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36" windowWidth="15480" windowHeight="11640" activeTab="1"/>
  </bookViews>
  <sheets>
    <sheet name="WA" sheetId="11" r:id="rId1"/>
    <sheet name="Stipulated Sched 1" sheetId="14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1">'Stipulated Sched 1'!$A$8:$X$531</definedName>
    <definedName name="_xlnm.Print_Area" localSheetId="0">WA!$A$1:$L$173</definedName>
    <definedName name="_xlnm.Print_Titles" localSheetId="1">'Stipulated Sched 1'!$1:$7</definedName>
    <definedName name="_xlnm.Print_Titles" localSheetId="0">WA!$1:$5</definedName>
  </definedNames>
  <calcPr calcId="125725"/>
</workbook>
</file>

<file path=xl/calcChain.xml><?xml version="1.0" encoding="utf-8"?>
<calcChain xmlns="http://schemas.openxmlformats.org/spreadsheetml/2006/main">
  <c r="K10" i="14"/>
  <c r="O10" s="1"/>
  <c r="R10"/>
  <c r="V10"/>
  <c r="Z10"/>
  <c r="AB10"/>
  <c r="AD10"/>
  <c r="K11"/>
  <c r="O11" s="1"/>
  <c r="R11"/>
  <c r="V11"/>
  <c r="Z11"/>
  <c r="AB11"/>
  <c r="AD11"/>
  <c r="K12"/>
  <c r="O12" s="1"/>
  <c r="R12"/>
  <c r="V12"/>
  <c r="Z12"/>
  <c r="AB12"/>
  <c r="AD12"/>
  <c r="K13"/>
  <c r="O13" s="1"/>
  <c r="R13"/>
  <c r="V13"/>
  <c r="Z13"/>
  <c r="AB13"/>
  <c r="AD13"/>
  <c r="K14"/>
  <c r="O14" s="1"/>
  <c r="R14"/>
  <c r="V14"/>
  <c r="Z14"/>
  <c r="AB14"/>
  <c r="AD14"/>
  <c r="K15"/>
  <c r="O15" s="1"/>
  <c r="R15"/>
  <c r="V15"/>
  <c r="Z15"/>
  <c r="AB15"/>
  <c r="AD15"/>
  <c r="D16"/>
  <c r="M16"/>
  <c r="R16"/>
  <c r="T16" s="1"/>
  <c r="K19"/>
  <c r="O19" s="1"/>
  <c r="R19"/>
  <c r="V19"/>
  <c r="Z19"/>
  <c r="AB19"/>
  <c r="AD19"/>
  <c r="K20"/>
  <c r="O20" s="1"/>
  <c r="R20"/>
  <c r="V20"/>
  <c r="Z20"/>
  <c r="AB20"/>
  <c r="AD20"/>
  <c r="K21"/>
  <c r="O21" s="1"/>
  <c r="R21"/>
  <c r="V21"/>
  <c r="Z21"/>
  <c r="AB21"/>
  <c r="AD21"/>
  <c r="K22"/>
  <c r="O22" s="1"/>
  <c r="R22"/>
  <c r="V22"/>
  <c r="Z22"/>
  <c r="AB22"/>
  <c r="AD22"/>
  <c r="K23"/>
  <c r="O23" s="1"/>
  <c r="R23"/>
  <c r="V23"/>
  <c r="Z23"/>
  <c r="AB23"/>
  <c r="AD23"/>
  <c r="D24"/>
  <c r="M24"/>
  <c r="K27"/>
  <c r="O27" s="1"/>
  <c r="R27"/>
  <c r="V27"/>
  <c r="Z27"/>
  <c r="AB27"/>
  <c r="AD27"/>
  <c r="K28"/>
  <c r="O28" s="1"/>
  <c r="R28"/>
  <c r="V28"/>
  <c r="Z28"/>
  <c r="AB28"/>
  <c r="AD28"/>
  <c r="K29"/>
  <c r="O29" s="1"/>
  <c r="R29"/>
  <c r="V29"/>
  <c r="Z29"/>
  <c r="AB29"/>
  <c r="AD29"/>
  <c r="K30"/>
  <c r="O30" s="1"/>
  <c r="R30"/>
  <c r="V30"/>
  <c r="Z30"/>
  <c r="AB30"/>
  <c r="AD30"/>
  <c r="K31"/>
  <c r="O31" s="1"/>
  <c r="R31"/>
  <c r="V31"/>
  <c r="Z31"/>
  <c r="AB31"/>
  <c r="AD31"/>
  <c r="D32"/>
  <c r="M32"/>
  <c r="K35"/>
  <c r="O35" s="1"/>
  <c r="R35"/>
  <c r="V35"/>
  <c r="Z35"/>
  <c r="AB35"/>
  <c r="AD35"/>
  <c r="K36"/>
  <c r="O36" s="1"/>
  <c r="R36"/>
  <c r="V36"/>
  <c r="Z36"/>
  <c r="AB36"/>
  <c r="AD36"/>
  <c r="K37"/>
  <c r="O37" s="1"/>
  <c r="R37"/>
  <c r="V37"/>
  <c r="Z37"/>
  <c r="AB37"/>
  <c r="AD37"/>
  <c r="K38"/>
  <c r="O38" s="1"/>
  <c r="R38"/>
  <c r="V38"/>
  <c r="Z38"/>
  <c r="AB38"/>
  <c r="AD38"/>
  <c r="K39"/>
  <c r="O39" s="1"/>
  <c r="R39"/>
  <c r="V39"/>
  <c r="Z39"/>
  <c r="AB39"/>
  <c r="AD39"/>
  <c r="AD40" s="1"/>
  <c r="D40"/>
  <c r="M40"/>
  <c r="K43"/>
  <c r="O43" s="1"/>
  <c r="R43"/>
  <c r="V43"/>
  <c r="Z43"/>
  <c r="AB43"/>
  <c r="AD43"/>
  <c r="K44"/>
  <c r="O44" s="1"/>
  <c r="R44"/>
  <c r="V44"/>
  <c r="Z44"/>
  <c r="AB44"/>
  <c r="AD44"/>
  <c r="K45"/>
  <c r="O45" s="1"/>
  <c r="R45"/>
  <c r="V45"/>
  <c r="Z45"/>
  <c r="AB45"/>
  <c r="AD45"/>
  <c r="K46"/>
  <c r="O46" s="1"/>
  <c r="R46"/>
  <c r="V46"/>
  <c r="Z46"/>
  <c r="AB46"/>
  <c r="AD46"/>
  <c r="K47"/>
  <c r="O47" s="1"/>
  <c r="R47"/>
  <c r="V47"/>
  <c r="Z47"/>
  <c r="AB47"/>
  <c r="AD47"/>
  <c r="D48"/>
  <c r="M48"/>
  <c r="K51"/>
  <c r="O51" s="1"/>
  <c r="R51"/>
  <c r="V51"/>
  <c r="Z51"/>
  <c r="AB51"/>
  <c r="AD51"/>
  <c r="K52"/>
  <c r="O52" s="1"/>
  <c r="R52"/>
  <c r="V52"/>
  <c r="Z52"/>
  <c r="AB52"/>
  <c r="AD52"/>
  <c r="K53"/>
  <c r="O53" s="1"/>
  <c r="R53"/>
  <c r="V53"/>
  <c r="Z53"/>
  <c r="AB53"/>
  <c r="AD53"/>
  <c r="K54"/>
  <c r="O54" s="1"/>
  <c r="R54"/>
  <c r="V54"/>
  <c r="Z54"/>
  <c r="AB54"/>
  <c r="AD54"/>
  <c r="K55"/>
  <c r="O55" s="1"/>
  <c r="R55"/>
  <c r="V55"/>
  <c r="Z55"/>
  <c r="AB55"/>
  <c r="AD55"/>
  <c r="K56"/>
  <c r="O56" s="1"/>
  <c r="R56"/>
  <c r="V56"/>
  <c r="Z56"/>
  <c r="AB56"/>
  <c r="AD56"/>
  <c r="D57"/>
  <c r="M57"/>
  <c r="K60"/>
  <c r="O60" s="1"/>
  <c r="R60"/>
  <c r="V60"/>
  <c r="Z60"/>
  <c r="AB60"/>
  <c r="AD60"/>
  <c r="K61"/>
  <c r="O61" s="1"/>
  <c r="R61"/>
  <c r="V61"/>
  <c r="Z61"/>
  <c r="AB61"/>
  <c r="AD61"/>
  <c r="K62"/>
  <c r="O62" s="1"/>
  <c r="R62"/>
  <c r="V62"/>
  <c r="Z62"/>
  <c r="AB62"/>
  <c r="AD62"/>
  <c r="K63"/>
  <c r="O63" s="1"/>
  <c r="R63"/>
  <c r="V63"/>
  <c r="Z63"/>
  <c r="AB63"/>
  <c r="AD63"/>
  <c r="K64"/>
  <c r="O64" s="1"/>
  <c r="R64"/>
  <c r="R65" s="1"/>
  <c r="V64"/>
  <c r="Z64"/>
  <c r="AB64"/>
  <c r="AD64"/>
  <c r="D65"/>
  <c r="M65"/>
  <c r="K68"/>
  <c r="O68" s="1"/>
  <c r="R68"/>
  <c r="V68"/>
  <c r="Z68"/>
  <c r="AB68"/>
  <c r="AD68"/>
  <c r="K69"/>
  <c r="O69" s="1"/>
  <c r="R69"/>
  <c r="V69"/>
  <c r="Z69"/>
  <c r="AB69"/>
  <c r="AD69"/>
  <c r="K70"/>
  <c r="O70" s="1"/>
  <c r="R70"/>
  <c r="V70"/>
  <c r="Z70"/>
  <c r="AB70"/>
  <c r="AD70"/>
  <c r="K71"/>
  <c r="O71" s="1"/>
  <c r="R71"/>
  <c r="V71"/>
  <c r="Z71"/>
  <c r="AB71"/>
  <c r="AD71"/>
  <c r="K72"/>
  <c r="O72" s="1"/>
  <c r="R72"/>
  <c r="V72"/>
  <c r="Z72"/>
  <c r="AB72"/>
  <c r="AD72"/>
  <c r="D73"/>
  <c r="M73"/>
  <c r="K76"/>
  <c r="O76" s="1"/>
  <c r="R76"/>
  <c r="V76"/>
  <c r="Z76"/>
  <c r="AB76"/>
  <c r="AD76"/>
  <c r="K77"/>
  <c r="O77" s="1"/>
  <c r="R77"/>
  <c r="V77"/>
  <c r="Z77"/>
  <c r="AB77"/>
  <c r="AD77"/>
  <c r="K78"/>
  <c r="O78" s="1"/>
  <c r="R78"/>
  <c r="V78"/>
  <c r="Z78"/>
  <c r="AB78"/>
  <c r="AD78"/>
  <c r="K79"/>
  <c r="O79" s="1"/>
  <c r="R79"/>
  <c r="V79"/>
  <c r="Z79"/>
  <c r="AB79"/>
  <c r="AD79"/>
  <c r="K80"/>
  <c r="O80" s="1"/>
  <c r="R80"/>
  <c r="V80"/>
  <c r="Z80"/>
  <c r="AB80"/>
  <c r="AD80"/>
  <c r="K81"/>
  <c r="O81" s="1"/>
  <c r="R81"/>
  <c r="V81"/>
  <c r="Z81"/>
  <c r="AB81"/>
  <c r="AD81"/>
  <c r="D82"/>
  <c r="M82"/>
  <c r="AB82"/>
  <c r="Q82" s="1"/>
  <c r="K85"/>
  <c r="R85"/>
  <c r="V85"/>
  <c r="Z85"/>
  <c r="AB85"/>
  <c r="AD85"/>
  <c r="K86"/>
  <c r="O86" s="1"/>
  <c r="R86"/>
  <c r="V86"/>
  <c r="Z86"/>
  <c r="AB86"/>
  <c r="AD86"/>
  <c r="K87"/>
  <c r="O87" s="1"/>
  <c r="R87"/>
  <c r="V87"/>
  <c r="Z87"/>
  <c r="AB87"/>
  <c r="AD87"/>
  <c r="K88"/>
  <c r="O88" s="1"/>
  <c r="R88"/>
  <c r="V88"/>
  <c r="Z88"/>
  <c r="AB88"/>
  <c r="AD88"/>
  <c r="K89"/>
  <c r="O89" s="1"/>
  <c r="R89"/>
  <c r="V89"/>
  <c r="Z89"/>
  <c r="AB89"/>
  <c r="AD89"/>
  <c r="D90"/>
  <c r="M90"/>
  <c r="K93"/>
  <c r="O93" s="1"/>
  <c r="R93"/>
  <c r="V93"/>
  <c r="Z93"/>
  <c r="AB93"/>
  <c r="AD93"/>
  <c r="K94"/>
  <c r="O94" s="1"/>
  <c r="R94"/>
  <c r="V94"/>
  <c r="Z94"/>
  <c r="AB94"/>
  <c r="AD94"/>
  <c r="K95"/>
  <c r="O95" s="1"/>
  <c r="R95"/>
  <c r="V95"/>
  <c r="Z95"/>
  <c r="AB95"/>
  <c r="AD95"/>
  <c r="K96"/>
  <c r="O96" s="1"/>
  <c r="R96"/>
  <c r="V96"/>
  <c r="Z96"/>
  <c r="AB96"/>
  <c r="AD96"/>
  <c r="D97"/>
  <c r="M97"/>
  <c r="K100"/>
  <c r="R100"/>
  <c r="V100"/>
  <c r="Z100"/>
  <c r="AB100"/>
  <c r="AD100"/>
  <c r="K101"/>
  <c r="O101" s="1"/>
  <c r="R101"/>
  <c r="V101"/>
  <c r="Z101"/>
  <c r="AB101"/>
  <c r="AD101"/>
  <c r="K102"/>
  <c r="O102" s="1"/>
  <c r="R102"/>
  <c r="V102"/>
  <c r="Z102"/>
  <c r="AB102"/>
  <c r="AD102"/>
  <c r="K103"/>
  <c r="O103" s="1"/>
  <c r="R103"/>
  <c r="V103"/>
  <c r="Z103"/>
  <c r="AB103"/>
  <c r="AD103"/>
  <c r="K104"/>
  <c r="O104" s="1"/>
  <c r="R104"/>
  <c r="V104"/>
  <c r="Z104"/>
  <c r="AB104"/>
  <c r="AD104"/>
  <c r="K105"/>
  <c r="O105" s="1"/>
  <c r="R105"/>
  <c r="V105"/>
  <c r="Z105"/>
  <c r="AB105"/>
  <c r="AD105"/>
  <c r="D106"/>
  <c r="M106"/>
  <c r="K109"/>
  <c r="O109" s="1"/>
  <c r="R109"/>
  <c r="V109"/>
  <c r="Z109"/>
  <c r="AB109"/>
  <c r="AD109"/>
  <c r="K110"/>
  <c r="O110" s="1"/>
  <c r="R110"/>
  <c r="V110"/>
  <c r="Z110"/>
  <c r="AB110"/>
  <c r="AD110"/>
  <c r="K111"/>
  <c r="O111" s="1"/>
  <c r="R111"/>
  <c r="V111"/>
  <c r="Z111"/>
  <c r="AB111"/>
  <c r="AD111"/>
  <c r="K112"/>
  <c r="O112" s="1"/>
  <c r="R112"/>
  <c r="V112"/>
  <c r="Z112"/>
  <c r="AB112"/>
  <c r="AD112"/>
  <c r="K113"/>
  <c r="O113" s="1"/>
  <c r="R113"/>
  <c r="V113"/>
  <c r="Z113"/>
  <c r="AB113"/>
  <c r="AD113"/>
  <c r="K114"/>
  <c r="O114" s="1"/>
  <c r="R114"/>
  <c r="V114"/>
  <c r="Z114"/>
  <c r="AB114"/>
  <c r="AD114"/>
  <c r="D115"/>
  <c r="M115"/>
  <c r="K118"/>
  <c r="R118"/>
  <c r="V118"/>
  <c r="Z118"/>
  <c r="AB118"/>
  <c r="AD118"/>
  <c r="K119"/>
  <c r="O119" s="1"/>
  <c r="R119"/>
  <c r="V119"/>
  <c r="Z119"/>
  <c r="AB119"/>
  <c r="AD119"/>
  <c r="K120"/>
  <c r="O120" s="1"/>
  <c r="R120"/>
  <c r="V120"/>
  <c r="Z120"/>
  <c r="AB120"/>
  <c r="AD120"/>
  <c r="K121"/>
  <c r="O121" s="1"/>
  <c r="R121"/>
  <c r="V121"/>
  <c r="Z121"/>
  <c r="AB121"/>
  <c r="AD121"/>
  <c r="K122"/>
  <c r="O122" s="1"/>
  <c r="R122"/>
  <c r="V122"/>
  <c r="Z122"/>
  <c r="AB122"/>
  <c r="AD122"/>
  <c r="K123"/>
  <c r="O123" s="1"/>
  <c r="R123"/>
  <c r="V123"/>
  <c r="Z123"/>
  <c r="AB123"/>
  <c r="AD123"/>
  <c r="D124"/>
  <c r="M124"/>
  <c r="K131"/>
  <c r="V131"/>
  <c r="Z131"/>
  <c r="AB131"/>
  <c r="AD131"/>
  <c r="K132"/>
  <c r="O132" s="1"/>
  <c r="R132" s="1"/>
  <c r="T132" s="1"/>
  <c r="V132"/>
  <c r="Z132"/>
  <c r="AB132"/>
  <c r="AD132"/>
  <c r="K133"/>
  <c r="O133" s="1"/>
  <c r="R133" s="1"/>
  <c r="V133"/>
  <c r="Z133"/>
  <c r="AB133"/>
  <c r="AD133"/>
  <c r="K134"/>
  <c r="O134" s="1"/>
  <c r="R134" s="1"/>
  <c r="T134" s="1"/>
  <c r="V134"/>
  <c r="Z134"/>
  <c r="AB134"/>
  <c r="AD134"/>
  <c r="K135"/>
  <c r="O135" s="1"/>
  <c r="R135" s="1"/>
  <c r="V135"/>
  <c r="Z135"/>
  <c r="AB135"/>
  <c r="AD135"/>
  <c r="K136"/>
  <c r="O136" s="1"/>
  <c r="R136" s="1"/>
  <c r="T136" s="1"/>
  <c r="V136"/>
  <c r="Z136"/>
  <c r="AB136"/>
  <c r="AD136"/>
  <c r="D137"/>
  <c r="M137"/>
  <c r="K140"/>
  <c r="O140" s="1"/>
  <c r="V140"/>
  <c r="Z140"/>
  <c r="AB140"/>
  <c r="AD140"/>
  <c r="K141"/>
  <c r="V141"/>
  <c r="Z141"/>
  <c r="AB141"/>
  <c r="AD141"/>
  <c r="K142"/>
  <c r="O142" s="1"/>
  <c r="R142" s="1"/>
  <c r="T142" s="1"/>
  <c r="V142"/>
  <c r="Z142"/>
  <c r="AB142"/>
  <c r="AD142"/>
  <c r="K143"/>
  <c r="O143" s="1"/>
  <c r="R143" s="1"/>
  <c r="V143"/>
  <c r="Z143"/>
  <c r="AB143"/>
  <c r="AD143"/>
  <c r="K144"/>
  <c r="O144" s="1"/>
  <c r="R144" s="1"/>
  <c r="T144" s="1"/>
  <c r="V144"/>
  <c r="Z144"/>
  <c r="AB144"/>
  <c r="AD144"/>
  <c r="K145"/>
  <c r="O145" s="1"/>
  <c r="R145" s="1"/>
  <c r="V145"/>
  <c r="Z145"/>
  <c r="AB145"/>
  <c r="AD145"/>
  <c r="K146"/>
  <c r="O146" s="1"/>
  <c r="R146" s="1"/>
  <c r="T146" s="1"/>
  <c r="V146"/>
  <c r="Z146"/>
  <c r="AB146"/>
  <c r="AD146"/>
  <c r="D147"/>
  <c r="M147"/>
  <c r="K150"/>
  <c r="O150" s="1"/>
  <c r="V150"/>
  <c r="Z150"/>
  <c r="AB150"/>
  <c r="AD150"/>
  <c r="K151"/>
  <c r="V151"/>
  <c r="Z151"/>
  <c r="AB151"/>
  <c r="AD151"/>
  <c r="K152"/>
  <c r="O152" s="1"/>
  <c r="R152" s="1"/>
  <c r="T152" s="1"/>
  <c r="V152"/>
  <c r="Z152"/>
  <c r="AB152"/>
  <c r="AD152"/>
  <c r="K153"/>
  <c r="O153" s="1"/>
  <c r="R153" s="1"/>
  <c r="V153"/>
  <c r="Z153"/>
  <c r="AB153"/>
  <c r="AD153"/>
  <c r="K154"/>
  <c r="O154" s="1"/>
  <c r="R154" s="1"/>
  <c r="T154" s="1"/>
  <c r="V154"/>
  <c r="Z154"/>
  <c r="AB154"/>
  <c r="AD154"/>
  <c r="K155"/>
  <c r="O155" s="1"/>
  <c r="R155" s="1"/>
  <c r="V155"/>
  <c r="Z155"/>
  <c r="AB155"/>
  <c r="AD155"/>
  <c r="K156"/>
  <c r="O156" s="1"/>
  <c r="R156" s="1"/>
  <c r="T156" s="1"/>
  <c r="V156"/>
  <c r="Z156"/>
  <c r="AB156"/>
  <c r="AD156"/>
  <c r="D157"/>
  <c r="M157"/>
  <c r="K160"/>
  <c r="O160" s="1"/>
  <c r="R160"/>
  <c r="V160"/>
  <c r="Z160"/>
  <c r="AB160"/>
  <c r="AD160"/>
  <c r="K161"/>
  <c r="O161" s="1"/>
  <c r="R161"/>
  <c r="V161"/>
  <c r="Z161"/>
  <c r="AB161"/>
  <c r="AD161"/>
  <c r="K162"/>
  <c r="O162" s="1"/>
  <c r="R162"/>
  <c r="V162"/>
  <c r="Z162"/>
  <c r="AB162"/>
  <c r="AD162"/>
  <c r="K163"/>
  <c r="O163" s="1"/>
  <c r="R163"/>
  <c r="V163"/>
  <c r="Z163"/>
  <c r="AB163"/>
  <c r="AD163"/>
  <c r="K164"/>
  <c r="O164" s="1"/>
  <c r="R164" s="1"/>
  <c r="T164" s="1"/>
  <c r="V164"/>
  <c r="Z164"/>
  <c r="AB164"/>
  <c r="AD164"/>
  <c r="K165"/>
  <c r="R165"/>
  <c r="V165"/>
  <c r="Z165"/>
  <c r="AB165"/>
  <c r="AD165"/>
  <c r="D166"/>
  <c r="M166"/>
  <c r="K169"/>
  <c r="O169" s="1"/>
  <c r="R169" s="1"/>
  <c r="T169" s="1"/>
  <c r="V169"/>
  <c r="Z169"/>
  <c r="AB169"/>
  <c r="AD169"/>
  <c r="K170"/>
  <c r="O170" s="1"/>
  <c r="R170" s="1"/>
  <c r="V170"/>
  <c r="Z170"/>
  <c r="AB170"/>
  <c r="AD170"/>
  <c r="K171"/>
  <c r="O171" s="1"/>
  <c r="R171" s="1"/>
  <c r="V171"/>
  <c r="Z171"/>
  <c r="AB171"/>
  <c r="AD171"/>
  <c r="K172"/>
  <c r="O172" s="1"/>
  <c r="V172"/>
  <c r="Z172"/>
  <c r="AB172"/>
  <c r="AD172"/>
  <c r="K173"/>
  <c r="O173" s="1"/>
  <c r="T173"/>
  <c r="V173"/>
  <c r="X173" s="1"/>
  <c r="Z173"/>
  <c r="AB173"/>
  <c r="AD173"/>
  <c r="D174"/>
  <c r="M174"/>
  <c r="K177"/>
  <c r="O177" s="1"/>
  <c r="R177"/>
  <c r="V177"/>
  <c r="Z177"/>
  <c r="AB177"/>
  <c r="AD177"/>
  <c r="K178"/>
  <c r="O178" s="1"/>
  <c r="R178"/>
  <c r="V178"/>
  <c r="Z178"/>
  <c r="AB178"/>
  <c r="AD178"/>
  <c r="K179"/>
  <c r="O179" s="1"/>
  <c r="R179"/>
  <c r="V179"/>
  <c r="Z179"/>
  <c r="AB179"/>
  <c r="AD179"/>
  <c r="K180"/>
  <c r="O180" s="1"/>
  <c r="R180"/>
  <c r="V180"/>
  <c r="Z180"/>
  <c r="AB180"/>
  <c r="AD180"/>
  <c r="K181"/>
  <c r="O181" s="1"/>
  <c r="R181"/>
  <c r="V181"/>
  <c r="Z181"/>
  <c r="AB181"/>
  <c r="AD181"/>
  <c r="D182"/>
  <c r="M182"/>
  <c r="K185"/>
  <c r="O185" s="1"/>
  <c r="R185" s="1"/>
  <c r="V185"/>
  <c r="Z185"/>
  <c r="AB185"/>
  <c r="AD185"/>
  <c r="L186"/>
  <c r="O186"/>
  <c r="R186" s="1"/>
  <c r="T186" s="1"/>
  <c r="V186"/>
  <c r="Z186"/>
  <c r="AB186"/>
  <c r="AD186"/>
  <c r="K187"/>
  <c r="O187" s="1"/>
  <c r="R187" s="1"/>
  <c r="V187"/>
  <c r="Z187"/>
  <c r="AB187"/>
  <c r="AD187"/>
  <c r="K188"/>
  <c r="O188" s="1"/>
  <c r="V188"/>
  <c r="Z188"/>
  <c r="AB188"/>
  <c r="AD188"/>
  <c r="K189"/>
  <c r="O189" s="1"/>
  <c r="R189" s="1"/>
  <c r="V189"/>
  <c r="Z189"/>
  <c r="AB189"/>
  <c r="AD189"/>
  <c r="K190"/>
  <c r="O190" s="1"/>
  <c r="R190" s="1"/>
  <c r="V190"/>
  <c r="Z190"/>
  <c r="AB190"/>
  <c r="AD190"/>
  <c r="K191"/>
  <c r="O191" s="1"/>
  <c r="R191" s="1"/>
  <c r="V191"/>
  <c r="Z191"/>
  <c r="AB191"/>
  <c r="AD191"/>
  <c r="K192"/>
  <c r="O192" s="1"/>
  <c r="R192" s="1"/>
  <c r="V192"/>
  <c r="Z192"/>
  <c r="AB192"/>
  <c r="AD192"/>
  <c r="D193"/>
  <c r="M193"/>
  <c r="K196"/>
  <c r="O196" s="1"/>
  <c r="V196"/>
  <c r="Z196"/>
  <c r="AB196"/>
  <c r="AD196"/>
  <c r="L197"/>
  <c r="O197"/>
  <c r="R197" s="1"/>
  <c r="V197"/>
  <c r="Z197"/>
  <c r="AB197"/>
  <c r="AD197"/>
  <c r="K198"/>
  <c r="O198" s="1"/>
  <c r="R198" s="1"/>
  <c r="V198"/>
  <c r="Z198"/>
  <c r="AB198"/>
  <c r="AD198"/>
  <c r="K199"/>
  <c r="O199" s="1"/>
  <c r="R199" s="1"/>
  <c r="V199"/>
  <c r="Z199"/>
  <c r="AB199"/>
  <c r="AD199"/>
  <c r="K200"/>
  <c r="O200" s="1"/>
  <c r="R200" s="1"/>
  <c r="V200"/>
  <c r="Z200"/>
  <c r="AB200"/>
  <c r="AD200"/>
  <c r="K201"/>
  <c r="O201" s="1"/>
  <c r="R201" s="1"/>
  <c r="V201"/>
  <c r="Z201"/>
  <c r="AB201"/>
  <c r="AD201"/>
  <c r="K202"/>
  <c r="O202" s="1"/>
  <c r="R202" s="1"/>
  <c r="V202"/>
  <c r="Z202"/>
  <c r="AB202"/>
  <c r="AD202"/>
  <c r="K203"/>
  <c r="O203" s="1"/>
  <c r="R203" s="1"/>
  <c r="V203"/>
  <c r="Z203"/>
  <c r="AB203"/>
  <c r="AD203"/>
  <c r="D204"/>
  <c r="M204"/>
  <c r="K207"/>
  <c r="O207" s="1"/>
  <c r="R207" s="1"/>
  <c r="V207"/>
  <c r="Z207"/>
  <c r="AB207"/>
  <c r="AD207"/>
  <c r="K208"/>
  <c r="O208" s="1"/>
  <c r="V208"/>
  <c r="Z208"/>
  <c r="AB208"/>
  <c r="AD208"/>
  <c r="K209"/>
  <c r="O209" s="1"/>
  <c r="R209" s="1"/>
  <c r="V209"/>
  <c r="Z209"/>
  <c r="AB209"/>
  <c r="AD209"/>
  <c r="K210"/>
  <c r="O210" s="1"/>
  <c r="R210" s="1"/>
  <c r="V210"/>
  <c r="Z210"/>
  <c r="AB210"/>
  <c r="AD210"/>
  <c r="K211"/>
  <c r="O211" s="1"/>
  <c r="R211" s="1"/>
  <c r="V211"/>
  <c r="Z211"/>
  <c r="AB211"/>
  <c r="AD211"/>
  <c r="K212"/>
  <c r="O212" s="1"/>
  <c r="R212" s="1"/>
  <c r="V212"/>
  <c r="Z212"/>
  <c r="AB212"/>
  <c r="AD212"/>
  <c r="D213"/>
  <c r="M213"/>
  <c r="K216"/>
  <c r="O216" s="1"/>
  <c r="T216"/>
  <c r="V216"/>
  <c r="X216" s="1"/>
  <c r="Z216"/>
  <c r="AB216"/>
  <c r="AD216"/>
  <c r="K217"/>
  <c r="O217" s="1"/>
  <c r="R217" s="1"/>
  <c r="V217"/>
  <c r="Z217"/>
  <c r="AB217"/>
  <c r="AD217"/>
  <c r="K218"/>
  <c r="O218" s="1"/>
  <c r="T218"/>
  <c r="V218"/>
  <c r="X218" s="1"/>
  <c r="Z218"/>
  <c r="AB218"/>
  <c r="AD218"/>
  <c r="K219"/>
  <c r="O219" s="1"/>
  <c r="R219" s="1"/>
  <c r="V219"/>
  <c r="Z219"/>
  <c r="AB219"/>
  <c r="AD219"/>
  <c r="K220"/>
  <c r="O220" s="1"/>
  <c r="R220" s="1"/>
  <c r="V220"/>
  <c r="Z220"/>
  <c r="AB220"/>
  <c r="AD220"/>
  <c r="K221"/>
  <c r="O221" s="1"/>
  <c r="T221"/>
  <c r="V221"/>
  <c r="X221" s="1"/>
  <c r="Z221"/>
  <c r="AB221"/>
  <c r="AD221"/>
  <c r="D222"/>
  <c r="M222"/>
  <c r="K225"/>
  <c r="O225" s="1"/>
  <c r="V225"/>
  <c r="Z225"/>
  <c r="AB225"/>
  <c r="AD225"/>
  <c r="K226"/>
  <c r="O226" s="1"/>
  <c r="R226" s="1"/>
  <c r="V226"/>
  <c r="Z226"/>
  <c r="AB226"/>
  <c r="AD226"/>
  <c r="K227"/>
  <c r="O227" s="1"/>
  <c r="R227" s="1"/>
  <c r="V227"/>
  <c r="Z227"/>
  <c r="AB227"/>
  <c r="AD227"/>
  <c r="K228"/>
  <c r="O228" s="1"/>
  <c r="R228" s="1"/>
  <c r="V228"/>
  <c r="Z228"/>
  <c r="AB228"/>
  <c r="AD228"/>
  <c r="K229"/>
  <c r="O229" s="1"/>
  <c r="R229" s="1"/>
  <c r="V229"/>
  <c r="Z229"/>
  <c r="AB229"/>
  <c r="AD229"/>
  <c r="D230"/>
  <c r="M230"/>
  <c r="K233"/>
  <c r="O233" s="1"/>
  <c r="V233"/>
  <c r="Z233"/>
  <c r="AB233"/>
  <c r="AD233"/>
  <c r="K234"/>
  <c r="L234" s="1"/>
  <c r="V234"/>
  <c r="Z234"/>
  <c r="AB234"/>
  <c r="AD234"/>
  <c r="K235"/>
  <c r="O235" s="1"/>
  <c r="R235" s="1"/>
  <c r="V235"/>
  <c r="Z235"/>
  <c r="AB235"/>
  <c r="AD235"/>
  <c r="K236"/>
  <c r="O236" s="1"/>
  <c r="R236" s="1"/>
  <c r="V236"/>
  <c r="Z236"/>
  <c r="AB236"/>
  <c r="AD236"/>
  <c r="K237"/>
  <c r="O237" s="1"/>
  <c r="R237" s="1"/>
  <c r="V237"/>
  <c r="Z237"/>
  <c r="AB237"/>
  <c r="AD237"/>
  <c r="K238"/>
  <c r="O238" s="1"/>
  <c r="R238" s="1"/>
  <c r="V238"/>
  <c r="Z238"/>
  <c r="AB238"/>
  <c r="AD238"/>
  <c r="K239"/>
  <c r="O239" s="1"/>
  <c r="R239" s="1"/>
  <c r="V239"/>
  <c r="Z239"/>
  <c r="AB239"/>
  <c r="AD239"/>
  <c r="K240"/>
  <c r="O240" s="1"/>
  <c r="R240" s="1"/>
  <c r="V240"/>
  <c r="Z240"/>
  <c r="AB240"/>
  <c r="AD240"/>
  <c r="D241"/>
  <c r="M241"/>
  <c r="K244"/>
  <c r="O244" s="1"/>
  <c r="V244"/>
  <c r="Z244"/>
  <c r="AB244"/>
  <c r="AD244"/>
  <c r="K245"/>
  <c r="O245" s="1"/>
  <c r="R245" s="1"/>
  <c r="V245"/>
  <c r="Z245"/>
  <c r="AB245"/>
  <c r="AD245"/>
  <c r="K246"/>
  <c r="O246" s="1"/>
  <c r="R246" s="1"/>
  <c r="V246"/>
  <c r="Z246"/>
  <c r="AB246"/>
  <c r="AD246"/>
  <c r="K247"/>
  <c r="O247" s="1"/>
  <c r="R247" s="1"/>
  <c r="V247"/>
  <c r="Z247"/>
  <c r="AB247"/>
  <c r="AD247"/>
  <c r="K248"/>
  <c r="O248" s="1"/>
  <c r="R248" s="1"/>
  <c r="V248"/>
  <c r="Z248"/>
  <c r="AB248"/>
  <c r="AD248"/>
  <c r="D249"/>
  <c r="M249"/>
  <c r="K252"/>
  <c r="O252" s="1"/>
  <c r="V252"/>
  <c r="Z252"/>
  <c r="AB252"/>
  <c r="AD252"/>
  <c r="K253"/>
  <c r="O253" s="1"/>
  <c r="R253" s="1"/>
  <c r="V253"/>
  <c r="Z253"/>
  <c r="AB253"/>
  <c r="AD253"/>
  <c r="K254"/>
  <c r="O254" s="1"/>
  <c r="R254" s="1"/>
  <c r="V254"/>
  <c r="Z254"/>
  <c r="AB254"/>
  <c r="AD254"/>
  <c r="K255"/>
  <c r="O255" s="1"/>
  <c r="R255" s="1"/>
  <c r="V255"/>
  <c r="Z255"/>
  <c r="AB255"/>
  <c r="AD255"/>
  <c r="K256"/>
  <c r="O256" s="1"/>
  <c r="R256" s="1"/>
  <c r="V256"/>
  <c r="Z256"/>
  <c r="AB256"/>
  <c r="AD256"/>
  <c r="K257"/>
  <c r="O257" s="1"/>
  <c r="R257" s="1"/>
  <c r="V257"/>
  <c r="Z257"/>
  <c r="AB257"/>
  <c r="AD257"/>
  <c r="K258"/>
  <c r="O258" s="1"/>
  <c r="R258" s="1"/>
  <c r="V258"/>
  <c r="Z258"/>
  <c r="AB258"/>
  <c r="AD258"/>
  <c r="K259"/>
  <c r="O259" s="1"/>
  <c r="R259" s="1"/>
  <c r="V259"/>
  <c r="Z259"/>
  <c r="AB259"/>
  <c r="AD259"/>
  <c r="D260"/>
  <c r="M260"/>
  <c r="K263"/>
  <c r="O263" s="1"/>
  <c r="R263" s="1"/>
  <c r="V263"/>
  <c r="Z263"/>
  <c r="AB263"/>
  <c r="AD263"/>
  <c r="K264"/>
  <c r="O264" s="1"/>
  <c r="V264"/>
  <c r="Z264"/>
  <c r="AB264"/>
  <c r="AD264"/>
  <c r="K265"/>
  <c r="O265" s="1"/>
  <c r="R265" s="1"/>
  <c r="V265"/>
  <c r="Z265"/>
  <c r="AB265"/>
  <c r="AD265"/>
  <c r="K266"/>
  <c r="O266" s="1"/>
  <c r="R266" s="1"/>
  <c r="V266"/>
  <c r="Z266"/>
  <c r="AB266"/>
  <c r="AD266"/>
  <c r="K267"/>
  <c r="O267" s="1"/>
  <c r="R267" s="1"/>
  <c r="V267"/>
  <c r="Z267"/>
  <c r="AB267"/>
  <c r="AD267"/>
  <c r="K268"/>
  <c r="O268" s="1"/>
  <c r="R268" s="1"/>
  <c r="V268"/>
  <c r="Z268"/>
  <c r="AB268"/>
  <c r="AD268"/>
  <c r="K269"/>
  <c r="O269" s="1"/>
  <c r="R269" s="1"/>
  <c r="V269"/>
  <c r="Z269"/>
  <c r="AB269"/>
  <c r="AD269"/>
  <c r="K270"/>
  <c r="O270" s="1"/>
  <c r="R270" s="1"/>
  <c r="V270"/>
  <c r="Z270"/>
  <c r="AB270"/>
  <c r="AD270"/>
  <c r="D271"/>
  <c r="M271"/>
  <c r="K274"/>
  <c r="O274" s="1"/>
  <c r="V274"/>
  <c r="Z274"/>
  <c r="AB274"/>
  <c r="AD274"/>
  <c r="K275"/>
  <c r="O275" s="1"/>
  <c r="R275" s="1"/>
  <c r="V275"/>
  <c r="Z275"/>
  <c r="AB275"/>
  <c r="AD275"/>
  <c r="K276"/>
  <c r="O276" s="1"/>
  <c r="R276" s="1"/>
  <c r="V276"/>
  <c r="Z276"/>
  <c r="AB276"/>
  <c r="AD276"/>
  <c r="K277"/>
  <c r="O277" s="1"/>
  <c r="R277" s="1"/>
  <c r="V277"/>
  <c r="Z277"/>
  <c r="AB277"/>
  <c r="AD277"/>
  <c r="K278"/>
  <c r="O278" s="1"/>
  <c r="R278" s="1"/>
  <c r="V278"/>
  <c r="Z278"/>
  <c r="AB278"/>
  <c r="AD278"/>
  <c r="K279"/>
  <c r="O279" s="1"/>
  <c r="R279" s="1"/>
  <c r="V279"/>
  <c r="Z279"/>
  <c r="AB279"/>
  <c r="AD279"/>
  <c r="D280"/>
  <c r="M280"/>
  <c r="K283"/>
  <c r="O283" s="1"/>
  <c r="R283" s="1"/>
  <c r="V283"/>
  <c r="Z283"/>
  <c r="AB283"/>
  <c r="AD283"/>
  <c r="K284"/>
  <c r="O284" s="1"/>
  <c r="V284"/>
  <c r="Z284"/>
  <c r="AB284"/>
  <c r="AD284"/>
  <c r="K285"/>
  <c r="O285" s="1"/>
  <c r="R285" s="1"/>
  <c r="V285"/>
  <c r="Z285"/>
  <c r="AB285"/>
  <c r="AD285"/>
  <c r="K286"/>
  <c r="O286" s="1"/>
  <c r="R286" s="1"/>
  <c r="V286"/>
  <c r="Z286"/>
  <c r="AB286"/>
  <c r="AD286"/>
  <c r="D287"/>
  <c r="M287"/>
  <c r="K290"/>
  <c r="O290" s="1"/>
  <c r="V290"/>
  <c r="Z290"/>
  <c r="AB290"/>
  <c r="AD290"/>
  <c r="K291"/>
  <c r="O291" s="1"/>
  <c r="R291" s="1"/>
  <c r="V291"/>
  <c r="Z291"/>
  <c r="AB291"/>
  <c r="AD291"/>
  <c r="K292"/>
  <c r="O292" s="1"/>
  <c r="R292" s="1"/>
  <c r="V292"/>
  <c r="Z292"/>
  <c r="AB292"/>
  <c r="AD292"/>
  <c r="K293"/>
  <c r="O293" s="1"/>
  <c r="R293" s="1"/>
  <c r="V293"/>
  <c r="Z293"/>
  <c r="AB293"/>
  <c r="AD293"/>
  <c r="K294"/>
  <c r="O294" s="1"/>
  <c r="R294" s="1"/>
  <c r="V294"/>
  <c r="Z294"/>
  <c r="AB294"/>
  <c r="AD294"/>
  <c r="D295"/>
  <c r="M295"/>
  <c r="K298"/>
  <c r="O298" s="1"/>
  <c r="V298"/>
  <c r="Z298"/>
  <c r="AB298"/>
  <c r="AD298"/>
  <c r="K299"/>
  <c r="O299" s="1"/>
  <c r="R299" s="1"/>
  <c r="V299"/>
  <c r="Z299"/>
  <c r="AB299"/>
  <c r="AD299"/>
  <c r="K300"/>
  <c r="O300" s="1"/>
  <c r="R300" s="1"/>
  <c r="V300"/>
  <c r="Z300"/>
  <c r="AB300"/>
  <c r="AD300"/>
  <c r="K301"/>
  <c r="O301" s="1"/>
  <c r="R301" s="1"/>
  <c r="V301"/>
  <c r="Z301"/>
  <c r="AB301"/>
  <c r="AD301"/>
  <c r="K302"/>
  <c r="O302" s="1"/>
  <c r="R302" s="1"/>
  <c r="V302"/>
  <c r="Z302"/>
  <c r="AB302"/>
  <c r="AD302"/>
  <c r="K303"/>
  <c r="O303" s="1"/>
  <c r="R303" s="1"/>
  <c r="V303"/>
  <c r="Z303"/>
  <c r="AB303"/>
  <c r="AD303"/>
  <c r="K304"/>
  <c r="O304" s="1"/>
  <c r="R304" s="1"/>
  <c r="V304"/>
  <c r="Z304"/>
  <c r="AB304"/>
  <c r="AD304"/>
  <c r="K305"/>
  <c r="O305" s="1"/>
  <c r="R305" s="1"/>
  <c r="V305"/>
  <c r="Z305"/>
  <c r="AB305"/>
  <c r="AD305"/>
  <c r="D306"/>
  <c r="M306"/>
  <c r="K309"/>
  <c r="O309" s="1"/>
  <c r="R309" s="1"/>
  <c r="V309"/>
  <c r="Z309"/>
  <c r="AB309"/>
  <c r="AD309"/>
  <c r="K310"/>
  <c r="O310" s="1"/>
  <c r="V310"/>
  <c r="Z310"/>
  <c r="AB310"/>
  <c r="AD310"/>
  <c r="K311"/>
  <c r="O311" s="1"/>
  <c r="R311" s="1"/>
  <c r="V311"/>
  <c r="Z311"/>
  <c r="AB311"/>
  <c r="AD311"/>
  <c r="K312"/>
  <c r="O312" s="1"/>
  <c r="R312" s="1"/>
  <c r="V312"/>
  <c r="Z312"/>
  <c r="AB312"/>
  <c r="AD312"/>
  <c r="K313"/>
  <c r="O313" s="1"/>
  <c r="R313" s="1"/>
  <c r="V313"/>
  <c r="Z313"/>
  <c r="AB313"/>
  <c r="AD313"/>
  <c r="K314"/>
  <c r="O314" s="1"/>
  <c r="R314" s="1"/>
  <c r="V314"/>
  <c r="Z314"/>
  <c r="AB314"/>
  <c r="AD314"/>
  <c r="K315"/>
  <c r="O315" s="1"/>
  <c r="R315" s="1"/>
  <c r="V315"/>
  <c r="Z315"/>
  <c r="AB315"/>
  <c r="AD315"/>
  <c r="K316"/>
  <c r="O316" s="1"/>
  <c r="R316" s="1"/>
  <c r="V316"/>
  <c r="Z316"/>
  <c r="AB316"/>
  <c r="AD316"/>
  <c r="D317"/>
  <c r="M317"/>
  <c r="K320"/>
  <c r="O320" s="1"/>
  <c r="V320"/>
  <c r="Z320"/>
  <c r="AB320"/>
  <c r="AD320"/>
  <c r="K321"/>
  <c r="O321" s="1"/>
  <c r="R321" s="1"/>
  <c r="V321"/>
  <c r="Z321"/>
  <c r="AB321"/>
  <c r="AD321"/>
  <c r="K322"/>
  <c r="O322" s="1"/>
  <c r="R322" s="1"/>
  <c r="V322"/>
  <c r="Z322"/>
  <c r="AB322"/>
  <c r="AD322"/>
  <c r="K323"/>
  <c r="O323" s="1"/>
  <c r="R323" s="1"/>
  <c r="V323"/>
  <c r="Z323"/>
  <c r="AB323"/>
  <c r="AD323"/>
  <c r="K324"/>
  <c r="O324" s="1"/>
  <c r="R324" s="1"/>
  <c r="V324"/>
  <c r="Z324"/>
  <c r="AB324"/>
  <c r="AD324"/>
  <c r="K325"/>
  <c r="O325" s="1"/>
  <c r="R325" s="1"/>
  <c r="V325"/>
  <c r="Z325"/>
  <c r="AB325"/>
  <c r="AD325"/>
  <c r="D326"/>
  <c r="M326"/>
  <c r="K329"/>
  <c r="O329" s="1"/>
  <c r="V329"/>
  <c r="Z329"/>
  <c r="AB329"/>
  <c r="AD329"/>
  <c r="K330"/>
  <c r="O330" s="1"/>
  <c r="R330" s="1"/>
  <c r="V330"/>
  <c r="Z330"/>
  <c r="AB330"/>
  <c r="AD330"/>
  <c r="K331"/>
  <c r="O331" s="1"/>
  <c r="R331" s="1"/>
  <c r="V331"/>
  <c r="Z331"/>
  <c r="AB331"/>
  <c r="AD331"/>
  <c r="K332"/>
  <c r="O332" s="1"/>
  <c r="R332" s="1"/>
  <c r="V332"/>
  <c r="Z332"/>
  <c r="AB332"/>
  <c r="AD332"/>
  <c r="K333"/>
  <c r="O333" s="1"/>
  <c r="R333" s="1"/>
  <c r="V333"/>
  <c r="Z333"/>
  <c r="AB333"/>
  <c r="AD333"/>
  <c r="K334"/>
  <c r="O334" s="1"/>
  <c r="R334" s="1"/>
  <c r="V334"/>
  <c r="Z334"/>
  <c r="AB334"/>
  <c r="AD334"/>
  <c r="D335"/>
  <c r="M335"/>
  <c r="K338"/>
  <c r="O338" s="1"/>
  <c r="R338" s="1"/>
  <c r="V338"/>
  <c r="Z338"/>
  <c r="AB338"/>
  <c r="AD338"/>
  <c r="K339"/>
  <c r="O339" s="1"/>
  <c r="R339" s="1"/>
  <c r="T339" s="1"/>
  <c r="V339"/>
  <c r="Z339"/>
  <c r="AB339"/>
  <c r="AD339"/>
  <c r="K340"/>
  <c r="O340" s="1"/>
  <c r="R340" s="1"/>
  <c r="V340"/>
  <c r="Z340"/>
  <c r="AB340"/>
  <c r="AD340"/>
  <c r="K341"/>
  <c r="O341" s="1"/>
  <c r="R341" s="1"/>
  <c r="T341" s="1"/>
  <c r="V341"/>
  <c r="Z341"/>
  <c r="AB341"/>
  <c r="AD341"/>
  <c r="K342"/>
  <c r="O342" s="1"/>
  <c r="R342" s="1"/>
  <c r="V342"/>
  <c r="Z342"/>
  <c r="AB342"/>
  <c r="AD342"/>
  <c r="D343"/>
  <c r="M343"/>
  <c r="K346"/>
  <c r="V346"/>
  <c r="Z346"/>
  <c r="AB346"/>
  <c r="AD346"/>
  <c r="K347"/>
  <c r="O347" s="1"/>
  <c r="R347" s="1"/>
  <c r="T347" s="1"/>
  <c r="V347"/>
  <c r="Z347"/>
  <c r="AB347"/>
  <c r="AD347"/>
  <c r="K348"/>
  <c r="O348" s="1"/>
  <c r="R348" s="1"/>
  <c r="V348"/>
  <c r="Z348"/>
  <c r="AB348"/>
  <c r="AD348"/>
  <c r="K349"/>
  <c r="O349" s="1"/>
  <c r="R349" s="1"/>
  <c r="V349"/>
  <c r="Z349"/>
  <c r="AB349"/>
  <c r="AD349"/>
  <c r="D350"/>
  <c r="M350"/>
  <c r="K353"/>
  <c r="O353" s="1"/>
  <c r="V353"/>
  <c r="Z353"/>
  <c r="AB353"/>
  <c r="AD353"/>
  <c r="K354"/>
  <c r="O354" s="1"/>
  <c r="R354" s="1"/>
  <c r="V354"/>
  <c r="Z354"/>
  <c r="AB354"/>
  <c r="AD354"/>
  <c r="K355"/>
  <c r="O355" s="1"/>
  <c r="R355" s="1"/>
  <c r="T355" s="1"/>
  <c r="V355"/>
  <c r="Z355"/>
  <c r="AB355"/>
  <c r="AD355"/>
  <c r="K356"/>
  <c r="O356" s="1"/>
  <c r="R356" s="1"/>
  <c r="V356"/>
  <c r="Z356"/>
  <c r="AB356"/>
  <c r="AD356"/>
  <c r="K357"/>
  <c r="O357" s="1"/>
  <c r="R357" s="1"/>
  <c r="V357"/>
  <c r="Z357"/>
  <c r="AB357"/>
  <c r="AD357"/>
  <c r="K358"/>
  <c r="O358" s="1"/>
  <c r="R358" s="1"/>
  <c r="V358"/>
  <c r="Z358"/>
  <c r="AB358"/>
  <c r="AD358"/>
  <c r="K359"/>
  <c r="O359" s="1"/>
  <c r="R359" s="1"/>
  <c r="T359" s="1"/>
  <c r="V359"/>
  <c r="Z359"/>
  <c r="AB359"/>
  <c r="AD359"/>
  <c r="K360"/>
  <c r="O360" s="1"/>
  <c r="R360" s="1"/>
  <c r="V360"/>
  <c r="Z360"/>
  <c r="AB360"/>
  <c r="AD360"/>
  <c r="D361"/>
  <c r="M361"/>
  <c r="K364"/>
  <c r="O364" s="1"/>
  <c r="R364" s="1"/>
  <c r="V364"/>
  <c r="Z364"/>
  <c r="AB364"/>
  <c r="AD364"/>
  <c r="K365"/>
  <c r="O365" s="1"/>
  <c r="R365" s="1"/>
  <c r="T365" s="1"/>
  <c r="V365"/>
  <c r="Z365"/>
  <c r="AB365"/>
  <c r="AD365"/>
  <c r="K366"/>
  <c r="O366" s="1"/>
  <c r="R366" s="1"/>
  <c r="V366"/>
  <c r="Z366"/>
  <c r="AB366"/>
  <c r="AD366"/>
  <c r="K367"/>
  <c r="O367" s="1"/>
  <c r="R367" s="1"/>
  <c r="T367" s="1"/>
  <c r="V367"/>
  <c r="Z367"/>
  <c r="AB367"/>
  <c r="AD367"/>
  <c r="K368"/>
  <c r="O368" s="1"/>
  <c r="R368" s="1"/>
  <c r="V368"/>
  <c r="Z368"/>
  <c r="AB368"/>
  <c r="AD368"/>
  <c r="K369"/>
  <c r="O369" s="1"/>
  <c r="R369" s="1"/>
  <c r="V369"/>
  <c r="Z369"/>
  <c r="AB369"/>
  <c r="AD369"/>
  <c r="K370"/>
  <c r="O370" s="1"/>
  <c r="R370" s="1"/>
  <c r="V370"/>
  <c r="Z370"/>
  <c r="AB370"/>
  <c r="AD370"/>
  <c r="D371"/>
  <c r="M371"/>
  <c r="K374"/>
  <c r="O374" s="1"/>
  <c r="R374" s="1"/>
  <c r="V374"/>
  <c r="Z374"/>
  <c r="AB374"/>
  <c r="AD374"/>
  <c r="K375"/>
  <c r="O375" s="1"/>
  <c r="R375" s="1"/>
  <c r="V375"/>
  <c r="Z375"/>
  <c r="AB375"/>
  <c r="AD375"/>
  <c r="K376"/>
  <c r="O376" s="1"/>
  <c r="R376" s="1"/>
  <c r="V376"/>
  <c r="Z376"/>
  <c r="AB376"/>
  <c r="AD376"/>
  <c r="K377"/>
  <c r="O377" s="1"/>
  <c r="R377" s="1"/>
  <c r="V377"/>
  <c r="Z377"/>
  <c r="AB377"/>
  <c r="AD377"/>
  <c r="K378"/>
  <c r="O378" s="1"/>
  <c r="R378" s="1"/>
  <c r="V378"/>
  <c r="Z378"/>
  <c r="AB378"/>
  <c r="AD378"/>
  <c r="D379"/>
  <c r="M379"/>
  <c r="K382"/>
  <c r="O382" s="1"/>
  <c r="R382" s="1"/>
  <c r="V382"/>
  <c r="Z382"/>
  <c r="AB382"/>
  <c r="AD382"/>
  <c r="K383"/>
  <c r="O383" s="1"/>
  <c r="R383" s="1"/>
  <c r="V383"/>
  <c r="Z383"/>
  <c r="AB383"/>
  <c r="AD383"/>
  <c r="K384"/>
  <c r="O384" s="1"/>
  <c r="R384" s="1"/>
  <c r="V384"/>
  <c r="Z384"/>
  <c r="AB384"/>
  <c r="AD384"/>
  <c r="K385"/>
  <c r="O385" s="1"/>
  <c r="R385" s="1"/>
  <c r="V385"/>
  <c r="Z385"/>
  <c r="AB385"/>
  <c r="AD385"/>
  <c r="K386"/>
  <c r="O386" s="1"/>
  <c r="R386" s="1"/>
  <c r="V386"/>
  <c r="Z386"/>
  <c r="AB386"/>
  <c r="AD386"/>
  <c r="D387"/>
  <c r="M387"/>
  <c r="K390"/>
  <c r="O390" s="1"/>
  <c r="R390" s="1"/>
  <c r="V390"/>
  <c r="Z390"/>
  <c r="AB390"/>
  <c r="AD390"/>
  <c r="K391"/>
  <c r="O391" s="1"/>
  <c r="V391"/>
  <c r="Z391"/>
  <c r="AB391"/>
  <c r="AD391"/>
  <c r="K392"/>
  <c r="O392" s="1"/>
  <c r="R392" s="1"/>
  <c r="V392"/>
  <c r="Z392"/>
  <c r="AB392"/>
  <c r="AD392"/>
  <c r="K393"/>
  <c r="O393" s="1"/>
  <c r="R393" s="1"/>
  <c r="V393"/>
  <c r="Z393"/>
  <c r="AB393"/>
  <c r="AD393"/>
  <c r="K394"/>
  <c r="O394" s="1"/>
  <c r="R394" s="1"/>
  <c r="V394"/>
  <c r="Z394"/>
  <c r="AB394"/>
  <c r="AD394"/>
  <c r="K395"/>
  <c r="O395" s="1"/>
  <c r="R395" s="1"/>
  <c r="V395"/>
  <c r="Z395"/>
  <c r="AB395"/>
  <c r="AD395"/>
  <c r="D396"/>
  <c r="M396"/>
  <c r="K399"/>
  <c r="O399" s="1"/>
  <c r="V399"/>
  <c r="Z399"/>
  <c r="AB399"/>
  <c r="AD399"/>
  <c r="K400"/>
  <c r="O400" s="1"/>
  <c r="R400" s="1"/>
  <c r="V400"/>
  <c r="Z400"/>
  <c r="AB400"/>
  <c r="AD400"/>
  <c r="K401"/>
  <c r="O401" s="1"/>
  <c r="R401" s="1"/>
  <c r="V401"/>
  <c r="Z401"/>
  <c r="AB401"/>
  <c r="AD401"/>
  <c r="K402"/>
  <c r="O402" s="1"/>
  <c r="R402" s="1"/>
  <c r="V402"/>
  <c r="Z402"/>
  <c r="AB402"/>
  <c r="AD402"/>
  <c r="K403"/>
  <c r="O403" s="1"/>
  <c r="R403" s="1"/>
  <c r="V403"/>
  <c r="Z403"/>
  <c r="AB403"/>
  <c r="AD403"/>
  <c r="K404"/>
  <c r="O404" s="1"/>
  <c r="R404" s="1"/>
  <c r="V404"/>
  <c r="Z404"/>
  <c r="AB404"/>
  <c r="AD404"/>
  <c r="K405"/>
  <c r="O405" s="1"/>
  <c r="R405" s="1"/>
  <c r="V405"/>
  <c r="Z405"/>
  <c r="AB405"/>
  <c r="AD405"/>
  <c r="D406"/>
  <c r="M406"/>
  <c r="O408"/>
  <c r="Q408" s="1"/>
  <c r="X408"/>
  <c r="K415"/>
  <c r="O415" s="1"/>
  <c r="R415"/>
  <c r="V415"/>
  <c r="Z415"/>
  <c r="AB415"/>
  <c r="AD415"/>
  <c r="K416"/>
  <c r="O416" s="1"/>
  <c r="R416"/>
  <c r="V416"/>
  <c r="Z416"/>
  <c r="AB416"/>
  <c r="AD416"/>
  <c r="K417"/>
  <c r="O417" s="1"/>
  <c r="R417"/>
  <c r="V417"/>
  <c r="Z417"/>
  <c r="AB417"/>
  <c r="AD417"/>
  <c r="K418"/>
  <c r="O418" s="1"/>
  <c r="R418"/>
  <c r="V418"/>
  <c r="Z418"/>
  <c r="AB418"/>
  <c r="AD418"/>
  <c r="K419"/>
  <c r="O419" s="1"/>
  <c r="R419"/>
  <c r="V419"/>
  <c r="Z419"/>
  <c r="AB419"/>
  <c r="AD419"/>
  <c r="K420"/>
  <c r="O420" s="1"/>
  <c r="R420"/>
  <c r="V420"/>
  <c r="Z420"/>
  <c r="AB420"/>
  <c r="AD420"/>
  <c r="D421"/>
  <c r="M421"/>
  <c r="K424"/>
  <c r="O424" s="1"/>
  <c r="R424" s="1"/>
  <c r="V424"/>
  <c r="Z424"/>
  <c r="AB424"/>
  <c r="AD424"/>
  <c r="K425"/>
  <c r="O425" s="1"/>
  <c r="V425"/>
  <c r="Z425"/>
  <c r="AB425"/>
  <c r="AD425"/>
  <c r="K426"/>
  <c r="O426" s="1"/>
  <c r="R426" s="1"/>
  <c r="V426"/>
  <c r="Z426"/>
  <c r="AB426"/>
  <c r="AD426"/>
  <c r="K427"/>
  <c r="O427" s="1"/>
  <c r="R427" s="1"/>
  <c r="V427"/>
  <c r="Z427"/>
  <c r="AB427"/>
  <c r="AD427"/>
  <c r="K428"/>
  <c r="O428" s="1"/>
  <c r="R428" s="1"/>
  <c r="V428"/>
  <c r="Z428"/>
  <c r="AB428"/>
  <c r="AD428"/>
  <c r="K429"/>
  <c r="O429" s="1"/>
  <c r="R429" s="1"/>
  <c r="V429"/>
  <c r="Z429"/>
  <c r="AB429"/>
  <c r="AD429"/>
  <c r="D430"/>
  <c r="M430"/>
  <c r="K433"/>
  <c r="O433" s="1"/>
  <c r="R433"/>
  <c r="V433"/>
  <c r="Z433"/>
  <c r="AB433"/>
  <c r="AD433"/>
  <c r="K434"/>
  <c r="O434" s="1"/>
  <c r="R434"/>
  <c r="V434"/>
  <c r="Z434"/>
  <c r="AB434"/>
  <c r="AD434"/>
  <c r="K435"/>
  <c r="O435" s="1"/>
  <c r="R435"/>
  <c r="V435"/>
  <c r="Z435"/>
  <c r="AB435"/>
  <c r="AD435"/>
  <c r="K436"/>
  <c r="O436" s="1"/>
  <c r="R436"/>
  <c r="V436"/>
  <c r="Z436"/>
  <c r="AB436"/>
  <c r="AD436"/>
  <c r="K437"/>
  <c r="O437" s="1"/>
  <c r="R437"/>
  <c r="V437"/>
  <c r="Z437"/>
  <c r="AB437"/>
  <c r="AD437"/>
  <c r="D438"/>
  <c r="M438"/>
  <c r="K441"/>
  <c r="R441"/>
  <c r="V441"/>
  <c r="Z441"/>
  <c r="AB441"/>
  <c r="AD441"/>
  <c r="K442"/>
  <c r="O442" s="1"/>
  <c r="R442"/>
  <c r="V442"/>
  <c r="Z442"/>
  <c r="AB442"/>
  <c r="AD442"/>
  <c r="K443"/>
  <c r="O443" s="1"/>
  <c r="R443"/>
  <c r="V443"/>
  <c r="Z443"/>
  <c r="AB443"/>
  <c r="AD443"/>
  <c r="K444"/>
  <c r="O444" s="1"/>
  <c r="R444"/>
  <c r="V444"/>
  <c r="Z444"/>
  <c r="AB444"/>
  <c r="AD444"/>
  <c r="K445"/>
  <c r="O445" s="1"/>
  <c r="R445"/>
  <c r="V445"/>
  <c r="Z445"/>
  <c r="AB445"/>
  <c r="AD445"/>
  <c r="K446"/>
  <c r="O446" s="1"/>
  <c r="R446"/>
  <c r="R447" s="1"/>
  <c r="V446"/>
  <c r="Z446"/>
  <c r="AB446"/>
  <c r="AD446"/>
  <c r="D447"/>
  <c r="M447"/>
  <c r="K450"/>
  <c r="V450"/>
  <c r="Z450"/>
  <c r="AB450"/>
  <c r="AD450"/>
  <c r="K451"/>
  <c r="O451" s="1"/>
  <c r="R451" s="1"/>
  <c r="V451"/>
  <c r="Z451"/>
  <c r="AB451"/>
  <c r="AD451"/>
  <c r="K452"/>
  <c r="O452" s="1"/>
  <c r="R452" s="1"/>
  <c r="V452"/>
  <c r="Z452"/>
  <c r="AB452"/>
  <c r="AD452"/>
  <c r="D453"/>
  <c r="M453"/>
  <c r="K456"/>
  <c r="V456"/>
  <c r="Z456"/>
  <c r="AB456"/>
  <c r="AD456"/>
  <c r="K457"/>
  <c r="O457" s="1"/>
  <c r="R457" s="1"/>
  <c r="V457"/>
  <c r="Z457"/>
  <c r="AB457"/>
  <c r="AD457"/>
  <c r="K458"/>
  <c r="O458" s="1"/>
  <c r="R458" s="1"/>
  <c r="V458"/>
  <c r="Z458"/>
  <c r="AB458"/>
  <c r="AD458"/>
  <c r="D459"/>
  <c r="M459"/>
  <c r="K462"/>
  <c r="V462"/>
  <c r="Z462"/>
  <c r="AB462"/>
  <c r="AD462"/>
  <c r="K463"/>
  <c r="O463" s="1"/>
  <c r="R463" s="1"/>
  <c r="V463"/>
  <c r="Z463"/>
  <c r="AB463"/>
  <c r="AD463"/>
  <c r="K464"/>
  <c r="O464" s="1"/>
  <c r="R464" s="1"/>
  <c r="V464"/>
  <c r="Z464"/>
  <c r="AB464"/>
  <c r="AD464"/>
  <c r="D465"/>
  <c r="M465"/>
  <c r="K478"/>
  <c r="O478" s="1"/>
  <c r="R478" s="1"/>
  <c r="V478"/>
  <c r="Z478"/>
  <c r="AB478"/>
  <c r="AD478"/>
  <c r="K479"/>
  <c r="O479" s="1"/>
  <c r="R479" s="1"/>
  <c r="V479"/>
  <c r="Z479"/>
  <c r="AB479"/>
  <c r="AD479"/>
  <c r="K480"/>
  <c r="O480" s="1"/>
  <c r="R480" s="1"/>
  <c r="V480"/>
  <c r="Z480"/>
  <c r="AB480"/>
  <c r="AD480"/>
  <c r="K481"/>
  <c r="O481" s="1"/>
  <c r="R481" s="1"/>
  <c r="V481"/>
  <c r="Z481"/>
  <c r="AB481"/>
  <c r="AD481"/>
  <c r="K482"/>
  <c r="O482" s="1"/>
  <c r="R482" s="1"/>
  <c r="V482"/>
  <c r="Z482"/>
  <c r="AB482"/>
  <c r="AD482"/>
  <c r="K483"/>
  <c r="O483" s="1"/>
  <c r="R483" s="1"/>
  <c r="V483"/>
  <c r="Z483"/>
  <c r="AB483"/>
  <c r="AD483"/>
  <c r="K484"/>
  <c r="O484" s="1"/>
  <c r="R484" s="1"/>
  <c r="V484"/>
  <c r="Z484"/>
  <c r="AB484"/>
  <c r="AD484"/>
  <c r="K485"/>
  <c r="O485" s="1"/>
  <c r="R485" s="1"/>
  <c r="V485"/>
  <c r="Z485"/>
  <c r="AB485"/>
  <c r="AD485"/>
  <c r="K486"/>
  <c r="O486" s="1"/>
  <c r="R486" s="1"/>
  <c r="V486"/>
  <c r="Z486"/>
  <c r="AB486"/>
  <c r="AD486"/>
  <c r="K487"/>
  <c r="O487" s="1"/>
  <c r="R487" s="1"/>
  <c r="V487"/>
  <c r="Z487"/>
  <c r="AB487"/>
  <c r="AD487"/>
  <c r="K488"/>
  <c r="O488" s="1"/>
  <c r="R488" s="1"/>
  <c r="V488"/>
  <c r="Z488"/>
  <c r="AB488"/>
  <c r="AD488"/>
  <c r="D489"/>
  <c r="M489"/>
  <c r="K493"/>
  <c r="O493" s="1"/>
  <c r="V493"/>
  <c r="Z493"/>
  <c r="AB493"/>
  <c r="AD493"/>
  <c r="K494"/>
  <c r="O494" s="1"/>
  <c r="R494" s="1"/>
  <c r="V494"/>
  <c r="Z494"/>
  <c r="AB494"/>
  <c r="AD494"/>
  <c r="K495"/>
  <c r="O495" s="1"/>
  <c r="R495" s="1"/>
  <c r="V495"/>
  <c r="Z495"/>
  <c r="AB495"/>
  <c r="AD495"/>
  <c r="K496"/>
  <c r="O496" s="1"/>
  <c r="R496" s="1"/>
  <c r="V496"/>
  <c r="Z496"/>
  <c r="AB496"/>
  <c r="AD496"/>
  <c r="K497"/>
  <c r="O497" s="1"/>
  <c r="R497" s="1"/>
  <c r="V497"/>
  <c r="Z497"/>
  <c r="AB497"/>
  <c r="AD497"/>
  <c r="K498"/>
  <c r="O498" s="1"/>
  <c r="R498" s="1"/>
  <c r="V498"/>
  <c r="Z498"/>
  <c r="AB498"/>
  <c r="AD498"/>
  <c r="K499"/>
  <c r="O499" s="1"/>
  <c r="R499" s="1"/>
  <c r="V499"/>
  <c r="Z499"/>
  <c r="AB499"/>
  <c r="AD499"/>
  <c r="K500"/>
  <c r="O500" s="1"/>
  <c r="R500" s="1"/>
  <c r="V500"/>
  <c r="Z500"/>
  <c r="AB500"/>
  <c r="AD500"/>
  <c r="K501"/>
  <c r="O501" s="1"/>
  <c r="R501" s="1"/>
  <c r="V501"/>
  <c r="Z501"/>
  <c r="AB501"/>
  <c r="AD501"/>
  <c r="K502"/>
  <c r="O502" s="1"/>
  <c r="R502" s="1"/>
  <c r="V502"/>
  <c r="Z502"/>
  <c r="AB502"/>
  <c r="AD502"/>
  <c r="K503"/>
  <c r="O503" s="1"/>
  <c r="R503" s="1"/>
  <c r="V503"/>
  <c r="Z503"/>
  <c r="AB503"/>
  <c r="AD503"/>
  <c r="K504"/>
  <c r="O504" s="1"/>
  <c r="R504" s="1"/>
  <c r="V504"/>
  <c r="Z504"/>
  <c r="AB504"/>
  <c r="AD504"/>
  <c r="K505"/>
  <c r="O505" s="1"/>
  <c r="R505" s="1"/>
  <c r="V505"/>
  <c r="Z505"/>
  <c r="AB505"/>
  <c r="AD505"/>
  <c r="K506"/>
  <c r="O506" s="1"/>
  <c r="R506" s="1"/>
  <c r="V506"/>
  <c r="Z506"/>
  <c r="AB506"/>
  <c r="AD506"/>
  <c r="D507"/>
  <c r="M507"/>
  <c r="K510"/>
  <c r="O510" s="1"/>
  <c r="R510" s="1"/>
  <c r="V510"/>
  <c r="Z510"/>
  <c r="AB510"/>
  <c r="AD510"/>
  <c r="K511"/>
  <c r="O511" s="1"/>
  <c r="R511" s="1"/>
  <c r="V511"/>
  <c r="Z511"/>
  <c r="AB511"/>
  <c r="AD511"/>
  <c r="K512"/>
  <c r="O512" s="1"/>
  <c r="R512" s="1"/>
  <c r="V512"/>
  <c r="Z512"/>
  <c r="AB512"/>
  <c r="AD512"/>
  <c r="K513"/>
  <c r="O513" s="1"/>
  <c r="R513" s="1"/>
  <c r="V513"/>
  <c r="Z513"/>
  <c r="AB513"/>
  <c r="AD513"/>
  <c r="K514"/>
  <c r="O514" s="1"/>
  <c r="R514" s="1"/>
  <c r="V514"/>
  <c r="Z514"/>
  <c r="AB514"/>
  <c r="AD514"/>
  <c r="K515"/>
  <c r="O515" s="1"/>
  <c r="R515" s="1"/>
  <c r="V515"/>
  <c r="Z515"/>
  <c r="AB515"/>
  <c r="AD515"/>
  <c r="K516"/>
  <c r="O516" s="1"/>
  <c r="R516" s="1"/>
  <c r="V516"/>
  <c r="Z516"/>
  <c r="AB516"/>
  <c r="AD516"/>
  <c r="D517"/>
  <c r="M517"/>
  <c r="K520"/>
  <c r="O520" s="1"/>
  <c r="V520"/>
  <c r="Z520"/>
  <c r="AB520"/>
  <c r="AD520"/>
  <c r="K521"/>
  <c r="O521" s="1"/>
  <c r="R521" s="1"/>
  <c r="V521"/>
  <c r="Z521"/>
  <c r="AB521"/>
  <c r="AD521"/>
  <c r="K522"/>
  <c r="O522" s="1"/>
  <c r="R522" s="1"/>
  <c r="V522"/>
  <c r="Z522"/>
  <c r="AB522"/>
  <c r="AD522"/>
  <c r="K523"/>
  <c r="O523" s="1"/>
  <c r="R523" s="1"/>
  <c r="V523"/>
  <c r="Z523"/>
  <c r="AB523"/>
  <c r="AD523"/>
  <c r="K524"/>
  <c r="O524" s="1"/>
  <c r="R524" s="1"/>
  <c r="V524"/>
  <c r="Z524"/>
  <c r="AB524"/>
  <c r="AD524"/>
  <c r="K525"/>
  <c r="O525" s="1"/>
  <c r="R525" s="1"/>
  <c r="V525"/>
  <c r="Z525"/>
  <c r="AB525"/>
  <c r="AD525"/>
  <c r="K526"/>
  <c r="O526" s="1"/>
  <c r="R526" s="1"/>
  <c r="V526"/>
  <c r="Z526"/>
  <c r="AB526"/>
  <c r="AD526"/>
  <c r="K527"/>
  <c r="O527" s="1"/>
  <c r="R527" s="1"/>
  <c r="V527"/>
  <c r="Z527"/>
  <c r="AB527"/>
  <c r="AD527"/>
  <c r="K528"/>
  <c r="O528" s="1"/>
  <c r="R528" s="1"/>
  <c r="V528"/>
  <c r="Z528"/>
  <c r="AB528"/>
  <c r="AD528"/>
  <c r="K529"/>
  <c r="O529" s="1"/>
  <c r="R529" s="1"/>
  <c r="V529"/>
  <c r="Z529"/>
  <c r="AB529"/>
  <c r="AD529"/>
  <c r="D530"/>
  <c r="M530"/>
  <c r="E154" i="11"/>
  <c r="I154" s="1"/>
  <c r="F154"/>
  <c r="H154" s="1"/>
  <c r="I134"/>
  <c r="I135"/>
  <c r="G136"/>
  <c r="I136" s="1"/>
  <c r="I152"/>
  <c r="I153"/>
  <c r="G155"/>
  <c r="I155" s="1"/>
  <c r="I119"/>
  <c r="I108"/>
  <c r="H26"/>
  <c r="J26" s="1"/>
  <c r="K26"/>
  <c r="E19"/>
  <c r="I19" s="1"/>
  <c r="E12"/>
  <c r="I12" s="1"/>
  <c r="E7"/>
  <c r="I7" s="1"/>
  <c r="G29"/>
  <c r="E29"/>
  <c r="I29"/>
  <c r="E28"/>
  <c r="G27"/>
  <c r="E27"/>
  <c r="I27"/>
  <c r="E26"/>
  <c r="G25"/>
  <c r="E25"/>
  <c r="I25"/>
  <c r="G24"/>
  <c r="E24"/>
  <c r="I24" s="1"/>
  <c r="K168"/>
  <c r="I118"/>
  <c r="F118"/>
  <c r="H118" s="1"/>
  <c r="K118"/>
  <c r="F119"/>
  <c r="H119"/>
  <c r="J119" s="1"/>
  <c r="L119" s="1"/>
  <c r="K119"/>
  <c r="G122"/>
  <c r="I122" s="1"/>
  <c r="F122"/>
  <c r="H122" s="1"/>
  <c r="K122"/>
  <c r="G123"/>
  <c r="I123"/>
  <c r="F123"/>
  <c r="H123"/>
  <c r="K123"/>
  <c r="G124"/>
  <c r="I124" s="1"/>
  <c r="F124"/>
  <c r="H124" s="1"/>
  <c r="K124"/>
  <c r="G125"/>
  <c r="I125"/>
  <c r="F125"/>
  <c r="H125"/>
  <c r="K125"/>
  <c r="G126"/>
  <c r="I126" s="1"/>
  <c r="F126"/>
  <c r="H126" s="1"/>
  <c r="K126"/>
  <c r="G127"/>
  <c r="I127"/>
  <c r="F127"/>
  <c r="H127"/>
  <c r="K127"/>
  <c r="G128"/>
  <c r="I128" s="1"/>
  <c r="F128"/>
  <c r="H128" s="1"/>
  <c r="K128"/>
  <c r="G129"/>
  <c r="I129"/>
  <c r="F129"/>
  <c r="H129"/>
  <c r="K129"/>
  <c r="G130"/>
  <c r="I130" s="1"/>
  <c r="F130"/>
  <c r="H130" s="1"/>
  <c r="K130"/>
  <c r="G131"/>
  <c r="I131"/>
  <c r="F131"/>
  <c r="H131"/>
  <c r="K131"/>
  <c r="I132"/>
  <c r="F132"/>
  <c r="H132"/>
  <c r="K132"/>
  <c r="I133"/>
  <c r="F133"/>
  <c r="H133"/>
  <c r="K133"/>
  <c r="F134"/>
  <c r="H134" s="1"/>
  <c r="J134" s="1"/>
  <c r="L134" s="1"/>
  <c r="K134"/>
  <c r="F135"/>
  <c r="H135" s="1"/>
  <c r="J135" s="1"/>
  <c r="L135" s="1"/>
  <c r="K135"/>
  <c r="F136"/>
  <c r="H136" s="1"/>
  <c r="K136"/>
  <c r="G137"/>
  <c r="I137"/>
  <c r="F137"/>
  <c r="H137"/>
  <c r="K137"/>
  <c r="G138"/>
  <c r="I138" s="1"/>
  <c r="J138" s="1"/>
  <c r="F138"/>
  <c r="H138" s="1"/>
  <c r="K138"/>
  <c r="G139"/>
  <c r="I139"/>
  <c r="F139"/>
  <c r="H139"/>
  <c r="K139"/>
  <c r="G140"/>
  <c r="I140" s="1"/>
  <c r="J140" s="1"/>
  <c r="F140"/>
  <c r="H140" s="1"/>
  <c r="K140"/>
  <c r="G141"/>
  <c r="I141"/>
  <c r="F141"/>
  <c r="H141"/>
  <c r="K141"/>
  <c r="G142"/>
  <c r="I142" s="1"/>
  <c r="J142" s="1"/>
  <c r="F142"/>
  <c r="H142" s="1"/>
  <c r="K142"/>
  <c r="G143"/>
  <c r="I143"/>
  <c r="F143"/>
  <c r="H143"/>
  <c r="K143"/>
  <c r="G144"/>
  <c r="I144" s="1"/>
  <c r="J144" s="1"/>
  <c r="F144"/>
  <c r="H144" s="1"/>
  <c r="K144"/>
  <c r="G145"/>
  <c r="E145"/>
  <c r="I145" s="1"/>
  <c r="F145"/>
  <c r="K145"/>
  <c r="G146"/>
  <c r="I146"/>
  <c r="F146"/>
  <c r="H146"/>
  <c r="K146"/>
  <c r="G147"/>
  <c r="I147" s="1"/>
  <c r="J147" s="1"/>
  <c r="F147"/>
  <c r="H147" s="1"/>
  <c r="K147"/>
  <c r="G148"/>
  <c r="E148"/>
  <c r="I148" s="1"/>
  <c r="F148"/>
  <c r="K148"/>
  <c r="G149"/>
  <c r="I149"/>
  <c r="F149"/>
  <c r="H149"/>
  <c r="K149"/>
  <c r="I150"/>
  <c r="F150"/>
  <c r="H150"/>
  <c r="K150"/>
  <c r="I151"/>
  <c r="F151"/>
  <c r="H151"/>
  <c r="K151"/>
  <c r="F152"/>
  <c r="H152" s="1"/>
  <c r="J152" s="1"/>
  <c r="L152" s="1"/>
  <c r="K152"/>
  <c r="F153"/>
  <c r="H153" s="1"/>
  <c r="J153" s="1"/>
  <c r="L153" s="1"/>
  <c r="K153"/>
  <c r="K154"/>
  <c r="F155"/>
  <c r="H155" s="1"/>
  <c r="K155"/>
  <c r="G156"/>
  <c r="I156" s="1"/>
  <c r="F156"/>
  <c r="H156" s="1"/>
  <c r="K156"/>
  <c r="G157"/>
  <c r="I157" s="1"/>
  <c r="F157"/>
  <c r="H157" s="1"/>
  <c r="K157"/>
  <c r="G158"/>
  <c r="I158" s="1"/>
  <c r="F158"/>
  <c r="H158" s="1"/>
  <c r="K158"/>
  <c r="G159"/>
  <c r="I159" s="1"/>
  <c r="F159"/>
  <c r="H159" s="1"/>
  <c r="K159"/>
  <c r="G160"/>
  <c r="E160"/>
  <c r="I160" s="1"/>
  <c r="F160"/>
  <c r="H160" s="1"/>
  <c r="K160"/>
  <c r="G161"/>
  <c r="I161" s="1"/>
  <c r="F161"/>
  <c r="H161" s="1"/>
  <c r="K161"/>
  <c r="G162"/>
  <c r="I162" s="1"/>
  <c r="F162"/>
  <c r="H162" s="1"/>
  <c r="K162"/>
  <c r="G117"/>
  <c r="I117" s="1"/>
  <c r="F117"/>
  <c r="H117" s="1"/>
  <c r="K117"/>
  <c r="G120"/>
  <c r="I120" s="1"/>
  <c r="F120"/>
  <c r="H120" s="1"/>
  <c r="K120"/>
  <c r="G121"/>
  <c r="I121" s="1"/>
  <c r="F121"/>
  <c r="H121" s="1"/>
  <c r="K121"/>
  <c r="L163"/>
  <c r="G33"/>
  <c r="I33"/>
  <c r="F33"/>
  <c r="H33"/>
  <c r="K33"/>
  <c r="G34"/>
  <c r="I34" s="1"/>
  <c r="F34"/>
  <c r="H34" s="1"/>
  <c r="K34"/>
  <c r="G35"/>
  <c r="I35"/>
  <c r="F35"/>
  <c r="H35"/>
  <c r="K35"/>
  <c r="G36"/>
  <c r="I36" s="1"/>
  <c r="J36" s="1"/>
  <c r="F36"/>
  <c r="H36" s="1"/>
  <c r="K36"/>
  <c r="G37"/>
  <c r="I37"/>
  <c r="F37"/>
  <c r="H37"/>
  <c r="K37"/>
  <c r="G38"/>
  <c r="I38" s="1"/>
  <c r="J38" s="1"/>
  <c r="F38"/>
  <c r="H38" s="1"/>
  <c r="K38"/>
  <c r="G39"/>
  <c r="I39"/>
  <c r="F39"/>
  <c r="H39"/>
  <c r="K39"/>
  <c r="G40"/>
  <c r="I40" s="1"/>
  <c r="J40" s="1"/>
  <c r="F40"/>
  <c r="H40" s="1"/>
  <c r="K40"/>
  <c r="G41"/>
  <c r="I41"/>
  <c r="F41"/>
  <c r="H41"/>
  <c r="K41"/>
  <c r="G42"/>
  <c r="I42" s="1"/>
  <c r="J42" s="1"/>
  <c r="F42"/>
  <c r="H42" s="1"/>
  <c r="K42"/>
  <c r="I43"/>
  <c r="F43"/>
  <c r="H43" s="1"/>
  <c r="J43" s="1"/>
  <c r="L43" s="1"/>
  <c r="K43"/>
  <c r="I44"/>
  <c r="F44"/>
  <c r="H44" s="1"/>
  <c r="K44"/>
  <c r="I45"/>
  <c r="F45"/>
  <c r="H45" s="1"/>
  <c r="J45" s="1"/>
  <c r="L45" s="1"/>
  <c r="K45"/>
  <c r="I46"/>
  <c r="F46"/>
  <c r="H46" s="1"/>
  <c r="K46"/>
  <c r="E47"/>
  <c r="I47"/>
  <c r="F47"/>
  <c r="H47"/>
  <c r="K47"/>
  <c r="G48"/>
  <c r="I48" s="1"/>
  <c r="J48" s="1"/>
  <c r="F48"/>
  <c r="H48" s="1"/>
  <c r="K48"/>
  <c r="G49"/>
  <c r="I49"/>
  <c r="F49"/>
  <c r="H49"/>
  <c r="K49"/>
  <c r="G50"/>
  <c r="I50" s="1"/>
  <c r="J50" s="1"/>
  <c r="F50"/>
  <c r="H50" s="1"/>
  <c r="K50"/>
  <c r="G51"/>
  <c r="I51"/>
  <c r="F51"/>
  <c r="H51"/>
  <c r="K51"/>
  <c r="G52"/>
  <c r="I52" s="1"/>
  <c r="J52" s="1"/>
  <c r="F52"/>
  <c r="H52" s="1"/>
  <c r="K52"/>
  <c r="G53"/>
  <c r="I53"/>
  <c r="F53"/>
  <c r="H53"/>
  <c r="K53"/>
  <c r="G54"/>
  <c r="I54" s="1"/>
  <c r="J54" s="1"/>
  <c r="F54"/>
  <c r="H54" s="1"/>
  <c r="K54"/>
  <c r="G55"/>
  <c r="I55"/>
  <c r="F55"/>
  <c r="H55"/>
  <c r="K55"/>
  <c r="G56"/>
  <c r="I56" s="1"/>
  <c r="J56" s="1"/>
  <c r="F56"/>
  <c r="H56" s="1"/>
  <c r="K56"/>
  <c r="G57"/>
  <c r="I57"/>
  <c r="F57"/>
  <c r="H57"/>
  <c r="K57"/>
  <c r="G58"/>
  <c r="I58" s="1"/>
  <c r="J58" s="1"/>
  <c r="F58"/>
  <c r="H58" s="1"/>
  <c r="K58"/>
  <c r="G59"/>
  <c r="I59"/>
  <c r="F59"/>
  <c r="H59"/>
  <c r="K59"/>
  <c r="G60"/>
  <c r="I60" s="1"/>
  <c r="J60" s="1"/>
  <c r="F60"/>
  <c r="H60" s="1"/>
  <c r="K60"/>
  <c r="G61"/>
  <c r="I61"/>
  <c r="F61"/>
  <c r="H61"/>
  <c r="K61"/>
  <c r="G62"/>
  <c r="I62" s="1"/>
  <c r="J62" s="1"/>
  <c r="F62"/>
  <c r="H62" s="1"/>
  <c r="K62"/>
  <c r="I63"/>
  <c r="F63"/>
  <c r="H63" s="1"/>
  <c r="J63" s="1"/>
  <c r="L63" s="1"/>
  <c r="K63"/>
  <c r="I64"/>
  <c r="F64"/>
  <c r="H64" s="1"/>
  <c r="K64"/>
  <c r="I65"/>
  <c r="F65"/>
  <c r="H65" s="1"/>
  <c r="J65" s="1"/>
  <c r="L65" s="1"/>
  <c r="K65"/>
  <c r="I66"/>
  <c r="F66"/>
  <c r="H66" s="1"/>
  <c r="K66"/>
  <c r="G67"/>
  <c r="I67"/>
  <c r="F67"/>
  <c r="H67"/>
  <c r="K67"/>
  <c r="G68"/>
  <c r="I68" s="1"/>
  <c r="J68" s="1"/>
  <c r="F68"/>
  <c r="H68" s="1"/>
  <c r="K68"/>
  <c r="G69"/>
  <c r="I69"/>
  <c r="F69"/>
  <c r="H69"/>
  <c r="K69"/>
  <c r="G70"/>
  <c r="I70" s="1"/>
  <c r="J70" s="1"/>
  <c r="F70"/>
  <c r="H70" s="1"/>
  <c r="K70"/>
  <c r="G71"/>
  <c r="I71"/>
  <c r="F71"/>
  <c r="H71"/>
  <c r="K71"/>
  <c r="G72"/>
  <c r="I72" s="1"/>
  <c r="J72" s="1"/>
  <c r="F72"/>
  <c r="H72" s="1"/>
  <c r="K72"/>
  <c r="G73"/>
  <c r="I73"/>
  <c r="F73"/>
  <c r="H73"/>
  <c r="K73"/>
  <c r="G74"/>
  <c r="I74" s="1"/>
  <c r="J74" s="1"/>
  <c r="F74"/>
  <c r="H74" s="1"/>
  <c r="K74"/>
  <c r="G75"/>
  <c r="I75"/>
  <c r="F75"/>
  <c r="H75"/>
  <c r="K75"/>
  <c r="G76"/>
  <c r="I76" s="1"/>
  <c r="J76" s="1"/>
  <c r="F76"/>
  <c r="H76" s="1"/>
  <c r="K76"/>
  <c r="G77"/>
  <c r="I77"/>
  <c r="F77"/>
  <c r="H77"/>
  <c r="K77"/>
  <c r="I78"/>
  <c r="F78"/>
  <c r="H78"/>
  <c r="K78"/>
  <c r="I79"/>
  <c r="F79"/>
  <c r="H79"/>
  <c r="K79"/>
  <c r="I80"/>
  <c r="F80"/>
  <c r="H80"/>
  <c r="K80"/>
  <c r="I81"/>
  <c r="F81"/>
  <c r="H81"/>
  <c r="K81"/>
  <c r="G82"/>
  <c r="I82" s="1"/>
  <c r="J82" s="1"/>
  <c r="F82"/>
  <c r="H82" s="1"/>
  <c r="K82"/>
  <c r="G83"/>
  <c r="I83"/>
  <c r="F83"/>
  <c r="H83"/>
  <c r="K83"/>
  <c r="G84"/>
  <c r="I84" s="1"/>
  <c r="J84" s="1"/>
  <c r="F84"/>
  <c r="H84" s="1"/>
  <c r="K84"/>
  <c r="G85"/>
  <c r="I85"/>
  <c r="F85"/>
  <c r="H85"/>
  <c r="K85"/>
  <c r="G86"/>
  <c r="I86" s="1"/>
  <c r="J86" s="1"/>
  <c r="F86"/>
  <c r="H86" s="1"/>
  <c r="K86"/>
  <c r="G87"/>
  <c r="I87"/>
  <c r="F87"/>
  <c r="H87"/>
  <c r="K87"/>
  <c r="G88"/>
  <c r="I88" s="1"/>
  <c r="J88" s="1"/>
  <c r="F88"/>
  <c r="H88" s="1"/>
  <c r="K88"/>
  <c r="G89"/>
  <c r="I89"/>
  <c r="F89"/>
  <c r="H89"/>
  <c r="K89"/>
  <c r="G90"/>
  <c r="I90" s="1"/>
  <c r="J90" s="1"/>
  <c r="F90"/>
  <c r="H90" s="1"/>
  <c r="K90"/>
  <c r="I91"/>
  <c r="F91"/>
  <c r="H91" s="1"/>
  <c r="J91" s="1"/>
  <c r="L91" s="1"/>
  <c r="K91"/>
  <c r="I92"/>
  <c r="F92"/>
  <c r="H92" s="1"/>
  <c r="K92"/>
  <c r="G93"/>
  <c r="I93"/>
  <c r="F93"/>
  <c r="H93"/>
  <c r="K93"/>
  <c r="G94"/>
  <c r="I94" s="1"/>
  <c r="J94" s="1"/>
  <c r="F94"/>
  <c r="H94" s="1"/>
  <c r="K94"/>
  <c r="G95"/>
  <c r="I95"/>
  <c r="F95"/>
  <c r="H95"/>
  <c r="K95"/>
  <c r="G96"/>
  <c r="I96" s="1"/>
  <c r="J96" s="1"/>
  <c r="F96"/>
  <c r="H96" s="1"/>
  <c r="K96"/>
  <c r="G97"/>
  <c r="I97"/>
  <c r="F97"/>
  <c r="H97"/>
  <c r="K97"/>
  <c r="G98"/>
  <c r="I98" s="1"/>
  <c r="J98" s="1"/>
  <c r="F98"/>
  <c r="H98" s="1"/>
  <c r="K98"/>
  <c r="G99"/>
  <c r="I99"/>
  <c r="J99" s="1"/>
  <c r="L99" s="1"/>
  <c r="F99"/>
  <c r="H99"/>
  <c r="K99"/>
  <c r="G100"/>
  <c r="I100" s="1"/>
  <c r="J100" s="1"/>
  <c r="F100"/>
  <c r="H100" s="1"/>
  <c r="K100"/>
  <c r="G101"/>
  <c r="I101"/>
  <c r="F101"/>
  <c r="H101"/>
  <c r="K101"/>
  <c r="G102"/>
  <c r="I102" s="1"/>
  <c r="J102" s="1"/>
  <c r="F102"/>
  <c r="H102" s="1"/>
  <c r="K102"/>
  <c r="G103"/>
  <c r="I103"/>
  <c r="F103"/>
  <c r="H103"/>
  <c r="K103"/>
  <c r="G104"/>
  <c r="I104" s="1"/>
  <c r="J104" s="1"/>
  <c r="F104"/>
  <c r="H104" s="1"/>
  <c r="K104"/>
  <c r="G105"/>
  <c r="I105"/>
  <c r="F105"/>
  <c r="H105"/>
  <c r="K105"/>
  <c r="I106"/>
  <c r="J106" s="1"/>
  <c r="L106" s="1"/>
  <c r="F106"/>
  <c r="H106"/>
  <c r="K106"/>
  <c r="I107"/>
  <c r="F107"/>
  <c r="H107"/>
  <c r="K107"/>
  <c r="F108"/>
  <c r="H108" s="1"/>
  <c r="J108" s="1"/>
  <c r="L108" s="1"/>
  <c r="K108"/>
  <c r="G109"/>
  <c r="I109" s="1"/>
  <c r="F109"/>
  <c r="H109" s="1"/>
  <c r="K109"/>
  <c r="G110"/>
  <c r="I110" s="1"/>
  <c r="F110"/>
  <c r="H110" s="1"/>
  <c r="K110"/>
  <c r="G111"/>
  <c r="I111" s="1"/>
  <c r="J111" s="1"/>
  <c r="L111" s="1"/>
  <c r="F111"/>
  <c r="H111" s="1"/>
  <c r="K111"/>
  <c r="G112"/>
  <c r="I112" s="1"/>
  <c r="F112"/>
  <c r="H112" s="1"/>
  <c r="K112"/>
  <c r="H24"/>
  <c r="K24"/>
  <c r="H25"/>
  <c r="J25" s="1"/>
  <c r="L25" s="1"/>
  <c r="K25"/>
  <c r="H27"/>
  <c r="J27" s="1"/>
  <c r="L27" s="1"/>
  <c r="K27"/>
  <c r="H28"/>
  <c r="J28" s="1"/>
  <c r="L28" s="1"/>
  <c r="K28"/>
  <c r="H29"/>
  <c r="J29" s="1"/>
  <c r="L29" s="1"/>
  <c r="K29"/>
  <c r="F19"/>
  <c r="H19" s="1"/>
  <c r="K19"/>
  <c r="F20"/>
  <c r="E20"/>
  <c r="I20"/>
  <c r="K20"/>
  <c r="F7"/>
  <c r="F8" s="1"/>
  <c r="H8" s="1"/>
  <c r="E8"/>
  <c r="E15" s="1"/>
  <c r="E16" s="1"/>
  <c r="I8"/>
  <c r="J8" s="1"/>
  <c r="L8" s="1"/>
  <c r="K8"/>
  <c r="E10"/>
  <c r="I10"/>
  <c r="F10"/>
  <c r="H10"/>
  <c r="K10"/>
  <c r="E11"/>
  <c r="I11" s="1"/>
  <c r="F11"/>
  <c r="K11"/>
  <c r="F12"/>
  <c r="H12"/>
  <c r="K12"/>
  <c r="F13"/>
  <c r="H13" s="1"/>
  <c r="E13"/>
  <c r="I13"/>
  <c r="K13"/>
  <c r="K7"/>
  <c r="H168"/>
  <c r="J168" s="1"/>
  <c r="E9"/>
  <c r="E14"/>
  <c r="F16"/>
  <c r="G16"/>
  <c r="F21"/>
  <c r="F24"/>
  <c r="F25"/>
  <c r="F26"/>
  <c r="F27"/>
  <c r="F28"/>
  <c r="F29"/>
  <c r="E30"/>
  <c r="F30"/>
  <c r="G30"/>
  <c r="H30"/>
  <c r="E114"/>
  <c r="E164"/>
  <c r="E166" s="1"/>
  <c r="E168"/>
  <c r="F168"/>
  <c r="X103" i="14" l="1"/>
  <c r="R48"/>
  <c r="T48" s="1"/>
  <c r="T447"/>
  <c r="V137"/>
  <c r="U137" s="1"/>
  <c r="AD106"/>
  <c r="X56"/>
  <c r="V57"/>
  <c r="U57" s="1"/>
  <c r="X446"/>
  <c r="X120"/>
  <c r="X105"/>
  <c r="X104"/>
  <c r="X69"/>
  <c r="X60"/>
  <c r="X43"/>
  <c r="X37"/>
  <c r="X35"/>
  <c r="X22"/>
  <c r="X21"/>
  <c r="V387"/>
  <c r="U387" s="1"/>
  <c r="V371"/>
  <c r="U371" s="1"/>
  <c r="Z306"/>
  <c r="H306" s="1"/>
  <c r="Z507"/>
  <c r="H507" s="1"/>
  <c r="AB343"/>
  <c r="Q343" s="1"/>
  <c r="AD137"/>
  <c r="X434"/>
  <c r="X418"/>
  <c r="X416"/>
  <c r="X415"/>
  <c r="AD371"/>
  <c r="O234"/>
  <c r="R234" s="1"/>
  <c r="T234" s="1"/>
  <c r="X178"/>
  <c r="X165"/>
  <c r="AD157"/>
  <c r="X85"/>
  <c r="X11"/>
  <c r="Z530"/>
  <c r="H530" s="1"/>
  <c r="X20"/>
  <c r="Z350"/>
  <c r="H350" s="1"/>
  <c r="Z280"/>
  <c r="H280" s="1"/>
  <c r="AB249"/>
  <c r="Q249" s="1"/>
  <c r="Z517"/>
  <c r="H517" s="1"/>
  <c r="X436"/>
  <c r="X435"/>
  <c r="AD421"/>
  <c r="V204"/>
  <c r="U204" s="1"/>
  <c r="X180"/>
  <c r="X179"/>
  <c r="Z182"/>
  <c r="Z166"/>
  <c r="H166" s="1"/>
  <c r="X160"/>
  <c r="X122"/>
  <c r="X121"/>
  <c r="X89"/>
  <c r="X87"/>
  <c r="X86"/>
  <c r="X79"/>
  <c r="T65"/>
  <c r="X52"/>
  <c r="X442"/>
  <c r="Z438"/>
  <c r="H438" s="1"/>
  <c r="X420"/>
  <c r="X419"/>
  <c r="AD387"/>
  <c r="AB361"/>
  <c r="Q361" s="1"/>
  <c r="AB335"/>
  <c r="Q335" s="1"/>
  <c r="AB295"/>
  <c r="Q295" s="1"/>
  <c r="Z260"/>
  <c r="H260" s="1"/>
  <c r="K249"/>
  <c r="J249" s="1"/>
  <c r="AB222"/>
  <c r="Q222" s="1"/>
  <c r="AD204"/>
  <c r="X118"/>
  <c r="X113"/>
  <c r="X101"/>
  <c r="X100"/>
  <c r="X95"/>
  <c r="R97"/>
  <c r="T97" s="1"/>
  <c r="V90"/>
  <c r="U90" s="1"/>
  <c r="AD90"/>
  <c r="X71"/>
  <c r="X70"/>
  <c r="Z73"/>
  <c r="H73" s="1"/>
  <c r="X64"/>
  <c r="X54"/>
  <c r="X53"/>
  <c r="X47"/>
  <c r="AB32"/>
  <c r="Q32" s="1"/>
  <c r="X30"/>
  <c r="Z24"/>
  <c r="H24" s="1"/>
  <c r="D466"/>
  <c r="D470" s="1"/>
  <c r="D410"/>
  <c r="Z379"/>
  <c r="H379" s="1"/>
  <c r="Z326"/>
  <c r="H326" s="1"/>
  <c r="H182"/>
  <c r="V147"/>
  <c r="U147" s="1"/>
  <c r="Z124"/>
  <c r="H124" s="1"/>
  <c r="AB115"/>
  <c r="Q115" s="1"/>
  <c r="R82"/>
  <c r="T82" s="1"/>
  <c r="X39"/>
  <c r="X38"/>
  <c r="X15"/>
  <c r="R343"/>
  <c r="T343" s="1"/>
  <c r="V530"/>
  <c r="U530" s="1"/>
  <c r="AD530"/>
  <c r="Z489"/>
  <c r="H489" s="1"/>
  <c r="AB465"/>
  <c r="AB459"/>
  <c r="AB453"/>
  <c r="X444"/>
  <c r="X437"/>
  <c r="X433"/>
  <c r="V421"/>
  <c r="U421" s="1"/>
  <c r="X417"/>
  <c r="Z421"/>
  <c r="H421" s="1"/>
  <c r="AB396"/>
  <c r="Q396" s="1"/>
  <c r="Z387"/>
  <c r="H387" s="1"/>
  <c r="V379"/>
  <c r="U379" s="1"/>
  <c r="AD379"/>
  <c r="Z371"/>
  <c r="H371" s="1"/>
  <c r="AD350"/>
  <c r="K343"/>
  <c r="J343" s="1"/>
  <c r="V326"/>
  <c r="U326" s="1"/>
  <c r="AD326"/>
  <c r="V306"/>
  <c r="U306" s="1"/>
  <c r="K295"/>
  <c r="J295" s="1"/>
  <c r="AB271"/>
  <c r="Q271" s="1"/>
  <c r="AD260"/>
  <c r="AB230"/>
  <c r="Q230" s="1"/>
  <c r="K222"/>
  <c r="J222" s="1"/>
  <c r="AB213"/>
  <c r="Q213" s="1"/>
  <c r="AB193"/>
  <c r="Q193" s="1"/>
  <c r="X181"/>
  <c r="X177"/>
  <c r="AD174"/>
  <c r="Z174"/>
  <c r="X162"/>
  <c r="V157"/>
  <c r="U157" s="1"/>
  <c r="X123"/>
  <c r="X119"/>
  <c r="K115"/>
  <c r="J115" s="1"/>
  <c r="X111"/>
  <c r="R115"/>
  <c r="T115" s="1"/>
  <c r="V106"/>
  <c r="X102"/>
  <c r="Z106"/>
  <c r="H106" s="1"/>
  <c r="K97"/>
  <c r="J97" s="1"/>
  <c r="AB97"/>
  <c r="Q97" s="1"/>
  <c r="X88"/>
  <c r="Z90"/>
  <c r="H90" s="1"/>
  <c r="X81"/>
  <c r="X77"/>
  <c r="X72"/>
  <c r="X68"/>
  <c r="X62"/>
  <c r="X55"/>
  <c r="X51"/>
  <c r="X45"/>
  <c r="V40"/>
  <c r="U40" s="1"/>
  <c r="X36"/>
  <c r="K32"/>
  <c r="J32" s="1"/>
  <c r="X28"/>
  <c r="R32"/>
  <c r="T32" s="1"/>
  <c r="X23"/>
  <c r="X19"/>
  <c r="X13"/>
  <c r="AD517"/>
  <c r="V517"/>
  <c r="U517" s="1"/>
  <c r="V507"/>
  <c r="U507" s="1"/>
  <c r="AD507"/>
  <c r="AB430"/>
  <c r="Q430" s="1"/>
  <c r="AB406"/>
  <c r="Q406" s="1"/>
  <c r="M410"/>
  <c r="AB317"/>
  <c r="Q317" s="1"/>
  <c r="AD306"/>
  <c r="AB287"/>
  <c r="Q287" s="1"/>
  <c r="V280"/>
  <c r="U280" s="1"/>
  <c r="AD280"/>
  <c r="V260"/>
  <c r="U260" s="1"/>
  <c r="AB241"/>
  <c r="Q241" s="1"/>
  <c r="Z204"/>
  <c r="H204" s="1"/>
  <c r="AD182"/>
  <c r="AB174"/>
  <c r="Q174" s="1"/>
  <c r="AD147"/>
  <c r="AD124"/>
  <c r="AD73"/>
  <c r="AB65"/>
  <c r="Q65" s="1"/>
  <c r="AD57"/>
  <c r="Z57"/>
  <c r="H57" s="1"/>
  <c r="AB48"/>
  <c r="Q48" s="1"/>
  <c r="Z40"/>
  <c r="H40" s="1"/>
  <c r="AD24"/>
  <c r="AB16"/>
  <c r="Q16" s="1"/>
  <c r="J109" i="11"/>
  <c r="L109" s="1"/>
  <c r="J120"/>
  <c r="L120" s="1"/>
  <c r="J162"/>
  <c r="L162" s="1"/>
  <c r="J160"/>
  <c r="L160" s="1"/>
  <c r="J159"/>
  <c r="L159" s="1"/>
  <c r="J157"/>
  <c r="L157" s="1"/>
  <c r="O462" i="14"/>
  <c r="K465"/>
  <c r="J465" s="1"/>
  <c r="O456"/>
  <c r="K459"/>
  <c r="J459" s="1"/>
  <c r="O450"/>
  <c r="K453"/>
  <c r="J453" s="1"/>
  <c r="O441"/>
  <c r="O447" s="1"/>
  <c r="K447"/>
  <c r="J447" s="1"/>
  <c r="T357"/>
  <c r="X357"/>
  <c r="R329"/>
  <c r="O335"/>
  <c r="T171"/>
  <c r="X171"/>
  <c r="J13" i="11"/>
  <c r="L13" s="1"/>
  <c r="J10"/>
  <c r="L10" s="1"/>
  <c r="L100"/>
  <c r="L98"/>
  <c r="J97"/>
  <c r="L97" s="1"/>
  <c r="L96"/>
  <c r="J95"/>
  <c r="L95" s="1"/>
  <c r="L94"/>
  <c r="J93"/>
  <c r="L93" s="1"/>
  <c r="L90"/>
  <c r="J89"/>
  <c r="L89" s="1"/>
  <c r="L88"/>
  <c r="J87"/>
  <c r="L87" s="1"/>
  <c r="L86"/>
  <c r="J85"/>
  <c r="L85" s="1"/>
  <c r="L84"/>
  <c r="J83"/>
  <c r="L83" s="1"/>
  <c r="L82"/>
  <c r="J81"/>
  <c r="L81" s="1"/>
  <c r="J80"/>
  <c r="L80" s="1"/>
  <c r="J79"/>
  <c r="L79" s="1"/>
  <c r="J78"/>
  <c r="L78" s="1"/>
  <c r="J77"/>
  <c r="L77" s="1"/>
  <c r="L76"/>
  <c r="J75"/>
  <c r="L75" s="1"/>
  <c r="L74"/>
  <c r="J73"/>
  <c r="L73" s="1"/>
  <c r="L72"/>
  <c r="J71"/>
  <c r="L71" s="1"/>
  <c r="L70"/>
  <c r="J69"/>
  <c r="L69" s="1"/>
  <c r="L68"/>
  <c r="J67"/>
  <c r="L67" s="1"/>
  <c r="L62"/>
  <c r="J61"/>
  <c r="L61" s="1"/>
  <c r="L60"/>
  <c r="J59"/>
  <c r="L59" s="1"/>
  <c r="L58"/>
  <c r="J57"/>
  <c r="L57" s="1"/>
  <c r="L56"/>
  <c r="J55"/>
  <c r="L55" s="1"/>
  <c r="L54"/>
  <c r="J53"/>
  <c r="L53" s="1"/>
  <c r="L52"/>
  <c r="J51"/>
  <c r="L51" s="1"/>
  <c r="L50"/>
  <c r="J49"/>
  <c r="L49" s="1"/>
  <c r="L48"/>
  <c r="J47"/>
  <c r="L47" s="1"/>
  <c r="L42"/>
  <c r="J41"/>
  <c r="L41" s="1"/>
  <c r="L40"/>
  <c r="J39"/>
  <c r="L39" s="1"/>
  <c r="L38"/>
  <c r="J37"/>
  <c r="L37" s="1"/>
  <c r="L36"/>
  <c r="J35"/>
  <c r="L35" s="1"/>
  <c r="J33"/>
  <c r="J151"/>
  <c r="L151" s="1"/>
  <c r="J150"/>
  <c r="L150" s="1"/>
  <c r="J149"/>
  <c r="L149" s="1"/>
  <c r="L147"/>
  <c r="J146"/>
  <c r="L146" s="1"/>
  <c r="L144"/>
  <c r="J143"/>
  <c r="L143" s="1"/>
  <c r="L142"/>
  <c r="J141"/>
  <c r="L141" s="1"/>
  <c r="L140"/>
  <c r="J139"/>
  <c r="L139" s="1"/>
  <c r="L138"/>
  <c r="J137"/>
  <c r="L137" s="1"/>
  <c r="J133"/>
  <c r="L133" s="1"/>
  <c r="J132"/>
  <c r="L132" s="1"/>
  <c r="J131"/>
  <c r="L131" s="1"/>
  <c r="J129"/>
  <c r="L129" s="1"/>
  <c r="J127"/>
  <c r="L127" s="1"/>
  <c r="J125"/>
  <c r="L125" s="1"/>
  <c r="J123"/>
  <c r="L123" s="1"/>
  <c r="J12"/>
  <c r="L12" s="1"/>
  <c r="J155"/>
  <c r="L155" s="1"/>
  <c r="J154"/>
  <c r="L154" s="1"/>
  <c r="AB517" i="14"/>
  <c r="Q517" s="1"/>
  <c r="AD489"/>
  <c r="AB489"/>
  <c r="Q489" s="1"/>
  <c r="V489"/>
  <c r="U489" s="1"/>
  <c r="Q465"/>
  <c r="AD465"/>
  <c r="Z465"/>
  <c r="H465" s="1"/>
  <c r="Q459"/>
  <c r="AD459"/>
  <c r="Z459"/>
  <c r="H459" s="1"/>
  <c r="Q453"/>
  <c r="AD453"/>
  <c r="Z453"/>
  <c r="H453" s="1"/>
  <c r="AD438"/>
  <c r="M466"/>
  <c r="M470" s="1"/>
  <c r="X421"/>
  <c r="O115"/>
  <c r="O82"/>
  <c r="O65"/>
  <c r="X57"/>
  <c r="X24"/>
  <c r="O16"/>
  <c r="R353"/>
  <c r="O361"/>
  <c r="T349"/>
  <c r="X349"/>
  <c r="T333"/>
  <c r="X333"/>
  <c r="H21" i="11"/>
  <c r="J107"/>
  <c r="L107" s="1"/>
  <c r="J105"/>
  <c r="L105" s="1"/>
  <c r="L104"/>
  <c r="J103"/>
  <c r="L103" s="1"/>
  <c r="L102"/>
  <c r="J101"/>
  <c r="L101" s="1"/>
  <c r="H7"/>
  <c r="H11"/>
  <c r="J11" s="1"/>
  <c r="L11" s="1"/>
  <c r="L16" s="1"/>
  <c r="H20"/>
  <c r="J20" s="1"/>
  <c r="L20" s="1"/>
  <c r="J92"/>
  <c r="L92" s="1"/>
  <c r="J66"/>
  <c r="L66" s="1"/>
  <c r="J64"/>
  <c r="L64" s="1"/>
  <c r="J46"/>
  <c r="L46" s="1"/>
  <c r="J44"/>
  <c r="L44" s="1"/>
  <c r="H148"/>
  <c r="J148" s="1"/>
  <c r="L148" s="1"/>
  <c r="H145"/>
  <c r="J145" s="1"/>
  <c r="L145" s="1"/>
  <c r="J118"/>
  <c r="L118" s="1"/>
  <c r="L26"/>
  <c r="AB530" i="14"/>
  <c r="Q530" s="1"/>
  <c r="AB507"/>
  <c r="Q507" s="1"/>
  <c r="AB447"/>
  <c r="Q447" s="1"/>
  <c r="AD447"/>
  <c r="Z447"/>
  <c r="H447" s="1"/>
  <c r="X438"/>
  <c r="X182"/>
  <c r="X73"/>
  <c r="O48"/>
  <c r="O32"/>
  <c r="V430"/>
  <c r="AD406"/>
  <c r="Z406"/>
  <c r="H406" s="1"/>
  <c r="V396"/>
  <c r="U396" s="1"/>
  <c r="AB387"/>
  <c r="Q387" s="1"/>
  <c r="AD335"/>
  <c r="Z335"/>
  <c r="H335" s="1"/>
  <c r="AD317"/>
  <c r="Z317"/>
  <c r="H317" s="1"/>
  <c r="AB306"/>
  <c r="Q306" s="1"/>
  <c r="AD295"/>
  <c r="Z295"/>
  <c r="H295" s="1"/>
  <c r="AD287"/>
  <c r="Z287"/>
  <c r="H287" s="1"/>
  <c r="AD271"/>
  <c r="Z271"/>
  <c r="H271" s="1"/>
  <c r="AB260"/>
  <c r="Q260" s="1"/>
  <c r="AD249"/>
  <c r="Z249"/>
  <c r="H249" s="1"/>
  <c r="AD241"/>
  <c r="Z241"/>
  <c r="H241" s="1"/>
  <c r="V230"/>
  <c r="U230" s="1"/>
  <c r="V222"/>
  <c r="U222" s="1"/>
  <c r="V213"/>
  <c r="U213" s="1"/>
  <c r="AB204"/>
  <c r="Q204" s="1"/>
  <c r="AD193"/>
  <c r="Z193"/>
  <c r="H193" s="1"/>
  <c r="H174"/>
  <c r="V174"/>
  <c r="U174" s="1"/>
  <c r="AD166"/>
  <c r="Z157"/>
  <c r="H157" s="1"/>
  <c r="Z137"/>
  <c r="H137" s="1"/>
  <c r="O97"/>
  <c r="AB40"/>
  <c r="Q40" s="1"/>
  <c r="X40"/>
  <c r="R40"/>
  <c r="T40" s="1"/>
  <c r="AD32"/>
  <c r="Z32"/>
  <c r="H32" s="1"/>
  <c r="AD16"/>
  <c r="Z16"/>
  <c r="V465"/>
  <c r="U465" s="1"/>
  <c r="V459"/>
  <c r="U459" s="1"/>
  <c r="V453"/>
  <c r="U453" s="1"/>
  <c r="X445"/>
  <c r="X443"/>
  <c r="X441"/>
  <c r="V438"/>
  <c r="U438" s="1"/>
  <c r="AB438"/>
  <c r="Q438" s="1"/>
  <c r="R438"/>
  <c r="T438" s="1"/>
  <c r="K430"/>
  <c r="J430" s="1"/>
  <c r="AD430"/>
  <c r="AD466" s="1"/>
  <c r="AD470" s="1"/>
  <c r="Z430"/>
  <c r="AB421"/>
  <c r="R421"/>
  <c r="K406"/>
  <c r="J406" s="1"/>
  <c r="V406"/>
  <c r="U406" s="1"/>
  <c r="K396"/>
  <c r="J396" s="1"/>
  <c r="AD396"/>
  <c r="Z396"/>
  <c r="H396" s="1"/>
  <c r="AB379"/>
  <c r="Q379" s="1"/>
  <c r="AB371"/>
  <c r="Q371" s="1"/>
  <c r="K361"/>
  <c r="J361" s="1"/>
  <c r="X359"/>
  <c r="X355"/>
  <c r="X347"/>
  <c r="V350"/>
  <c r="U350" s="1"/>
  <c r="K335"/>
  <c r="J335" s="1"/>
  <c r="AB326"/>
  <c r="Q326" s="1"/>
  <c r="K317"/>
  <c r="J317" s="1"/>
  <c r="V317"/>
  <c r="U317" s="1"/>
  <c r="V295"/>
  <c r="U295" s="1"/>
  <c r="K287"/>
  <c r="J287" s="1"/>
  <c r="V287"/>
  <c r="U287" s="1"/>
  <c r="AB280"/>
  <c r="Q280" s="1"/>
  <c r="K271"/>
  <c r="J271" s="1"/>
  <c r="V271"/>
  <c r="U271" s="1"/>
  <c r="V249"/>
  <c r="U249" s="1"/>
  <c r="K241"/>
  <c r="J241" s="1"/>
  <c r="V241"/>
  <c r="U241" s="1"/>
  <c r="K230"/>
  <c r="J230" s="1"/>
  <c r="AD230"/>
  <c r="Z230"/>
  <c r="H230" s="1"/>
  <c r="AD222"/>
  <c r="Z222"/>
  <c r="H222" s="1"/>
  <c r="K213"/>
  <c r="J213" s="1"/>
  <c r="AD213"/>
  <c r="Z213"/>
  <c r="H213" s="1"/>
  <c r="K193"/>
  <c r="J193" s="1"/>
  <c r="V193"/>
  <c r="U193" s="1"/>
  <c r="V182"/>
  <c r="U182" s="1"/>
  <c r="AB182"/>
  <c r="Q182" s="1"/>
  <c r="R182"/>
  <c r="T182" s="1"/>
  <c r="K174"/>
  <c r="J174" s="1"/>
  <c r="X169"/>
  <c r="X163"/>
  <c r="X161"/>
  <c r="Z147"/>
  <c r="H147" s="1"/>
  <c r="V124"/>
  <c r="U124" s="1"/>
  <c r="X114"/>
  <c r="X112"/>
  <c r="X110"/>
  <c r="X96"/>
  <c r="X94"/>
  <c r="K82"/>
  <c r="J82" s="1"/>
  <c r="X80"/>
  <c r="X78"/>
  <c r="X76"/>
  <c r="V73"/>
  <c r="U73" s="1"/>
  <c r="AB73"/>
  <c r="Q73" s="1"/>
  <c r="R73"/>
  <c r="T73" s="1"/>
  <c r="K65"/>
  <c r="J65" s="1"/>
  <c r="X63"/>
  <c r="X61"/>
  <c r="AD65"/>
  <c r="Z65"/>
  <c r="H65" s="1"/>
  <c r="AB57"/>
  <c r="Q57" s="1"/>
  <c r="R57"/>
  <c r="T57" s="1"/>
  <c r="K48"/>
  <c r="J48" s="1"/>
  <c r="X46"/>
  <c r="X44"/>
  <c r="AD48"/>
  <c r="Z48"/>
  <c r="H48" s="1"/>
  <c r="X31"/>
  <c r="X29"/>
  <c r="X27"/>
  <c r="V24"/>
  <c r="U24" s="1"/>
  <c r="AB24"/>
  <c r="Q24" s="1"/>
  <c r="R24"/>
  <c r="T24" s="1"/>
  <c r="K16"/>
  <c r="J16" s="1"/>
  <c r="X14"/>
  <c r="X12"/>
  <c r="X10"/>
  <c r="I164" i="11"/>
  <c r="G164" s="1"/>
  <c r="J117"/>
  <c r="J7"/>
  <c r="I16"/>
  <c r="J19"/>
  <c r="I21"/>
  <c r="T527" i="14"/>
  <c r="X527"/>
  <c r="T526"/>
  <c r="X526"/>
  <c r="T523"/>
  <c r="X523"/>
  <c r="T522"/>
  <c r="X522"/>
  <c r="T514"/>
  <c r="X514"/>
  <c r="T513"/>
  <c r="X513"/>
  <c r="T510"/>
  <c r="X510"/>
  <c r="R517"/>
  <c r="T517" s="1"/>
  <c r="J112" i="11"/>
  <c r="L112" s="1"/>
  <c r="J110"/>
  <c r="L110" s="1"/>
  <c r="H114"/>
  <c r="J121"/>
  <c r="L121" s="1"/>
  <c r="J161"/>
  <c r="L161" s="1"/>
  <c r="J158"/>
  <c r="L158" s="1"/>
  <c r="J156"/>
  <c r="L156" s="1"/>
  <c r="J136"/>
  <c r="L136" s="1"/>
  <c r="I114"/>
  <c r="J34"/>
  <c r="L34" s="1"/>
  <c r="L33"/>
  <c r="J24"/>
  <c r="I30"/>
  <c r="T529" i="14"/>
  <c r="X529"/>
  <c r="T528"/>
  <c r="X528"/>
  <c r="T525"/>
  <c r="X525"/>
  <c r="T524"/>
  <c r="X524"/>
  <c r="T521"/>
  <c r="X521"/>
  <c r="R520"/>
  <c r="O530"/>
  <c r="T516"/>
  <c r="X516"/>
  <c r="T515"/>
  <c r="X515"/>
  <c r="T512"/>
  <c r="X512"/>
  <c r="T511"/>
  <c r="X511"/>
  <c r="H164" i="11"/>
  <c r="F164" s="1"/>
  <c r="J130"/>
  <c r="L130" s="1"/>
  <c r="J128"/>
  <c r="L128" s="1"/>
  <c r="J126"/>
  <c r="L126" s="1"/>
  <c r="J124"/>
  <c r="L124" s="1"/>
  <c r="J122"/>
  <c r="L122" s="1"/>
  <c r="T504" i="14"/>
  <c r="X504"/>
  <c r="T503"/>
  <c r="X503"/>
  <c r="T500"/>
  <c r="X500"/>
  <c r="T499"/>
  <c r="X499"/>
  <c r="T496"/>
  <c r="X496"/>
  <c r="T495"/>
  <c r="X495"/>
  <c r="T488"/>
  <c r="X488"/>
  <c r="T487"/>
  <c r="X487"/>
  <c r="T484"/>
  <c r="X484"/>
  <c r="T483"/>
  <c r="X483"/>
  <c r="T480"/>
  <c r="X480"/>
  <c r="T479"/>
  <c r="X479"/>
  <c r="T463"/>
  <c r="X463"/>
  <c r="R462"/>
  <c r="O465"/>
  <c r="T457"/>
  <c r="X457"/>
  <c r="R456"/>
  <c r="O459"/>
  <c r="T451"/>
  <c r="X451"/>
  <c r="R450"/>
  <c r="O453"/>
  <c r="T428"/>
  <c r="X428"/>
  <c r="T427"/>
  <c r="X427"/>
  <c r="U430"/>
  <c r="T424"/>
  <c r="X424"/>
  <c r="T404"/>
  <c r="X404"/>
  <c r="T403"/>
  <c r="X403"/>
  <c r="T400"/>
  <c r="X400"/>
  <c r="R399"/>
  <c r="O406"/>
  <c r="T394"/>
  <c r="X394"/>
  <c r="T393"/>
  <c r="X393"/>
  <c r="T390"/>
  <c r="X390"/>
  <c r="T384"/>
  <c r="X384"/>
  <c r="T383"/>
  <c r="X383"/>
  <c r="T378"/>
  <c r="X378"/>
  <c r="T377"/>
  <c r="X377"/>
  <c r="R379"/>
  <c r="T379" s="1"/>
  <c r="T374"/>
  <c r="X374"/>
  <c r="T368"/>
  <c r="X368"/>
  <c r="T358"/>
  <c r="X358"/>
  <c r="T354"/>
  <c r="X354"/>
  <c r="R361"/>
  <c r="T361" s="1"/>
  <c r="T334"/>
  <c r="X334"/>
  <c r="R335"/>
  <c r="T335" s="1"/>
  <c r="K530"/>
  <c r="J530" s="1"/>
  <c r="O517"/>
  <c r="K517"/>
  <c r="J517" s="1"/>
  <c r="O438"/>
  <c r="O421"/>
  <c r="T506"/>
  <c r="X506"/>
  <c r="T505"/>
  <c r="X505"/>
  <c r="T502"/>
  <c r="X502"/>
  <c r="T501"/>
  <c r="X501"/>
  <c r="T498"/>
  <c r="X498"/>
  <c r="T497"/>
  <c r="X497"/>
  <c r="T494"/>
  <c r="X494"/>
  <c r="O507"/>
  <c r="R493"/>
  <c r="T486"/>
  <c r="X486"/>
  <c r="T485"/>
  <c r="X485"/>
  <c r="T482"/>
  <c r="X482"/>
  <c r="T481"/>
  <c r="X481"/>
  <c r="R489"/>
  <c r="T489" s="1"/>
  <c r="T478"/>
  <c r="X478"/>
  <c r="T464"/>
  <c r="X464"/>
  <c r="T458"/>
  <c r="X458"/>
  <c r="T452"/>
  <c r="X452"/>
  <c r="T429"/>
  <c r="X429"/>
  <c r="T426"/>
  <c r="X426"/>
  <c r="H430"/>
  <c r="Z466"/>
  <c r="R425"/>
  <c r="R430" s="1"/>
  <c r="O430"/>
  <c r="AB466"/>
  <c r="Q421"/>
  <c r="T421"/>
  <c r="T405"/>
  <c r="X405"/>
  <c r="T402"/>
  <c r="X402"/>
  <c r="T401"/>
  <c r="X401"/>
  <c r="T395"/>
  <c r="X395"/>
  <c r="T392"/>
  <c r="X392"/>
  <c r="R391"/>
  <c r="O396"/>
  <c r="T386"/>
  <c r="X386"/>
  <c r="T385"/>
  <c r="X385"/>
  <c r="R387"/>
  <c r="T387" s="1"/>
  <c r="T382"/>
  <c r="X382"/>
  <c r="T376"/>
  <c r="X376"/>
  <c r="T375"/>
  <c r="X375"/>
  <c r="T370"/>
  <c r="X370"/>
  <c r="T369"/>
  <c r="X369"/>
  <c r="T360"/>
  <c r="X360"/>
  <c r="T356"/>
  <c r="X356"/>
  <c r="T348"/>
  <c r="X348"/>
  <c r="E21" i="11"/>
  <c r="E170" s="1"/>
  <c r="E171" s="1"/>
  <c r="X447" i="14"/>
  <c r="T366"/>
  <c r="X366"/>
  <c r="T364"/>
  <c r="X364"/>
  <c r="O346"/>
  <c r="K350"/>
  <c r="J350" s="1"/>
  <c r="T342"/>
  <c r="X342"/>
  <c r="T340"/>
  <c r="X340"/>
  <c r="T338"/>
  <c r="X338"/>
  <c r="T331"/>
  <c r="X331"/>
  <c r="T330"/>
  <c r="X330"/>
  <c r="T325"/>
  <c r="X325"/>
  <c r="T324"/>
  <c r="X324"/>
  <c r="T321"/>
  <c r="X321"/>
  <c r="R320"/>
  <c r="O326"/>
  <c r="T315"/>
  <c r="X315"/>
  <c r="T314"/>
  <c r="X314"/>
  <c r="T311"/>
  <c r="X311"/>
  <c r="R310"/>
  <c r="O317"/>
  <c r="T305"/>
  <c r="X305"/>
  <c r="T304"/>
  <c r="X304"/>
  <c r="T301"/>
  <c r="X301"/>
  <c r="T300"/>
  <c r="X300"/>
  <c r="T294"/>
  <c r="X294"/>
  <c r="T291"/>
  <c r="X291"/>
  <c r="R290"/>
  <c r="O295"/>
  <c r="T285"/>
  <c r="X285"/>
  <c r="R284"/>
  <c r="R287" s="1"/>
  <c r="T287" s="1"/>
  <c r="O287"/>
  <c r="T279"/>
  <c r="X279"/>
  <c r="T278"/>
  <c r="X278"/>
  <c r="T275"/>
  <c r="X275"/>
  <c r="R274"/>
  <c r="O280"/>
  <c r="T269"/>
  <c r="X269"/>
  <c r="T268"/>
  <c r="X268"/>
  <c r="T265"/>
  <c r="X265"/>
  <c r="R264"/>
  <c r="R271" s="1"/>
  <c r="T271" s="1"/>
  <c r="O271"/>
  <c r="T259"/>
  <c r="X259"/>
  <c r="T258"/>
  <c r="X258"/>
  <c r="T255"/>
  <c r="X255"/>
  <c r="T254"/>
  <c r="X254"/>
  <c r="T248"/>
  <c r="X248"/>
  <c r="T245"/>
  <c r="X245"/>
  <c r="R244"/>
  <c r="O249"/>
  <c r="T239"/>
  <c r="X239"/>
  <c r="T238"/>
  <c r="X238"/>
  <c r="T235"/>
  <c r="X235"/>
  <c r="R233"/>
  <c r="O241"/>
  <c r="T228"/>
  <c r="X228"/>
  <c r="T227"/>
  <c r="X227"/>
  <c r="T219"/>
  <c r="X219"/>
  <c r="T211"/>
  <c r="X211"/>
  <c r="T210"/>
  <c r="X210"/>
  <c r="T207"/>
  <c r="X207"/>
  <c r="T201"/>
  <c r="X201"/>
  <c r="T200"/>
  <c r="X200"/>
  <c r="T197"/>
  <c r="X197"/>
  <c r="R196"/>
  <c r="O204"/>
  <c r="T191"/>
  <c r="X191"/>
  <c r="T190"/>
  <c r="X190"/>
  <c r="T187"/>
  <c r="X187"/>
  <c r="R172"/>
  <c r="R174" s="1"/>
  <c r="T174" s="1"/>
  <c r="O174"/>
  <c r="V361"/>
  <c r="U361" s="1"/>
  <c r="AB350"/>
  <c r="Q350" s="1"/>
  <c r="AD343"/>
  <c r="Z343"/>
  <c r="O222"/>
  <c r="O182"/>
  <c r="T332"/>
  <c r="X332"/>
  <c r="T329"/>
  <c r="X329"/>
  <c r="X335" s="1"/>
  <c r="T323"/>
  <c r="X323"/>
  <c r="T322"/>
  <c r="X322"/>
  <c r="T316"/>
  <c r="X316"/>
  <c r="T313"/>
  <c r="X313"/>
  <c r="T312"/>
  <c r="X312"/>
  <c r="T309"/>
  <c r="X309"/>
  <c r="R317"/>
  <c r="T317" s="1"/>
  <c r="T303"/>
  <c r="X303"/>
  <c r="T302"/>
  <c r="X302"/>
  <c r="T299"/>
  <c r="X299"/>
  <c r="R298"/>
  <c r="O306"/>
  <c r="T293"/>
  <c r="X293"/>
  <c r="T292"/>
  <c r="X292"/>
  <c r="T286"/>
  <c r="X286"/>
  <c r="T283"/>
  <c r="X283"/>
  <c r="T277"/>
  <c r="X277"/>
  <c r="T276"/>
  <c r="X276"/>
  <c r="T270"/>
  <c r="X270"/>
  <c r="T267"/>
  <c r="X267"/>
  <c r="T266"/>
  <c r="X266"/>
  <c r="T263"/>
  <c r="X263"/>
  <c r="T257"/>
  <c r="X257"/>
  <c r="T256"/>
  <c r="X256"/>
  <c r="T253"/>
  <c r="X253"/>
  <c r="R252"/>
  <c r="O260"/>
  <c r="T247"/>
  <c r="X247"/>
  <c r="T246"/>
  <c r="X246"/>
  <c r="T240"/>
  <c r="X240"/>
  <c r="T237"/>
  <c r="X237"/>
  <c r="T236"/>
  <c r="X236"/>
  <c r="T229"/>
  <c r="X229"/>
  <c r="T226"/>
  <c r="X226"/>
  <c r="R225"/>
  <c r="O230"/>
  <c r="T220"/>
  <c r="X220"/>
  <c r="R222"/>
  <c r="T222" s="1"/>
  <c r="T217"/>
  <c r="X217"/>
  <c r="T212"/>
  <c r="X212"/>
  <c r="T209"/>
  <c r="X209"/>
  <c r="R208"/>
  <c r="R213" s="1"/>
  <c r="T213" s="1"/>
  <c r="O213"/>
  <c r="T203"/>
  <c r="X203"/>
  <c r="T202"/>
  <c r="X202"/>
  <c r="T199"/>
  <c r="X199"/>
  <c r="T198"/>
  <c r="X198"/>
  <c r="T192"/>
  <c r="X192"/>
  <c r="T189"/>
  <c r="X189"/>
  <c r="R188"/>
  <c r="O193"/>
  <c r="T185"/>
  <c r="X185"/>
  <c r="R193"/>
  <c r="T193" s="1"/>
  <c r="T170"/>
  <c r="X170"/>
  <c r="K507"/>
  <c r="O489"/>
  <c r="K489"/>
  <c r="J489" s="1"/>
  <c r="V447"/>
  <c r="U447" s="1"/>
  <c r="K438"/>
  <c r="J438" s="1"/>
  <c r="K421"/>
  <c r="O387"/>
  <c r="K387"/>
  <c r="J387" s="1"/>
  <c r="O379"/>
  <c r="K379"/>
  <c r="J379" s="1"/>
  <c r="R371"/>
  <c r="T371" s="1"/>
  <c r="O371"/>
  <c r="K371"/>
  <c r="J371" s="1"/>
  <c r="X367"/>
  <c r="X365"/>
  <c r="AD361"/>
  <c r="Z361"/>
  <c r="H361" s="1"/>
  <c r="O343"/>
  <c r="X341"/>
  <c r="X339"/>
  <c r="V343"/>
  <c r="U343" s="1"/>
  <c r="V335"/>
  <c r="U335" s="1"/>
  <c r="O165"/>
  <c r="O166" s="1"/>
  <c r="K166"/>
  <c r="J166" s="1"/>
  <c r="O151"/>
  <c r="R151" s="1"/>
  <c r="K157"/>
  <c r="J157" s="1"/>
  <c r="O141"/>
  <c r="R141" s="1"/>
  <c r="K147"/>
  <c r="J147" s="1"/>
  <c r="O131"/>
  <c r="K137"/>
  <c r="O118"/>
  <c r="O124" s="1"/>
  <c r="K124"/>
  <c r="J124" s="1"/>
  <c r="X109"/>
  <c r="X115" s="1"/>
  <c r="V115"/>
  <c r="U115" s="1"/>
  <c r="H16"/>
  <c r="K326"/>
  <c r="J326" s="1"/>
  <c r="K306"/>
  <c r="J306" s="1"/>
  <c r="K280"/>
  <c r="J280" s="1"/>
  <c r="K260"/>
  <c r="J260" s="1"/>
  <c r="X234"/>
  <c r="K204"/>
  <c r="J204" s="1"/>
  <c r="X186"/>
  <c r="K182"/>
  <c r="J182" s="1"/>
  <c r="V166"/>
  <c r="AB166"/>
  <c r="Q166" s="1"/>
  <c r="X164"/>
  <c r="X166" s="1"/>
  <c r="X156"/>
  <c r="X154"/>
  <c r="X152"/>
  <c r="AB157"/>
  <c r="Q157" s="1"/>
  <c r="X146"/>
  <c r="X144"/>
  <c r="X142"/>
  <c r="AB147"/>
  <c r="Q147" s="1"/>
  <c r="X136"/>
  <c r="X134"/>
  <c r="AB137"/>
  <c r="X132"/>
  <c r="U106"/>
  <c r="AB106"/>
  <c r="Q106" s="1"/>
  <c r="X106"/>
  <c r="R106"/>
  <c r="T106" s="1"/>
  <c r="AD97"/>
  <c r="Z97"/>
  <c r="H97" s="1"/>
  <c r="AB90"/>
  <c r="X90"/>
  <c r="R90"/>
  <c r="AD82"/>
  <c r="Z82"/>
  <c r="H82" s="1"/>
  <c r="O73"/>
  <c r="X65"/>
  <c r="O57"/>
  <c r="X48"/>
  <c r="D125"/>
  <c r="D127" s="1"/>
  <c r="D471" s="1"/>
  <c r="O24"/>
  <c r="T155"/>
  <c r="X155"/>
  <c r="T153"/>
  <c r="X153"/>
  <c r="R150"/>
  <c r="O157"/>
  <c r="T145"/>
  <c r="X145"/>
  <c r="T143"/>
  <c r="X143"/>
  <c r="R140"/>
  <c r="O147"/>
  <c r="T135"/>
  <c r="X135"/>
  <c r="T133"/>
  <c r="X133"/>
  <c r="O100"/>
  <c r="O106" s="1"/>
  <c r="K106"/>
  <c r="J106" s="1"/>
  <c r="X93"/>
  <c r="X97" s="1"/>
  <c r="V97"/>
  <c r="U97" s="1"/>
  <c r="O85"/>
  <c r="O90" s="1"/>
  <c r="K90"/>
  <c r="J90" s="1"/>
  <c r="R166"/>
  <c r="T166" s="1"/>
  <c r="AB124"/>
  <c r="Q124" s="1"/>
  <c r="X124"/>
  <c r="R124"/>
  <c r="T124" s="1"/>
  <c r="AD115"/>
  <c r="Z115"/>
  <c r="H115" s="1"/>
  <c r="M125"/>
  <c r="M127" s="1"/>
  <c r="M471" s="1"/>
  <c r="O40"/>
  <c r="X32"/>
  <c r="X16"/>
  <c r="V82"/>
  <c r="U82" s="1"/>
  <c r="K73"/>
  <c r="J73" s="1"/>
  <c r="V65"/>
  <c r="U65" s="1"/>
  <c r="K57"/>
  <c r="J57" s="1"/>
  <c r="V48"/>
  <c r="U48" s="1"/>
  <c r="K40"/>
  <c r="J40" s="1"/>
  <c r="V32"/>
  <c r="U32" s="1"/>
  <c r="K24"/>
  <c r="V16"/>
  <c r="X82" l="1"/>
  <c r="AD125"/>
  <c r="AD127" s="1"/>
  <c r="T353"/>
  <c r="X353"/>
  <c r="X361" s="1"/>
  <c r="J16" i="11"/>
  <c r="X387" i="14"/>
  <c r="L114" i="11"/>
  <c r="H16"/>
  <c r="H170" s="1"/>
  <c r="F170" s="1"/>
  <c r="T430" i="14"/>
  <c r="U16"/>
  <c r="V125"/>
  <c r="R147"/>
  <c r="T147" s="1"/>
  <c r="T140"/>
  <c r="X140"/>
  <c r="R157"/>
  <c r="T157" s="1"/>
  <c r="T150"/>
  <c r="X150"/>
  <c r="J24"/>
  <c r="K125"/>
  <c r="U166"/>
  <c r="V410"/>
  <c r="U410" s="1"/>
  <c r="O137"/>
  <c r="R131"/>
  <c r="T141"/>
  <c r="X141"/>
  <c r="T151"/>
  <c r="X151"/>
  <c r="J507"/>
  <c r="R230"/>
  <c r="T230" s="1"/>
  <c r="T225"/>
  <c r="X225"/>
  <c r="X230" s="1"/>
  <c r="T252"/>
  <c r="X252"/>
  <c r="X260" s="1"/>
  <c r="R260"/>
  <c r="T260" s="1"/>
  <c r="T298"/>
  <c r="X298"/>
  <c r="X306" s="1"/>
  <c r="R306"/>
  <c r="T306" s="1"/>
  <c r="Z410"/>
  <c r="H410" s="1"/>
  <c r="H343"/>
  <c r="R241"/>
  <c r="T241" s="1"/>
  <c r="T233"/>
  <c r="X233"/>
  <c r="X241" s="1"/>
  <c r="R249"/>
  <c r="T249" s="1"/>
  <c r="T244"/>
  <c r="X244"/>
  <c r="X249" s="1"/>
  <c r="T264"/>
  <c r="X264"/>
  <c r="X271" s="1"/>
  <c r="T274"/>
  <c r="X274"/>
  <c r="X280" s="1"/>
  <c r="R280"/>
  <c r="T280" s="1"/>
  <c r="T284"/>
  <c r="X284"/>
  <c r="R295"/>
  <c r="T295" s="1"/>
  <c r="T290"/>
  <c r="X290"/>
  <c r="X295" s="1"/>
  <c r="T310"/>
  <c r="X310"/>
  <c r="T320"/>
  <c r="X320"/>
  <c r="X326" s="1"/>
  <c r="R326"/>
  <c r="T326" s="1"/>
  <c r="O350"/>
  <c r="R346"/>
  <c r="H466"/>
  <c r="Z470"/>
  <c r="H470" s="1"/>
  <c r="T493"/>
  <c r="X493"/>
  <c r="X507" s="1"/>
  <c r="R507"/>
  <c r="T507" s="1"/>
  <c r="T450"/>
  <c r="X450"/>
  <c r="X453" s="1"/>
  <c r="R453"/>
  <c r="T453" s="1"/>
  <c r="T456"/>
  <c r="X456"/>
  <c r="X459" s="1"/>
  <c r="R459"/>
  <c r="T459" s="1"/>
  <c r="T462"/>
  <c r="X462"/>
  <c r="X465" s="1"/>
  <c r="R465"/>
  <c r="T465" s="1"/>
  <c r="J21" i="11"/>
  <c r="L19"/>
  <c r="L21" s="1"/>
  <c r="X125" i="14"/>
  <c r="X127" s="1"/>
  <c r="X222"/>
  <c r="X317"/>
  <c r="X489"/>
  <c r="X379"/>
  <c r="J114" i="11"/>
  <c r="X517" i="14"/>
  <c r="R125"/>
  <c r="T90"/>
  <c r="Q90"/>
  <c r="AB125"/>
  <c r="Q137"/>
  <c r="AB410"/>
  <c r="Q410" s="1"/>
  <c r="J137"/>
  <c r="K410"/>
  <c r="J410" s="1"/>
  <c r="K466"/>
  <c r="J421"/>
  <c r="T188"/>
  <c r="X188"/>
  <c r="X193" s="1"/>
  <c r="T208"/>
  <c r="X208"/>
  <c r="X213" s="1"/>
  <c r="T172"/>
  <c r="X172"/>
  <c r="X174" s="1"/>
  <c r="T196"/>
  <c r="X196"/>
  <c r="X204" s="1"/>
  <c r="R204"/>
  <c r="T204" s="1"/>
  <c r="T391"/>
  <c r="X391"/>
  <c r="X396" s="1"/>
  <c r="Q466"/>
  <c r="AB470"/>
  <c r="Q470" s="1"/>
  <c r="T425"/>
  <c r="X425"/>
  <c r="X430" s="1"/>
  <c r="T399"/>
  <c r="X399"/>
  <c r="X406" s="1"/>
  <c r="R406"/>
  <c r="T406" s="1"/>
  <c r="T520"/>
  <c r="X520"/>
  <c r="X530" s="1"/>
  <c r="R530"/>
  <c r="T530" s="1"/>
  <c r="J30" i="11"/>
  <c r="L24"/>
  <c r="L30" s="1"/>
  <c r="I166"/>
  <c r="G166" s="1"/>
  <c r="G114"/>
  <c r="H166"/>
  <c r="F166" s="1"/>
  <c r="F114"/>
  <c r="J164"/>
  <c r="L117"/>
  <c r="L164" s="1"/>
  <c r="L166" s="1"/>
  <c r="O125" i="14"/>
  <c r="O127" s="1"/>
  <c r="Z125"/>
  <c r="X287"/>
  <c r="AD410"/>
  <c r="AD471" s="1"/>
  <c r="AD531" s="1"/>
  <c r="X343"/>
  <c r="X371"/>
  <c r="O466"/>
  <c r="O470" s="1"/>
  <c r="R396"/>
  <c r="T396" s="1"/>
  <c r="V466"/>
  <c r="I170" i="11"/>
  <c r="G170" s="1"/>
  <c r="X466" i="14" l="1"/>
  <c r="X470" s="1"/>
  <c r="L170" i="11"/>
  <c r="J466" i="14"/>
  <c r="K470"/>
  <c r="J470" s="1"/>
  <c r="T125"/>
  <c r="R127"/>
  <c r="T346"/>
  <c r="X346"/>
  <c r="X350" s="1"/>
  <c r="R350"/>
  <c r="T350" s="1"/>
  <c r="T131"/>
  <c r="X131"/>
  <c r="X137" s="1"/>
  <c r="R137"/>
  <c r="J125"/>
  <c r="K127"/>
  <c r="V127"/>
  <c r="U125"/>
  <c r="J166" i="11"/>
  <c r="J170" s="1"/>
  <c r="X157" i="14"/>
  <c r="U466"/>
  <c r="V470"/>
  <c r="U470" s="1"/>
  <c r="Z127"/>
  <c r="Z471" s="1"/>
  <c r="H125"/>
  <c r="Q125"/>
  <c r="AB127"/>
  <c r="AB471" s="1"/>
  <c r="O410"/>
  <c r="O471" s="1"/>
  <c r="X147"/>
  <c r="R466"/>
  <c r="T137" l="1"/>
  <c r="R410"/>
  <c r="T410" s="1"/>
  <c r="T466"/>
  <c r="R470"/>
  <c r="T470" s="1"/>
  <c r="Q471"/>
  <c r="H471"/>
  <c r="K471"/>
  <c r="V471"/>
  <c r="X410"/>
  <c r="X471" s="1"/>
  <c r="R471" l="1"/>
  <c r="T471" s="1"/>
  <c r="U471"/>
  <c r="J471"/>
</calcChain>
</file>

<file path=xl/sharedStrings.xml><?xml version="1.0" encoding="utf-8"?>
<sst xmlns="http://schemas.openxmlformats.org/spreadsheetml/2006/main" count="1323" uniqueCount="294">
  <si>
    <t>Source:  Factors from December 2006 Semi-Annual Report - Beginning/Ending Average</t>
  </si>
  <si>
    <t>P A C I F I C O R P</t>
  </si>
  <si>
    <t>Description</t>
  </si>
  <si>
    <t>AF</t>
  </si>
  <si>
    <t>Plant-in-Service</t>
  </si>
  <si>
    <t>EXISTING</t>
  </si>
  <si>
    <t>PROPOSED</t>
  </si>
  <si>
    <t>DIFFERENCE</t>
  </si>
  <si>
    <t>CA</t>
  </si>
  <si>
    <t>OR</t>
  </si>
  <si>
    <t>WA</t>
  </si>
  <si>
    <t>WY</t>
  </si>
  <si>
    <t>UT</t>
  </si>
  <si>
    <t>ID</t>
  </si>
  <si>
    <t>Production Plant</t>
  </si>
  <si>
    <t>Steam Production</t>
  </si>
  <si>
    <t>CN</t>
  </si>
  <si>
    <t>Hydro Production</t>
  </si>
  <si>
    <t>Other Production</t>
  </si>
  <si>
    <t>Total Production Plant</t>
  </si>
  <si>
    <t>SO</t>
  </si>
  <si>
    <t>Transmission Plant</t>
  </si>
  <si>
    <t>Distribution Plant</t>
  </si>
  <si>
    <t xml:space="preserve">Distribution </t>
  </si>
  <si>
    <t>Total Distribution</t>
  </si>
  <si>
    <t>General Plant - Vehicles *</t>
  </si>
  <si>
    <t>General Plant - Vehicles</t>
  </si>
  <si>
    <t>OT</t>
  </si>
  <si>
    <t>Total General Plant - Vehicles*</t>
  </si>
  <si>
    <t>General Plant - All Other</t>
  </si>
  <si>
    <t>Total General Plant - All Other</t>
  </si>
  <si>
    <t>Total General Plant</t>
  </si>
  <si>
    <t>Mining Plant</t>
  </si>
  <si>
    <t>* For regulatory purposes, vehicle depreciation is re-classified as O&amp;M.</t>
  </si>
  <si>
    <t>Steam Production - Water Rights</t>
  </si>
  <si>
    <t>Other Production - Water Rights</t>
  </si>
  <si>
    <t>Total Production Plant - Depreciable</t>
  </si>
  <si>
    <t>Total Company - Depreciable Plant</t>
  </si>
  <si>
    <t>Total Company</t>
  </si>
  <si>
    <t>Total Company Depreciation</t>
  </si>
  <si>
    <t>Depreciation Rate</t>
  </si>
  <si>
    <t>Allocation Factor Table</t>
  </si>
  <si>
    <r>
      <t xml:space="preserve">Depreciation Rate Comparison - Plant Balances as of </t>
    </r>
    <r>
      <rPr>
        <b/>
        <sz val="10"/>
        <rFont val="Tahoma"/>
        <family val="2"/>
      </rPr>
      <t>December, 2006</t>
    </r>
  </si>
  <si>
    <t xml:space="preserve">Steam Production </t>
  </si>
  <si>
    <t>CAGE</t>
  </si>
  <si>
    <t>CAGW</t>
  </si>
  <si>
    <t xml:space="preserve">Transmission  </t>
  </si>
  <si>
    <t>Total Transmission</t>
  </si>
  <si>
    <t>CAEE</t>
  </si>
  <si>
    <t>CAEW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</si>
  <si>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</si>
  <si>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</si>
  <si>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</si>
  <si>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</si>
  <si>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</si>
  <si>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</si>
  <si>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</si>
  <si>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</si>
  <si>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</si>
  <si>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Net</t>
  </si>
  <si>
    <t>12/31/2006</t>
  </si>
  <si>
    <t>Increase or</t>
  </si>
  <si>
    <t>Balance</t>
  </si>
  <si>
    <t>Existing</t>
  </si>
  <si>
    <t>(Decrease)</t>
  </si>
  <si>
    <t>$</t>
  </si>
  <si>
    <t>%</t>
  </si>
  <si>
    <t>PACIFICORP</t>
  </si>
  <si>
    <t>REMAINING LIFE DEPRECIATION RATES</t>
  </si>
  <si>
    <t>[10]</t>
  </si>
  <si>
    <t>[11]</t>
  </si>
  <si>
    <t>[12]</t>
  </si>
  <si>
    <t>[13]</t>
  </si>
  <si>
    <t>[14]</t>
  </si>
  <si>
    <t>[15]</t>
  </si>
  <si>
    <t>[18]</t>
  </si>
  <si>
    <t>[19]</t>
  </si>
  <si>
    <t>[20]</t>
  </si>
  <si>
    <t>Account</t>
  </si>
  <si>
    <t>IOWA</t>
  </si>
  <si>
    <t>Average</t>
  </si>
  <si>
    <t>NET SALVAGE</t>
  </si>
  <si>
    <t>Rem.</t>
  </si>
  <si>
    <t>Annual</t>
  </si>
  <si>
    <t>Deprec.</t>
  </si>
  <si>
    <t>ASL</t>
  </si>
  <si>
    <t>ARL</t>
  </si>
  <si>
    <t>THEO</t>
  </si>
  <si>
    <t>Number</t>
  </si>
  <si>
    <t>CURVE</t>
  </si>
  <si>
    <t>Life</t>
  </si>
  <si>
    <t>Percent</t>
  </si>
  <si>
    <t>Amount</t>
  </si>
  <si>
    <t>Book Reserve</t>
  </si>
  <si>
    <t>Plant</t>
  </si>
  <si>
    <t>Rate</t>
  </si>
  <si>
    <t>Weight</t>
  </si>
  <si>
    <t>RSV</t>
  </si>
  <si>
    <t>Yrs</t>
  </si>
  <si>
    <t>STEAM PRODUCTION PLANT</t>
  </si>
  <si>
    <t>BLUNDELL</t>
  </si>
  <si>
    <t>Land Rights</t>
  </si>
  <si>
    <t>LIFESPAN</t>
  </si>
  <si>
    <t>Structures &amp; Improvements</t>
  </si>
  <si>
    <t>Boiler Plant Equipment</t>
  </si>
  <si>
    <t>Turbogenerator Units</t>
  </si>
  <si>
    <t>Accessory Electric Equipment</t>
  </si>
  <si>
    <t>Misc. Power Plant Equipment</t>
  </si>
  <si>
    <t>Total Blundell</t>
  </si>
  <si>
    <t>CARBON</t>
  </si>
  <si>
    <t>Total Carbon</t>
  </si>
  <si>
    <t>CHOLLA</t>
  </si>
  <si>
    <t>Total Cholla</t>
  </si>
  <si>
    <t>COLSTRIP</t>
  </si>
  <si>
    <t>Total Colstrip</t>
  </si>
  <si>
    <t>CRAIG</t>
  </si>
  <si>
    <t>Total Craig</t>
  </si>
  <si>
    <t>DAVE JOHNSTON</t>
  </si>
  <si>
    <t>Total Dave Johnston</t>
  </si>
  <si>
    <t>GADSBY</t>
  </si>
  <si>
    <t>Total Gadsby</t>
  </si>
  <si>
    <t>HAYDEN</t>
  </si>
  <si>
    <t>Total Hayden</t>
  </si>
  <si>
    <t>HUNTER</t>
  </si>
  <si>
    <t>Total Hunter</t>
  </si>
  <si>
    <t>HUNTINGTON</t>
  </si>
  <si>
    <t>Total Huntington</t>
  </si>
  <si>
    <t>JAMES RIVER</t>
  </si>
  <si>
    <t>Total James River</t>
  </si>
  <si>
    <t>JIM BRIDGER</t>
  </si>
  <si>
    <t>Total Jim Bridger</t>
  </si>
  <si>
    <t>NAUGHTON</t>
  </si>
  <si>
    <t>Total Naughton</t>
  </si>
  <si>
    <t>WYODAK</t>
  </si>
  <si>
    <t>Total Wyodak</t>
  </si>
  <si>
    <t>Subtotal Steam Production</t>
  </si>
  <si>
    <t>Water Rights</t>
  </si>
  <si>
    <t>Total Steam Production</t>
  </si>
  <si>
    <t>HYDRAULIC PRODUCTION PLANT</t>
  </si>
  <si>
    <t>AMERICAN FORK</t>
  </si>
  <si>
    <t>Reservoirs, Dams &amp; Waterways</t>
  </si>
  <si>
    <t>Waterwheels, Turbines &amp; Generators</t>
  </si>
  <si>
    <t>Roads, Railroads &amp; Bridges</t>
  </si>
  <si>
    <t>TOTAL AMERICAN FORK</t>
  </si>
  <si>
    <t>ASHTON/ST. ANTHONY</t>
  </si>
  <si>
    <t>TOTAL ASHTON/ST. ANTHONY</t>
  </si>
  <si>
    <t>BEAR RIVER</t>
  </si>
  <si>
    <t>TOTAL BEAR RIVER</t>
  </si>
  <si>
    <t>BEND</t>
  </si>
  <si>
    <t>TOTAL BEND</t>
  </si>
  <si>
    <t>BIG FORK</t>
  </si>
  <si>
    <t>TOTAL BIG FORK</t>
  </si>
  <si>
    <t>CLINE FALLS</t>
  </si>
  <si>
    <t>TOTAL CLINE FALLS</t>
  </si>
  <si>
    <t>CONDIT</t>
  </si>
  <si>
    <t>Flood Rights</t>
  </si>
  <si>
    <t>TOTAL CONDIT</t>
  </si>
  <si>
    <t>CUTLER</t>
  </si>
  <si>
    <t>TOTAL CUTLER</t>
  </si>
  <si>
    <t>EAGLE POINT</t>
  </si>
  <si>
    <t>TOTAL EAGLE POINT</t>
  </si>
  <si>
    <t>FOUNTAIN GREEN</t>
  </si>
  <si>
    <t>TOTAL FOUNTAIN GREEN</t>
  </si>
  <si>
    <t>GRANITE</t>
  </si>
  <si>
    <t>TOTAL GRANITE</t>
  </si>
  <si>
    <t>KLAMATH RIVER</t>
  </si>
  <si>
    <t>TOTAL KLAMATH RIVER</t>
  </si>
  <si>
    <t>LAST CHANCE</t>
  </si>
  <si>
    <t>TOTAL LAST CHANCE</t>
  </si>
  <si>
    <t>LIFTON</t>
  </si>
  <si>
    <t>TOTAL LIFTON</t>
  </si>
  <si>
    <t>MERWIN</t>
  </si>
  <si>
    <t>Fish/Wildlife</t>
  </si>
  <si>
    <t>TOTAL MERWIN</t>
  </si>
  <si>
    <t>NORTH UMPQUA</t>
  </si>
  <si>
    <t>TOTAL NORTH UMPQUA</t>
  </si>
  <si>
    <t>OLMSTED</t>
  </si>
  <si>
    <t>TOTAL OLMSTED</t>
  </si>
  <si>
    <t>PARIS</t>
  </si>
  <si>
    <t>TOTAL PARIS</t>
  </si>
  <si>
    <t>PIONEER</t>
  </si>
  <si>
    <t>TOTAL PIONEER</t>
  </si>
  <si>
    <t>PROSPECT # 1, 2 AND 4</t>
  </si>
  <si>
    <t>TOTAL PROSPECT # 1, 2 AND 4</t>
  </si>
  <si>
    <t>PROSPECT #3</t>
  </si>
  <si>
    <t>TOTAL PROSPECT #3</t>
  </si>
  <si>
    <t>SANTA CLARA</t>
  </si>
  <si>
    <t>TOTAL SANTA CLARA</t>
  </si>
  <si>
    <t>SNAKE CREEK</t>
  </si>
  <si>
    <t>TOTAL SNAKE CREEK</t>
  </si>
  <si>
    <t>STAIRS</t>
  </si>
  <si>
    <t>TOTAL STAIRS</t>
  </si>
  <si>
    <t>SWIFT</t>
  </si>
  <si>
    <t>TOTAL SWIFT</t>
  </si>
  <si>
    <t>UPPER BEAVER</t>
  </si>
  <si>
    <t>TOTAL UPPER BEAVER</t>
  </si>
  <si>
    <t>VIVA NAUGHTON</t>
  </si>
  <si>
    <t>TOTAL VIVA NAUGHTON</t>
  </si>
  <si>
    <t>WALLOWA FALLS</t>
  </si>
  <si>
    <t>TOTAL WALLOWA FALLS</t>
  </si>
  <si>
    <t>WEBER</t>
  </si>
  <si>
    <t>TOTAL WEBER</t>
  </si>
  <si>
    <t>YALE</t>
  </si>
  <si>
    <t>TOTAL YALE</t>
  </si>
  <si>
    <t>Hydro Decommissioning Reserve</t>
  </si>
  <si>
    <t>TOTAL HYDRAULIC PRODUCTION</t>
  </si>
  <si>
    <t>OTHER PRODUCTION PLANT</t>
  </si>
  <si>
    <t>HERMISTON</t>
  </si>
  <si>
    <t>Fuel Holders, Producers &amp; Access.</t>
  </si>
  <si>
    <t>Prime Movers</t>
  </si>
  <si>
    <t>Generators</t>
  </si>
  <si>
    <t>TOTAL HERMISTON</t>
  </si>
  <si>
    <t>LITTLE MOUNTAIN</t>
  </si>
  <si>
    <t>TOTAL LITTLE MOUNTAIN</t>
  </si>
  <si>
    <t>GADBSY PEAKER UNIT 4-6</t>
  </si>
  <si>
    <t>TOTAL GADSBY PEAKER UNIT 4-6</t>
  </si>
  <si>
    <t>CURRANT CREEK</t>
  </si>
  <si>
    <t>TOTAL CURRANT CREEK</t>
  </si>
  <si>
    <t>FOOTE CREEK</t>
  </si>
  <si>
    <t>TOTAL FOOTE CREEK</t>
  </si>
  <si>
    <t>SOLAR GENERATING</t>
  </si>
  <si>
    <t>Generators - Utah</t>
  </si>
  <si>
    <t>SQ</t>
  </si>
  <si>
    <t>Generators - Oregon</t>
  </si>
  <si>
    <t>Generators - Wyoming</t>
  </si>
  <si>
    <t>Total Solar Generating</t>
  </si>
  <si>
    <t>LEANING JUNIPER</t>
  </si>
  <si>
    <t>TOTAL LEANING JUNIPER</t>
  </si>
  <si>
    <t>TOTAL DEPRECIABLE OTHER PRODUCTION</t>
  </si>
  <si>
    <t>Water Rights - Lakeside</t>
  </si>
  <si>
    <t>Water Rights - Currant Creek</t>
  </si>
  <si>
    <t>TOTAL OTHER PRODUCTION</t>
  </si>
  <si>
    <t>TOTAL DEPRECIABLE PRODUCTION PLANT</t>
  </si>
  <si>
    <t>Generators - Lakeside</t>
  </si>
  <si>
    <t>MARENGO WIND</t>
  </si>
  <si>
    <t>WASHINGTON WIND</t>
  </si>
  <si>
    <t>TRANSMISSION PLANT</t>
  </si>
  <si>
    <t>Rights-of-Way</t>
  </si>
  <si>
    <t>R5</t>
  </si>
  <si>
    <t>S1</t>
  </si>
  <si>
    <t>Station Equipment</t>
  </si>
  <si>
    <t>R1.5</t>
  </si>
  <si>
    <t>Supervisory Equipment</t>
  </si>
  <si>
    <t>R2</t>
  </si>
  <si>
    <t>Towers &amp; Fixtures</t>
  </si>
  <si>
    <t>Poles &amp; Fixtures</t>
  </si>
  <si>
    <t>R2.5</t>
  </si>
  <si>
    <t>OH Conductors &amp; Devices</t>
  </si>
  <si>
    <t>R4</t>
  </si>
  <si>
    <t>Clearing</t>
  </si>
  <si>
    <t>S6</t>
  </si>
  <si>
    <t>UG Conduit</t>
  </si>
  <si>
    <t>UG Conductors &amp; Devices</t>
  </si>
  <si>
    <t>Roads &amp; Trails</t>
  </si>
  <si>
    <t>Total Transmission Plant</t>
  </si>
  <si>
    <t>DISTRIBUTION PLANT</t>
  </si>
  <si>
    <t>S0.5</t>
  </si>
  <si>
    <t>Poles, Towers &amp; Fixtures</t>
  </si>
  <si>
    <t>Line Transformers</t>
  </si>
  <si>
    <t>Overhead Services</t>
  </si>
  <si>
    <t>Underground Services</t>
  </si>
  <si>
    <t>Meters</t>
  </si>
  <si>
    <t>I.O.C.P.</t>
  </si>
  <si>
    <t>Street Lighting &amp; Signal Systems</t>
  </si>
  <si>
    <t>WASHINGTON -  DISTRIBUTION</t>
  </si>
  <si>
    <t>L0</t>
  </si>
  <si>
    <t>R3</t>
  </si>
  <si>
    <t>TOTAL WASHINGTON - DISTRIBUTION</t>
  </si>
  <si>
    <t>L2</t>
  </si>
  <si>
    <t>Transp. Eqpt. - Light Trucks &amp; Vans</t>
  </si>
  <si>
    <t>Transp. Eqpt. - Medium Trucks</t>
  </si>
  <si>
    <t>Transp. Eqpt. - Trailers</t>
  </si>
  <si>
    <t>Light Power Operated Equipment</t>
  </si>
  <si>
    <t>Heavy Power Operated Equipment</t>
  </si>
  <si>
    <t>Communication Equipment</t>
  </si>
  <si>
    <t>WASHINGTON - GENERAL</t>
  </si>
  <si>
    <t>L1.5</t>
  </si>
  <si>
    <t>TOTAL WASHINGTON - GENERAL</t>
  </si>
  <si>
    <t>S3</t>
  </si>
  <si>
    <t>UTAH MINING</t>
  </si>
  <si>
    <t>FCST</t>
  </si>
  <si>
    <t>Structures &amp; Improvements - Prep Plant</t>
  </si>
  <si>
    <t>Surface Processing Equip - Prep Plant</t>
  </si>
  <si>
    <t>Surface Electric Power Facilities</t>
  </si>
  <si>
    <t>Underground Equipment</t>
  </si>
  <si>
    <t>Vehicles</t>
  </si>
  <si>
    <t>Heavy Construction Equipment</t>
  </si>
  <si>
    <t>Miscellaneous Equipment</t>
  </si>
  <si>
    <t>Computer Equipment</t>
  </si>
  <si>
    <t>Mine Development</t>
  </si>
  <si>
    <t>TOTAL UTAH MINING</t>
  </si>
  <si>
    <t>Net Salvage</t>
  </si>
  <si>
    <t>Attachment  1</t>
  </si>
  <si>
    <t xml:space="preserve"> 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</si>
</sst>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0%"/>
    <numFmt numFmtId="167" formatCode="0.000000%"/>
  </numFmts>
  <fonts count="22">
    <font>
      <sz val="10"/>
      <name val="Arial"/>
    </font>
    <font>
      <sz val="10"/>
      <name val="Arial"/>
    </font>
    <font>
      <sz val="8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</font>
    <font>
      <sz val="8"/>
      <color indexed="18"/>
      <name val="Arial"/>
    </font>
    <font>
      <b/>
      <sz val="8"/>
      <color indexed="8"/>
      <name val="Arial"/>
    </font>
    <font>
      <sz val="10"/>
      <color indexed="39"/>
      <name val="Arial"/>
      <family val="2"/>
    </font>
    <font>
      <b/>
      <sz val="14"/>
      <name val="Arial"/>
    </font>
    <font>
      <sz val="10"/>
      <color indexed="10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u val="singleAccounting"/>
      <sz val="12"/>
      <name val="Times New Roman"/>
      <family val="1"/>
    </font>
    <font>
      <sz val="11"/>
      <name val="Cambria"/>
      <family val="1"/>
    </font>
    <font>
      <b/>
      <sz val="11"/>
      <name val="Cambria"/>
      <family val="1"/>
    </font>
    <font>
      <u/>
      <sz val="11"/>
      <name val="Cambria"/>
      <family val="1"/>
    </font>
    <font>
      <sz val="1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2" borderId="1" applyNumberFormat="0" applyProtection="0">
      <alignment vertical="center"/>
    </xf>
    <xf numFmtId="4" fontId="7" fillId="3" borderId="1" applyNumberFormat="0" applyProtection="0">
      <alignment vertical="center"/>
    </xf>
    <xf numFmtId="4" fontId="6" fillId="3" borderId="1" applyNumberFormat="0" applyProtection="0">
      <alignment horizontal="left" vertical="center" indent="1"/>
    </xf>
    <xf numFmtId="0" fontId="6" fillId="3" borderId="1" applyNumberFormat="0" applyProtection="0">
      <alignment horizontal="left" vertical="top" indent="1"/>
    </xf>
    <xf numFmtId="4" fontId="6" fillId="4" borderId="1" applyNumberFormat="0" applyProtection="0"/>
    <xf numFmtId="4" fontId="8" fillId="5" borderId="1" applyNumberFormat="0" applyProtection="0">
      <alignment horizontal="right" vertical="center"/>
    </xf>
    <xf numFmtId="4" fontId="8" fillId="6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8" borderId="1" applyNumberFormat="0" applyProtection="0">
      <alignment horizontal="right" vertical="center"/>
    </xf>
    <xf numFmtId="4" fontId="8" fillId="9" borderId="1" applyNumberFormat="0" applyProtection="0">
      <alignment horizontal="right" vertical="center"/>
    </xf>
    <xf numFmtId="4" fontId="8" fillId="10" borderId="1" applyNumberFormat="0" applyProtection="0">
      <alignment horizontal="right" vertical="center"/>
    </xf>
    <xf numFmtId="4" fontId="8" fillId="11" borderId="1" applyNumberFormat="0" applyProtection="0">
      <alignment horizontal="right" vertical="center"/>
    </xf>
    <xf numFmtId="4" fontId="8" fillId="12" borderId="1" applyNumberFormat="0" applyProtection="0">
      <alignment horizontal="right" vertical="center"/>
    </xf>
    <xf numFmtId="4" fontId="8" fillId="13" borderId="1" applyNumberFormat="0" applyProtection="0">
      <alignment horizontal="right" vertical="center"/>
    </xf>
    <xf numFmtId="4" fontId="6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indent="1"/>
    </xf>
    <xf numFmtId="4" fontId="9" fillId="16" borderId="0" applyNumberFormat="0" applyProtection="0">
      <alignment horizontal="left" vertical="center" indent="1"/>
    </xf>
    <xf numFmtId="4" fontId="8" fillId="17" borderId="1" applyNumberFormat="0" applyProtection="0">
      <alignment horizontal="right" vertical="center"/>
    </xf>
    <xf numFmtId="4" fontId="10" fillId="18" borderId="0" applyNumberFormat="0" applyProtection="0">
      <alignment horizontal="left" indent="1"/>
    </xf>
    <xf numFmtId="4" fontId="11" fillId="19" borderId="0" applyNumberFormat="0" applyProtection="0"/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4" borderId="1" applyNumberFormat="0" applyProtection="0">
      <alignment horizontal="left" vertical="center" indent="1"/>
    </xf>
    <xf numFmtId="0" fontId="1" fillId="4" borderId="1" applyNumberFormat="0" applyProtection="0">
      <alignment horizontal="left" vertical="top" indent="1"/>
    </xf>
    <xf numFmtId="0" fontId="1" fillId="20" borderId="1" applyNumberFormat="0" applyProtection="0">
      <alignment horizontal="left" vertical="center" indent="1"/>
    </xf>
    <xf numFmtId="0" fontId="1" fillId="20" borderId="1" applyNumberFormat="0" applyProtection="0">
      <alignment horizontal="left" vertical="top" indent="1"/>
    </xf>
    <xf numFmtId="0" fontId="1" fillId="21" borderId="1" applyNumberFormat="0" applyProtection="0">
      <alignment horizontal="left" vertical="center" indent="1"/>
    </xf>
    <xf numFmtId="0" fontId="1" fillId="21" borderId="1" applyNumberFormat="0" applyProtection="0">
      <alignment horizontal="left" vertical="top" indent="1"/>
    </xf>
    <xf numFmtId="4" fontId="8" fillId="22" borderId="1" applyNumberFormat="0" applyProtection="0">
      <alignment vertical="center"/>
    </xf>
    <xf numFmtId="4" fontId="12" fillId="22" borderId="1" applyNumberFormat="0" applyProtection="0">
      <alignment vertical="center"/>
    </xf>
    <xf numFmtId="4" fontId="8" fillId="22" borderId="1" applyNumberFormat="0" applyProtection="0">
      <alignment horizontal="left" vertical="center" indent="1"/>
    </xf>
    <xf numFmtId="0" fontId="8" fillId="22" borderId="1" applyNumberFormat="0" applyProtection="0">
      <alignment horizontal="left" vertical="top" indent="1"/>
    </xf>
    <xf numFmtId="4" fontId="8" fillId="0" borderId="1" applyNumberFormat="0" applyProtection="0">
      <alignment horizontal="right" vertical="center"/>
    </xf>
    <xf numFmtId="4" fontId="12" fillId="15" borderId="1" applyNumberFormat="0" applyProtection="0">
      <alignment horizontal="right" vertical="center"/>
    </xf>
    <xf numFmtId="4" fontId="8" fillId="0" borderId="1" applyNumberFormat="0" applyProtection="0">
      <alignment horizontal="left" vertical="center" indent="1"/>
    </xf>
    <xf numFmtId="0" fontId="8" fillId="4" borderId="1" applyNumberFormat="0" applyProtection="0">
      <alignment horizontal="left" vertical="top"/>
    </xf>
    <xf numFmtId="4" fontId="13" fillId="23" borderId="0" applyNumberFormat="0" applyProtection="0">
      <alignment horizontal="left"/>
    </xf>
    <xf numFmtId="4" fontId="14" fillId="15" borderId="1" applyNumberFormat="0" applyProtection="0">
      <alignment horizontal="right" vertical="center"/>
    </xf>
  </cellStyleXfs>
  <cellXfs count="177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/>
    <xf numFmtId="49" fontId="4" fillId="0" borderId="6" xfId="0" applyNumberFormat="1" applyFont="1" applyBorder="1" applyAlignment="1">
      <alignment horizontal="center"/>
    </xf>
    <xf numFmtId="43" fontId="4" fillId="0" borderId="6" xfId="0" applyNumberFormat="1" applyFont="1" applyBorder="1" applyAlignment="1"/>
    <xf numFmtId="10" fontId="4" fillId="0" borderId="3" xfId="2" applyNumberFormat="1" applyFont="1" applyBorder="1"/>
    <xf numFmtId="10" fontId="4" fillId="0" borderId="5" xfId="2" applyNumberFormat="1" applyFont="1" applyBorder="1"/>
    <xf numFmtId="43" fontId="4" fillId="0" borderId="3" xfId="0" applyNumberFormat="1" applyFont="1" applyBorder="1"/>
    <xf numFmtId="43" fontId="4" fillId="0" borderId="4" xfId="0" applyNumberFormat="1" applyFont="1" applyBorder="1"/>
    <xf numFmtId="43" fontId="4" fillId="0" borderId="5" xfId="0" applyNumberFormat="1" applyFont="1" applyBorder="1"/>
    <xf numFmtId="0" fontId="4" fillId="0" borderId="0" xfId="0" applyFont="1" applyBorder="1" applyAlignment="1">
      <alignment horizontal="left" indent="1"/>
    </xf>
    <xf numFmtId="49" fontId="4" fillId="0" borderId="12" xfId="0" applyNumberFormat="1" applyFont="1" applyBorder="1" applyAlignment="1">
      <alignment horizontal="center"/>
    </xf>
    <xf numFmtId="10" fontId="4" fillId="0" borderId="13" xfId="2" applyNumberFormat="1" applyFont="1" applyBorder="1"/>
    <xf numFmtId="10" fontId="4" fillId="0" borderId="14" xfId="2" applyNumberFormat="1" applyFont="1" applyBorder="1"/>
    <xf numFmtId="165" fontId="4" fillId="0" borderId="13" xfId="0" applyNumberFormat="1" applyFont="1" applyBorder="1"/>
    <xf numFmtId="165" fontId="4" fillId="0" borderId="0" xfId="0" applyNumberFormat="1" applyFont="1" applyBorder="1"/>
    <xf numFmtId="0" fontId="4" fillId="0" borderId="0" xfId="0" applyFont="1" applyAlignment="1">
      <alignment horizontal="left" indent="1"/>
    </xf>
    <xf numFmtId="0" fontId="4" fillId="24" borderId="0" xfId="0" applyFont="1" applyFill="1" applyAlignment="1">
      <alignment horizontal="left" indent="3"/>
    </xf>
    <xf numFmtId="0" fontId="4" fillId="24" borderId="0" xfId="0" applyFont="1" applyFill="1"/>
    <xf numFmtId="49" fontId="4" fillId="24" borderId="12" xfId="0" applyNumberFormat="1" applyFont="1" applyFill="1" applyBorder="1" applyAlignment="1">
      <alignment horizontal="center"/>
    </xf>
    <xf numFmtId="10" fontId="4" fillId="24" borderId="13" xfId="2" applyNumberFormat="1" applyFont="1" applyFill="1" applyBorder="1"/>
    <xf numFmtId="10" fontId="4" fillId="24" borderId="0" xfId="2" applyNumberFormat="1" applyFont="1" applyFill="1" applyBorder="1"/>
    <xf numFmtId="165" fontId="4" fillId="24" borderId="13" xfId="0" applyNumberFormat="1" applyFont="1" applyFill="1" applyBorder="1"/>
    <xf numFmtId="165" fontId="4" fillId="24" borderId="0" xfId="0" applyNumberFormat="1" applyFont="1" applyFill="1" applyBorder="1"/>
    <xf numFmtId="165" fontId="4" fillId="24" borderId="14" xfId="0" applyNumberFormat="1" applyFont="1" applyFill="1" applyBorder="1"/>
    <xf numFmtId="10" fontId="4" fillId="0" borderId="0" xfId="2" applyNumberFormat="1" applyFont="1" applyBorder="1"/>
    <xf numFmtId="0" fontId="4" fillId="0" borderId="13" xfId="0" applyFont="1" applyBorder="1"/>
    <xf numFmtId="0" fontId="3" fillId="24" borderId="0" xfId="0" applyFont="1" applyFill="1"/>
    <xf numFmtId="165" fontId="4" fillId="0" borderId="14" xfId="0" applyNumberFormat="1" applyFont="1" applyBorder="1"/>
    <xf numFmtId="0" fontId="4" fillId="24" borderId="0" xfId="0" applyFont="1" applyFill="1" applyAlignment="1">
      <alignment horizontal="left" indent="2"/>
    </xf>
    <xf numFmtId="0" fontId="4" fillId="24" borderId="0" xfId="0" applyFont="1" applyFill="1" applyAlignment="1">
      <alignment horizontal="left" indent="1"/>
    </xf>
    <xf numFmtId="10" fontId="4" fillId="24" borderId="14" xfId="2" applyNumberFormat="1" applyFont="1" applyFill="1" applyBorder="1"/>
    <xf numFmtId="0" fontId="3" fillId="0" borderId="15" xfId="0" applyFont="1" applyBorder="1"/>
    <xf numFmtId="0" fontId="3" fillId="0" borderId="16" xfId="0" applyFont="1" applyBorder="1"/>
    <xf numFmtId="49" fontId="3" fillId="0" borderId="11" xfId="0" applyNumberFormat="1" applyFont="1" applyBorder="1" applyAlignment="1">
      <alignment horizontal="center"/>
    </xf>
    <xf numFmtId="165" fontId="3" fillId="0" borderId="11" xfId="0" applyNumberFormat="1" applyFont="1" applyBorder="1"/>
    <xf numFmtId="10" fontId="3" fillId="0" borderId="15" xfId="2" applyNumberFormat="1" applyFont="1" applyBorder="1"/>
    <xf numFmtId="10" fontId="3" fillId="0" borderId="16" xfId="2" applyNumberFormat="1" applyFont="1" applyBorder="1"/>
    <xf numFmtId="10" fontId="4" fillId="0" borderId="0" xfId="2" applyNumberFormat="1" applyFont="1"/>
    <xf numFmtId="10" fontId="5" fillId="0" borderId="11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indent="3"/>
    </xf>
    <xf numFmtId="49" fontId="4" fillId="0" borderId="12" xfId="0" applyNumberFormat="1" applyFont="1" applyFill="1" applyBorder="1" applyAlignment="1">
      <alignment horizontal="center"/>
    </xf>
    <xf numFmtId="10" fontId="4" fillId="0" borderId="13" xfId="2" applyNumberFormat="1" applyFont="1" applyFill="1" applyBorder="1"/>
    <xf numFmtId="10" fontId="4" fillId="0" borderId="14" xfId="2" applyNumberFormat="1" applyFont="1" applyFill="1" applyBorder="1"/>
    <xf numFmtId="165" fontId="4" fillId="0" borderId="13" xfId="0" applyNumberFormat="1" applyFont="1" applyFill="1" applyBorder="1"/>
    <xf numFmtId="165" fontId="4" fillId="0" borderId="0" xfId="0" applyNumberFormat="1" applyFont="1" applyFill="1" applyBorder="1"/>
    <xf numFmtId="165" fontId="3" fillId="0" borderId="0" xfId="0" applyNumberFormat="1" applyFont="1" applyBorder="1"/>
    <xf numFmtId="10" fontId="3" fillId="0" borderId="0" xfId="2" applyNumberFormat="1" applyFont="1" applyBorder="1"/>
    <xf numFmtId="0" fontId="4" fillId="0" borderId="5" xfId="0" applyFont="1" applyBorder="1"/>
    <xf numFmtId="0" fontId="4" fillId="25" borderId="13" xfId="0" applyFont="1" applyFill="1" applyBorder="1"/>
    <xf numFmtId="0" fontId="4" fillId="25" borderId="14" xfId="0" applyFont="1" applyFill="1" applyBorder="1"/>
    <xf numFmtId="0" fontId="4" fillId="0" borderId="13" xfId="0" applyFont="1" applyFill="1" applyBorder="1"/>
    <xf numFmtId="0" fontId="5" fillId="0" borderId="14" xfId="0" applyFont="1" applyFill="1" applyBorder="1" applyAlignment="1">
      <alignment horizontal="center" vertical="center"/>
    </xf>
    <xf numFmtId="49" fontId="4" fillId="0" borderId="13" xfId="0" applyNumberFormat="1" applyFont="1" applyBorder="1"/>
    <xf numFmtId="0" fontId="3" fillId="0" borderId="3" xfId="0" applyFont="1" applyBorder="1"/>
    <xf numFmtId="0" fontId="3" fillId="0" borderId="11" xfId="0" applyFont="1" applyFill="1" applyBorder="1" applyAlignment="1">
      <alignment horizontal="center" vertical="center"/>
    </xf>
    <xf numFmtId="0" fontId="4" fillId="0" borderId="12" xfId="0" applyFont="1" applyBorder="1"/>
    <xf numFmtId="165" fontId="3" fillId="0" borderId="0" xfId="1" applyNumberFormat="1" applyFont="1"/>
    <xf numFmtId="167" fontId="4" fillId="0" borderId="0" xfId="2" applyNumberFormat="1" applyFont="1"/>
    <xf numFmtId="165" fontId="1" fillId="0" borderId="13" xfId="1" applyNumberFormat="1" applyFont="1" applyFill="1" applyBorder="1"/>
    <xf numFmtId="165" fontId="1" fillId="0" borderId="0" xfId="1" applyNumberFormat="1" applyFont="1" applyFill="1"/>
    <xf numFmtId="0" fontId="3" fillId="0" borderId="0" xfId="0" applyFont="1" applyFill="1"/>
    <xf numFmtId="10" fontId="4" fillId="0" borderId="0" xfId="2" applyNumberFormat="1" applyFont="1" applyFill="1" applyBorder="1"/>
    <xf numFmtId="49" fontId="4" fillId="0" borderId="7" xfId="0" applyNumberFormat="1" applyFont="1" applyFill="1" applyBorder="1"/>
    <xf numFmtId="49" fontId="4" fillId="0" borderId="0" xfId="0" applyNumberFormat="1" applyFont="1" applyFill="1" applyBorder="1"/>
    <xf numFmtId="0" fontId="4" fillId="0" borderId="0" xfId="0" applyFont="1" applyFill="1" applyAlignment="1">
      <alignment horizontal="left" indent="1"/>
    </xf>
    <xf numFmtId="166" fontId="4" fillId="0" borderId="0" xfId="2" applyNumberFormat="1" applyFont="1"/>
    <xf numFmtId="166" fontId="4" fillId="0" borderId="14" xfId="2" applyNumberFormat="1" applyFont="1" applyBorder="1"/>
    <xf numFmtId="166" fontId="1" fillId="0" borderId="0" xfId="2" applyNumberFormat="1" applyFont="1" applyFill="1" applyBorder="1"/>
    <xf numFmtId="166" fontId="1" fillId="0" borderId="14" xfId="2" applyNumberFormat="1" applyFont="1" applyFill="1" applyBorder="1"/>
    <xf numFmtId="165" fontId="1" fillId="0" borderId="0" xfId="1" applyNumberFormat="1" applyFont="1"/>
    <xf numFmtId="165" fontId="1" fillId="0" borderId="12" xfId="1" applyNumberFormat="1" applyFont="1" applyBorder="1"/>
    <xf numFmtId="165" fontId="1" fillId="0" borderId="0" xfId="1" applyNumberFormat="1" applyFont="1" applyBorder="1"/>
    <xf numFmtId="165" fontId="1" fillId="0" borderId="12" xfId="1" applyNumberFormat="1" applyFont="1" applyFill="1" applyBorder="1"/>
    <xf numFmtId="165" fontId="1" fillId="24" borderId="12" xfId="1" applyNumberFormat="1" applyFont="1" applyFill="1" applyBorder="1"/>
    <xf numFmtId="166" fontId="1" fillId="0" borderId="9" xfId="2" applyNumberFormat="1" applyFont="1" applyFill="1" applyBorder="1"/>
    <xf numFmtId="165" fontId="1" fillId="0" borderId="0" xfId="1" applyNumberFormat="1" applyFont="1" applyFill="1" applyBorder="1"/>
    <xf numFmtId="165" fontId="1" fillId="24" borderId="13" xfId="1" applyNumberFormat="1" applyFont="1" applyFill="1" applyBorder="1"/>
    <xf numFmtId="165" fontId="1" fillId="24" borderId="0" xfId="1" applyNumberFormat="1" applyFont="1" applyFill="1"/>
    <xf numFmtId="0" fontId="1" fillId="0" borderId="0" xfId="0" applyFont="1"/>
    <xf numFmtId="0" fontId="4" fillId="25" borderId="0" xfId="0" applyFont="1" applyFill="1"/>
    <xf numFmtId="165" fontId="1" fillId="0" borderId="0" xfId="1" applyNumberFormat="1"/>
    <xf numFmtId="43" fontId="1" fillId="0" borderId="0" xfId="1"/>
    <xf numFmtId="10" fontId="2" fillId="0" borderId="0" xfId="2" applyNumberFormat="1" applyFont="1"/>
    <xf numFmtId="43" fontId="4" fillId="0" borderId="0" xfId="0" applyNumberFormat="1" applyFont="1" applyBorder="1"/>
    <xf numFmtId="166" fontId="4" fillId="0" borderId="0" xfId="2" applyNumberFormat="1" applyFont="1" applyBorder="1"/>
    <xf numFmtId="10" fontId="4" fillId="0" borderId="0" xfId="2" applyNumberFormat="1" applyFont="1" applyFill="1"/>
    <xf numFmtId="0" fontId="4" fillId="0" borderId="0" xfId="0" applyFont="1" applyFill="1" applyAlignment="1">
      <alignment horizontal="left" indent="2"/>
    </xf>
    <xf numFmtId="0" fontId="1" fillId="0" borderId="0" xfId="0" applyFont="1" applyFill="1"/>
    <xf numFmtId="166" fontId="4" fillId="0" borderId="0" xfId="2" applyNumberFormat="1" applyFont="1" applyFill="1" applyBorder="1"/>
    <xf numFmtId="43" fontId="1" fillId="0" borderId="0" xfId="1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0" fontId="1" fillId="0" borderId="0" xfId="1" applyNumberFormat="1"/>
    <xf numFmtId="165" fontId="0" fillId="0" borderId="0" xfId="0" applyNumberFormat="1" applyAlignment="1">
      <alignment horizontal="right"/>
    </xf>
    <xf numFmtId="43" fontId="15" fillId="0" borderId="0" xfId="1" applyFont="1"/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1" applyNumberFormat="1" applyFont="1"/>
    <xf numFmtId="40" fontId="15" fillId="0" borderId="0" xfId="1" applyNumberFormat="1" applyFont="1"/>
    <xf numFmtId="43" fontId="15" fillId="0" borderId="0" xfId="1" applyFont="1" applyAlignment="1">
      <alignment horizontal="center"/>
    </xf>
    <xf numFmtId="165" fontId="15" fillId="0" borderId="0" xfId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43" fontId="16" fillId="0" borderId="0" xfId="1" applyFont="1" applyAlignment="1">
      <alignment horizontal="center"/>
    </xf>
    <xf numFmtId="165" fontId="17" fillId="0" borderId="0" xfId="1" applyNumberFormat="1" applyFont="1" applyAlignment="1">
      <alignment horizontal="center"/>
    </xf>
    <xf numFmtId="43" fontId="15" fillId="26" borderId="0" xfId="1" applyFont="1" applyFill="1" applyAlignment="1">
      <alignment horizontal="center"/>
    </xf>
    <xf numFmtId="165" fontId="15" fillId="0" borderId="0" xfId="1" applyNumberFormat="1" applyFont="1" applyBorder="1"/>
    <xf numFmtId="165" fontId="15" fillId="0" borderId="0" xfId="1" applyNumberFormat="1" applyFont="1" applyBorder="1" applyAlignment="1">
      <alignment horizontal="right"/>
    </xf>
    <xf numFmtId="165" fontId="15" fillId="0" borderId="16" xfId="1" applyNumberFormat="1" applyFont="1" applyBorder="1" applyAlignment="1">
      <alignment horizontal="right"/>
    </xf>
    <xf numFmtId="165" fontId="15" fillId="0" borderId="16" xfId="1" applyNumberFormat="1" applyFont="1" applyBorder="1" applyAlignment="1">
      <alignment horizontal="center"/>
    </xf>
    <xf numFmtId="165" fontId="15" fillId="0" borderId="0" xfId="1" applyNumberFormat="1" applyFont="1" applyBorder="1" applyAlignment="1">
      <alignment horizontal="center"/>
    </xf>
    <xf numFmtId="43" fontId="15" fillId="0" borderId="0" xfId="1" applyFont="1" applyBorder="1" applyAlignment="1">
      <alignment horizontal="center"/>
    </xf>
    <xf numFmtId="0" fontId="15" fillId="0" borderId="0" xfId="0" applyFont="1" applyBorder="1"/>
    <xf numFmtId="165" fontId="15" fillId="0" borderId="16" xfId="1" applyNumberFormat="1" applyFont="1" applyBorder="1"/>
    <xf numFmtId="165" fontId="15" fillId="0" borderId="16" xfId="0" applyNumberFormat="1" applyFont="1" applyBorder="1"/>
    <xf numFmtId="43" fontId="18" fillId="0" borderId="0" xfId="1" applyFont="1"/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165" fontId="18" fillId="0" borderId="0" xfId="1" applyNumberFormat="1" applyFont="1"/>
    <xf numFmtId="165" fontId="19" fillId="0" borderId="0" xfId="1" applyNumberFormat="1" applyFont="1"/>
    <xf numFmtId="40" fontId="18" fillId="0" borderId="0" xfId="1" applyNumberFormat="1" applyFont="1"/>
    <xf numFmtId="43" fontId="18" fillId="0" borderId="0" xfId="1" applyFont="1" applyAlignment="1">
      <alignment horizontal="center"/>
    </xf>
    <xf numFmtId="165" fontId="18" fillId="0" borderId="0" xfId="1" applyNumberFormat="1" applyFont="1" applyAlignment="1">
      <alignment horizontal="center"/>
    </xf>
    <xf numFmtId="40" fontId="18" fillId="0" borderId="0" xfId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165" fontId="20" fillId="0" borderId="0" xfId="1" applyNumberFormat="1" applyFont="1" applyAlignment="1">
      <alignment horizontal="center"/>
    </xf>
    <xf numFmtId="0" fontId="20" fillId="0" borderId="0" xfId="0" applyFont="1" applyAlignment="1">
      <alignment horizontal="right"/>
    </xf>
    <xf numFmtId="165" fontId="18" fillId="0" borderId="0" xfId="1" quotePrefix="1" applyNumberFormat="1" applyFont="1" applyAlignment="1">
      <alignment horizontal="center"/>
    </xf>
    <xf numFmtId="43" fontId="20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40" fontId="20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3" fontId="20" fillId="0" borderId="0" xfId="1" applyFont="1"/>
    <xf numFmtId="165" fontId="18" fillId="0" borderId="0" xfId="1" applyNumberFormat="1" applyFont="1" applyAlignment="1">
      <alignment horizontal="right"/>
    </xf>
    <xf numFmtId="0" fontId="20" fillId="0" borderId="0" xfId="0" applyFont="1" applyAlignment="1">
      <alignment horizontal="left"/>
    </xf>
    <xf numFmtId="42" fontId="18" fillId="0" borderId="0" xfId="1" applyNumberFormat="1" applyFont="1" applyAlignment="1">
      <alignment horizontal="right"/>
    </xf>
    <xf numFmtId="42" fontId="18" fillId="0" borderId="16" xfId="1" applyNumberFormat="1" applyFont="1" applyBorder="1" applyAlignment="1">
      <alignment horizontal="right"/>
    </xf>
    <xf numFmtId="165" fontId="18" fillId="0" borderId="0" xfId="1" applyNumberFormat="1" applyFont="1" applyBorder="1" applyAlignment="1">
      <alignment horizontal="right"/>
    </xf>
    <xf numFmtId="165" fontId="18" fillId="0" borderId="16" xfId="1" applyNumberFormat="1" applyFont="1" applyBorder="1" applyAlignment="1">
      <alignment horizontal="right"/>
    </xf>
    <xf numFmtId="40" fontId="18" fillId="0" borderId="0" xfId="0" applyNumberFormat="1" applyFont="1"/>
    <xf numFmtId="165" fontId="18" fillId="0" borderId="0" xfId="1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3" fontId="18" fillId="0" borderId="0" xfId="1" applyFont="1" applyBorder="1" applyAlignment="1">
      <alignment horizontal="center"/>
    </xf>
    <xf numFmtId="40" fontId="18" fillId="0" borderId="0" xfId="1" applyNumberFormat="1" applyFont="1" applyBorder="1" applyAlignment="1">
      <alignment horizontal="center"/>
    </xf>
    <xf numFmtId="0" fontId="18" fillId="0" borderId="0" xfId="0" applyFont="1" applyAlignment="1"/>
    <xf numFmtId="43" fontId="20" fillId="0" borderId="0" xfId="1" applyFont="1" applyBorder="1"/>
    <xf numFmtId="0" fontId="18" fillId="0" borderId="0" xfId="0" applyFont="1" applyBorder="1"/>
    <xf numFmtId="164" fontId="18" fillId="0" borderId="0" xfId="1" applyNumberFormat="1" applyFont="1"/>
    <xf numFmtId="0" fontId="20" fillId="0" borderId="0" xfId="0" applyFont="1"/>
    <xf numFmtId="165" fontId="18" fillId="0" borderId="0" xfId="1" applyNumberFormat="1" applyFont="1" applyBorder="1"/>
    <xf numFmtId="165" fontId="18" fillId="0" borderId="0" xfId="0" applyNumberFormat="1" applyFont="1" applyBorder="1" applyAlignment="1">
      <alignment horizontal="right"/>
    </xf>
    <xf numFmtId="165" fontId="18" fillId="0" borderId="0" xfId="0" applyNumberFormat="1" applyFont="1"/>
    <xf numFmtId="165" fontId="18" fillId="0" borderId="0" xfId="1" applyNumberFormat="1" applyFont="1" applyFill="1" applyBorder="1" applyAlignment="1">
      <alignment horizontal="right"/>
    </xf>
    <xf numFmtId="165" fontId="18" fillId="0" borderId="0" xfId="0" applyNumberFormat="1" applyFont="1" applyFill="1" applyBorder="1" applyAlignment="1">
      <alignment horizontal="right"/>
    </xf>
    <xf numFmtId="43" fontId="18" fillId="0" borderId="16" xfId="1" applyFont="1" applyBorder="1" applyAlignment="1">
      <alignment horizontal="center"/>
    </xf>
    <xf numFmtId="40" fontId="18" fillId="0" borderId="16" xfId="1" applyNumberFormat="1" applyFont="1" applyBorder="1" applyAlignment="1">
      <alignment horizontal="center"/>
    </xf>
    <xf numFmtId="43" fontId="18" fillId="0" borderId="0" xfId="1" applyFont="1" applyAlignment="1">
      <alignment horizontal="left"/>
    </xf>
    <xf numFmtId="43" fontId="21" fillId="0" borderId="0" xfId="1" applyFont="1"/>
    <xf numFmtId="10" fontId="3" fillId="0" borderId="11" xfId="2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41">
    <cellStyle name="Comma" xfId="1" builtinId="3"/>
    <cellStyle name="Normal" xfId="0" builtinId="0"/>
    <cellStyle name="Percent" xfId="2" builtinId="5"/>
    <cellStyle name="SAPBEXaggData" xfId="3"/>
    <cellStyle name="SAPBEXaggDataEmph" xfId="4"/>
    <cellStyle name="SAPBEXaggItem" xfId="5"/>
    <cellStyle name="SAPBEXaggItemX" xfId="6"/>
    <cellStyle name="SAPBEXchaText" xfId="7"/>
    <cellStyle name="SAPBEXexcBad7" xfId="8"/>
    <cellStyle name="SAPBEXexcBad8" xfId="9"/>
    <cellStyle name="SAPBEXexcBad9" xfId="10"/>
    <cellStyle name="SAPBEXexcCritical4" xfId="11"/>
    <cellStyle name="SAPBEXexcCritical5" xfId="12"/>
    <cellStyle name="SAPBEXexcCritical6" xfId="13"/>
    <cellStyle name="SAPBEXexcGood1" xfId="14"/>
    <cellStyle name="SAPBEXexcGood2" xfId="15"/>
    <cellStyle name="SAPBEXexcGood3" xfId="16"/>
    <cellStyle name="SAPBEXfilterDrill" xfId="17"/>
    <cellStyle name="SAPBEXfilterItem" xfId="18"/>
    <cellStyle name="SAPBEXfilterText" xfId="19"/>
    <cellStyle name="SAPBEXformats" xfId="20"/>
    <cellStyle name="SAPBEXheaderItem" xfId="21"/>
    <cellStyle name="SAPBEXheaderText" xfId="22"/>
    <cellStyle name="SAPBEXHLevel0" xfId="23"/>
    <cellStyle name="SAPBEXHLevel0X" xfId="24"/>
    <cellStyle name="SAPBEXHLevel1" xfId="25"/>
    <cellStyle name="SAPBEXHLevel1X" xfId="26"/>
    <cellStyle name="SAPBEXHLevel2" xfId="27"/>
    <cellStyle name="SAPBEXHLevel2X" xfId="28"/>
    <cellStyle name="SAPBEXHLevel3" xfId="29"/>
    <cellStyle name="SAPBEXHLevel3X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945\Local%20Settings\Temporary%20Internet%20Files\OLK7\WCA%20Split%208%2024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E\2007\2007%20Depn%20Study\Data%20from%20Kent\SCHEDULE_1_WORKPAPER_2007_FINAL_REVISED_AUGUST_17_2007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E\2007\2007%20Depn%20Study\Data%20from%20Kent\Difference%20in%208.23%20and%208.17%20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E\2007\2007%20Depn%20Study\Data%20from%20Kent\SCHEDULE_1_FINAL%20REVISED%20AUG%2023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B Plant"/>
      <sheetName val="Pivot"/>
      <sheetName val="Hydro"/>
      <sheetName val="Detail"/>
      <sheetName val="Sheet2"/>
      <sheetName val="Sheet3"/>
    </sheetNames>
    <sheetDataSet>
      <sheetData sheetId="0" refreshError="1"/>
      <sheetData sheetId="1">
        <row r="3">
          <cell r="K3">
            <v>3594382561.694345</v>
          </cell>
          <cell r="O3">
            <v>77756838.189999938</v>
          </cell>
          <cell r="S3">
            <v>447474906.18000007</v>
          </cell>
          <cell r="W3">
            <v>1667578806.1202893</v>
          </cell>
        </row>
        <row r="4">
          <cell r="K4">
            <v>1092953351.305655</v>
          </cell>
          <cell r="O4">
            <v>430183947.81000006</v>
          </cell>
          <cell r="S4">
            <v>339880977.81999993</v>
          </cell>
          <cell r="W4">
            <v>984426572.87971115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25">
          <cell r="P125">
            <v>3.1360026731179991</v>
          </cell>
        </row>
        <row r="126">
          <cell r="C126">
            <v>39699560</v>
          </cell>
        </row>
        <row r="410">
          <cell r="P410">
            <v>2.4244067373239053</v>
          </cell>
        </row>
        <row r="466">
          <cell r="P466">
            <v>3.4205622425881308</v>
          </cell>
        </row>
        <row r="468">
          <cell r="C468">
            <v>14529040</v>
          </cell>
        </row>
        <row r="469">
          <cell r="C469">
            <v>2890419</v>
          </cell>
        </row>
        <row r="471">
          <cell r="O471">
            <v>2.261085899763132</v>
          </cell>
          <cell r="P471">
            <v>3.0835958251714866</v>
          </cell>
        </row>
        <row r="489">
          <cell r="P489">
            <v>2.1234494023475352</v>
          </cell>
        </row>
        <row r="507">
          <cell r="C507">
            <v>1484738167</v>
          </cell>
        </row>
        <row r="524">
          <cell r="C524">
            <v>348051140</v>
          </cell>
        </row>
        <row r="541">
          <cell r="C541">
            <v>448005125</v>
          </cell>
        </row>
        <row r="558">
          <cell r="C558">
            <v>189247340</v>
          </cell>
        </row>
        <row r="577">
          <cell r="C577">
            <v>1904102727</v>
          </cell>
        </row>
        <row r="594">
          <cell r="C594">
            <v>228782258</v>
          </cell>
        </row>
        <row r="600">
          <cell r="O600">
            <v>2.2128641370603295</v>
          </cell>
          <cell r="P600">
            <v>2.3199999999999998</v>
          </cell>
        </row>
        <row r="601">
          <cell r="O601">
            <v>20.422925606731447</v>
          </cell>
          <cell r="P601">
            <v>26.85</v>
          </cell>
        </row>
        <row r="602">
          <cell r="O602">
            <v>7.6251295584541134</v>
          </cell>
          <cell r="P602">
            <v>7.12</v>
          </cell>
        </row>
        <row r="603">
          <cell r="O603">
            <v>5.0511041420662437</v>
          </cell>
          <cell r="P603">
            <v>6.65</v>
          </cell>
        </row>
        <row r="604">
          <cell r="O604">
            <v>2.4524502195796849</v>
          </cell>
          <cell r="P604">
            <v>2.19</v>
          </cell>
        </row>
        <row r="605">
          <cell r="O605">
            <v>9.7067622610240765</v>
          </cell>
          <cell r="P605">
            <v>7.22</v>
          </cell>
        </row>
        <row r="606">
          <cell r="O606">
            <v>5.3912563839152963</v>
          </cell>
          <cell r="P606">
            <v>4.88</v>
          </cell>
        </row>
        <row r="607">
          <cell r="O607">
            <v>4.0560051553269671</v>
          </cell>
          <cell r="P607">
            <v>5.44</v>
          </cell>
        </row>
        <row r="611">
          <cell r="O611">
            <v>2.0640186512539453</v>
          </cell>
          <cell r="P611">
            <v>2.34</v>
          </cell>
        </row>
        <row r="612">
          <cell r="O612">
            <v>6.4161132606624118</v>
          </cell>
          <cell r="P612">
            <v>6.71</v>
          </cell>
        </row>
        <row r="613">
          <cell r="O613">
            <v>2.9635662634492199</v>
          </cell>
          <cell r="P613">
            <v>5.64</v>
          </cell>
        </row>
        <row r="614">
          <cell r="O614">
            <v>2.1843705709359758</v>
          </cell>
          <cell r="P614">
            <v>2.5099999999999998</v>
          </cell>
        </row>
        <row r="615">
          <cell r="O615">
            <v>2.7086904602388295</v>
          </cell>
          <cell r="P615">
            <v>5.81</v>
          </cell>
        </row>
        <row r="616">
          <cell r="O616">
            <v>3.181096572059134</v>
          </cell>
          <cell r="P616">
            <v>4.3099999999999996</v>
          </cell>
        </row>
        <row r="620">
          <cell r="O620">
            <v>3.7979225491325868</v>
          </cell>
          <cell r="P620">
            <v>3.8</v>
          </cell>
        </row>
        <row r="621">
          <cell r="O621">
            <v>7.9065015803200831</v>
          </cell>
          <cell r="P621">
            <v>7.11</v>
          </cell>
        </row>
        <row r="622">
          <cell r="O622">
            <v>6.6555700501291764</v>
          </cell>
          <cell r="P622">
            <v>7.34</v>
          </cell>
        </row>
        <row r="623">
          <cell r="O623">
            <v>2.6463607478386875</v>
          </cell>
          <cell r="P623">
            <v>2.87</v>
          </cell>
        </row>
        <row r="624">
          <cell r="O624">
            <v>9.6919346997265787</v>
          </cell>
          <cell r="P624">
            <v>8.93</v>
          </cell>
        </row>
        <row r="625">
          <cell r="O625">
            <v>6.8069558360030564</v>
          </cell>
          <cell r="P625">
            <v>7.16</v>
          </cell>
        </row>
        <row r="626">
          <cell r="O626">
            <v>5.2415442705542734</v>
          </cell>
          <cell r="P626">
            <v>5.3</v>
          </cell>
        </row>
        <row r="631">
          <cell r="O631">
            <v>2.1160664114378283</v>
          </cell>
          <cell r="P631">
            <v>2.4300000000000002</v>
          </cell>
        </row>
        <row r="632">
          <cell r="O632">
            <v>6.6591495289619722</v>
          </cell>
          <cell r="P632">
            <v>6.69</v>
          </cell>
        </row>
        <row r="633">
          <cell r="O633">
            <v>5.2241054889660186</v>
          </cell>
          <cell r="P633">
            <v>5.64</v>
          </cell>
        </row>
        <row r="634">
          <cell r="O634">
            <v>2.5038183932137645</v>
          </cell>
          <cell r="P634">
            <v>2.5099999999999998</v>
          </cell>
        </row>
        <row r="635">
          <cell r="O635">
            <v>9.154156375384451</v>
          </cell>
          <cell r="P635">
            <v>9.5500000000000007</v>
          </cell>
        </row>
        <row r="636">
          <cell r="O636">
            <v>3.8715619733971924</v>
          </cell>
          <cell r="P636">
            <v>5.81</v>
          </cell>
        </row>
        <row r="637">
          <cell r="O637">
            <v>3.7931178034126698</v>
          </cell>
          <cell r="P637">
            <v>4.75</v>
          </cell>
        </row>
        <row r="642">
          <cell r="O642">
            <v>3.0290501145907247</v>
          </cell>
          <cell r="P642">
            <v>2.58</v>
          </cell>
        </row>
        <row r="643">
          <cell r="O643">
            <v>7.3419298183849317</v>
          </cell>
          <cell r="P643">
            <v>5.89</v>
          </cell>
        </row>
        <row r="644">
          <cell r="O644">
            <v>6.7985614390392888</v>
          </cell>
          <cell r="P644">
            <v>4.67</v>
          </cell>
        </row>
        <row r="645">
          <cell r="O645">
            <v>3.368363680029546</v>
          </cell>
          <cell r="P645">
            <v>3.27</v>
          </cell>
        </row>
        <row r="646">
          <cell r="O646">
            <v>10.373421405633941</v>
          </cell>
          <cell r="P646">
            <v>7.82</v>
          </cell>
        </row>
        <row r="647">
          <cell r="O647">
            <v>5.1921778249638395</v>
          </cell>
          <cell r="P647">
            <v>3.93</v>
          </cell>
        </row>
        <row r="648">
          <cell r="O648">
            <v>5.4033357868289169</v>
          </cell>
          <cell r="P648">
            <v>4.8600000000000003</v>
          </cell>
        </row>
        <row r="652">
          <cell r="O652">
            <v>2.37831113473157</v>
          </cell>
          <cell r="P652">
            <v>2.2200000000000002</v>
          </cell>
        </row>
        <row r="653">
          <cell r="O653">
            <v>7.8906323617979695</v>
          </cell>
          <cell r="P653">
            <v>6.31</v>
          </cell>
        </row>
        <row r="654">
          <cell r="O654">
            <v>5.6273646817905734</v>
          </cell>
          <cell r="P654">
            <v>5.04</v>
          </cell>
        </row>
        <row r="655">
          <cell r="O655">
            <v>2.6872776917458316</v>
          </cell>
          <cell r="P655">
            <v>2.2999999999999998</v>
          </cell>
        </row>
        <row r="656">
          <cell r="O656">
            <v>10.338500986377703</v>
          </cell>
          <cell r="P656">
            <v>5.92</v>
          </cell>
        </row>
        <row r="657">
          <cell r="O657">
            <v>5.6044467924200347</v>
          </cell>
          <cell r="P657">
            <v>3.42</v>
          </cell>
        </row>
        <row r="658">
          <cell r="O658">
            <v>4.1525318697168645</v>
          </cell>
          <cell r="P658">
            <v>4.1500000000000004</v>
          </cell>
        </row>
        <row r="663">
          <cell r="P663">
            <v>2.4300000000000002</v>
          </cell>
        </row>
        <row r="664">
          <cell r="P664">
            <v>6.69</v>
          </cell>
        </row>
        <row r="665">
          <cell r="O665">
            <v>3.5892409324248988</v>
          </cell>
          <cell r="P665">
            <v>3.6</v>
          </cell>
        </row>
        <row r="666">
          <cell r="P666">
            <v>5.64</v>
          </cell>
        </row>
        <row r="667">
          <cell r="P667">
            <v>2.5099999999999998</v>
          </cell>
        </row>
        <row r="668">
          <cell r="P668">
            <v>9.5500000000000007</v>
          </cell>
        </row>
        <row r="669">
          <cell r="O669">
            <v>6.8944586192889235</v>
          </cell>
          <cell r="P669">
            <v>5.81</v>
          </cell>
        </row>
        <row r="670">
          <cell r="P670">
            <v>4.75</v>
          </cell>
        </row>
        <row r="685">
          <cell r="C685">
            <v>196152876</v>
          </cell>
          <cell r="P685">
            <v>5.8679638695177738</v>
          </cell>
          <cell r="Q685">
            <v>11510179.892700002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ug 17 version"/>
      <sheetName val="Aug 23 version"/>
      <sheetName val="Difference"/>
      <sheetName val="Sheet2"/>
      <sheetName val="Sheet3"/>
    </sheetNames>
    <sheetDataSet>
      <sheetData sheetId="0" refreshError="1"/>
      <sheetData sheetId="1" refreshError="1">
        <row r="507">
          <cell r="O507">
            <v>3.4469174045478335</v>
          </cell>
          <cell r="P507">
            <v>2.8863750033644817</v>
          </cell>
          <cell r="Q507">
            <v>42855111.317699991</v>
          </cell>
        </row>
        <row r="524">
          <cell r="P524">
            <v>2.9721627165766504</v>
          </cell>
          <cell r="Q524">
            <v>10344646.217700001</v>
          </cell>
        </row>
        <row r="541">
          <cell r="O541">
            <v>3.0799938900715471</v>
          </cell>
          <cell r="P541">
            <v>2.8044645503553114</v>
          </cell>
          <cell r="Q541">
            <v>12564144.9144</v>
          </cell>
        </row>
        <row r="558">
          <cell r="O558">
            <v>3.7950894963697119</v>
          </cell>
          <cell r="P558">
            <v>2.9898027362498198</v>
          </cell>
          <cell r="Q558">
            <v>5658122.1496000001</v>
          </cell>
        </row>
        <row r="577">
          <cell r="P577">
            <v>2.5525531160746038</v>
          </cell>
          <cell r="Q577">
            <v>48603233.491300009</v>
          </cell>
        </row>
        <row r="594">
          <cell r="O594">
            <v>2.7795611026066958</v>
          </cell>
          <cell r="P594">
            <v>2.7311572060802023</v>
          </cell>
          <cell r="Q594">
            <v>6248403.1255999999</v>
          </cell>
        </row>
        <row r="596">
          <cell r="O596">
            <v>3.2633849507893551</v>
          </cell>
          <cell r="P596">
            <v>2.7433341411367582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30">
          <cell r="O630">
            <v>2.0102909319401174</v>
          </cell>
          <cell r="P630">
            <v>2.36</v>
          </cell>
        </row>
        <row r="641">
          <cell r="O641">
            <v>2.0058226406793449</v>
          </cell>
          <cell r="P641">
            <v>2.36</v>
          </cell>
        </row>
        <row r="662">
          <cell r="P662">
            <v>2.36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3"/>
  <sheetViews>
    <sheetView zoomScale="75" zoomScaleNormal="77" workbookViewId="0">
      <selection activeCell="N7" sqref="M7:N10"/>
    </sheetView>
  </sheetViews>
  <sheetFormatPr defaultColWidth="9.109375" defaultRowHeight="13.2"/>
  <cols>
    <col min="1" max="1" width="25.44140625" style="3" customWidth="1"/>
    <col min="2" max="2" width="6.44140625" style="3" customWidth="1"/>
    <col min="3" max="3" width="5" style="3" customWidth="1"/>
    <col min="4" max="4" width="7.33203125" style="2" bestFit="1" customWidth="1"/>
    <col min="5" max="5" width="17.5546875" style="3" bestFit="1" customWidth="1"/>
    <col min="6" max="6" width="11.33203125" style="53" bestFit="1" customWidth="1"/>
    <col min="7" max="7" width="11.44140625" style="53" bestFit="1" customWidth="1"/>
    <col min="8" max="11" width="14.44140625" style="3" customWidth="1"/>
    <col min="12" max="12" width="13.44140625" style="3" customWidth="1"/>
    <col min="13" max="13" width="11.33203125" style="3" bestFit="1" customWidth="1"/>
    <col min="14" max="14" width="9.109375" style="3"/>
    <col min="15" max="15" width="10.6640625" style="3" bestFit="1" customWidth="1"/>
    <col min="16" max="16" width="10.33203125" style="3" bestFit="1" customWidth="1"/>
    <col min="17" max="16384" width="9.109375" style="3"/>
  </cols>
  <sheetData>
    <row r="1" spans="1:21">
      <c r="A1" s="1" t="s">
        <v>1</v>
      </c>
      <c r="B1" s="1"/>
      <c r="C1" s="1"/>
    </row>
    <row r="2" spans="1:21">
      <c r="A2" s="3" t="s">
        <v>42</v>
      </c>
      <c r="I2" s="9"/>
    </row>
    <row r="3" spans="1:21">
      <c r="N3" s="69" t="s">
        <v>41</v>
      </c>
      <c r="O3" s="63"/>
    </row>
    <row r="4" spans="1:21">
      <c r="A4" s="4"/>
      <c r="B4" s="5"/>
      <c r="C4" s="6"/>
      <c r="D4" s="7"/>
      <c r="E4" s="8"/>
      <c r="F4" s="175" t="s">
        <v>40</v>
      </c>
      <c r="G4" s="175"/>
      <c r="H4" s="176" t="s">
        <v>39</v>
      </c>
      <c r="I4" s="176"/>
      <c r="J4" s="176"/>
      <c r="K4" s="70"/>
      <c r="L4" s="70"/>
      <c r="M4" s="9"/>
      <c r="N4" s="64" t="s">
        <v>0</v>
      </c>
      <c r="O4" s="65"/>
      <c r="P4" s="95"/>
      <c r="Q4" s="95"/>
      <c r="R4" s="95"/>
      <c r="S4" s="95"/>
      <c r="T4" s="95"/>
      <c r="U4" s="95"/>
    </row>
    <row r="5" spans="1:21">
      <c r="A5" s="10" t="s">
        <v>2</v>
      </c>
      <c r="B5" s="11"/>
      <c r="C5" s="12"/>
      <c r="D5" s="13" t="s">
        <v>3</v>
      </c>
      <c r="E5" s="14" t="s">
        <v>4</v>
      </c>
      <c r="F5" s="54" t="s">
        <v>5</v>
      </c>
      <c r="G5" s="54" t="s">
        <v>6</v>
      </c>
      <c r="H5" s="15" t="s">
        <v>5</v>
      </c>
      <c r="I5" s="15" t="s">
        <v>6</v>
      </c>
      <c r="J5" s="15" t="s">
        <v>7</v>
      </c>
      <c r="K5" s="15"/>
      <c r="L5" s="15" t="s">
        <v>10</v>
      </c>
      <c r="M5" s="9"/>
      <c r="N5" s="66"/>
      <c r="O5" s="67" t="s">
        <v>10</v>
      </c>
    </row>
    <row r="6" spans="1:21">
      <c r="A6" s="16" t="s">
        <v>14</v>
      </c>
      <c r="B6" s="17"/>
      <c r="C6" s="17"/>
      <c r="D6" s="18"/>
      <c r="E6" s="19"/>
      <c r="F6" s="20"/>
      <c r="G6" s="21"/>
      <c r="H6" s="22"/>
      <c r="I6" s="23"/>
      <c r="J6" s="24"/>
      <c r="K6" s="99"/>
      <c r="L6" s="74"/>
      <c r="M6" s="71"/>
      <c r="N6" s="68" t="s">
        <v>8</v>
      </c>
      <c r="O6" s="84">
        <v>0</v>
      </c>
    </row>
    <row r="7" spans="1:21">
      <c r="A7" s="25" t="s">
        <v>15</v>
      </c>
      <c r="B7" s="17"/>
      <c r="C7" s="17"/>
      <c r="D7" s="26" t="s">
        <v>44</v>
      </c>
      <c r="E7" s="85">
        <f>[1]Pivot!$K$3</f>
        <v>3594382561.694345</v>
      </c>
      <c r="F7" s="27">
        <f>[2]Sheet1!$P$125/100</f>
        <v>3.1360026731179991E-2</v>
      </c>
      <c r="G7" s="28">
        <v>2.1299999999999999E-2</v>
      </c>
      <c r="H7" s="29">
        <f>F7*E7</f>
        <v>112719933.21682186</v>
      </c>
      <c r="I7" s="30">
        <f>G7*E7+25868</f>
        <v>76586216.564089552</v>
      </c>
      <c r="J7" s="30">
        <f>I7-H7</f>
        <v>-36133716.652732313</v>
      </c>
      <c r="K7" s="100">
        <f>VLOOKUP(D7,$N$6:$O$17,2,0)</f>
        <v>0</v>
      </c>
      <c r="L7" s="74">
        <v>0</v>
      </c>
      <c r="M7" s="71"/>
      <c r="N7" s="41" t="s">
        <v>48</v>
      </c>
      <c r="O7" s="82">
        <v>0</v>
      </c>
    </row>
    <row r="8" spans="1:21">
      <c r="A8" s="31" t="s">
        <v>43</v>
      </c>
      <c r="D8" s="26" t="s">
        <v>45</v>
      </c>
      <c r="E8" s="85">
        <f>[1]Pivot!$K$4</f>
        <v>1092953351.305655</v>
      </c>
      <c r="F8" s="27">
        <f>F7</f>
        <v>3.1360026731179991E-2</v>
      </c>
      <c r="G8" s="28">
        <v>2.1299999999999999E-2</v>
      </c>
      <c r="H8" s="29">
        <f>F8*E8</f>
        <v>34275046.312878095</v>
      </c>
      <c r="I8" s="30">
        <f>G8*E8</f>
        <v>23279906.382810451</v>
      </c>
      <c r="J8" s="30">
        <f>I8-H8</f>
        <v>-10995139.930067644</v>
      </c>
      <c r="K8" s="100">
        <f>VLOOKUP(D8,$N$6:$O$17,2,0)</f>
        <v>0.21094222461591139</v>
      </c>
      <c r="L8" s="74">
        <f>J8*K8</f>
        <v>-2319339.276811705</v>
      </c>
      <c r="M8" s="71"/>
      <c r="N8" s="41" t="s">
        <v>49</v>
      </c>
      <c r="O8" s="82">
        <v>0.21892119022114567</v>
      </c>
    </row>
    <row r="9" spans="1:21">
      <c r="A9" s="31" t="s">
        <v>34</v>
      </c>
      <c r="D9" s="26"/>
      <c r="E9" s="85">
        <f>[2]Sheet1!$C$126</f>
        <v>39699560</v>
      </c>
      <c r="F9" s="27"/>
      <c r="G9" s="28"/>
      <c r="H9" s="29"/>
      <c r="I9" s="30"/>
      <c r="J9" s="30"/>
      <c r="K9" s="100"/>
      <c r="L9" s="74"/>
      <c r="M9" s="71"/>
      <c r="N9" s="41" t="s">
        <v>44</v>
      </c>
      <c r="O9" s="82">
        <v>0</v>
      </c>
      <c r="P9" s="17"/>
    </row>
    <row r="10" spans="1:21" ht="13.5" customHeight="1">
      <c r="A10" s="25" t="s">
        <v>17</v>
      </c>
      <c r="B10" s="17"/>
      <c r="C10" s="17"/>
      <c r="D10" s="26" t="s">
        <v>44</v>
      </c>
      <c r="E10" s="86">
        <f>[1]Pivot!$O$3</f>
        <v>77756838.189999938</v>
      </c>
      <c r="F10" s="27">
        <f>[2]Sheet1!$P$410/100</f>
        <v>2.4244067373239052E-2</v>
      </c>
      <c r="G10" s="98">
        <v>2.8245893148091832E-2</v>
      </c>
      <c r="H10" s="29">
        <f>F10*E10</f>
        <v>1885142.0238084057</v>
      </c>
      <c r="I10" s="30">
        <f>G10*E10</f>
        <v>2196311.3430482047</v>
      </c>
      <c r="J10" s="30">
        <f>I10-H10</f>
        <v>311169.31923979893</v>
      </c>
      <c r="K10" s="100">
        <f>VLOOKUP(D10,$N$6:$O$17,2,0)</f>
        <v>0</v>
      </c>
      <c r="L10" s="74">
        <f>J10*K10</f>
        <v>0</v>
      </c>
      <c r="M10" s="71"/>
      <c r="N10" s="41" t="s">
        <v>45</v>
      </c>
      <c r="O10" s="82">
        <v>0.21094222461591139</v>
      </c>
      <c r="P10" s="17"/>
    </row>
    <row r="11" spans="1:21" ht="13.5" customHeight="1">
      <c r="A11" s="25" t="s">
        <v>17</v>
      </c>
      <c r="B11" s="17"/>
      <c r="C11" s="17"/>
      <c r="D11" s="26" t="s">
        <v>45</v>
      </c>
      <c r="E11" s="86">
        <f>[1]Pivot!$O$4</f>
        <v>430183947.81000006</v>
      </c>
      <c r="F11" s="27">
        <f>[2]Sheet1!$P$410/100</f>
        <v>2.4244067373239052E-2</v>
      </c>
      <c r="G11" s="98">
        <v>2.8245893148091832E-2</v>
      </c>
      <c r="H11" s="29">
        <f>F11*E11</f>
        <v>10429408.613591593</v>
      </c>
      <c r="I11" s="30">
        <f>G11*E11</f>
        <v>12150929.823865576</v>
      </c>
      <c r="J11" s="30">
        <f>I11-H11</f>
        <v>1721521.210273983</v>
      </c>
      <c r="K11" s="100">
        <f>VLOOKUP(D11,$N$6:$O$17,2,0)</f>
        <v>0.21094222461591139</v>
      </c>
      <c r="L11" s="74">
        <f>J11*K11</f>
        <v>363141.51381867012</v>
      </c>
      <c r="M11" s="71"/>
      <c r="N11" s="41" t="s">
        <v>16</v>
      </c>
      <c r="O11" s="82">
        <v>7.4395144976399194E-2</v>
      </c>
      <c r="P11" s="17"/>
    </row>
    <row r="12" spans="1:21">
      <c r="A12" s="31" t="s">
        <v>18</v>
      </c>
      <c r="D12" s="26" t="s">
        <v>44</v>
      </c>
      <c r="E12" s="86">
        <f>[1]Pivot!$S$3</f>
        <v>447474906.18000007</v>
      </c>
      <c r="F12" s="27">
        <f>[2]Sheet1!$P$466/100</f>
        <v>3.4205622425881307E-2</v>
      </c>
      <c r="G12" s="28">
        <v>3.1899999999999998E-2</v>
      </c>
      <c r="H12" s="29">
        <f>F12*E12</f>
        <v>15306157.685849745</v>
      </c>
      <c r="I12" s="30">
        <f>G12*E12-11295</f>
        <v>14263154.507142002</v>
      </c>
      <c r="J12" s="30">
        <f>I12-H12</f>
        <v>-1043003.1787077431</v>
      </c>
      <c r="K12" s="100">
        <f>VLOOKUP(D12,$N$6:$O$17,2,0)</f>
        <v>0</v>
      </c>
      <c r="L12" s="74">
        <f>J12*K12</f>
        <v>0</v>
      </c>
      <c r="M12" s="71"/>
      <c r="N12" s="68" t="s">
        <v>13</v>
      </c>
      <c r="O12" s="84">
        <v>0</v>
      </c>
      <c r="P12" s="17"/>
    </row>
    <row r="13" spans="1:21">
      <c r="A13" s="31" t="s">
        <v>18</v>
      </c>
      <c r="D13" s="26" t="s">
        <v>45</v>
      </c>
      <c r="E13" s="87">
        <f>[1]Pivot!$S$4</f>
        <v>339880977.81999993</v>
      </c>
      <c r="F13" s="27">
        <f>[2]Sheet1!$P$466/100</f>
        <v>3.4205622425881307E-2</v>
      </c>
      <c r="G13" s="28">
        <v>3.1899999999999998E-2</v>
      </c>
      <c r="H13" s="29">
        <f>F13*E13</f>
        <v>11625840.397050258</v>
      </c>
      <c r="I13" s="30">
        <f>G13*E13</f>
        <v>10842203.192457996</v>
      </c>
      <c r="J13" s="30">
        <f>I13-H13</f>
        <v>-783637.20459226146</v>
      </c>
      <c r="K13" s="100">
        <f>VLOOKUP(D13,$N$6:$O$17,2,0)</f>
        <v>0.21094222461591139</v>
      </c>
      <c r="L13" s="74">
        <f>J13*K13</f>
        <v>-165302.17522848572</v>
      </c>
      <c r="M13" s="71"/>
      <c r="N13" s="68" t="s">
        <v>9</v>
      </c>
      <c r="O13" s="84">
        <v>0</v>
      </c>
      <c r="P13" s="17"/>
    </row>
    <row r="14" spans="1:21">
      <c r="A14" s="31" t="s">
        <v>35</v>
      </c>
      <c r="D14" s="26"/>
      <c r="E14" s="85">
        <f>[2]Sheet1!$C$468+[2]Sheet1!$C$469</f>
        <v>17419459</v>
      </c>
      <c r="F14" s="27"/>
      <c r="G14" s="28"/>
      <c r="H14" s="29"/>
      <c r="I14" s="30"/>
      <c r="J14" s="30"/>
      <c r="K14" s="100"/>
      <c r="L14" s="74"/>
      <c r="M14" s="71"/>
      <c r="N14" s="41" t="s">
        <v>20</v>
      </c>
      <c r="O14" s="82">
        <v>7.1660720597452474E-2</v>
      </c>
      <c r="P14" s="17"/>
    </row>
    <row r="15" spans="1:21">
      <c r="A15" s="55" t="s">
        <v>19</v>
      </c>
      <c r="B15" s="9"/>
      <c r="C15" s="9"/>
      <c r="D15" s="56"/>
      <c r="E15" s="88">
        <f>SUM(E7:E14)</f>
        <v>6039751602</v>
      </c>
      <c r="F15" s="57"/>
      <c r="G15" s="58"/>
      <c r="H15" s="59"/>
      <c r="I15" s="60"/>
      <c r="J15" s="60"/>
      <c r="K15" s="100"/>
      <c r="L15" s="74"/>
      <c r="M15" s="71"/>
      <c r="N15" s="68" t="s">
        <v>12</v>
      </c>
      <c r="O15" s="84">
        <v>0</v>
      </c>
    </row>
    <row r="16" spans="1:21">
      <c r="A16" s="32" t="s">
        <v>36</v>
      </c>
      <c r="B16" s="33"/>
      <c r="C16" s="33"/>
      <c r="D16" s="34"/>
      <c r="E16" s="89">
        <f>E15-E14-E9</f>
        <v>5982632583</v>
      </c>
      <c r="F16" s="35">
        <f>[2]Sheet1!$P$471/100</f>
        <v>3.0835958251714864E-2</v>
      </c>
      <c r="G16" s="36">
        <f>[2]Sheet1!$O$471/100</f>
        <v>2.2610858997631319E-2</v>
      </c>
      <c r="H16" s="37">
        <f>SUM(H7:H14)</f>
        <v>186241528.24999997</v>
      </c>
      <c r="I16" s="38">
        <f>SUM(I7:I14)</f>
        <v>139318721.8134138</v>
      </c>
      <c r="J16" s="38">
        <f>SUM(J7:J14)</f>
        <v>-46922806.436586186</v>
      </c>
      <c r="K16" s="38"/>
      <c r="L16" s="37">
        <f>SUM(L7:L14)</f>
        <v>-2121499.9382215207</v>
      </c>
      <c r="M16" s="71"/>
      <c r="N16" s="68" t="s">
        <v>10</v>
      </c>
      <c r="O16" s="84">
        <v>1</v>
      </c>
    </row>
    <row r="17" spans="1:16">
      <c r="D17" s="26"/>
      <c r="E17" s="86"/>
      <c r="F17" s="27"/>
      <c r="G17" s="40"/>
      <c r="H17" s="29"/>
      <c r="I17" s="30"/>
      <c r="J17" s="30"/>
      <c r="K17" s="30"/>
      <c r="L17" s="74"/>
      <c r="M17" s="71"/>
      <c r="N17" s="78" t="s">
        <v>11</v>
      </c>
      <c r="O17" s="90">
        <v>0</v>
      </c>
    </row>
    <row r="18" spans="1:16">
      <c r="A18" s="76" t="s">
        <v>21</v>
      </c>
      <c r="D18" s="26"/>
      <c r="E18" s="86"/>
      <c r="F18" s="27"/>
      <c r="G18" s="40"/>
      <c r="H18" s="29"/>
      <c r="I18" s="30"/>
      <c r="J18" s="30"/>
      <c r="K18" s="30"/>
      <c r="L18" s="74"/>
      <c r="M18" s="41"/>
      <c r="N18" s="79"/>
      <c r="O18" s="83"/>
    </row>
    <row r="19" spans="1:16" s="9" customFormat="1">
      <c r="A19" s="80" t="s">
        <v>46</v>
      </c>
      <c r="D19" s="26" t="s">
        <v>44</v>
      </c>
      <c r="E19" s="88">
        <f>[1]Pivot!$W$3</f>
        <v>1667578806.1202893</v>
      </c>
      <c r="F19" s="57">
        <f>[2]Sheet1!$P$489/100</f>
        <v>2.1234494023475353E-2</v>
      </c>
      <c r="G19" s="77">
        <v>2.0299999999999999E-2</v>
      </c>
      <c r="H19" s="29">
        <f>F19*E19</f>
        <v>35410192.192235447</v>
      </c>
      <c r="I19" s="30">
        <f>G19*E19-76099</f>
        <v>33775750.764241874</v>
      </c>
      <c r="J19" s="30">
        <f>I19-H19</f>
        <v>-1634441.4279935732</v>
      </c>
      <c r="K19" s="100">
        <f>VLOOKUP(D19,$N$6:$O$17,2,0)</f>
        <v>0</v>
      </c>
      <c r="L19" s="74">
        <f>J19*K19</f>
        <v>0</v>
      </c>
      <c r="M19" s="66"/>
      <c r="N19" s="3"/>
      <c r="O19" s="3"/>
    </row>
    <row r="20" spans="1:16" s="9" customFormat="1">
      <c r="A20" s="80" t="s">
        <v>46</v>
      </c>
      <c r="D20" s="26" t="s">
        <v>45</v>
      </c>
      <c r="E20" s="91">
        <f>[1]Pivot!$W$4</f>
        <v>984426572.87971115</v>
      </c>
      <c r="F20" s="57">
        <f>[2]Sheet1!$P$489/100</f>
        <v>2.1234494023475353E-2</v>
      </c>
      <c r="G20" s="77">
        <v>2.0299999999999999E-2</v>
      </c>
      <c r="H20" s="29">
        <f>F20*E20</f>
        <v>20903800.178364549</v>
      </c>
      <c r="I20" s="30">
        <f>G20*E20</f>
        <v>19983859.429458134</v>
      </c>
      <c r="J20" s="30">
        <f>I20-H20</f>
        <v>-919940.74890641496</v>
      </c>
      <c r="K20" s="100">
        <f>VLOOKUP(D20,$N$6:$O$17,2,0)</f>
        <v>0.21094222461591139</v>
      </c>
      <c r="L20" s="74">
        <f>J20*K20</f>
        <v>-194054.34808914672</v>
      </c>
      <c r="M20" s="66"/>
      <c r="N20" s="3"/>
      <c r="O20" s="3"/>
    </row>
    <row r="21" spans="1:16">
      <c r="A21" s="45" t="s">
        <v>47</v>
      </c>
      <c r="B21" s="33"/>
      <c r="C21" s="33"/>
      <c r="D21" s="34"/>
      <c r="E21" s="89">
        <f>SUM(E19:E20)</f>
        <v>2652005379.0000005</v>
      </c>
      <c r="F21" s="35">
        <f>[2]Sheet1!$P$489/100</f>
        <v>2.1234494023475353E-2</v>
      </c>
      <c r="G21" s="36">
        <v>2.0299999999999999E-2</v>
      </c>
      <c r="H21" s="89">
        <f>SUM(H19:H20)</f>
        <v>56313992.3706</v>
      </c>
      <c r="I21" s="89">
        <f>SUM(I19:I20)</f>
        <v>53759610.193700008</v>
      </c>
      <c r="J21" s="89">
        <f>SUM(J19:J20)</f>
        <v>-2554382.1768999882</v>
      </c>
      <c r="K21" s="92"/>
      <c r="L21" s="92">
        <f>SUM(L19:L20)</f>
        <v>-194054.34808914672</v>
      </c>
      <c r="M21" s="41"/>
    </row>
    <row r="22" spans="1:16">
      <c r="D22" s="26"/>
      <c r="E22" s="85"/>
      <c r="F22" s="27"/>
      <c r="G22" s="28"/>
      <c r="H22" s="29"/>
      <c r="I22" s="30"/>
      <c r="J22" s="43"/>
      <c r="K22" s="30"/>
      <c r="L22" s="74"/>
      <c r="M22" s="41"/>
    </row>
    <row r="23" spans="1:16">
      <c r="A23" s="1" t="s">
        <v>22</v>
      </c>
      <c r="D23" s="26"/>
      <c r="E23" s="85"/>
      <c r="F23" s="27"/>
      <c r="G23" s="28"/>
      <c r="H23" s="29"/>
      <c r="I23" s="30"/>
      <c r="J23" s="43"/>
      <c r="K23" s="30"/>
      <c r="L23" s="74"/>
      <c r="M23" s="41"/>
      <c r="O23" s="73"/>
    </row>
    <row r="24" spans="1:16">
      <c r="A24" s="31" t="s">
        <v>23</v>
      </c>
      <c r="D24" s="26" t="s">
        <v>8</v>
      </c>
      <c r="E24" s="85">
        <f>[2]Sheet1!$C$558</f>
        <v>189247340</v>
      </c>
      <c r="F24" s="27">
        <f>'[3]Aug 23 version'!$P$558/100</f>
        <v>2.9898027362498199E-2</v>
      </c>
      <c r="G24" s="28">
        <f>'[3]Aug 23 version'!$O$558/100</f>
        <v>3.7950894963697121E-2</v>
      </c>
      <c r="H24" s="29">
        <f>'[3]Aug 23 version'!$Q$558</f>
        <v>5658122.1496000001</v>
      </c>
      <c r="I24" s="30">
        <f t="shared" ref="I24:I29" si="0">G24*E24</f>
        <v>7182105.9224990765</v>
      </c>
      <c r="J24" s="43">
        <f t="shared" ref="J24:J29" si="1">I24-H24</f>
        <v>1523983.7728990763</v>
      </c>
      <c r="K24" s="100">
        <f t="shared" ref="K24:K29" si="2">VLOOKUP(D24,$N$6:$O$17,2,0)</f>
        <v>0</v>
      </c>
      <c r="L24" s="74">
        <f t="shared" ref="L24:L29" si="3">J24*K24</f>
        <v>0</v>
      </c>
      <c r="M24" s="41"/>
    </row>
    <row r="25" spans="1:16">
      <c r="A25" s="31" t="s">
        <v>23</v>
      </c>
      <c r="D25" s="26" t="s">
        <v>9</v>
      </c>
      <c r="E25" s="85">
        <f>[2]Sheet1!$C$507</f>
        <v>1484738167</v>
      </c>
      <c r="F25" s="27">
        <f>'[3]Aug 23 version'!$P$507/100</f>
        <v>2.8863750033644817E-2</v>
      </c>
      <c r="G25" s="28">
        <f>'[3]Aug 23 version'!$O$507/100</f>
        <v>3.4469174045478335E-2</v>
      </c>
      <c r="H25" s="29">
        <f>'[3]Aug 23 version'!$Q$507</f>
        <v>42855111.317699991</v>
      </c>
      <c r="I25" s="30">
        <f t="shared" si="0"/>
        <v>51177698.29028748</v>
      </c>
      <c r="J25" s="43">
        <f t="shared" si="1"/>
        <v>8322586.9725874886</v>
      </c>
      <c r="K25" s="100">
        <f t="shared" si="2"/>
        <v>0</v>
      </c>
      <c r="L25" s="74">
        <f t="shared" si="3"/>
        <v>0</v>
      </c>
      <c r="M25" s="41"/>
      <c r="O25" s="81"/>
    </row>
    <row r="26" spans="1:16">
      <c r="A26" s="31" t="s">
        <v>23</v>
      </c>
      <c r="D26" s="26" t="s">
        <v>10</v>
      </c>
      <c r="E26" s="85">
        <f>[2]Sheet1!$C$524</f>
        <v>348051140</v>
      </c>
      <c r="F26" s="27">
        <f>'[3]Aug 23 version'!$P$524/100</f>
        <v>2.9721627165766505E-2</v>
      </c>
      <c r="G26" s="28">
        <v>3.1399999999999997E-2</v>
      </c>
      <c r="H26" s="29">
        <f>'[3]Aug 23 version'!$Q$524</f>
        <v>10344646.217700001</v>
      </c>
      <c r="I26" s="30">
        <v>10916961</v>
      </c>
      <c r="J26" s="43">
        <f t="shared" si="1"/>
        <v>572314.78229999915</v>
      </c>
      <c r="K26" s="100">
        <f t="shared" si="2"/>
        <v>1</v>
      </c>
      <c r="L26" s="74">
        <f t="shared" si="3"/>
        <v>572314.78229999915</v>
      </c>
      <c r="M26" s="41"/>
      <c r="O26" s="81"/>
      <c r="P26" s="73"/>
    </row>
    <row r="27" spans="1:16">
      <c r="A27" s="31" t="s">
        <v>23</v>
      </c>
      <c r="D27" s="26" t="s">
        <v>11</v>
      </c>
      <c r="E27" s="85">
        <f>[2]Sheet1!$C$541</f>
        <v>448005125</v>
      </c>
      <c r="F27" s="27">
        <f>'[3]Aug 23 version'!$P$541/100</f>
        <v>2.8044645503553112E-2</v>
      </c>
      <c r="G27" s="28">
        <f>'[3]Aug 23 version'!$O$541/100</f>
        <v>3.079993890071547E-2</v>
      </c>
      <c r="H27" s="29">
        <f>'[3]Aug 23 version'!$Q$541</f>
        <v>12564144.9144</v>
      </c>
      <c r="I27" s="30">
        <f t="shared" si="0"/>
        <v>13798530.477207396</v>
      </c>
      <c r="J27" s="43">
        <f t="shared" si="1"/>
        <v>1234385.5628073961</v>
      </c>
      <c r="K27" s="100">
        <f t="shared" si="2"/>
        <v>0</v>
      </c>
      <c r="L27" s="74">
        <f t="shared" si="3"/>
        <v>0</v>
      </c>
      <c r="M27" s="41"/>
      <c r="O27" s="81"/>
    </row>
    <row r="28" spans="1:16">
      <c r="A28" s="31" t="s">
        <v>23</v>
      </c>
      <c r="D28" s="26" t="s">
        <v>12</v>
      </c>
      <c r="E28" s="85">
        <f>[2]Sheet1!$C$577</f>
        <v>1904102727</v>
      </c>
      <c r="F28" s="27">
        <f>'[3]Aug 23 version'!$P$577/100</f>
        <v>2.5525531160746039E-2</v>
      </c>
      <c r="G28" s="28">
        <v>2.5499999999999998E-2</v>
      </c>
      <c r="H28" s="29">
        <f>'[3]Aug 23 version'!$Q$577</f>
        <v>48603233.491300009</v>
      </c>
      <c r="I28" s="30">
        <v>48639205</v>
      </c>
      <c r="J28" s="43">
        <f t="shared" si="1"/>
        <v>35971.508699990809</v>
      </c>
      <c r="K28" s="100">
        <f t="shared" si="2"/>
        <v>0</v>
      </c>
      <c r="L28" s="74">
        <f t="shared" si="3"/>
        <v>0</v>
      </c>
      <c r="M28" s="41"/>
      <c r="O28" s="81"/>
    </row>
    <row r="29" spans="1:16">
      <c r="A29" s="31" t="s">
        <v>23</v>
      </c>
      <c r="D29" s="26" t="s">
        <v>13</v>
      </c>
      <c r="E29" s="85">
        <f>[2]Sheet1!$C$594</f>
        <v>228782258</v>
      </c>
      <c r="F29" s="27">
        <f>'[3]Aug 23 version'!$P$594/100</f>
        <v>2.7311572060802022E-2</v>
      </c>
      <c r="G29" s="28">
        <f>'[3]Aug 23 version'!$O$594/100</f>
        <v>2.7795611026066959E-2</v>
      </c>
      <c r="H29" s="29">
        <f>'[3]Aug 23 version'!$Q$594</f>
        <v>6248403.1255999999</v>
      </c>
      <c r="I29" s="30">
        <f t="shared" si="0"/>
        <v>6359142.6530332956</v>
      </c>
      <c r="J29" s="43">
        <f t="shared" si="1"/>
        <v>110739.52743329573</v>
      </c>
      <c r="K29" s="100">
        <f t="shared" si="2"/>
        <v>0</v>
      </c>
      <c r="L29" s="74">
        <f t="shared" si="3"/>
        <v>0</v>
      </c>
      <c r="M29" s="41"/>
      <c r="O29" s="81"/>
    </row>
    <row r="30" spans="1:16">
      <c r="A30" s="44" t="s">
        <v>24</v>
      </c>
      <c r="B30" s="45"/>
      <c r="C30" s="45"/>
      <c r="D30" s="34"/>
      <c r="E30" s="93">
        <f>SUM(E24:E29)</f>
        <v>4602926757</v>
      </c>
      <c r="F30" s="35">
        <f>'[3]Aug 23 version'!$P$596/100</f>
        <v>2.7433341411367582E-2</v>
      </c>
      <c r="G30" s="36">
        <f>'[3]Aug 23 version'!$O$596/100</f>
        <v>3.2633849507893553E-2</v>
      </c>
      <c r="H30" s="37">
        <f>SUM(H24:H29)</f>
        <v>126273661.2163</v>
      </c>
      <c r="I30" s="38">
        <f>SUM(I24:I29)</f>
        <v>138073643.34302723</v>
      </c>
      <c r="J30" s="39">
        <f>SUM(J24:J29)</f>
        <v>11799982.126727246</v>
      </c>
      <c r="K30" s="38"/>
      <c r="L30" s="38">
        <f>SUM(L24:L29)</f>
        <v>572314.78229999915</v>
      </c>
      <c r="O30" s="81"/>
    </row>
    <row r="31" spans="1:16">
      <c r="D31" s="26"/>
      <c r="E31" s="85"/>
      <c r="F31" s="27"/>
      <c r="H31" s="29"/>
      <c r="I31" s="30"/>
      <c r="J31" s="43"/>
      <c r="K31" s="30"/>
      <c r="L31" s="74"/>
      <c r="M31" s="41"/>
    </row>
    <row r="32" spans="1:16">
      <c r="A32" s="76" t="s">
        <v>25</v>
      </c>
      <c r="B32" s="9"/>
      <c r="C32" s="9"/>
      <c r="D32" s="56"/>
      <c r="E32" s="75"/>
      <c r="F32" s="57"/>
      <c r="G32" s="101"/>
      <c r="H32" s="59"/>
      <c r="I32" s="60"/>
      <c r="J32" s="60"/>
      <c r="K32" s="60"/>
      <c r="L32" s="74"/>
      <c r="M32" s="41"/>
    </row>
    <row r="33" spans="1:13">
      <c r="A33" s="102" t="s">
        <v>26</v>
      </c>
      <c r="B33" s="103">
        <v>392.1</v>
      </c>
      <c r="C33" s="103" t="s">
        <v>8</v>
      </c>
      <c r="D33" s="56" t="s">
        <v>8</v>
      </c>
      <c r="E33" s="75">
        <v>546333.99</v>
      </c>
      <c r="F33" s="57">
        <f>[2]Sheet1!$P$653/100</f>
        <v>6.3099999999999989E-2</v>
      </c>
      <c r="G33" s="58">
        <f>[2]Sheet1!$O$653/100</f>
        <v>7.8906323617979696E-2</v>
      </c>
      <c r="H33" s="59">
        <f t="shared" ref="H33:H64" si="4">F33*E33</f>
        <v>34473.67476899999</v>
      </c>
      <c r="I33" s="60">
        <f t="shared" ref="I33:I64" si="5">G33*E33</f>
        <v>43109.206618442084</v>
      </c>
      <c r="J33" s="60">
        <f t="shared" ref="J33:J64" si="6">I33-H33</f>
        <v>8635.5318494420935</v>
      </c>
      <c r="K33" s="104">
        <f t="shared" ref="K33:K96" si="7">VLOOKUP(D33,$N$6:$O$17,2,0)</f>
        <v>0</v>
      </c>
      <c r="L33" s="74">
        <f t="shared" ref="L33:L96" si="8">J33*K33</f>
        <v>0</v>
      </c>
      <c r="M33" s="41"/>
    </row>
    <row r="34" spans="1:13">
      <c r="A34" s="102" t="s">
        <v>26</v>
      </c>
      <c r="B34" s="103">
        <v>392.1</v>
      </c>
      <c r="C34" s="103" t="s">
        <v>8</v>
      </c>
      <c r="D34" s="56" t="s">
        <v>45</v>
      </c>
      <c r="E34" s="75">
        <v>160469.48000000001</v>
      </c>
      <c r="F34" s="57">
        <f>[2]Sheet1!$P$653/100</f>
        <v>6.3099999999999989E-2</v>
      </c>
      <c r="G34" s="58">
        <f>[2]Sheet1!$O$653/100</f>
        <v>7.8906323617979696E-2</v>
      </c>
      <c r="H34" s="59">
        <f t="shared" si="4"/>
        <v>10125.624188</v>
      </c>
      <c r="I34" s="60">
        <f t="shared" si="5"/>
        <v>12662.056719688921</v>
      </c>
      <c r="J34" s="60">
        <f t="shared" si="6"/>
        <v>2536.4325316889208</v>
      </c>
      <c r="K34" s="104">
        <f t="shared" si="7"/>
        <v>0.21094222461591139</v>
      </c>
      <c r="L34" s="74">
        <f t="shared" si="8"/>
        <v>535.04072082262905</v>
      </c>
      <c r="M34" s="41"/>
    </row>
    <row r="35" spans="1:13">
      <c r="A35" s="102" t="s">
        <v>26</v>
      </c>
      <c r="B35" s="103">
        <v>392.1</v>
      </c>
      <c r="C35" s="103" t="s">
        <v>13</v>
      </c>
      <c r="D35" s="56" t="s">
        <v>44</v>
      </c>
      <c r="E35" s="75">
        <v>601791.61</v>
      </c>
      <c r="F35" s="57">
        <f>[2]Sheet1!$P$632/100</f>
        <v>6.6900000000000001E-2</v>
      </c>
      <c r="G35" s="58">
        <f>[2]Sheet1!$O$632/100</f>
        <v>6.6591495289619718E-2</v>
      </c>
      <c r="H35" s="59">
        <f t="shared" si="4"/>
        <v>40259.858709</v>
      </c>
      <c r="I35" s="60">
        <f t="shared" si="5"/>
        <v>40074.203162647667</v>
      </c>
      <c r="J35" s="60">
        <f t="shared" si="6"/>
        <v>-185.65554635233275</v>
      </c>
      <c r="K35" s="104">
        <f t="shared" si="7"/>
        <v>0</v>
      </c>
      <c r="L35" s="74">
        <f t="shared" si="8"/>
        <v>0</v>
      </c>
      <c r="M35" s="41"/>
    </row>
    <row r="36" spans="1:13">
      <c r="A36" s="102" t="s">
        <v>26</v>
      </c>
      <c r="B36" s="103">
        <v>392.1</v>
      </c>
      <c r="C36" s="103" t="s">
        <v>13</v>
      </c>
      <c r="D36" s="56" t="s">
        <v>13</v>
      </c>
      <c r="E36" s="75">
        <v>1702913.25</v>
      </c>
      <c r="F36" s="57">
        <f>[2]Sheet1!$P$632/100</f>
        <v>6.6900000000000001E-2</v>
      </c>
      <c r="G36" s="58">
        <f>[2]Sheet1!$O$632/100</f>
        <v>6.6591495289619718E-2</v>
      </c>
      <c r="H36" s="59">
        <f t="shared" si="4"/>
        <v>113924.896425</v>
      </c>
      <c r="I36" s="60">
        <f t="shared" si="5"/>
        <v>113399.53966600601</v>
      </c>
      <c r="J36" s="60">
        <f t="shared" si="6"/>
        <v>-525.35675899399212</v>
      </c>
      <c r="K36" s="104">
        <f t="shared" si="7"/>
        <v>0</v>
      </c>
      <c r="L36" s="74">
        <f t="shared" si="8"/>
        <v>0</v>
      </c>
      <c r="M36" s="41"/>
    </row>
    <row r="37" spans="1:13">
      <c r="A37" s="102" t="s">
        <v>26</v>
      </c>
      <c r="B37" s="103">
        <v>392.1</v>
      </c>
      <c r="C37" s="103" t="s">
        <v>9</v>
      </c>
      <c r="D37" s="56" t="s">
        <v>45</v>
      </c>
      <c r="E37" s="75">
        <v>573856.18999999994</v>
      </c>
      <c r="F37" s="57">
        <f>[2]Sheet1!$P$602/100</f>
        <v>7.1199999999999999E-2</v>
      </c>
      <c r="G37" s="58">
        <f>[2]Sheet1!$O$602/100</f>
        <v>7.6251295584541134E-2</v>
      </c>
      <c r="H37" s="59">
        <f t="shared" si="4"/>
        <v>40858.560727999997</v>
      </c>
      <c r="I37" s="60">
        <f t="shared" si="5"/>
        <v>43757.277966708592</v>
      </c>
      <c r="J37" s="60">
        <f t="shared" si="6"/>
        <v>2898.7172387085957</v>
      </c>
      <c r="K37" s="104">
        <f t="shared" si="7"/>
        <v>0.21094222461591139</v>
      </c>
      <c r="L37" s="74">
        <f t="shared" si="8"/>
        <v>611.46186286568297</v>
      </c>
      <c r="M37" s="41"/>
    </row>
    <row r="38" spans="1:13">
      <c r="A38" s="102" t="s">
        <v>26</v>
      </c>
      <c r="B38" s="103">
        <v>392.1</v>
      </c>
      <c r="C38" s="103" t="s">
        <v>9</v>
      </c>
      <c r="D38" s="56" t="s">
        <v>16</v>
      </c>
      <c r="E38" s="75">
        <v>19078.400000000001</v>
      </c>
      <c r="F38" s="57">
        <f>[2]Sheet1!$P$602/100</f>
        <v>7.1199999999999999E-2</v>
      </c>
      <c r="G38" s="58">
        <f>[2]Sheet1!$O$602/100</f>
        <v>7.6251295584541134E-2</v>
      </c>
      <c r="H38" s="59">
        <f t="shared" si="4"/>
        <v>1358.3820800000001</v>
      </c>
      <c r="I38" s="60">
        <f t="shared" si="5"/>
        <v>1454.7527176801098</v>
      </c>
      <c r="J38" s="60">
        <f t="shared" si="6"/>
        <v>96.370637680109667</v>
      </c>
      <c r="K38" s="104">
        <f t="shared" si="7"/>
        <v>7.4395144976399194E-2</v>
      </c>
      <c r="L38" s="74">
        <f t="shared" si="8"/>
        <v>7.1695075616797972</v>
      </c>
      <c r="M38" s="41"/>
    </row>
    <row r="39" spans="1:13">
      <c r="A39" s="102" t="s">
        <v>26</v>
      </c>
      <c r="B39" s="103">
        <v>392.1</v>
      </c>
      <c r="C39" s="103" t="s">
        <v>9</v>
      </c>
      <c r="D39" s="56" t="s">
        <v>9</v>
      </c>
      <c r="E39" s="75">
        <v>8158699.5800000019</v>
      </c>
      <c r="F39" s="57">
        <f>[2]Sheet1!$P$602/100</f>
        <v>7.1199999999999999E-2</v>
      </c>
      <c r="G39" s="58">
        <f>[2]Sheet1!$O$602/100</f>
        <v>7.6251295584541134E-2</v>
      </c>
      <c r="H39" s="59">
        <f t="shared" si="4"/>
        <v>580899.41009600018</v>
      </c>
      <c r="I39" s="60">
        <f t="shared" si="5"/>
        <v>622111.41326005175</v>
      </c>
      <c r="J39" s="60">
        <f t="shared" si="6"/>
        <v>41212.003164051566</v>
      </c>
      <c r="K39" s="104">
        <f t="shared" si="7"/>
        <v>0</v>
      </c>
      <c r="L39" s="74">
        <f t="shared" si="8"/>
        <v>0</v>
      </c>
      <c r="M39" s="41"/>
    </row>
    <row r="40" spans="1:13">
      <c r="A40" s="102" t="s">
        <v>26</v>
      </c>
      <c r="B40" s="103">
        <v>392.1</v>
      </c>
      <c r="C40" s="103" t="s">
        <v>9</v>
      </c>
      <c r="D40" s="56" t="s">
        <v>20</v>
      </c>
      <c r="E40" s="75">
        <v>657032.26</v>
      </c>
      <c r="F40" s="57">
        <f>[2]Sheet1!$P$602/100</f>
        <v>7.1199999999999999E-2</v>
      </c>
      <c r="G40" s="58">
        <f>[2]Sheet1!$O$602/100</f>
        <v>7.6251295584541134E-2</v>
      </c>
      <c r="H40" s="59">
        <f t="shared" si="4"/>
        <v>46780.696911999999</v>
      </c>
      <c r="I40" s="60">
        <f t="shared" si="5"/>
        <v>50099.561065839087</v>
      </c>
      <c r="J40" s="60">
        <f t="shared" si="6"/>
        <v>3318.8641538390875</v>
      </c>
      <c r="K40" s="104">
        <f t="shared" si="7"/>
        <v>7.1660720597452474E-2</v>
      </c>
      <c r="L40" s="74">
        <f t="shared" si="8"/>
        <v>237.83219682916337</v>
      </c>
      <c r="M40" s="41"/>
    </row>
    <row r="41" spans="1:13">
      <c r="A41" s="102" t="s">
        <v>26</v>
      </c>
      <c r="B41" s="103">
        <v>392.1</v>
      </c>
      <c r="C41" s="103" t="s">
        <v>27</v>
      </c>
      <c r="D41" s="56" t="s">
        <v>44</v>
      </c>
      <c r="E41" s="75">
        <v>375899.53</v>
      </c>
      <c r="F41" s="57">
        <f>[2]Sheet1!$P$612/100</f>
        <v>6.7099999999999993E-2</v>
      </c>
      <c r="G41" s="58">
        <f>[2]Sheet1!$O$612/100</f>
        <v>6.4161132606624122E-2</v>
      </c>
      <c r="H41" s="59">
        <f t="shared" si="4"/>
        <v>25222.858463</v>
      </c>
      <c r="I41" s="60">
        <f t="shared" si="5"/>
        <v>24118.139591097683</v>
      </c>
      <c r="J41" s="60">
        <f t="shared" si="6"/>
        <v>-1104.7188719023179</v>
      </c>
      <c r="K41" s="104">
        <f t="shared" si="7"/>
        <v>0</v>
      </c>
      <c r="L41" s="74">
        <f t="shared" si="8"/>
        <v>0</v>
      </c>
      <c r="M41" s="41"/>
    </row>
    <row r="42" spans="1:13">
      <c r="A42" s="102" t="s">
        <v>26</v>
      </c>
      <c r="B42" s="103">
        <v>392.1</v>
      </c>
      <c r="C42" s="103" t="s">
        <v>27</v>
      </c>
      <c r="D42" s="56" t="s">
        <v>45</v>
      </c>
      <c r="E42" s="75">
        <v>59017.59</v>
      </c>
      <c r="F42" s="57">
        <f>[2]Sheet1!$P$612/100</f>
        <v>6.7099999999999993E-2</v>
      </c>
      <c r="G42" s="58">
        <f>[2]Sheet1!$O$612/100</f>
        <v>6.4161132606624122E-2</v>
      </c>
      <c r="H42" s="59">
        <f t="shared" si="4"/>
        <v>3960.0802889999995</v>
      </c>
      <c r="I42" s="60">
        <f t="shared" si="5"/>
        <v>3786.6354181133734</v>
      </c>
      <c r="J42" s="60">
        <f t="shared" si="6"/>
        <v>-173.44487088662618</v>
      </c>
      <c r="K42" s="104">
        <f t="shared" si="7"/>
        <v>0.21094222461591139</v>
      </c>
      <c r="L42" s="74">
        <f t="shared" si="8"/>
        <v>-36.586846913044447</v>
      </c>
      <c r="M42" s="41"/>
    </row>
    <row r="43" spans="1:13">
      <c r="A43" s="102" t="s">
        <v>26</v>
      </c>
      <c r="B43" s="103">
        <v>392.1</v>
      </c>
      <c r="C43" s="103" t="s">
        <v>12</v>
      </c>
      <c r="D43" s="56" t="s">
        <v>48</v>
      </c>
      <c r="E43" s="75">
        <v>515618.46</v>
      </c>
      <c r="F43" s="57">
        <f>[2]Sheet1!$P$664/100</f>
        <v>6.6900000000000001E-2</v>
      </c>
      <c r="G43" s="58">
        <v>7.0699999999999999E-2</v>
      </c>
      <c r="H43" s="59">
        <f t="shared" si="4"/>
        <v>34494.874973999998</v>
      </c>
      <c r="I43" s="60">
        <f t="shared" si="5"/>
        <v>36454.225122000003</v>
      </c>
      <c r="J43" s="60">
        <f t="shared" si="6"/>
        <v>1959.350148000005</v>
      </c>
      <c r="K43" s="104">
        <f t="shared" si="7"/>
        <v>0</v>
      </c>
      <c r="L43" s="74">
        <f t="shared" si="8"/>
        <v>0</v>
      </c>
      <c r="M43" s="41"/>
    </row>
    <row r="44" spans="1:13">
      <c r="A44" s="102" t="s">
        <v>26</v>
      </c>
      <c r="B44" s="103">
        <v>392.1</v>
      </c>
      <c r="C44" s="103" t="s">
        <v>12</v>
      </c>
      <c r="D44" s="56" t="s">
        <v>44</v>
      </c>
      <c r="E44" s="75">
        <v>2945435.37</v>
      </c>
      <c r="F44" s="57">
        <f>[2]Sheet1!$P$664/100</f>
        <v>6.6900000000000001E-2</v>
      </c>
      <c r="G44" s="58">
        <v>7.0699999999999999E-2</v>
      </c>
      <c r="H44" s="59">
        <f t="shared" si="4"/>
        <v>197049.62625300002</v>
      </c>
      <c r="I44" s="60">
        <f t="shared" si="5"/>
        <v>208242.28065900001</v>
      </c>
      <c r="J44" s="60">
        <f t="shared" si="6"/>
        <v>11192.654405999987</v>
      </c>
      <c r="K44" s="104">
        <f t="shared" si="7"/>
        <v>0</v>
      </c>
      <c r="L44" s="74">
        <f t="shared" si="8"/>
        <v>0</v>
      </c>
      <c r="M44" s="41"/>
    </row>
    <row r="45" spans="1:13">
      <c r="A45" s="102" t="s">
        <v>26</v>
      </c>
      <c r="B45" s="103">
        <v>392.1</v>
      </c>
      <c r="C45" s="103" t="s">
        <v>12</v>
      </c>
      <c r="D45" s="56" t="s">
        <v>44</v>
      </c>
      <c r="E45" s="75">
        <v>20363.652035999999</v>
      </c>
      <c r="F45" s="57">
        <f>[2]Sheet1!$P$664/100</f>
        <v>6.6900000000000001E-2</v>
      </c>
      <c r="G45" s="58">
        <v>7.0699999999999999E-2</v>
      </c>
      <c r="H45" s="59">
        <f t="shared" si="4"/>
        <v>1362.3283212084</v>
      </c>
      <c r="I45" s="60">
        <f t="shared" si="5"/>
        <v>1439.7101989451999</v>
      </c>
      <c r="J45" s="60">
        <f t="shared" si="6"/>
        <v>77.381877736799879</v>
      </c>
      <c r="K45" s="104">
        <f t="shared" si="7"/>
        <v>0</v>
      </c>
      <c r="L45" s="74">
        <f t="shared" si="8"/>
        <v>0</v>
      </c>
      <c r="M45" s="41"/>
    </row>
    <row r="46" spans="1:13">
      <c r="A46" s="102" t="s">
        <v>26</v>
      </c>
      <c r="B46" s="103">
        <v>392.1</v>
      </c>
      <c r="C46" s="103" t="s">
        <v>12</v>
      </c>
      <c r="D46" s="56" t="s">
        <v>20</v>
      </c>
      <c r="E46" s="75">
        <v>2235460.2599999998</v>
      </c>
      <c r="F46" s="57">
        <f>[2]Sheet1!$P$664/100</f>
        <v>6.6900000000000001E-2</v>
      </c>
      <c r="G46" s="58">
        <v>7.0699999999999999E-2</v>
      </c>
      <c r="H46" s="59">
        <f t="shared" si="4"/>
        <v>149552.291394</v>
      </c>
      <c r="I46" s="60">
        <f t="shared" si="5"/>
        <v>158047.04038199998</v>
      </c>
      <c r="J46" s="60">
        <f t="shared" si="6"/>
        <v>8494.7489879999775</v>
      </c>
      <c r="K46" s="104">
        <f t="shared" si="7"/>
        <v>7.1660720597452474E-2</v>
      </c>
      <c r="L46" s="74">
        <f t="shared" si="8"/>
        <v>608.73983377455852</v>
      </c>
      <c r="M46" s="41"/>
    </row>
    <row r="47" spans="1:13">
      <c r="A47" s="102" t="s">
        <v>26</v>
      </c>
      <c r="B47" s="103">
        <v>392.1</v>
      </c>
      <c r="C47" s="103" t="s">
        <v>12</v>
      </c>
      <c r="D47" s="56" t="s">
        <v>12</v>
      </c>
      <c r="E47" s="75">
        <f>12799559.05+85783</f>
        <v>12885342.050000001</v>
      </c>
      <c r="F47" s="57">
        <f>[2]Sheet1!$P$664/100</f>
        <v>6.6900000000000001E-2</v>
      </c>
      <c r="G47" s="58">
        <v>7.0699999999999999E-2</v>
      </c>
      <c r="H47" s="59">
        <f t="shared" si="4"/>
        <v>862029.38314500009</v>
      </c>
      <c r="I47" s="60">
        <f t="shared" si="5"/>
        <v>910993.68293500005</v>
      </c>
      <c r="J47" s="60">
        <f t="shared" si="6"/>
        <v>48964.299789999961</v>
      </c>
      <c r="K47" s="104">
        <f t="shared" si="7"/>
        <v>0</v>
      </c>
      <c r="L47" s="74">
        <f t="shared" si="8"/>
        <v>0</v>
      </c>
      <c r="M47" s="41"/>
    </row>
    <row r="48" spans="1:13">
      <c r="A48" s="102" t="s">
        <v>26</v>
      </c>
      <c r="B48" s="103">
        <v>392.1</v>
      </c>
      <c r="C48" s="103" t="s">
        <v>10</v>
      </c>
      <c r="D48" s="56" t="s">
        <v>45</v>
      </c>
      <c r="E48" s="75">
        <v>646698.31000000006</v>
      </c>
      <c r="F48" s="57">
        <f>[2]Sheet1!$P$621/100</f>
        <v>7.1099999999999997E-2</v>
      </c>
      <c r="G48" s="58">
        <f>[2]Sheet1!$O$621/100</f>
        <v>7.9065015803200828E-2</v>
      </c>
      <c r="H48" s="59">
        <f t="shared" si="4"/>
        <v>45980.249841000004</v>
      </c>
      <c r="I48" s="60">
        <f t="shared" si="5"/>
        <v>51131.212100053272</v>
      </c>
      <c r="J48" s="60">
        <f t="shared" si="6"/>
        <v>5150.9622590532672</v>
      </c>
      <c r="K48" s="104">
        <f t="shared" si="7"/>
        <v>0.21094222461591139</v>
      </c>
      <c r="L48" s="74">
        <f t="shared" si="8"/>
        <v>1086.5554378372967</v>
      </c>
      <c r="M48" s="41"/>
    </row>
    <row r="49" spans="1:13">
      <c r="A49" s="102" t="s">
        <v>26</v>
      </c>
      <c r="B49" s="103">
        <v>392.1</v>
      </c>
      <c r="C49" s="103" t="s">
        <v>10</v>
      </c>
      <c r="D49" s="56" t="s">
        <v>10</v>
      </c>
      <c r="E49" s="75">
        <v>1690037.54</v>
      </c>
      <c r="F49" s="57">
        <f>[2]Sheet1!$P$621/100</f>
        <v>7.1099999999999997E-2</v>
      </c>
      <c r="G49" s="58">
        <f>[2]Sheet1!$O$621/100</f>
        <v>7.9065015803200828E-2</v>
      </c>
      <c r="H49" s="59">
        <f t="shared" si="4"/>
        <v>120161.669094</v>
      </c>
      <c r="I49" s="60">
        <f t="shared" si="5"/>
        <v>133622.84480810264</v>
      </c>
      <c r="J49" s="60">
        <f t="shared" si="6"/>
        <v>13461.175714102646</v>
      </c>
      <c r="K49" s="104">
        <f t="shared" si="7"/>
        <v>1</v>
      </c>
      <c r="L49" s="74">
        <f t="shared" si="8"/>
        <v>13461.175714102646</v>
      </c>
      <c r="M49" s="41"/>
    </row>
    <row r="50" spans="1:13">
      <c r="A50" s="102" t="s">
        <v>26</v>
      </c>
      <c r="B50" s="103">
        <v>392.1</v>
      </c>
      <c r="C50" s="103" t="s">
        <v>11</v>
      </c>
      <c r="D50" s="56" t="s">
        <v>44</v>
      </c>
      <c r="E50" s="75">
        <v>1795891.07</v>
      </c>
      <c r="F50" s="57">
        <f>[2]Sheet1!$P$643/100</f>
        <v>5.8899999999999994E-2</v>
      </c>
      <c r="G50" s="58">
        <f>[2]Sheet1!$O$643/100</f>
        <v>7.3419298183849319E-2</v>
      </c>
      <c r="H50" s="59">
        <f t="shared" si="4"/>
        <v>105777.984023</v>
      </c>
      <c r="I50" s="60">
        <f t="shared" si="5"/>
        <v>131853.06197404221</v>
      </c>
      <c r="J50" s="60">
        <f t="shared" si="6"/>
        <v>26075.077951042214</v>
      </c>
      <c r="K50" s="104">
        <f t="shared" si="7"/>
        <v>0</v>
      </c>
      <c r="L50" s="74">
        <f t="shared" si="8"/>
        <v>0</v>
      </c>
      <c r="M50" s="41"/>
    </row>
    <row r="51" spans="1:13">
      <c r="A51" s="102" t="s">
        <v>26</v>
      </c>
      <c r="B51" s="103">
        <v>392.1</v>
      </c>
      <c r="C51" s="103" t="s">
        <v>11</v>
      </c>
      <c r="D51" s="56" t="s">
        <v>20</v>
      </c>
      <c r="E51" s="75">
        <v>15851.28</v>
      </c>
      <c r="F51" s="57">
        <f>[2]Sheet1!$P$643/100</f>
        <v>5.8899999999999994E-2</v>
      </c>
      <c r="G51" s="58">
        <f>[2]Sheet1!$O$643/100</f>
        <v>7.3419298183849319E-2</v>
      </c>
      <c r="H51" s="59">
        <f t="shared" si="4"/>
        <v>933.64039199999991</v>
      </c>
      <c r="I51" s="60">
        <f t="shared" si="5"/>
        <v>1163.7898529156871</v>
      </c>
      <c r="J51" s="60">
        <f t="shared" si="6"/>
        <v>230.1494609156872</v>
      </c>
      <c r="K51" s="104">
        <f t="shared" si="7"/>
        <v>7.1660720597452474E-2</v>
      </c>
      <c r="L51" s="74">
        <f t="shared" si="8"/>
        <v>16.492676214333368</v>
      </c>
      <c r="M51" s="41"/>
    </row>
    <row r="52" spans="1:13">
      <c r="A52" s="102" t="s">
        <v>26</v>
      </c>
      <c r="B52" s="103">
        <v>392.1</v>
      </c>
      <c r="C52" s="103" t="s">
        <v>11</v>
      </c>
      <c r="D52" s="56" t="s">
        <v>11</v>
      </c>
      <c r="E52" s="75">
        <v>2974765.71</v>
      </c>
      <c r="F52" s="57">
        <f>[2]Sheet1!$P$643/100</f>
        <v>5.8899999999999994E-2</v>
      </c>
      <c r="G52" s="58">
        <f>[2]Sheet1!$O$643/100</f>
        <v>7.3419298183849319E-2</v>
      </c>
      <c r="H52" s="59">
        <f t="shared" si="4"/>
        <v>175213.70031899997</v>
      </c>
      <c r="I52" s="60">
        <f t="shared" si="5"/>
        <v>218405.21068958021</v>
      </c>
      <c r="J52" s="60">
        <f t="shared" si="6"/>
        <v>43191.510370580247</v>
      </c>
      <c r="K52" s="104">
        <f t="shared" si="7"/>
        <v>0</v>
      </c>
      <c r="L52" s="74">
        <f t="shared" si="8"/>
        <v>0</v>
      </c>
      <c r="M52" s="41"/>
    </row>
    <row r="53" spans="1:13">
      <c r="A53" s="102" t="s">
        <v>26</v>
      </c>
      <c r="B53" s="103">
        <v>392.3</v>
      </c>
      <c r="C53" s="103" t="s">
        <v>12</v>
      </c>
      <c r="D53" s="56" t="s">
        <v>20</v>
      </c>
      <c r="E53" s="75">
        <v>3627672.7872329997</v>
      </c>
      <c r="F53" s="57">
        <f>[2]Sheet1!$P$665/100</f>
        <v>3.6000000000000004E-2</v>
      </c>
      <c r="G53" s="58">
        <f>[2]Sheet1!$O$665/100</f>
        <v>3.5892409324248989E-2</v>
      </c>
      <c r="H53" s="59">
        <f t="shared" si="4"/>
        <v>130596.220340388</v>
      </c>
      <c r="I53" s="60">
        <f t="shared" si="5"/>
        <v>130205.91657380604</v>
      </c>
      <c r="J53" s="60">
        <f t="shared" si="6"/>
        <v>-390.30376658195746</v>
      </c>
      <c r="K53" s="104">
        <f t="shared" si="7"/>
        <v>7.1660720597452474E-2</v>
      </c>
      <c r="L53" s="74">
        <f t="shared" si="8"/>
        <v>-27.96944916516296</v>
      </c>
      <c r="M53" s="41"/>
    </row>
    <row r="54" spans="1:13">
      <c r="A54" s="102" t="s">
        <v>26</v>
      </c>
      <c r="B54" s="103">
        <v>392.5</v>
      </c>
      <c r="C54" s="103" t="s">
        <v>8</v>
      </c>
      <c r="D54" s="56" t="s">
        <v>8</v>
      </c>
      <c r="E54" s="105">
        <v>746605.98</v>
      </c>
      <c r="F54" s="57">
        <f>[2]Sheet1!$P$654/100</f>
        <v>5.04E-2</v>
      </c>
      <c r="G54" s="58">
        <f>[2]Sheet1!$O$654/100</f>
        <v>5.6273646817905733E-2</v>
      </c>
      <c r="H54" s="59">
        <f t="shared" si="4"/>
        <v>37628.941392000001</v>
      </c>
      <c r="I54" s="60">
        <f t="shared" si="5"/>
        <v>42014.241230656393</v>
      </c>
      <c r="J54" s="60">
        <f t="shared" si="6"/>
        <v>4385.2998386563922</v>
      </c>
      <c r="K54" s="104">
        <f t="shared" si="7"/>
        <v>0</v>
      </c>
      <c r="L54" s="74">
        <f t="shared" si="8"/>
        <v>0</v>
      </c>
      <c r="M54" s="41"/>
    </row>
    <row r="55" spans="1:13">
      <c r="A55" s="102" t="s">
        <v>26</v>
      </c>
      <c r="B55" s="103">
        <v>392.5</v>
      </c>
      <c r="C55" s="103" t="s">
        <v>8</v>
      </c>
      <c r="D55" s="56" t="s">
        <v>45</v>
      </c>
      <c r="E55" s="105">
        <v>57885.35</v>
      </c>
      <c r="F55" s="57">
        <f>[2]Sheet1!$P$654/100</f>
        <v>5.04E-2</v>
      </c>
      <c r="G55" s="58">
        <f>[2]Sheet1!$O$654/100</f>
        <v>5.6273646817905733E-2</v>
      </c>
      <c r="H55" s="59">
        <f t="shared" si="4"/>
        <v>2917.42164</v>
      </c>
      <c r="I55" s="60">
        <f t="shared" si="5"/>
        <v>3257.4197418308595</v>
      </c>
      <c r="J55" s="60">
        <f t="shared" si="6"/>
        <v>339.99810183085947</v>
      </c>
      <c r="K55" s="104">
        <f t="shared" si="7"/>
        <v>0.21094222461591139</v>
      </c>
      <c r="L55" s="74">
        <f t="shared" si="8"/>
        <v>71.719955965388678</v>
      </c>
      <c r="M55" s="41"/>
    </row>
    <row r="56" spans="1:13">
      <c r="A56" s="102" t="s">
        <v>26</v>
      </c>
      <c r="B56" s="103">
        <v>392.5</v>
      </c>
      <c r="C56" s="103" t="s">
        <v>13</v>
      </c>
      <c r="D56" s="56" t="s">
        <v>44</v>
      </c>
      <c r="E56" s="105">
        <v>357556.82</v>
      </c>
      <c r="F56" s="57">
        <f>[2]Sheet1!$P$633/100</f>
        <v>5.6399999999999999E-2</v>
      </c>
      <c r="G56" s="58">
        <f>[2]Sheet1!$O$633/100</f>
        <v>5.2241054889660188E-2</v>
      </c>
      <c r="H56" s="59">
        <f t="shared" si="4"/>
        <v>20166.204647999999</v>
      </c>
      <c r="I56" s="60">
        <f t="shared" si="5"/>
        <v>18679.145459792348</v>
      </c>
      <c r="J56" s="60">
        <f t="shared" si="6"/>
        <v>-1487.0591882076515</v>
      </c>
      <c r="K56" s="104">
        <f t="shared" si="7"/>
        <v>0</v>
      </c>
      <c r="L56" s="74">
        <f t="shared" si="8"/>
        <v>0</v>
      </c>
      <c r="M56" s="41"/>
    </row>
    <row r="57" spans="1:13">
      <c r="A57" s="102" t="s">
        <v>26</v>
      </c>
      <c r="B57" s="103">
        <v>392.5</v>
      </c>
      <c r="C57" s="103" t="s">
        <v>13</v>
      </c>
      <c r="D57" s="56" t="s">
        <v>13</v>
      </c>
      <c r="E57" s="105">
        <v>2389544.33</v>
      </c>
      <c r="F57" s="57">
        <f>[2]Sheet1!$P$633/100</f>
        <v>5.6399999999999999E-2</v>
      </c>
      <c r="G57" s="58">
        <f>[2]Sheet1!$O$633/100</f>
        <v>5.2241054889660188E-2</v>
      </c>
      <c r="H57" s="59">
        <f t="shared" si="4"/>
        <v>134770.300212</v>
      </c>
      <c r="I57" s="60">
        <f t="shared" si="5"/>
        <v>124832.31650480628</v>
      </c>
      <c r="J57" s="60">
        <f t="shared" si="6"/>
        <v>-9937.9837071937218</v>
      </c>
      <c r="K57" s="104">
        <f t="shared" si="7"/>
        <v>0</v>
      </c>
      <c r="L57" s="74">
        <f t="shared" si="8"/>
        <v>0</v>
      </c>
      <c r="M57" s="41"/>
    </row>
    <row r="58" spans="1:13">
      <c r="A58" s="102" t="s">
        <v>26</v>
      </c>
      <c r="B58" s="103">
        <v>392.5</v>
      </c>
      <c r="C58" s="103" t="s">
        <v>9</v>
      </c>
      <c r="D58" s="56" t="s">
        <v>45</v>
      </c>
      <c r="E58" s="105">
        <v>497491.12</v>
      </c>
      <c r="F58" s="57">
        <f>[2]Sheet1!$P$603/100</f>
        <v>6.6500000000000004E-2</v>
      </c>
      <c r="G58" s="58">
        <f>[2]Sheet1!$O$603/100</f>
        <v>5.0511041420662435E-2</v>
      </c>
      <c r="H58" s="59">
        <f t="shared" si="4"/>
        <v>33083.159480000002</v>
      </c>
      <c r="I58" s="60">
        <f t="shared" si="5"/>
        <v>25128.794568731744</v>
      </c>
      <c r="J58" s="60">
        <f t="shared" si="6"/>
        <v>-7954.3649112682579</v>
      </c>
      <c r="K58" s="104">
        <f t="shared" si="7"/>
        <v>0.21094222461591139</v>
      </c>
      <c r="L58" s="74">
        <f t="shared" si="8"/>
        <v>-1677.9114297896729</v>
      </c>
      <c r="M58" s="41"/>
    </row>
    <row r="59" spans="1:13">
      <c r="A59" s="102" t="s">
        <v>26</v>
      </c>
      <c r="B59" s="103">
        <v>392.5</v>
      </c>
      <c r="C59" s="103" t="s">
        <v>9</v>
      </c>
      <c r="D59" s="56" t="s">
        <v>9</v>
      </c>
      <c r="E59" s="105">
        <v>9170931.7200000025</v>
      </c>
      <c r="F59" s="57">
        <f>[2]Sheet1!$P$603/100</f>
        <v>6.6500000000000004E-2</v>
      </c>
      <c r="G59" s="58">
        <f>[2]Sheet1!$O$603/100</f>
        <v>5.0511041420662435E-2</v>
      </c>
      <c r="H59" s="59">
        <f t="shared" si="4"/>
        <v>609866.95938000025</v>
      </c>
      <c r="I59" s="60">
        <f t="shared" si="5"/>
        <v>463233.3119749871</v>
      </c>
      <c r="J59" s="60">
        <f t="shared" si="6"/>
        <v>-146633.64740501315</v>
      </c>
      <c r="K59" s="104">
        <f t="shared" si="7"/>
        <v>0</v>
      </c>
      <c r="L59" s="74">
        <f t="shared" si="8"/>
        <v>0</v>
      </c>
      <c r="M59" s="41"/>
    </row>
    <row r="60" spans="1:13">
      <c r="A60" s="102" t="s">
        <v>26</v>
      </c>
      <c r="B60" s="103">
        <v>392.5</v>
      </c>
      <c r="C60" s="103" t="s">
        <v>9</v>
      </c>
      <c r="D60" s="56" t="s">
        <v>20</v>
      </c>
      <c r="E60" s="105">
        <v>104190.52</v>
      </c>
      <c r="F60" s="57">
        <f>[2]Sheet1!$P$603/100</f>
        <v>6.6500000000000004E-2</v>
      </c>
      <c r="G60" s="58">
        <f>[2]Sheet1!$O$603/100</f>
        <v>5.0511041420662435E-2</v>
      </c>
      <c r="H60" s="59">
        <f t="shared" si="4"/>
        <v>6928.6695800000007</v>
      </c>
      <c r="I60" s="60">
        <f t="shared" si="5"/>
        <v>5262.7716713603577</v>
      </c>
      <c r="J60" s="60">
        <f t="shared" si="6"/>
        <v>-1665.897908639643</v>
      </c>
      <c r="K60" s="104">
        <f t="shared" si="7"/>
        <v>7.1660720597452474E-2</v>
      </c>
      <c r="L60" s="74">
        <f t="shared" si="8"/>
        <v>-119.37944457490586</v>
      </c>
      <c r="M60" s="41"/>
    </row>
    <row r="61" spans="1:13">
      <c r="A61" s="102" t="s">
        <v>26</v>
      </c>
      <c r="B61" s="103">
        <v>392.5</v>
      </c>
      <c r="C61" s="103" t="s">
        <v>27</v>
      </c>
      <c r="D61" s="56" t="s">
        <v>44</v>
      </c>
      <c r="E61" s="105">
        <v>281775.32</v>
      </c>
      <c r="F61" s="57">
        <f>[2]Sheet1!$P$613/100</f>
        <v>5.6399999999999999E-2</v>
      </c>
      <c r="G61" s="58">
        <f>[2]Sheet1!$O$613/100</f>
        <v>2.9635662634492198E-2</v>
      </c>
      <c r="H61" s="59">
        <f t="shared" si="4"/>
        <v>15892.128048</v>
      </c>
      <c r="I61" s="60">
        <f t="shared" si="5"/>
        <v>8350.5983222460818</v>
      </c>
      <c r="J61" s="60">
        <f t="shared" si="6"/>
        <v>-7541.5297257539187</v>
      </c>
      <c r="K61" s="104">
        <f t="shared" si="7"/>
        <v>0</v>
      </c>
      <c r="L61" s="74">
        <f t="shared" si="8"/>
        <v>0</v>
      </c>
      <c r="M61" s="41"/>
    </row>
    <row r="62" spans="1:13">
      <c r="A62" s="102" t="s">
        <v>26</v>
      </c>
      <c r="B62" s="103">
        <v>392.5</v>
      </c>
      <c r="C62" s="103" t="s">
        <v>27</v>
      </c>
      <c r="D62" s="56" t="s">
        <v>45</v>
      </c>
      <c r="E62" s="105">
        <v>3496.49</v>
      </c>
      <c r="F62" s="57">
        <f>[2]Sheet1!$P$613/100</f>
        <v>5.6399999999999999E-2</v>
      </c>
      <c r="G62" s="58">
        <f>[2]Sheet1!$O$613/100</f>
        <v>2.9635662634492198E-2</v>
      </c>
      <c r="H62" s="59">
        <f t="shared" si="4"/>
        <v>197.20203599999999</v>
      </c>
      <c r="I62" s="60">
        <f t="shared" si="5"/>
        <v>103.62079804487563</v>
      </c>
      <c r="J62" s="60">
        <f t="shared" si="6"/>
        <v>-93.581237955124365</v>
      </c>
      <c r="K62" s="104">
        <f t="shared" si="7"/>
        <v>0.21094222461591139</v>
      </c>
      <c r="L62" s="74">
        <f t="shared" si="8"/>
        <v>-19.740234516564897</v>
      </c>
      <c r="M62" s="41"/>
    </row>
    <row r="63" spans="1:13">
      <c r="A63" s="102" t="s">
        <v>26</v>
      </c>
      <c r="B63" s="103">
        <v>392.5</v>
      </c>
      <c r="C63" s="103" t="s">
        <v>12</v>
      </c>
      <c r="D63" s="56" t="s">
        <v>48</v>
      </c>
      <c r="E63" s="105">
        <v>176171.79</v>
      </c>
      <c r="F63" s="57">
        <f>[2]Sheet1!$P$666/100</f>
        <v>5.6399999999999999E-2</v>
      </c>
      <c r="G63" s="58">
        <v>5.4100000000000002E-2</v>
      </c>
      <c r="H63" s="59">
        <f t="shared" si="4"/>
        <v>9936.0889559999996</v>
      </c>
      <c r="I63" s="60">
        <f t="shared" si="5"/>
        <v>9530.8938390000003</v>
      </c>
      <c r="J63" s="60">
        <f t="shared" si="6"/>
        <v>-405.1951169999993</v>
      </c>
      <c r="K63" s="104">
        <f t="shared" si="7"/>
        <v>0</v>
      </c>
      <c r="L63" s="74">
        <f t="shared" si="8"/>
        <v>0</v>
      </c>
      <c r="M63" s="41"/>
    </row>
    <row r="64" spans="1:13">
      <c r="A64" s="102" t="s">
        <v>26</v>
      </c>
      <c r="B64" s="103">
        <v>392.5</v>
      </c>
      <c r="C64" s="103" t="s">
        <v>12</v>
      </c>
      <c r="D64" s="56" t="s">
        <v>44</v>
      </c>
      <c r="E64" s="105">
        <v>3750480.18</v>
      </c>
      <c r="F64" s="57">
        <f>[2]Sheet1!$P$666/100</f>
        <v>5.6399999999999999E-2</v>
      </c>
      <c r="G64" s="58">
        <v>5.4100000000000002E-2</v>
      </c>
      <c r="H64" s="59">
        <f t="shared" si="4"/>
        <v>211527.08215200002</v>
      </c>
      <c r="I64" s="60">
        <f t="shared" si="5"/>
        <v>202900.97773800002</v>
      </c>
      <c r="J64" s="60">
        <f t="shared" si="6"/>
        <v>-8626.1044140000013</v>
      </c>
      <c r="K64" s="104">
        <f t="shared" si="7"/>
        <v>0</v>
      </c>
      <c r="L64" s="74">
        <f t="shared" si="8"/>
        <v>0</v>
      </c>
      <c r="M64" s="41"/>
    </row>
    <row r="65" spans="1:13">
      <c r="A65" s="102" t="s">
        <v>26</v>
      </c>
      <c r="B65" s="103">
        <v>392.5</v>
      </c>
      <c r="C65" s="103" t="s">
        <v>12</v>
      </c>
      <c r="D65" s="56" t="s">
        <v>20</v>
      </c>
      <c r="E65" s="105">
        <v>1404734.63</v>
      </c>
      <c r="F65" s="57">
        <f>[2]Sheet1!$P$666/100</f>
        <v>5.6399999999999999E-2</v>
      </c>
      <c r="G65" s="58">
        <v>5.4100000000000002E-2</v>
      </c>
      <c r="H65" s="59">
        <f t="shared" ref="H65:H96" si="9">F65*E65</f>
        <v>79227.033131999997</v>
      </c>
      <c r="I65" s="60">
        <f t="shared" ref="I65:I96" si="10">G65*E65</f>
        <v>75996.143482999993</v>
      </c>
      <c r="J65" s="60">
        <f t="shared" ref="J65:J96" si="11">I65-H65</f>
        <v>-3230.8896490000043</v>
      </c>
      <c r="K65" s="104">
        <f t="shared" si="7"/>
        <v>7.1660720597452474E-2</v>
      </c>
      <c r="L65" s="74">
        <f t="shared" si="8"/>
        <v>-231.52788041819059</v>
      </c>
      <c r="M65" s="41"/>
    </row>
    <row r="66" spans="1:13">
      <c r="A66" s="102" t="s">
        <v>26</v>
      </c>
      <c r="B66" s="103">
        <v>392.5</v>
      </c>
      <c r="C66" s="103" t="s">
        <v>12</v>
      </c>
      <c r="D66" s="56" t="s">
        <v>12</v>
      </c>
      <c r="E66" s="105">
        <v>14388677.849999998</v>
      </c>
      <c r="F66" s="57">
        <f>[2]Sheet1!$P$666/100</f>
        <v>5.6399999999999999E-2</v>
      </c>
      <c r="G66" s="58">
        <v>5.4100000000000002E-2</v>
      </c>
      <c r="H66" s="59">
        <f t="shared" si="9"/>
        <v>811521.43073999987</v>
      </c>
      <c r="I66" s="60">
        <f t="shared" si="10"/>
        <v>778427.47168499988</v>
      </c>
      <c r="J66" s="60">
        <f t="shared" si="11"/>
        <v>-33093.959054999985</v>
      </c>
      <c r="K66" s="104">
        <f t="shared" si="7"/>
        <v>0</v>
      </c>
      <c r="L66" s="74">
        <f t="shared" si="8"/>
        <v>0</v>
      </c>
      <c r="M66" s="41"/>
    </row>
    <row r="67" spans="1:13">
      <c r="A67" s="102" t="s">
        <v>26</v>
      </c>
      <c r="B67" s="103">
        <v>392.5</v>
      </c>
      <c r="C67" s="103" t="s">
        <v>10</v>
      </c>
      <c r="D67" s="56" t="s">
        <v>45</v>
      </c>
      <c r="E67" s="105">
        <v>523028.18</v>
      </c>
      <c r="F67" s="57">
        <f>[2]Sheet1!$P$622/100</f>
        <v>7.3399999999999993E-2</v>
      </c>
      <c r="G67" s="58">
        <f>[2]Sheet1!$O$622/100</f>
        <v>6.6555700501291767E-2</v>
      </c>
      <c r="H67" s="59">
        <f t="shared" si="9"/>
        <v>38390.268411999998</v>
      </c>
      <c r="I67" s="60">
        <f t="shared" si="10"/>
        <v>34810.506901815723</v>
      </c>
      <c r="J67" s="60">
        <f t="shared" si="11"/>
        <v>-3579.7615101842748</v>
      </c>
      <c r="K67" s="104">
        <f t="shared" si="7"/>
        <v>0.21094222461591139</v>
      </c>
      <c r="L67" s="74">
        <f t="shared" si="8"/>
        <v>-755.12285655268545</v>
      </c>
      <c r="M67" s="41"/>
    </row>
    <row r="68" spans="1:13">
      <c r="A68" s="102" t="s">
        <v>26</v>
      </c>
      <c r="B68" s="103">
        <v>392.5</v>
      </c>
      <c r="C68" s="103" t="s">
        <v>10</v>
      </c>
      <c r="D68" s="56" t="s">
        <v>10</v>
      </c>
      <c r="E68" s="105">
        <v>2460463.5499999998</v>
      </c>
      <c r="F68" s="57">
        <f>[2]Sheet1!$P$622/100</f>
        <v>7.3399999999999993E-2</v>
      </c>
      <c r="G68" s="58">
        <f>[2]Sheet1!$O$622/100</f>
        <v>6.6555700501291767E-2</v>
      </c>
      <c r="H68" s="59">
        <f t="shared" si="9"/>
        <v>180598.02456999998</v>
      </c>
      <c r="I68" s="60">
        <f t="shared" si="10"/>
        <v>163757.8751281451</v>
      </c>
      <c r="J68" s="60">
        <f t="shared" si="11"/>
        <v>-16840.149441854883</v>
      </c>
      <c r="K68" s="104">
        <f t="shared" si="7"/>
        <v>1</v>
      </c>
      <c r="L68" s="74">
        <f t="shared" si="8"/>
        <v>-16840.149441854883</v>
      </c>
      <c r="M68" s="41"/>
    </row>
    <row r="69" spans="1:13">
      <c r="A69" s="102" t="s">
        <v>26</v>
      </c>
      <c r="B69" s="103">
        <v>392.5</v>
      </c>
      <c r="C69" s="103" t="s">
        <v>11</v>
      </c>
      <c r="D69" s="56" t="s">
        <v>44</v>
      </c>
      <c r="E69" s="105">
        <v>1360666.57</v>
      </c>
      <c r="F69" s="57">
        <f>[2]Sheet1!$P$644/100</f>
        <v>4.6699999999999998E-2</v>
      </c>
      <c r="G69" s="58">
        <f>[2]Sheet1!$O$644/100</f>
        <v>6.7985614390392884E-2</v>
      </c>
      <c r="H69" s="59">
        <f t="shared" si="9"/>
        <v>63543.128818999998</v>
      </c>
      <c r="I69" s="60">
        <f t="shared" si="10"/>
        <v>92505.752741918535</v>
      </c>
      <c r="J69" s="60">
        <f t="shared" si="11"/>
        <v>28962.623922918538</v>
      </c>
      <c r="K69" s="104">
        <f t="shared" si="7"/>
        <v>0</v>
      </c>
      <c r="L69" s="74">
        <f t="shared" si="8"/>
        <v>0</v>
      </c>
      <c r="M69" s="41"/>
    </row>
    <row r="70" spans="1:13">
      <c r="A70" s="102" t="s">
        <v>26</v>
      </c>
      <c r="B70" s="103">
        <v>392.5</v>
      </c>
      <c r="C70" s="103" t="s">
        <v>11</v>
      </c>
      <c r="D70" s="56" t="s">
        <v>11</v>
      </c>
      <c r="E70" s="105">
        <v>3441467.08</v>
      </c>
      <c r="F70" s="57">
        <f>[2]Sheet1!$P$644/100</f>
        <v>4.6699999999999998E-2</v>
      </c>
      <c r="G70" s="58">
        <f>[2]Sheet1!$O$644/100</f>
        <v>6.7985614390392884E-2</v>
      </c>
      <c r="H70" s="59">
        <f t="shared" si="9"/>
        <v>160716.512636</v>
      </c>
      <c r="I70" s="60">
        <f t="shared" si="10"/>
        <v>233970.25383811138</v>
      </c>
      <c r="J70" s="60">
        <f t="shared" si="11"/>
        <v>73253.741202111385</v>
      </c>
      <c r="K70" s="104">
        <f t="shared" si="7"/>
        <v>0</v>
      </c>
      <c r="L70" s="74">
        <f t="shared" si="8"/>
        <v>0</v>
      </c>
      <c r="M70" s="41"/>
    </row>
    <row r="71" spans="1:13">
      <c r="A71" s="102" t="s">
        <v>26</v>
      </c>
      <c r="B71" s="103">
        <v>392.9</v>
      </c>
      <c r="C71" s="103" t="s">
        <v>8</v>
      </c>
      <c r="D71" s="56" t="s">
        <v>8</v>
      </c>
      <c r="E71" s="105">
        <v>277150.96999999997</v>
      </c>
      <c r="F71" s="57">
        <f>[2]Sheet1!$P$655/100</f>
        <v>2.3E-2</v>
      </c>
      <c r="G71" s="58">
        <f>[2]Sheet1!$O$655/100</f>
        <v>2.6872776917458315E-2</v>
      </c>
      <c r="H71" s="59">
        <f t="shared" si="9"/>
        <v>6374.4723099999992</v>
      </c>
      <c r="I71" s="60">
        <f t="shared" si="10"/>
        <v>7447.8161892671815</v>
      </c>
      <c r="J71" s="60">
        <f t="shared" si="11"/>
        <v>1073.3438792671823</v>
      </c>
      <c r="K71" s="104">
        <f t="shared" si="7"/>
        <v>0</v>
      </c>
      <c r="L71" s="74">
        <f t="shared" si="8"/>
        <v>0</v>
      </c>
      <c r="M71" s="41"/>
    </row>
    <row r="72" spans="1:13">
      <c r="A72" s="102" t="s">
        <v>26</v>
      </c>
      <c r="B72" s="103">
        <v>392.9</v>
      </c>
      <c r="C72" s="103" t="s">
        <v>8</v>
      </c>
      <c r="D72" s="56" t="s">
        <v>45</v>
      </c>
      <c r="E72" s="105">
        <v>4975.76</v>
      </c>
      <c r="F72" s="57">
        <f>[2]Sheet1!$P$655/100</f>
        <v>2.3E-2</v>
      </c>
      <c r="G72" s="58">
        <f>[2]Sheet1!$O$655/100</f>
        <v>2.6872776917458315E-2</v>
      </c>
      <c r="H72" s="59">
        <f t="shared" si="9"/>
        <v>114.44248</v>
      </c>
      <c r="I72" s="60">
        <f t="shared" si="10"/>
        <v>133.7124884748124</v>
      </c>
      <c r="J72" s="60">
        <f t="shared" si="11"/>
        <v>19.2700084748124</v>
      </c>
      <c r="K72" s="104">
        <f t="shared" si="7"/>
        <v>0.21094222461591139</v>
      </c>
      <c r="L72" s="74">
        <f t="shared" si="8"/>
        <v>4.0648584560443934</v>
      </c>
      <c r="M72" s="41"/>
    </row>
    <row r="73" spans="1:13">
      <c r="A73" s="102" t="s">
        <v>26</v>
      </c>
      <c r="B73" s="103">
        <v>392.9</v>
      </c>
      <c r="C73" s="103" t="s">
        <v>13</v>
      </c>
      <c r="D73" s="56" t="s">
        <v>44</v>
      </c>
      <c r="E73" s="105">
        <v>42132.09</v>
      </c>
      <c r="F73" s="57">
        <f>[2]Sheet1!$P$634/100</f>
        <v>2.5099999999999997E-2</v>
      </c>
      <c r="G73" s="58">
        <f>[2]Sheet1!$O$634/100</f>
        <v>2.5038183932137647E-2</v>
      </c>
      <c r="H73" s="59">
        <f t="shared" si="9"/>
        <v>1057.5154589999997</v>
      </c>
      <c r="I73" s="60">
        <f t="shared" si="10"/>
        <v>1054.9110188653772</v>
      </c>
      <c r="J73" s="60">
        <f t="shared" si="11"/>
        <v>-2.6044401346225641</v>
      </c>
      <c r="K73" s="104">
        <f t="shared" si="7"/>
        <v>0</v>
      </c>
      <c r="L73" s="74">
        <f t="shared" si="8"/>
        <v>0</v>
      </c>
      <c r="M73" s="41"/>
    </row>
    <row r="74" spans="1:13">
      <c r="A74" s="102" t="s">
        <v>26</v>
      </c>
      <c r="B74" s="103">
        <v>392.9</v>
      </c>
      <c r="C74" s="103" t="s">
        <v>13</v>
      </c>
      <c r="D74" s="56" t="s">
        <v>13</v>
      </c>
      <c r="E74" s="105">
        <v>794271.9</v>
      </c>
      <c r="F74" s="57">
        <f>[2]Sheet1!$P$634/100</f>
        <v>2.5099999999999997E-2</v>
      </c>
      <c r="G74" s="58">
        <f>[2]Sheet1!$O$634/100</f>
        <v>2.5038183932137647E-2</v>
      </c>
      <c r="H74" s="59">
        <f t="shared" si="9"/>
        <v>19936.224689999999</v>
      </c>
      <c r="I74" s="60">
        <f t="shared" si="10"/>
        <v>19887.12592432844</v>
      </c>
      <c r="J74" s="60">
        <f t="shared" si="11"/>
        <v>-49.098765671558795</v>
      </c>
      <c r="K74" s="104">
        <f t="shared" si="7"/>
        <v>0</v>
      </c>
      <c r="L74" s="74">
        <f t="shared" si="8"/>
        <v>0</v>
      </c>
      <c r="M74" s="41"/>
    </row>
    <row r="75" spans="1:13">
      <c r="A75" s="102" t="s">
        <v>26</v>
      </c>
      <c r="B75" s="103">
        <v>392.9</v>
      </c>
      <c r="C75" s="103" t="s">
        <v>9</v>
      </c>
      <c r="D75" s="56" t="s">
        <v>45</v>
      </c>
      <c r="E75" s="105">
        <v>167559.23000000001</v>
      </c>
      <c r="F75" s="57">
        <f>[2]Sheet1!$P$604/100</f>
        <v>2.1899999999999999E-2</v>
      </c>
      <c r="G75" s="58">
        <f>[2]Sheet1!$O$604/100</f>
        <v>2.4524502195796848E-2</v>
      </c>
      <c r="H75" s="59">
        <f t="shared" si="9"/>
        <v>3669.547137</v>
      </c>
      <c r="I75" s="60">
        <f t="shared" si="10"/>
        <v>4109.3067040610294</v>
      </c>
      <c r="J75" s="60">
        <f t="shared" si="11"/>
        <v>439.75956706102943</v>
      </c>
      <c r="K75" s="104">
        <f t="shared" si="7"/>
        <v>0.21094222461591139</v>
      </c>
      <c r="L75" s="74">
        <f t="shared" si="8"/>
        <v>92.763861371983623</v>
      </c>
      <c r="M75" s="41"/>
    </row>
    <row r="76" spans="1:13">
      <c r="A76" s="102" t="s">
        <v>26</v>
      </c>
      <c r="B76" s="103">
        <v>392.9</v>
      </c>
      <c r="C76" s="103" t="s">
        <v>9</v>
      </c>
      <c r="D76" s="56" t="s">
        <v>9</v>
      </c>
      <c r="E76" s="105">
        <v>2482143.44</v>
      </c>
      <c r="F76" s="57">
        <f>[2]Sheet1!$P$604/100</f>
        <v>2.1899999999999999E-2</v>
      </c>
      <c r="G76" s="58">
        <f>[2]Sheet1!$O$604/100</f>
        <v>2.4524502195796848E-2</v>
      </c>
      <c r="H76" s="59">
        <f t="shared" si="9"/>
        <v>54358.941335999996</v>
      </c>
      <c r="I76" s="60">
        <f t="shared" si="10"/>
        <v>60873.332244562742</v>
      </c>
      <c r="J76" s="60">
        <f t="shared" si="11"/>
        <v>6514.3909085627456</v>
      </c>
      <c r="K76" s="104">
        <f t="shared" si="7"/>
        <v>0</v>
      </c>
      <c r="L76" s="74">
        <f t="shared" si="8"/>
        <v>0</v>
      </c>
      <c r="M76" s="41"/>
    </row>
    <row r="77" spans="1:13">
      <c r="A77" s="102" t="s">
        <v>26</v>
      </c>
      <c r="B77" s="103">
        <v>392.9</v>
      </c>
      <c r="C77" s="103" t="s">
        <v>9</v>
      </c>
      <c r="D77" s="56" t="s">
        <v>20</v>
      </c>
      <c r="E77" s="105">
        <v>3525</v>
      </c>
      <c r="F77" s="57">
        <f>[2]Sheet1!$P$604/100</f>
        <v>2.1899999999999999E-2</v>
      </c>
      <c r="G77" s="58">
        <f>[2]Sheet1!$O$604/100</f>
        <v>2.4524502195796848E-2</v>
      </c>
      <c r="H77" s="59">
        <f t="shared" si="9"/>
        <v>77.197499999999991</v>
      </c>
      <c r="I77" s="60">
        <f t="shared" si="10"/>
        <v>86.448870240183894</v>
      </c>
      <c r="J77" s="60">
        <f t="shared" si="11"/>
        <v>9.2513702401839026</v>
      </c>
      <c r="K77" s="104">
        <f t="shared" si="7"/>
        <v>7.1660720597452474E-2</v>
      </c>
      <c r="L77" s="74">
        <f t="shared" si="8"/>
        <v>0.66295985792540546</v>
      </c>
      <c r="M77" s="41"/>
    </row>
    <row r="78" spans="1:13">
      <c r="A78" s="102" t="s">
        <v>26</v>
      </c>
      <c r="B78" s="103">
        <v>392.9</v>
      </c>
      <c r="C78" s="103" t="s">
        <v>12</v>
      </c>
      <c r="D78" s="56" t="s">
        <v>48</v>
      </c>
      <c r="E78" s="105">
        <v>50885.86</v>
      </c>
      <c r="F78" s="57">
        <f>[2]Sheet1!$P$667/100</f>
        <v>2.5099999999999997E-2</v>
      </c>
      <c r="G78" s="58">
        <v>2.5700000000000001E-2</v>
      </c>
      <c r="H78" s="59">
        <f t="shared" si="9"/>
        <v>1277.2350859999999</v>
      </c>
      <c r="I78" s="60">
        <f t="shared" si="10"/>
        <v>1307.7666020000001</v>
      </c>
      <c r="J78" s="60">
        <f t="shared" si="11"/>
        <v>30.531516000000238</v>
      </c>
      <c r="K78" s="104">
        <f t="shared" si="7"/>
        <v>0</v>
      </c>
      <c r="L78" s="74">
        <f t="shared" si="8"/>
        <v>0</v>
      </c>
      <c r="M78" s="41"/>
    </row>
    <row r="79" spans="1:13">
      <c r="A79" s="102" t="s">
        <v>26</v>
      </c>
      <c r="B79" s="103">
        <v>392.9</v>
      </c>
      <c r="C79" s="103" t="s">
        <v>12</v>
      </c>
      <c r="D79" s="56" t="s">
        <v>44</v>
      </c>
      <c r="E79" s="105">
        <v>1263293.1399999999</v>
      </c>
      <c r="F79" s="57">
        <f>[2]Sheet1!$P$667/100</f>
        <v>2.5099999999999997E-2</v>
      </c>
      <c r="G79" s="58">
        <v>2.5700000000000001E-2</v>
      </c>
      <c r="H79" s="59">
        <f t="shared" si="9"/>
        <v>31708.657813999995</v>
      </c>
      <c r="I79" s="60">
        <f t="shared" si="10"/>
        <v>32466.633697999998</v>
      </c>
      <c r="J79" s="60">
        <f t="shared" si="11"/>
        <v>757.97588400000313</v>
      </c>
      <c r="K79" s="104">
        <f t="shared" si="7"/>
        <v>0</v>
      </c>
      <c r="L79" s="74">
        <f t="shared" si="8"/>
        <v>0</v>
      </c>
      <c r="M79" s="41"/>
    </row>
    <row r="80" spans="1:13">
      <c r="A80" s="102" t="s">
        <v>26</v>
      </c>
      <c r="B80" s="103">
        <v>392.9</v>
      </c>
      <c r="C80" s="103" t="s">
        <v>12</v>
      </c>
      <c r="D80" s="56" t="s">
        <v>20</v>
      </c>
      <c r="E80" s="105">
        <v>1413183.42</v>
      </c>
      <c r="F80" s="57">
        <f>[2]Sheet1!$P$667/100</f>
        <v>2.5099999999999997E-2</v>
      </c>
      <c r="G80" s="58">
        <v>2.5700000000000001E-2</v>
      </c>
      <c r="H80" s="59">
        <f t="shared" si="9"/>
        <v>35470.903841999992</v>
      </c>
      <c r="I80" s="60">
        <f t="shared" si="10"/>
        <v>36318.813893999999</v>
      </c>
      <c r="J80" s="60">
        <f t="shared" si="11"/>
        <v>847.91005200000654</v>
      </c>
      <c r="K80" s="104">
        <f t="shared" si="7"/>
        <v>7.1660720597452474E-2</v>
      </c>
      <c r="L80" s="74">
        <f t="shared" si="8"/>
        <v>60.76184532814387</v>
      </c>
      <c r="M80" s="41"/>
    </row>
    <row r="81" spans="1:13">
      <c r="A81" s="102" t="s">
        <v>26</v>
      </c>
      <c r="B81" s="103">
        <v>392.9</v>
      </c>
      <c r="C81" s="103" t="s">
        <v>12</v>
      </c>
      <c r="D81" s="56" t="s">
        <v>12</v>
      </c>
      <c r="E81" s="105">
        <v>4031989.11</v>
      </c>
      <c r="F81" s="57">
        <f>[2]Sheet1!$P$667/100</f>
        <v>2.5099999999999997E-2</v>
      </c>
      <c r="G81" s="58">
        <v>2.5700000000000001E-2</v>
      </c>
      <c r="H81" s="59">
        <f t="shared" si="9"/>
        <v>101202.92666099999</v>
      </c>
      <c r="I81" s="60">
        <f t="shared" si="10"/>
        <v>103622.120127</v>
      </c>
      <c r="J81" s="60">
        <f t="shared" si="11"/>
        <v>2419.1934660000115</v>
      </c>
      <c r="K81" s="104">
        <f t="shared" si="7"/>
        <v>0</v>
      </c>
      <c r="L81" s="74">
        <f t="shared" si="8"/>
        <v>0</v>
      </c>
      <c r="M81" s="41"/>
    </row>
    <row r="82" spans="1:13">
      <c r="A82" s="102" t="s">
        <v>26</v>
      </c>
      <c r="B82" s="103">
        <v>392.9</v>
      </c>
      <c r="C82" s="103" t="s">
        <v>10</v>
      </c>
      <c r="D82" s="56" t="s">
        <v>45</v>
      </c>
      <c r="E82" s="105">
        <v>39302.46</v>
      </c>
      <c r="F82" s="57">
        <f>[2]Sheet1!$P$623/100</f>
        <v>2.87E-2</v>
      </c>
      <c r="G82" s="58">
        <f>[2]Sheet1!$O$623/100</f>
        <v>2.6463607478386875E-2</v>
      </c>
      <c r="H82" s="59">
        <f t="shared" si="9"/>
        <v>1127.9806019999999</v>
      </c>
      <c r="I82" s="60">
        <f t="shared" si="10"/>
        <v>1040.0848743750009</v>
      </c>
      <c r="J82" s="60">
        <f t="shared" si="11"/>
        <v>-87.895727624998926</v>
      </c>
      <c r="K82" s="104">
        <f t="shared" si="7"/>
        <v>0.21094222461591139</v>
      </c>
      <c r="L82" s="74">
        <f t="shared" si="8"/>
        <v>-18.540920319451491</v>
      </c>
      <c r="M82" s="41"/>
    </row>
    <row r="83" spans="1:13">
      <c r="A83" s="102" t="s">
        <v>26</v>
      </c>
      <c r="B83" s="103">
        <v>392.9</v>
      </c>
      <c r="C83" s="103" t="s">
        <v>10</v>
      </c>
      <c r="D83" s="56" t="s">
        <v>10</v>
      </c>
      <c r="E83" s="105">
        <v>578859.32999999996</v>
      </c>
      <c r="F83" s="57">
        <f>[2]Sheet1!$P$623/100</f>
        <v>2.87E-2</v>
      </c>
      <c r="G83" s="58">
        <f>[2]Sheet1!$O$623/100</f>
        <v>2.6463607478386875E-2</v>
      </c>
      <c r="H83" s="59">
        <f t="shared" si="9"/>
        <v>16613.262770999998</v>
      </c>
      <c r="I83" s="60">
        <f t="shared" si="10"/>
        <v>15318.706094322015</v>
      </c>
      <c r="J83" s="60">
        <f t="shared" si="11"/>
        <v>-1294.556676677983</v>
      </c>
      <c r="K83" s="104">
        <f t="shared" si="7"/>
        <v>1</v>
      </c>
      <c r="L83" s="74">
        <f t="shared" si="8"/>
        <v>-1294.556676677983</v>
      </c>
      <c r="M83" s="41"/>
    </row>
    <row r="84" spans="1:13">
      <c r="A84" s="102" t="s">
        <v>26</v>
      </c>
      <c r="B84" s="103">
        <v>392.9</v>
      </c>
      <c r="C84" s="103" t="s">
        <v>11</v>
      </c>
      <c r="D84" s="56" t="s">
        <v>44</v>
      </c>
      <c r="E84" s="105">
        <v>173931.98</v>
      </c>
      <c r="F84" s="57">
        <f>[2]Sheet1!$P$645/100</f>
        <v>3.27E-2</v>
      </c>
      <c r="G84" s="58">
        <f>[2]Sheet1!$O$645/100</f>
        <v>3.3683636800295458E-2</v>
      </c>
      <c r="H84" s="59">
        <f t="shared" si="9"/>
        <v>5687.5757460000004</v>
      </c>
      <c r="I84" s="60">
        <f t="shared" si="10"/>
        <v>5858.6616422762536</v>
      </c>
      <c r="J84" s="60">
        <f t="shared" si="11"/>
        <v>171.08589627625315</v>
      </c>
      <c r="K84" s="104">
        <f t="shared" si="7"/>
        <v>0</v>
      </c>
      <c r="L84" s="74">
        <f t="shared" si="8"/>
        <v>0</v>
      </c>
      <c r="M84" s="41"/>
    </row>
    <row r="85" spans="1:13">
      <c r="A85" s="102" t="s">
        <v>26</v>
      </c>
      <c r="B85" s="103">
        <v>392.9</v>
      </c>
      <c r="C85" s="103" t="s">
        <v>11</v>
      </c>
      <c r="D85" s="56" t="s">
        <v>11</v>
      </c>
      <c r="E85" s="105">
        <v>1949914.06</v>
      </c>
      <c r="F85" s="57">
        <f>[2]Sheet1!$P$645/100</f>
        <v>3.27E-2</v>
      </c>
      <c r="G85" s="58">
        <f>[2]Sheet1!$O$645/100</f>
        <v>3.3683636800295458E-2</v>
      </c>
      <c r="H85" s="59">
        <f t="shared" si="9"/>
        <v>63762.189762000002</v>
      </c>
      <c r="I85" s="60">
        <f t="shared" si="10"/>
        <v>65680.196988829528</v>
      </c>
      <c r="J85" s="60">
        <f t="shared" si="11"/>
        <v>1918.0072268295262</v>
      </c>
      <c r="K85" s="104">
        <f t="shared" si="7"/>
        <v>0</v>
      </c>
      <c r="L85" s="74">
        <f t="shared" si="8"/>
        <v>0</v>
      </c>
      <c r="M85" s="41"/>
    </row>
    <row r="86" spans="1:13">
      <c r="A86" s="102" t="s">
        <v>26</v>
      </c>
      <c r="B86" s="103">
        <v>392.9</v>
      </c>
      <c r="C86" s="103" t="s">
        <v>27</v>
      </c>
      <c r="D86" s="56" t="s">
        <v>44</v>
      </c>
      <c r="E86" s="105">
        <v>51384</v>
      </c>
      <c r="F86" s="57">
        <f>[2]Sheet1!$P$614/100</f>
        <v>2.5099999999999997E-2</v>
      </c>
      <c r="G86" s="58">
        <f>[2]Sheet1!$O$614/100</f>
        <v>2.1843705709359756E-2</v>
      </c>
      <c r="H86" s="59">
        <f t="shared" si="9"/>
        <v>1289.7384</v>
      </c>
      <c r="I86" s="60">
        <f t="shared" si="10"/>
        <v>1122.4169741697417</v>
      </c>
      <c r="J86" s="60">
        <f t="shared" si="11"/>
        <v>-167.32142583025825</v>
      </c>
      <c r="K86" s="104">
        <f t="shared" si="7"/>
        <v>0</v>
      </c>
      <c r="L86" s="74">
        <f t="shared" si="8"/>
        <v>0</v>
      </c>
      <c r="M86" s="41"/>
    </row>
    <row r="87" spans="1:13">
      <c r="A87" s="102" t="s">
        <v>26</v>
      </c>
      <c r="B87" s="103">
        <v>396.3</v>
      </c>
      <c r="C87" s="103" t="s">
        <v>8</v>
      </c>
      <c r="D87" s="56" t="s">
        <v>8</v>
      </c>
      <c r="E87" s="75">
        <v>1034237.11</v>
      </c>
      <c r="F87" s="57">
        <f>[2]Sheet1!$P$656/100</f>
        <v>5.9200000000000003E-2</v>
      </c>
      <c r="G87" s="58">
        <f>[2]Sheet1!$O$656/100</f>
        <v>0.10338500986377702</v>
      </c>
      <c r="H87" s="59">
        <f t="shared" si="9"/>
        <v>61226.836911999999</v>
      </c>
      <c r="I87" s="60">
        <f t="shared" si="10"/>
        <v>106924.61381883424</v>
      </c>
      <c r="J87" s="60">
        <f t="shared" si="11"/>
        <v>45697.776906834246</v>
      </c>
      <c r="K87" s="104">
        <f t="shared" si="7"/>
        <v>0</v>
      </c>
      <c r="L87" s="74">
        <f t="shared" si="8"/>
        <v>0</v>
      </c>
      <c r="M87" s="41"/>
    </row>
    <row r="88" spans="1:13">
      <c r="A88" s="102" t="s">
        <v>26</v>
      </c>
      <c r="B88" s="103">
        <v>396.3</v>
      </c>
      <c r="C88" s="103" t="s">
        <v>13</v>
      </c>
      <c r="D88" s="56" t="s">
        <v>44</v>
      </c>
      <c r="E88" s="75">
        <v>157360.42000000001</v>
      </c>
      <c r="F88" s="57">
        <f>[2]Sheet1!$P$635/100</f>
        <v>9.5500000000000002E-2</v>
      </c>
      <c r="G88" s="58">
        <f>[2]Sheet1!$O$635/100</f>
        <v>9.1541563753844507E-2</v>
      </c>
      <c r="H88" s="59">
        <f t="shared" si="9"/>
        <v>15027.920110000001</v>
      </c>
      <c r="I88" s="60">
        <f t="shared" si="10"/>
        <v>14405.018919761749</v>
      </c>
      <c r="J88" s="60">
        <f t="shared" si="11"/>
        <v>-622.90119023825173</v>
      </c>
      <c r="K88" s="104">
        <f t="shared" si="7"/>
        <v>0</v>
      </c>
      <c r="L88" s="74">
        <f t="shared" si="8"/>
        <v>0</v>
      </c>
      <c r="M88" s="41"/>
    </row>
    <row r="89" spans="1:13">
      <c r="A89" s="102" t="s">
        <v>26</v>
      </c>
      <c r="B89" s="103">
        <v>396.3</v>
      </c>
      <c r="C89" s="103" t="s">
        <v>13</v>
      </c>
      <c r="D89" s="56" t="s">
        <v>13</v>
      </c>
      <c r="E89" s="75">
        <v>1322100.01</v>
      </c>
      <c r="F89" s="57">
        <f>[2]Sheet1!$P$635/100</f>
        <v>9.5500000000000002E-2</v>
      </c>
      <c r="G89" s="58">
        <f>[2]Sheet1!$O$635/100</f>
        <v>9.1541563753844507E-2</v>
      </c>
      <c r="H89" s="59">
        <f t="shared" si="9"/>
        <v>126260.550955</v>
      </c>
      <c r="I89" s="60">
        <f t="shared" si="10"/>
        <v>121027.10235437346</v>
      </c>
      <c r="J89" s="60">
        <f t="shared" si="11"/>
        <v>-5233.4486006265361</v>
      </c>
      <c r="K89" s="104">
        <f t="shared" si="7"/>
        <v>0</v>
      </c>
      <c r="L89" s="74">
        <f t="shared" si="8"/>
        <v>0</v>
      </c>
      <c r="M89" s="41"/>
    </row>
    <row r="90" spans="1:13">
      <c r="A90" s="102" t="s">
        <v>26</v>
      </c>
      <c r="B90" s="103">
        <v>396.3</v>
      </c>
      <c r="C90" s="103" t="s">
        <v>9</v>
      </c>
      <c r="D90" s="56" t="s">
        <v>9</v>
      </c>
      <c r="E90" s="75">
        <v>5501553.8900000006</v>
      </c>
      <c r="F90" s="57">
        <f>[2]Sheet1!$P$605/100</f>
        <v>7.22E-2</v>
      </c>
      <c r="G90" s="58">
        <f>[2]Sheet1!$O$605/100</f>
        <v>9.7067622610240767E-2</v>
      </c>
      <c r="H90" s="59">
        <f t="shared" si="9"/>
        <v>397212.19085800002</v>
      </c>
      <c r="I90" s="60">
        <f t="shared" si="10"/>
        <v>534022.75676442205</v>
      </c>
      <c r="J90" s="60">
        <f t="shared" si="11"/>
        <v>136810.56590642204</v>
      </c>
      <c r="K90" s="104">
        <f t="shared" si="7"/>
        <v>0</v>
      </c>
      <c r="L90" s="74">
        <f t="shared" si="8"/>
        <v>0</v>
      </c>
      <c r="M90" s="41"/>
    </row>
    <row r="91" spans="1:13">
      <c r="A91" s="102" t="s">
        <v>26</v>
      </c>
      <c r="B91" s="103">
        <v>396.3</v>
      </c>
      <c r="C91" s="103" t="s">
        <v>12</v>
      </c>
      <c r="D91" s="56" t="s">
        <v>20</v>
      </c>
      <c r="E91" s="75">
        <v>75269.350000000006</v>
      </c>
      <c r="F91" s="57">
        <f>[2]Sheet1!$P$668/100</f>
        <v>9.5500000000000002E-2</v>
      </c>
      <c r="G91" s="58">
        <v>0.1007</v>
      </c>
      <c r="H91" s="59">
        <f t="shared" si="9"/>
        <v>7188.2229250000009</v>
      </c>
      <c r="I91" s="60">
        <f t="shared" si="10"/>
        <v>7579.6235450000004</v>
      </c>
      <c r="J91" s="60">
        <f t="shared" si="11"/>
        <v>391.40061999999944</v>
      </c>
      <c r="K91" s="104">
        <f t="shared" si="7"/>
        <v>7.1660720597452474E-2</v>
      </c>
      <c r="L91" s="74">
        <f t="shared" si="8"/>
        <v>28.048050471489628</v>
      </c>
      <c r="M91" s="41"/>
    </row>
    <row r="92" spans="1:13">
      <c r="A92" s="102" t="s">
        <v>26</v>
      </c>
      <c r="B92" s="103">
        <v>396.3</v>
      </c>
      <c r="C92" s="103" t="s">
        <v>12</v>
      </c>
      <c r="D92" s="56" t="s">
        <v>12</v>
      </c>
      <c r="E92" s="75">
        <v>3218384.23</v>
      </c>
      <c r="F92" s="57">
        <f>[2]Sheet1!$P$668/100</f>
        <v>9.5500000000000002E-2</v>
      </c>
      <c r="G92" s="58">
        <v>0.1007</v>
      </c>
      <c r="H92" s="59">
        <f t="shared" si="9"/>
        <v>307355.69396499998</v>
      </c>
      <c r="I92" s="60">
        <f t="shared" si="10"/>
        <v>324091.29196100001</v>
      </c>
      <c r="J92" s="60">
        <f t="shared" si="11"/>
        <v>16735.597996000026</v>
      </c>
      <c r="K92" s="104">
        <f t="shared" si="7"/>
        <v>0</v>
      </c>
      <c r="L92" s="74">
        <f t="shared" si="8"/>
        <v>0</v>
      </c>
      <c r="M92" s="41"/>
    </row>
    <row r="93" spans="1:13">
      <c r="A93" s="102" t="s">
        <v>26</v>
      </c>
      <c r="B93" s="103">
        <v>396.3</v>
      </c>
      <c r="C93" s="103" t="s">
        <v>10</v>
      </c>
      <c r="D93" s="56" t="s">
        <v>45</v>
      </c>
      <c r="E93" s="75">
        <v>78184.399999999994</v>
      </c>
      <c r="F93" s="57">
        <f>[2]Sheet1!$P$624/100</f>
        <v>8.929999999999999E-2</v>
      </c>
      <c r="G93" s="58">
        <f>[2]Sheet1!$O$624/100</f>
        <v>9.6919346997265787E-2</v>
      </c>
      <c r="H93" s="59">
        <f t="shared" si="9"/>
        <v>6981.8669199999986</v>
      </c>
      <c r="I93" s="60">
        <f t="shared" si="10"/>
        <v>7577.580993373027</v>
      </c>
      <c r="J93" s="60">
        <f t="shared" si="11"/>
        <v>595.71407337302844</v>
      </c>
      <c r="K93" s="104">
        <f t="shared" si="7"/>
        <v>0.21094222461591139</v>
      </c>
      <c r="L93" s="74">
        <f t="shared" si="8"/>
        <v>125.66125187231289</v>
      </c>
      <c r="M93" s="41"/>
    </row>
    <row r="94" spans="1:13">
      <c r="A94" s="102" t="s">
        <v>26</v>
      </c>
      <c r="B94" s="103">
        <v>396.3</v>
      </c>
      <c r="C94" s="103" t="s">
        <v>10</v>
      </c>
      <c r="D94" s="56" t="s">
        <v>10</v>
      </c>
      <c r="E94" s="75">
        <v>1619167.92</v>
      </c>
      <c r="F94" s="57">
        <f>[2]Sheet1!$P$624/100</f>
        <v>8.929999999999999E-2</v>
      </c>
      <c r="G94" s="58">
        <f>[2]Sheet1!$O$624/100</f>
        <v>9.6919346997265787E-2</v>
      </c>
      <c r="H94" s="59">
        <f t="shared" si="9"/>
        <v>144591.69525599998</v>
      </c>
      <c r="I94" s="60">
        <f t="shared" si="10"/>
        <v>156928.69748532108</v>
      </c>
      <c r="J94" s="60">
        <f t="shared" si="11"/>
        <v>12337.002229321108</v>
      </c>
      <c r="K94" s="104">
        <f t="shared" si="7"/>
        <v>1</v>
      </c>
      <c r="L94" s="74">
        <f t="shared" si="8"/>
        <v>12337.002229321108</v>
      </c>
      <c r="M94" s="41"/>
    </row>
    <row r="95" spans="1:13">
      <c r="A95" s="102" t="s">
        <v>26</v>
      </c>
      <c r="B95" s="103">
        <v>396.3</v>
      </c>
      <c r="C95" s="103" t="s">
        <v>11</v>
      </c>
      <c r="D95" s="56" t="s">
        <v>44</v>
      </c>
      <c r="E95" s="75">
        <v>83896.9</v>
      </c>
      <c r="F95" s="57">
        <f>[2]Sheet1!$P$646/100</f>
        <v>7.8200000000000006E-2</v>
      </c>
      <c r="G95" s="58">
        <f>[2]Sheet1!$O$646/100</f>
        <v>0.10373421405633941</v>
      </c>
      <c r="H95" s="59">
        <f t="shared" si="9"/>
        <v>6560.73758</v>
      </c>
      <c r="I95" s="60">
        <f t="shared" si="10"/>
        <v>8702.9789832633014</v>
      </c>
      <c r="J95" s="60">
        <f t="shared" si="11"/>
        <v>2142.2414032633014</v>
      </c>
      <c r="K95" s="104">
        <f t="shared" si="7"/>
        <v>0</v>
      </c>
      <c r="L95" s="74">
        <f t="shared" si="8"/>
        <v>0</v>
      </c>
      <c r="M95" s="41"/>
    </row>
    <row r="96" spans="1:13">
      <c r="A96" s="102" t="s">
        <v>26</v>
      </c>
      <c r="B96" s="103">
        <v>396.3</v>
      </c>
      <c r="C96" s="103" t="s">
        <v>11</v>
      </c>
      <c r="D96" s="56" t="s">
        <v>11</v>
      </c>
      <c r="E96" s="75">
        <v>2323365.92</v>
      </c>
      <c r="F96" s="57">
        <f>[2]Sheet1!$P$646/100</f>
        <v>7.8200000000000006E-2</v>
      </c>
      <c r="G96" s="58">
        <f>[2]Sheet1!$O$646/100</f>
        <v>0.10373421405633941</v>
      </c>
      <c r="H96" s="59">
        <f t="shared" si="9"/>
        <v>181687.21494400001</v>
      </c>
      <c r="I96" s="60">
        <f t="shared" si="10"/>
        <v>241012.53767648395</v>
      </c>
      <c r="J96" s="60">
        <f t="shared" si="11"/>
        <v>59325.322732483939</v>
      </c>
      <c r="K96" s="104">
        <f t="shared" si="7"/>
        <v>0</v>
      </c>
      <c r="L96" s="74">
        <f t="shared" si="8"/>
        <v>0</v>
      </c>
      <c r="M96" s="41"/>
    </row>
    <row r="97" spans="1:13">
      <c r="A97" s="102" t="s">
        <v>26</v>
      </c>
      <c r="B97" s="103">
        <v>396.7</v>
      </c>
      <c r="C97" s="103" t="s">
        <v>8</v>
      </c>
      <c r="D97" s="56" t="s">
        <v>8</v>
      </c>
      <c r="E97" s="75">
        <v>2683071.9500000002</v>
      </c>
      <c r="F97" s="57">
        <f>[2]Sheet1!$P$657/100</f>
        <v>3.4200000000000001E-2</v>
      </c>
      <c r="G97" s="58">
        <f>[2]Sheet1!$O$657/100</f>
        <v>5.6044467924200349E-2</v>
      </c>
      <c r="H97" s="59">
        <f t="shared" ref="H97:H112" si="12">F97*E97</f>
        <v>91761.060690000013</v>
      </c>
      <c r="I97" s="60">
        <f t="shared" ref="I97:I112" si="13">G97*E97</f>
        <v>150371.33984009668</v>
      </c>
      <c r="J97" s="60">
        <f t="shared" ref="J97:J112" si="14">I97-H97</f>
        <v>58610.27915009667</v>
      </c>
      <c r="K97" s="104">
        <f t="shared" ref="K97:K112" si="15">VLOOKUP(D97,$N$6:$O$17,2,0)</f>
        <v>0</v>
      </c>
      <c r="L97" s="74">
        <f t="shared" ref="L97:L112" si="16">J97*K97</f>
        <v>0</v>
      </c>
      <c r="M97" s="41"/>
    </row>
    <row r="98" spans="1:13">
      <c r="A98" s="102" t="s">
        <v>26</v>
      </c>
      <c r="B98" s="103">
        <v>396.7</v>
      </c>
      <c r="C98" s="103" t="s">
        <v>13</v>
      </c>
      <c r="D98" s="56" t="s">
        <v>44</v>
      </c>
      <c r="E98" s="75">
        <v>1108688.3600000001</v>
      </c>
      <c r="F98" s="57">
        <f>[2]Sheet1!$P$636/100</f>
        <v>5.8099999999999999E-2</v>
      </c>
      <c r="G98" s="58">
        <f>[2]Sheet1!$O$636/100</f>
        <v>3.8715619733971925E-2</v>
      </c>
      <c r="H98" s="59">
        <f t="shared" si="12"/>
        <v>64414.793716000007</v>
      </c>
      <c r="I98" s="60">
        <f t="shared" si="13"/>
        <v>42923.55694924097</v>
      </c>
      <c r="J98" s="60">
        <f t="shared" si="14"/>
        <v>-21491.236766759037</v>
      </c>
      <c r="K98" s="104">
        <f t="shared" si="15"/>
        <v>0</v>
      </c>
      <c r="L98" s="74">
        <f t="shared" si="16"/>
        <v>0</v>
      </c>
      <c r="M98" s="41"/>
    </row>
    <row r="99" spans="1:13">
      <c r="A99" s="102" t="s">
        <v>26</v>
      </c>
      <c r="B99" s="103">
        <v>396.7</v>
      </c>
      <c r="C99" s="103" t="s">
        <v>13</v>
      </c>
      <c r="D99" s="56" t="s">
        <v>13</v>
      </c>
      <c r="E99" s="75">
        <v>5259975.5199999996</v>
      </c>
      <c r="F99" s="57">
        <f>[2]Sheet1!$P$636/100</f>
        <v>5.8099999999999999E-2</v>
      </c>
      <c r="G99" s="58">
        <f>[2]Sheet1!$O$636/100</f>
        <v>3.8715619733971925E-2</v>
      </c>
      <c r="H99" s="59">
        <f t="shared" si="12"/>
        <v>305604.57771199994</v>
      </c>
      <c r="I99" s="60">
        <f t="shared" si="13"/>
        <v>203643.21204232122</v>
      </c>
      <c r="J99" s="60">
        <f t="shared" si="14"/>
        <v>-101961.36566967872</v>
      </c>
      <c r="K99" s="104">
        <f t="shared" si="15"/>
        <v>0</v>
      </c>
      <c r="L99" s="74">
        <f t="shared" si="16"/>
        <v>0</v>
      </c>
      <c r="M99" s="41"/>
    </row>
    <row r="100" spans="1:13">
      <c r="A100" s="102" t="s">
        <v>26</v>
      </c>
      <c r="B100" s="103">
        <v>396.7</v>
      </c>
      <c r="C100" s="103" t="s">
        <v>9</v>
      </c>
      <c r="D100" s="56" t="s">
        <v>45</v>
      </c>
      <c r="E100" s="75">
        <v>1754664.54</v>
      </c>
      <c r="F100" s="57">
        <f>[2]Sheet1!$P$606/100</f>
        <v>4.8799999999999996E-2</v>
      </c>
      <c r="G100" s="58">
        <f>[2]Sheet1!$O$606/100</f>
        <v>5.3912563839152966E-2</v>
      </c>
      <c r="H100" s="59">
        <f t="shared" si="12"/>
        <v>85627.629551999999</v>
      </c>
      <c r="I100" s="60">
        <f t="shared" si="13"/>
        <v>94598.464029047973</v>
      </c>
      <c r="J100" s="60">
        <f t="shared" si="14"/>
        <v>8970.8344770479744</v>
      </c>
      <c r="K100" s="104">
        <f t="shared" si="15"/>
        <v>0.21094222461591139</v>
      </c>
      <c r="L100" s="74">
        <f t="shared" si="16"/>
        <v>1892.3277812496158</v>
      </c>
      <c r="M100" s="41"/>
    </row>
    <row r="101" spans="1:13">
      <c r="A101" s="102" t="s">
        <v>26</v>
      </c>
      <c r="B101" s="103">
        <v>396.7</v>
      </c>
      <c r="C101" s="103" t="s">
        <v>9</v>
      </c>
      <c r="D101" s="56" t="s">
        <v>9</v>
      </c>
      <c r="E101" s="75">
        <v>20650823.810000002</v>
      </c>
      <c r="F101" s="57">
        <f>[2]Sheet1!$P$606/100</f>
        <v>4.8799999999999996E-2</v>
      </c>
      <c r="G101" s="58">
        <f>[2]Sheet1!$O$606/100</f>
        <v>5.3912563839152966E-2</v>
      </c>
      <c r="H101" s="59">
        <f t="shared" si="12"/>
        <v>1007760.2019280001</v>
      </c>
      <c r="I101" s="60">
        <f t="shared" si="13"/>
        <v>1113338.8569877252</v>
      </c>
      <c r="J101" s="60">
        <f t="shared" si="14"/>
        <v>105578.65505972516</v>
      </c>
      <c r="K101" s="104">
        <f t="shared" si="15"/>
        <v>0</v>
      </c>
      <c r="L101" s="74">
        <f t="shared" si="16"/>
        <v>0</v>
      </c>
      <c r="M101" s="41"/>
    </row>
    <row r="102" spans="1:13">
      <c r="A102" s="102" t="s">
        <v>26</v>
      </c>
      <c r="B102" s="103">
        <v>396.7</v>
      </c>
      <c r="C102" s="103" t="s">
        <v>9</v>
      </c>
      <c r="D102" s="56" t="s">
        <v>20</v>
      </c>
      <c r="E102" s="75">
        <v>147956.22</v>
      </c>
      <c r="F102" s="57">
        <f>[2]Sheet1!$P$606/100</f>
        <v>4.8799999999999996E-2</v>
      </c>
      <c r="G102" s="58">
        <f>[2]Sheet1!$O$606/100</f>
        <v>5.3912563839152966E-2</v>
      </c>
      <c r="H102" s="59">
        <f t="shared" si="12"/>
        <v>7220.2635359999995</v>
      </c>
      <c r="I102" s="60">
        <f t="shared" si="13"/>
        <v>7976.6991561497607</v>
      </c>
      <c r="J102" s="60">
        <f t="shared" si="14"/>
        <v>756.43562014976123</v>
      </c>
      <c r="K102" s="104">
        <f t="shared" si="15"/>
        <v>7.1660720597452474E-2</v>
      </c>
      <c r="L102" s="74">
        <f t="shared" si="16"/>
        <v>54.206721625512728</v>
      </c>
      <c r="M102" s="41"/>
    </row>
    <row r="103" spans="1:13">
      <c r="A103" s="102" t="s">
        <v>26</v>
      </c>
      <c r="B103" s="103">
        <v>396.7</v>
      </c>
      <c r="C103" s="103" t="s">
        <v>27</v>
      </c>
      <c r="D103" s="56" t="s">
        <v>44</v>
      </c>
      <c r="E103" s="75">
        <v>1902339.59</v>
      </c>
      <c r="F103" s="57">
        <f>[2]Sheet1!$P$615/100</f>
        <v>5.8099999999999999E-2</v>
      </c>
      <c r="G103" s="58">
        <f>[2]Sheet1!$O$615/100</f>
        <v>2.7086904602388294E-2</v>
      </c>
      <c r="H103" s="59">
        <f t="shared" si="12"/>
        <v>110525.930179</v>
      </c>
      <c r="I103" s="60">
        <f t="shared" si="13"/>
        <v>51528.49099567646</v>
      </c>
      <c r="J103" s="60">
        <f t="shared" si="14"/>
        <v>-58997.439183323542</v>
      </c>
      <c r="K103" s="104">
        <f t="shared" si="15"/>
        <v>0</v>
      </c>
      <c r="L103" s="74">
        <f t="shared" si="16"/>
        <v>0</v>
      </c>
      <c r="M103" s="41"/>
    </row>
    <row r="104" spans="1:13">
      <c r="A104" s="102" t="s">
        <v>26</v>
      </c>
      <c r="B104" s="103">
        <v>396.7</v>
      </c>
      <c r="C104" s="103" t="s">
        <v>27</v>
      </c>
      <c r="D104" s="56" t="s">
        <v>45</v>
      </c>
      <c r="E104" s="75">
        <v>71697.14</v>
      </c>
      <c r="F104" s="57">
        <f>[2]Sheet1!$P$615/100</f>
        <v>5.8099999999999999E-2</v>
      </c>
      <c r="G104" s="58">
        <f>[2]Sheet1!$O$615/100</f>
        <v>2.7086904602388294E-2</v>
      </c>
      <c r="H104" s="59">
        <f t="shared" si="12"/>
        <v>4165.6038339999996</v>
      </c>
      <c r="I104" s="60">
        <f t="shared" si="13"/>
        <v>1942.0535914440779</v>
      </c>
      <c r="J104" s="60">
        <f t="shared" si="14"/>
        <v>-2223.5502425559216</v>
      </c>
      <c r="K104" s="104">
        <f t="shared" si="15"/>
        <v>0.21094222461591139</v>
      </c>
      <c r="L104" s="74">
        <f t="shared" si="16"/>
        <v>-469.04063470999546</v>
      </c>
      <c r="M104" s="41"/>
    </row>
    <row r="105" spans="1:13" hidden="1">
      <c r="A105" s="102" t="s">
        <v>26</v>
      </c>
      <c r="B105" s="103">
        <v>396.7</v>
      </c>
      <c r="C105" s="103" t="s">
        <v>12</v>
      </c>
      <c r="D105" s="56" t="s">
        <v>48</v>
      </c>
      <c r="E105" s="75">
        <v>73822.83</v>
      </c>
      <c r="F105" s="57">
        <f>[2]Sheet1!$P$669/100</f>
        <v>5.8099999999999999E-2</v>
      </c>
      <c r="G105" s="58">
        <f>[2]Sheet1!$O$669/100</f>
        <v>6.8944586192889235E-2</v>
      </c>
      <c r="H105" s="59">
        <f t="shared" si="12"/>
        <v>4289.1064230000002</v>
      </c>
      <c r="I105" s="60">
        <f t="shared" si="13"/>
        <v>5089.6844659380095</v>
      </c>
      <c r="J105" s="60">
        <f t="shared" si="14"/>
        <v>800.57804293800928</v>
      </c>
      <c r="K105" s="104">
        <f t="shared" si="15"/>
        <v>0</v>
      </c>
      <c r="L105" s="74">
        <f t="shared" si="16"/>
        <v>0</v>
      </c>
      <c r="M105" s="41"/>
    </row>
    <row r="106" spans="1:13">
      <c r="A106" s="102" t="s">
        <v>26</v>
      </c>
      <c r="B106" s="103">
        <v>396.7</v>
      </c>
      <c r="C106" s="103" t="s">
        <v>12</v>
      </c>
      <c r="D106" s="56" t="s">
        <v>44</v>
      </c>
      <c r="E106" s="75">
        <v>12448538.26</v>
      </c>
      <c r="F106" s="57">
        <f>[2]Sheet1!$P$669/100</f>
        <v>5.8099999999999999E-2</v>
      </c>
      <c r="G106" s="58">
        <v>6.8400000000000002E-2</v>
      </c>
      <c r="H106" s="59">
        <f t="shared" si="12"/>
        <v>723260.07290599996</v>
      </c>
      <c r="I106" s="60">
        <f t="shared" si="13"/>
        <v>851480.01698399999</v>
      </c>
      <c r="J106" s="60">
        <f t="shared" si="14"/>
        <v>128219.94407800003</v>
      </c>
      <c r="K106" s="104">
        <f t="shared" si="15"/>
        <v>0</v>
      </c>
      <c r="L106" s="74">
        <f t="shared" si="16"/>
        <v>0</v>
      </c>
      <c r="M106" s="41"/>
    </row>
    <row r="107" spans="1:13">
      <c r="A107" s="102" t="s">
        <v>26</v>
      </c>
      <c r="B107" s="103">
        <v>396.7</v>
      </c>
      <c r="C107" s="103" t="s">
        <v>12</v>
      </c>
      <c r="D107" s="56" t="s">
        <v>20</v>
      </c>
      <c r="E107" s="75">
        <v>1645834.63</v>
      </c>
      <c r="F107" s="57">
        <f>[2]Sheet1!$P$669/100</f>
        <v>5.8099999999999999E-2</v>
      </c>
      <c r="G107" s="58">
        <v>6.8400000000000002E-2</v>
      </c>
      <c r="H107" s="59">
        <f t="shared" si="12"/>
        <v>95622.992002999992</v>
      </c>
      <c r="I107" s="60">
        <f t="shared" si="13"/>
        <v>112575.08869199999</v>
      </c>
      <c r="J107" s="60">
        <f t="shared" si="14"/>
        <v>16952.096688999998</v>
      </c>
      <c r="K107" s="104">
        <f t="shared" si="15"/>
        <v>7.1660720597452474E-2</v>
      </c>
      <c r="L107" s="74">
        <f t="shared" si="16"/>
        <v>1214.799464371428</v>
      </c>
      <c r="M107" s="41"/>
    </row>
    <row r="108" spans="1:13">
      <c r="A108" s="102" t="s">
        <v>26</v>
      </c>
      <c r="B108" s="103">
        <v>396.7</v>
      </c>
      <c r="C108" s="103" t="s">
        <v>12</v>
      </c>
      <c r="D108" s="56" t="s">
        <v>12</v>
      </c>
      <c r="E108" s="75">
        <v>29897495.449999999</v>
      </c>
      <c r="F108" s="57">
        <f>[2]Sheet1!$P$669/100</f>
        <v>5.8099999999999999E-2</v>
      </c>
      <c r="G108" s="58">
        <v>6.8400000000000002E-2</v>
      </c>
      <c r="H108" s="59">
        <f t="shared" si="12"/>
        <v>1737044.4856449999</v>
      </c>
      <c r="I108" s="60">
        <f t="shared" si="13"/>
        <v>2044988.68878</v>
      </c>
      <c r="J108" s="60">
        <f t="shared" si="14"/>
        <v>307944.20313500008</v>
      </c>
      <c r="K108" s="104">
        <f t="shared" si="15"/>
        <v>0</v>
      </c>
      <c r="L108" s="74">
        <f t="shared" si="16"/>
        <v>0</v>
      </c>
      <c r="M108" s="41"/>
    </row>
    <row r="109" spans="1:13">
      <c r="A109" s="102" t="s">
        <v>26</v>
      </c>
      <c r="B109" s="103">
        <v>396.7</v>
      </c>
      <c r="C109" s="103" t="s">
        <v>10</v>
      </c>
      <c r="D109" s="56" t="s">
        <v>45</v>
      </c>
      <c r="E109" s="75">
        <v>471082.73</v>
      </c>
      <c r="F109" s="57">
        <f>[2]Sheet1!$P$625/100</f>
        <v>7.1599999999999997E-2</v>
      </c>
      <c r="G109" s="58">
        <f>[2]Sheet1!$O$625/100</f>
        <v>6.8069558360030563E-2</v>
      </c>
      <c r="H109" s="59">
        <f t="shared" si="12"/>
        <v>33729.523467999999</v>
      </c>
      <c r="I109" s="60">
        <f t="shared" si="13"/>
        <v>32066.393382137518</v>
      </c>
      <c r="J109" s="60">
        <f t="shared" si="14"/>
        <v>-1663.1300858624818</v>
      </c>
      <c r="K109" s="104">
        <f t="shared" si="15"/>
        <v>0.21094222461591139</v>
      </c>
      <c r="L109" s="74">
        <f t="shared" si="16"/>
        <v>-350.82436013748361</v>
      </c>
      <c r="M109" s="41"/>
    </row>
    <row r="110" spans="1:13">
      <c r="A110" s="102" t="s">
        <v>26</v>
      </c>
      <c r="B110" s="103">
        <v>396.7</v>
      </c>
      <c r="C110" s="103" t="s">
        <v>10</v>
      </c>
      <c r="D110" s="56" t="s">
        <v>10</v>
      </c>
      <c r="E110" s="75">
        <v>4934724.7699999996</v>
      </c>
      <c r="F110" s="57">
        <f>[2]Sheet1!$P$625/100</f>
        <v>7.1599999999999997E-2</v>
      </c>
      <c r="G110" s="58">
        <f>[2]Sheet1!$O$625/100</f>
        <v>6.8069558360030563E-2</v>
      </c>
      <c r="H110" s="59">
        <f t="shared" si="12"/>
        <v>353326.29353199998</v>
      </c>
      <c r="I110" s="60">
        <f t="shared" si="13"/>
        <v>335904.53572220338</v>
      </c>
      <c r="J110" s="60">
        <f t="shared" si="14"/>
        <v>-17421.757809796603</v>
      </c>
      <c r="K110" s="104">
        <f t="shared" si="15"/>
        <v>1</v>
      </c>
      <c r="L110" s="74">
        <f t="shared" si="16"/>
        <v>-17421.757809796603</v>
      </c>
      <c r="M110" s="41"/>
    </row>
    <row r="111" spans="1:13">
      <c r="A111" s="102" t="s">
        <v>26</v>
      </c>
      <c r="B111" s="103">
        <v>396.7</v>
      </c>
      <c r="C111" s="103" t="s">
        <v>11</v>
      </c>
      <c r="D111" s="56" t="s">
        <v>44</v>
      </c>
      <c r="E111" s="75">
        <v>13827016.74</v>
      </c>
      <c r="F111" s="57">
        <f>[2]Sheet1!$P$647/100</f>
        <v>3.9300000000000002E-2</v>
      </c>
      <c r="G111" s="58">
        <f>[2]Sheet1!$O$647/100</f>
        <v>5.1921778249638395E-2</v>
      </c>
      <c r="H111" s="59">
        <f t="shared" si="12"/>
        <v>543401.75788200006</v>
      </c>
      <c r="I111" s="60">
        <f t="shared" si="13"/>
        <v>717923.29702831805</v>
      </c>
      <c r="J111" s="60">
        <f t="shared" si="14"/>
        <v>174521.53914631798</v>
      </c>
      <c r="K111" s="104">
        <f t="shared" si="15"/>
        <v>0</v>
      </c>
      <c r="L111" s="74">
        <f t="shared" si="16"/>
        <v>0</v>
      </c>
      <c r="M111" s="41"/>
    </row>
    <row r="112" spans="1:13">
      <c r="A112" s="102" t="s">
        <v>26</v>
      </c>
      <c r="B112" s="103">
        <v>396.7</v>
      </c>
      <c r="C112" s="103" t="s">
        <v>11</v>
      </c>
      <c r="D112" s="56" t="s">
        <v>11</v>
      </c>
      <c r="E112" s="75">
        <v>9887251.1300000008</v>
      </c>
      <c r="F112" s="57">
        <f>[2]Sheet1!$P$647/100</f>
        <v>3.9300000000000002E-2</v>
      </c>
      <c r="G112" s="58">
        <f>[2]Sheet1!$O$647/100</f>
        <v>5.1921778249638395E-2</v>
      </c>
      <c r="H112" s="59">
        <f t="shared" si="12"/>
        <v>388568.96940900007</v>
      </c>
      <c r="I112" s="60">
        <f t="shared" si="13"/>
        <v>513363.6606703467</v>
      </c>
      <c r="J112" s="60">
        <f t="shared" si="14"/>
        <v>124794.69126134663</v>
      </c>
      <c r="K112" s="104">
        <f t="shared" si="15"/>
        <v>0</v>
      </c>
      <c r="L112" s="74">
        <f t="shared" si="16"/>
        <v>0</v>
      </c>
      <c r="M112" s="41"/>
    </row>
    <row r="113" spans="1:13">
      <c r="A113" s="9"/>
      <c r="B113" s="9"/>
      <c r="C113" s="9"/>
      <c r="D113" s="56"/>
      <c r="E113" s="75"/>
      <c r="F113" s="57"/>
      <c r="G113" s="58"/>
      <c r="H113" s="59"/>
      <c r="I113" s="60"/>
      <c r="J113" s="60"/>
      <c r="K113" s="60"/>
      <c r="L113" s="74"/>
      <c r="M113" s="41"/>
    </row>
    <row r="114" spans="1:13">
      <c r="A114" s="80" t="s">
        <v>28</v>
      </c>
      <c r="B114" s="80"/>
      <c r="C114" s="9"/>
      <c r="D114" s="56"/>
      <c r="E114" s="75">
        <f>SUM(E33:E113)</f>
        <v>218826401.41926903</v>
      </c>
      <c r="F114" s="57">
        <f>H114/E114</f>
        <v>5.6172708097836525E-2</v>
      </c>
      <c r="G114" s="58">
        <f>I114/E114</f>
        <v>6.1131600513010469E-2</v>
      </c>
      <c r="H114" s="59">
        <f>SUM(H33:H113)</f>
        <v>12292071.571024599</v>
      </c>
      <c r="I114" s="60">
        <f>SUM(I33:I113)</f>
        <v>13377208.153262421</v>
      </c>
      <c r="J114" s="60">
        <f>SUM(J33:J113)</f>
        <v>1085136.5822378218</v>
      </c>
      <c r="K114" s="104"/>
      <c r="L114" s="74">
        <f>SUM(L33:L113)</f>
        <v>-6816.621055527683</v>
      </c>
      <c r="M114" s="41"/>
    </row>
    <row r="115" spans="1:13">
      <c r="A115" s="9"/>
      <c r="B115" s="9"/>
      <c r="C115" s="9"/>
      <c r="D115" s="56"/>
      <c r="E115" s="75"/>
      <c r="F115" s="57"/>
      <c r="G115" s="58"/>
      <c r="H115" s="59"/>
      <c r="I115" s="60"/>
      <c r="J115" s="60"/>
      <c r="K115" s="60"/>
      <c r="L115" s="74"/>
      <c r="M115" s="41"/>
    </row>
    <row r="116" spans="1:13">
      <c r="A116" s="76" t="s">
        <v>29</v>
      </c>
      <c r="B116" s="9"/>
      <c r="C116" s="9"/>
      <c r="D116" s="56"/>
      <c r="E116" s="75"/>
      <c r="F116" s="57"/>
      <c r="G116" s="58"/>
      <c r="H116" s="59"/>
      <c r="I116" s="60"/>
      <c r="J116" s="60"/>
      <c r="K116" s="60"/>
      <c r="L116" s="74"/>
      <c r="M116" s="41"/>
    </row>
    <row r="117" spans="1:13">
      <c r="A117" s="102" t="s">
        <v>29</v>
      </c>
      <c r="B117" s="103">
        <v>389.2</v>
      </c>
      <c r="C117" s="103" t="s">
        <v>13</v>
      </c>
      <c r="D117" s="56" t="s">
        <v>13</v>
      </c>
      <c r="E117" s="75">
        <v>4867.6400000000003</v>
      </c>
      <c r="F117" s="57">
        <f>[4]Sheet1!$P$630/100</f>
        <v>2.3599999999999999E-2</v>
      </c>
      <c r="G117" s="58">
        <f>[4]Sheet1!$O$630/100</f>
        <v>2.0102909319401174E-2</v>
      </c>
      <c r="H117" s="59">
        <f t="shared" ref="H117:H162" si="17">F117*E117</f>
        <v>114.876304</v>
      </c>
      <c r="I117" s="60">
        <f t="shared" ref="I117:I162" si="18">G117*E117</f>
        <v>97.853725519489942</v>
      </c>
      <c r="J117" s="60">
        <f t="shared" ref="J117:J162" si="19">I117-H117</f>
        <v>-17.022578480510063</v>
      </c>
      <c r="K117" s="104">
        <f t="shared" ref="K117:K162" si="20">VLOOKUP(D117,$N$6:$O$17,2,0)</f>
        <v>0</v>
      </c>
      <c r="L117" s="74">
        <f t="shared" ref="L117:L163" si="21">J117*K117</f>
        <v>0</v>
      </c>
      <c r="M117" s="41"/>
    </row>
    <row r="118" spans="1:13">
      <c r="A118" s="102" t="s">
        <v>29</v>
      </c>
      <c r="B118" s="103">
        <v>389.2</v>
      </c>
      <c r="C118" s="103" t="s">
        <v>12</v>
      </c>
      <c r="D118" s="56" t="s">
        <v>44</v>
      </c>
      <c r="E118" s="75">
        <v>1227.55</v>
      </c>
      <c r="F118" s="57">
        <f>[4]Sheet1!$P$662/100</f>
        <v>2.3599999999999999E-2</v>
      </c>
      <c r="G118" s="58">
        <v>2.3199999999999998E-2</v>
      </c>
      <c r="H118" s="59">
        <f t="shared" si="17"/>
        <v>28.970179999999999</v>
      </c>
      <c r="I118" s="60">
        <f t="shared" si="18"/>
        <v>28.479159999999997</v>
      </c>
      <c r="J118" s="60">
        <f t="shared" si="19"/>
        <v>-0.49102000000000245</v>
      </c>
      <c r="K118" s="104">
        <f t="shared" si="20"/>
        <v>0</v>
      </c>
      <c r="L118" s="74">
        <f t="shared" si="21"/>
        <v>0</v>
      </c>
      <c r="M118" s="41"/>
    </row>
    <row r="119" spans="1:13">
      <c r="A119" s="102" t="s">
        <v>29</v>
      </c>
      <c r="B119" s="103">
        <v>389.2</v>
      </c>
      <c r="C119" s="103" t="s">
        <v>12</v>
      </c>
      <c r="D119" s="56" t="s">
        <v>12</v>
      </c>
      <c r="E119" s="75">
        <v>34070.5</v>
      </c>
      <c r="F119" s="57">
        <f>[4]Sheet1!$P$662/100</f>
        <v>2.3599999999999999E-2</v>
      </c>
      <c r="G119" s="58">
        <v>2.3199999999999998E-2</v>
      </c>
      <c r="H119" s="59">
        <f t="shared" si="17"/>
        <v>804.06380000000001</v>
      </c>
      <c r="I119" s="60">
        <f t="shared" si="18"/>
        <v>790.43559999999991</v>
      </c>
      <c r="J119" s="60">
        <f t="shared" si="19"/>
        <v>-13.628200000000106</v>
      </c>
      <c r="K119" s="104">
        <f t="shared" si="20"/>
        <v>0</v>
      </c>
      <c r="L119" s="74">
        <f t="shared" si="21"/>
        <v>0</v>
      </c>
      <c r="M119" s="41"/>
    </row>
    <row r="120" spans="1:13">
      <c r="A120" s="102" t="s">
        <v>29</v>
      </c>
      <c r="B120" s="103">
        <v>389.2</v>
      </c>
      <c r="C120" s="103" t="s">
        <v>11</v>
      </c>
      <c r="D120" s="56" t="s">
        <v>11</v>
      </c>
      <c r="E120" s="75">
        <v>1496.07</v>
      </c>
      <c r="F120" s="57">
        <f>[4]Sheet1!$P$641/100</f>
        <v>2.3599999999999999E-2</v>
      </c>
      <c r="G120" s="58">
        <f>[4]Sheet1!$O$641/100</f>
        <v>2.0058226406793448E-2</v>
      </c>
      <c r="H120" s="59">
        <f t="shared" si="17"/>
        <v>35.307251999999998</v>
      </c>
      <c r="I120" s="60">
        <f t="shared" si="18"/>
        <v>30.008510780411473</v>
      </c>
      <c r="J120" s="60">
        <f t="shared" si="19"/>
        <v>-5.2987412195885248</v>
      </c>
      <c r="K120" s="104">
        <f t="shared" si="20"/>
        <v>0</v>
      </c>
      <c r="L120" s="74">
        <f t="shared" si="21"/>
        <v>0</v>
      </c>
      <c r="M120" s="41"/>
    </row>
    <row r="121" spans="1:13">
      <c r="A121" s="102" t="s">
        <v>29</v>
      </c>
      <c r="B121" s="103">
        <v>389.2</v>
      </c>
      <c r="C121" s="103" t="s">
        <v>11</v>
      </c>
      <c r="D121" s="56" t="s">
        <v>11</v>
      </c>
      <c r="E121" s="75">
        <v>21908.15</v>
      </c>
      <c r="F121" s="57">
        <f>[4]Sheet1!$P$641/100</f>
        <v>2.3599999999999999E-2</v>
      </c>
      <c r="G121" s="58">
        <f>[4]Sheet1!$O$641/100</f>
        <v>2.0058226406793448E-2</v>
      </c>
      <c r="H121" s="59">
        <f t="shared" si="17"/>
        <v>517.03233999999998</v>
      </c>
      <c r="I121" s="60">
        <f t="shared" si="18"/>
        <v>439.43863285399192</v>
      </c>
      <c r="J121" s="60">
        <f t="shared" si="19"/>
        <v>-77.593707146008057</v>
      </c>
      <c r="K121" s="104">
        <f t="shared" si="20"/>
        <v>0</v>
      </c>
      <c r="L121" s="74">
        <f t="shared" si="21"/>
        <v>0</v>
      </c>
      <c r="M121" s="41"/>
    </row>
    <row r="122" spans="1:13">
      <c r="A122" s="102" t="s">
        <v>29</v>
      </c>
      <c r="B122" s="103">
        <v>390</v>
      </c>
      <c r="C122" s="103" t="s">
        <v>8</v>
      </c>
      <c r="D122" s="56" t="s">
        <v>8</v>
      </c>
      <c r="E122" s="75">
        <v>1408911.44</v>
      </c>
      <c r="F122" s="57">
        <f>[2]Sheet1!$P$652/100</f>
        <v>2.2200000000000001E-2</v>
      </c>
      <c r="G122" s="58">
        <f>[2]Sheet1!$O$652/100</f>
        <v>2.37831113473157E-2</v>
      </c>
      <c r="H122" s="59">
        <f t="shared" si="17"/>
        <v>31277.833967999999</v>
      </c>
      <c r="I122" s="60">
        <f t="shared" si="18"/>
        <v>33508.297656026902</v>
      </c>
      <c r="J122" s="60">
        <f t="shared" si="19"/>
        <v>2230.4636880269027</v>
      </c>
      <c r="K122" s="104">
        <f t="shared" si="20"/>
        <v>0</v>
      </c>
      <c r="L122" s="74">
        <f t="shared" si="21"/>
        <v>0</v>
      </c>
      <c r="M122" s="41"/>
    </row>
    <row r="123" spans="1:13">
      <c r="A123" s="102" t="s">
        <v>29</v>
      </c>
      <c r="B123" s="103">
        <v>390</v>
      </c>
      <c r="C123" s="103" t="s">
        <v>8</v>
      </c>
      <c r="D123" s="56" t="s">
        <v>45</v>
      </c>
      <c r="E123" s="75">
        <v>2748.7402749999997</v>
      </c>
      <c r="F123" s="57">
        <f>[2]Sheet1!$P$652/100</f>
        <v>2.2200000000000001E-2</v>
      </c>
      <c r="G123" s="58">
        <f>[2]Sheet1!$O$652/100</f>
        <v>2.37831113473157E-2</v>
      </c>
      <c r="H123" s="59">
        <f t="shared" si="17"/>
        <v>61.022034104999996</v>
      </c>
      <c r="I123" s="60">
        <f t="shared" si="18"/>
        <v>65.37359602517617</v>
      </c>
      <c r="J123" s="60">
        <f t="shared" si="19"/>
        <v>4.3515619201761737</v>
      </c>
      <c r="K123" s="104">
        <f t="shared" si="20"/>
        <v>0.21094222461591139</v>
      </c>
      <c r="L123" s="74">
        <f t="shared" si="21"/>
        <v>0.9179281519958491</v>
      </c>
      <c r="M123" s="41"/>
    </row>
    <row r="124" spans="1:13">
      <c r="A124" s="102" t="s">
        <v>29</v>
      </c>
      <c r="B124" s="103">
        <v>390</v>
      </c>
      <c r="C124" s="103" t="s">
        <v>13</v>
      </c>
      <c r="D124" s="56" t="s">
        <v>44</v>
      </c>
      <c r="E124" s="75">
        <v>858184.80581900012</v>
      </c>
      <c r="F124" s="57">
        <f>[2]Sheet1!$P$631/100</f>
        <v>2.4300000000000002E-2</v>
      </c>
      <c r="G124" s="58">
        <f>[2]Sheet1!$O$631/100</f>
        <v>2.1160664114378284E-2</v>
      </c>
      <c r="H124" s="59">
        <f t="shared" si="17"/>
        <v>20853.890781401704</v>
      </c>
      <c r="I124" s="60">
        <f t="shared" si="18"/>
        <v>18159.76042399881</v>
      </c>
      <c r="J124" s="60">
        <f t="shared" si="19"/>
        <v>-2694.1303574028934</v>
      </c>
      <c r="K124" s="104">
        <f t="shared" si="20"/>
        <v>0</v>
      </c>
      <c r="L124" s="74">
        <f t="shared" si="21"/>
        <v>0</v>
      </c>
      <c r="M124" s="41"/>
    </row>
    <row r="125" spans="1:13">
      <c r="A125" s="102" t="s">
        <v>29</v>
      </c>
      <c r="B125" s="103">
        <v>390</v>
      </c>
      <c r="C125" s="103" t="s">
        <v>13</v>
      </c>
      <c r="D125" s="56" t="s">
        <v>13</v>
      </c>
      <c r="E125" s="75">
        <v>9421521.3200000003</v>
      </c>
      <c r="F125" s="57">
        <f>[2]Sheet1!$P$631/100</f>
        <v>2.4300000000000002E-2</v>
      </c>
      <c r="G125" s="58">
        <f>[2]Sheet1!$O$631/100</f>
        <v>2.1160664114378284E-2</v>
      </c>
      <c r="H125" s="59">
        <f t="shared" si="17"/>
        <v>228942.96807600002</v>
      </c>
      <c r="I125" s="60">
        <f t="shared" si="18"/>
        <v>199365.64809897394</v>
      </c>
      <c r="J125" s="60">
        <f t="shared" si="19"/>
        <v>-29577.319977026084</v>
      </c>
      <c r="K125" s="104">
        <f t="shared" si="20"/>
        <v>0</v>
      </c>
      <c r="L125" s="74">
        <f t="shared" si="21"/>
        <v>0</v>
      </c>
      <c r="M125" s="41"/>
    </row>
    <row r="126" spans="1:13">
      <c r="A126" s="102" t="s">
        <v>29</v>
      </c>
      <c r="B126" s="103">
        <v>390</v>
      </c>
      <c r="C126" s="103" t="s">
        <v>9</v>
      </c>
      <c r="D126" s="56" t="s">
        <v>45</v>
      </c>
      <c r="E126" s="75">
        <v>1798854.53</v>
      </c>
      <c r="F126" s="57">
        <f>[2]Sheet1!$P$600/100</f>
        <v>2.3199999999999998E-2</v>
      </c>
      <c r="G126" s="58">
        <f>[2]Sheet1!$O$600/100</f>
        <v>2.2128641370603296E-2</v>
      </c>
      <c r="H126" s="59">
        <f t="shared" si="17"/>
        <v>41733.425095999999</v>
      </c>
      <c r="I126" s="60">
        <f t="shared" si="18"/>
        <v>39806.206772255151</v>
      </c>
      <c r="J126" s="60">
        <f t="shared" si="19"/>
        <v>-1927.218323744848</v>
      </c>
      <c r="K126" s="104">
        <f t="shared" si="20"/>
        <v>0.21094222461591139</v>
      </c>
      <c r="L126" s="74">
        <f t="shared" si="21"/>
        <v>-406.53172053128594</v>
      </c>
      <c r="M126" s="41"/>
    </row>
    <row r="127" spans="1:13">
      <c r="A127" s="102" t="s">
        <v>29</v>
      </c>
      <c r="B127" s="103">
        <v>390</v>
      </c>
      <c r="C127" s="103" t="s">
        <v>9</v>
      </c>
      <c r="D127" s="56" t="s">
        <v>16</v>
      </c>
      <c r="E127" s="75">
        <v>9806.85</v>
      </c>
      <c r="F127" s="57">
        <f>[2]Sheet1!$P$600/100</f>
        <v>2.3199999999999998E-2</v>
      </c>
      <c r="G127" s="58">
        <f>[2]Sheet1!$O$600/100</f>
        <v>2.2128641370603296E-2</v>
      </c>
      <c r="H127" s="59">
        <f t="shared" si="17"/>
        <v>227.51891999999998</v>
      </c>
      <c r="I127" s="60">
        <f t="shared" si="18"/>
        <v>217.01226662530092</v>
      </c>
      <c r="J127" s="60">
        <f t="shared" si="19"/>
        <v>-10.506653374699056</v>
      </c>
      <c r="K127" s="104">
        <f t="shared" si="20"/>
        <v>7.4395144976399194E-2</v>
      </c>
      <c r="L127" s="74">
        <f t="shared" si="21"/>
        <v>-0.78164400102751008</v>
      </c>
      <c r="M127" s="41"/>
    </row>
    <row r="128" spans="1:13">
      <c r="A128" s="102" t="s">
        <v>29</v>
      </c>
      <c r="B128" s="103">
        <v>390</v>
      </c>
      <c r="C128" s="103" t="s">
        <v>9</v>
      </c>
      <c r="D128" s="56" t="s">
        <v>9</v>
      </c>
      <c r="E128" s="75">
        <v>19390051.73</v>
      </c>
      <c r="F128" s="57">
        <f>[2]Sheet1!$P$600/100</f>
        <v>2.3199999999999998E-2</v>
      </c>
      <c r="G128" s="58">
        <f>[2]Sheet1!$O$600/100</f>
        <v>2.2128641370603296E-2</v>
      </c>
      <c r="H128" s="59">
        <f t="shared" si="17"/>
        <v>449849.200136</v>
      </c>
      <c r="I128" s="60">
        <f t="shared" si="18"/>
        <v>429075.50089061604</v>
      </c>
      <c r="J128" s="60">
        <f t="shared" si="19"/>
        <v>-20773.699245383963</v>
      </c>
      <c r="K128" s="104">
        <f t="shared" si="20"/>
        <v>0</v>
      </c>
      <c r="L128" s="74">
        <f t="shared" si="21"/>
        <v>0</v>
      </c>
      <c r="M128" s="41"/>
    </row>
    <row r="129" spans="1:13" ht="13.5" customHeight="1">
      <c r="A129" s="102" t="s">
        <v>29</v>
      </c>
      <c r="B129" s="103">
        <v>390</v>
      </c>
      <c r="C129" s="103" t="s">
        <v>9</v>
      </c>
      <c r="D129" s="56" t="s">
        <v>20</v>
      </c>
      <c r="E129" s="75">
        <v>35791061.990000002</v>
      </c>
      <c r="F129" s="57">
        <f>[2]Sheet1!$P$600/100</f>
        <v>2.3199999999999998E-2</v>
      </c>
      <c r="G129" s="58">
        <f>[2]Sheet1!$O$600/100</f>
        <v>2.2128641370603296E-2</v>
      </c>
      <c r="H129" s="59">
        <f t="shared" si="17"/>
        <v>830352.63816800003</v>
      </c>
      <c r="I129" s="60">
        <f t="shared" si="18"/>
        <v>792007.57504974119</v>
      </c>
      <c r="J129" s="60">
        <f t="shared" si="19"/>
        <v>-38345.06311825884</v>
      </c>
      <c r="K129" s="104">
        <f t="shared" si="20"/>
        <v>7.1660720597452474E-2</v>
      </c>
      <c r="L129" s="74">
        <f t="shared" si="21"/>
        <v>-2747.8348544092264</v>
      </c>
      <c r="M129" s="41"/>
    </row>
    <row r="130" spans="1:13">
      <c r="A130" s="102" t="s">
        <v>29</v>
      </c>
      <c r="B130" s="103">
        <v>390</v>
      </c>
      <c r="C130" s="103" t="s">
        <v>27</v>
      </c>
      <c r="D130" s="56" t="s">
        <v>44</v>
      </c>
      <c r="E130" s="75">
        <v>23327.9</v>
      </c>
      <c r="F130" s="57">
        <f>[2]Sheet1!$P$611/100</f>
        <v>2.3399999999999997E-2</v>
      </c>
      <c r="G130" s="58">
        <f>[2]Sheet1!$O$611/100</f>
        <v>2.0640186512539453E-2</v>
      </c>
      <c r="H130" s="59">
        <f t="shared" si="17"/>
        <v>545.87285999999995</v>
      </c>
      <c r="I130" s="60">
        <f t="shared" si="18"/>
        <v>481.49220694586916</v>
      </c>
      <c r="J130" s="60">
        <f t="shared" si="19"/>
        <v>-64.380653054130789</v>
      </c>
      <c r="K130" s="104">
        <f t="shared" si="20"/>
        <v>0</v>
      </c>
      <c r="L130" s="74">
        <f t="shared" si="21"/>
        <v>0</v>
      </c>
      <c r="M130" s="41"/>
    </row>
    <row r="131" spans="1:13">
      <c r="A131" s="102" t="s">
        <v>29</v>
      </c>
      <c r="B131" s="103">
        <v>390</v>
      </c>
      <c r="C131" s="103" t="s">
        <v>27</v>
      </c>
      <c r="D131" s="56" t="s">
        <v>45</v>
      </c>
      <c r="E131" s="75">
        <v>350708.45</v>
      </c>
      <c r="F131" s="57">
        <f>[2]Sheet1!$P$611/100</f>
        <v>2.3399999999999997E-2</v>
      </c>
      <c r="G131" s="58">
        <f>[2]Sheet1!$O$611/100</f>
        <v>2.0640186512539453E-2</v>
      </c>
      <c r="H131" s="59">
        <f t="shared" si="17"/>
        <v>8206.5777299999991</v>
      </c>
      <c r="I131" s="60">
        <f t="shared" si="18"/>
        <v>7238.6878195236177</v>
      </c>
      <c r="J131" s="60">
        <f t="shared" si="19"/>
        <v>-967.88991047638137</v>
      </c>
      <c r="K131" s="104">
        <f t="shared" si="20"/>
        <v>0.21094222461591139</v>
      </c>
      <c r="L131" s="74">
        <f t="shared" si="21"/>
        <v>-204.16885089918321</v>
      </c>
      <c r="M131" s="41"/>
    </row>
    <row r="132" spans="1:13">
      <c r="A132" s="102" t="s">
        <v>29</v>
      </c>
      <c r="B132" s="103">
        <v>390</v>
      </c>
      <c r="C132" s="103" t="s">
        <v>12</v>
      </c>
      <c r="D132" s="56" t="s">
        <v>44</v>
      </c>
      <c r="E132" s="75">
        <v>1905264.33</v>
      </c>
      <c r="F132" s="57">
        <f>[2]Sheet1!$P$663/100</f>
        <v>2.4300000000000002E-2</v>
      </c>
      <c r="G132" s="58">
        <v>2.18E-2</v>
      </c>
      <c r="H132" s="59">
        <f t="shared" si="17"/>
        <v>46297.923219000004</v>
      </c>
      <c r="I132" s="60">
        <f t="shared" si="18"/>
        <v>41534.762394000005</v>
      </c>
      <c r="J132" s="60">
        <f t="shared" si="19"/>
        <v>-4763.160824999999</v>
      </c>
      <c r="K132" s="104">
        <f t="shared" si="20"/>
        <v>0</v>
      </c>
      <c r="L132" s="74">
        <f t="shared" si="21"/>
        <v>0</v>
      </c>
      <c r="M132" s="41"/>
    </row>
    <row r="133" spans="1:13">
      <c r="A133" s="102" t="s">
        <v>29</v>
      </c>
      <c r="B133" s="103">
        <v>390</v>
      </c>
      <c r="C133" s="103" t="s">
        <v>12</v>
      </c>
      <c r="D133" s="56" t="s">
        <v>16</v>
      </c>
      <c r="E133" s="75">
        <v>7583242.4699999997</v>
      </c>
      <c r="F133" s="57">
        <f>[2]Sheet1!$P$663/100</f>
        <v>2.4300000000000002E-2</v>
      </c>
      <c r="G133" s="58">
        <v>2.18E-2</v>
      </c>
      <c r="H133" s="59">
        <f t="shared" si="17"/>
        <v>184272.792021</v>
      </c>
      <c r="I133" s="60">
        <f t="shared" si="18"/>
        <v>165314.68584600001</v>
      </c>
      <c r="J133" s="60">
        <f t="shared" si="19"/>
        <v>-18958.106174999994</v>
      </c>
      <c r="K133" s="104">
        <f t="shared" si="20"/>
        <v>7.4395144976399194E-2</v>
      </c>
      <c r="L133" s="74">
        <f t="shared" si="21"/>
        <v>-1410.3910573670933</v>
      </c>
      <c r="M133" s="41"/>
    </row>
    <row r="134" spans="1:13">
      <c r="A134" s="102" t="s">
        <v>29</v>
      </c>
      <c r="B134" s="103">
        <v>390</v>
      </c>
      <c r="C134" s="103" t="s">
        <v>12</v>
      </c>
      <c r="D134" s="56" t="s">
        <v>20</v>
      </c>
      <c r="E134" s="75">
        <v>37741506.639999993</v>
      </c>
      <c r="F134" s="57">
        <f>[2]Sheet1!$P$663/100</f>
        <v>2.4300000000000002E-2</v>
      </c>
      <c r="G134" s="58">
        <v>2.18E-2</v>
      </c>
      <c r="H134" s="59">
        <f t="shared" si="17"/>
        <v>917118.61135199992</v>
      </c>
      <c r="I134" s="60">
        <f t="shared" si="18"/>
        <v>822764.84475199983</v>
      </c>
      <c r="J134" s="60">
        <f t="shared" si="19"/>
        <v>-94353.76660000009</v>
      </c>
      <c r="K134" s="104">
        <f t="shared" si="20"/>
        <v>7.1660720597452474E-2</v>
      </c>
      <c r="L134" s="74">
        <f t="shared" si="21"/>
        <v>-6761.4589056398499</v>
      </c>
      <c r="M134" s="41"/>
    </row>
    <row r="135" spans="1:13">
      <c r="A135" s="102" t="s">
        <v>29</v>
      </c>
      <c r="B135" s="103">
        <v>390</v>
      </c>
      <c r="C135" s="103" t="s">
        <v>12</v>
      </c>
      <c r="D135" s="56" t="s">
        <v>12</v>
      </c>
      <c r="E135" s="75">
        <v>35069782.920000017</v>
      </c>
      <c r="F135" s="57">
        <f>[2]Sheet1!$P$663/100</f>
        <v>2.4300000000000002E-2</v>
      </c>
      <c r="G135" s="58">
        <v>2.18E-2</v>
      </c>
      <c r="H135" s="59">
        <f t="shared" si="17"/>
        <v>852195.72495600046</v>
      </c>
      <c r="I135" s="60">
        <f t="shared" si="18"/>
        <v>764521.26765600033</v>
      </c>
      <c r="J135" s="60">
        <f t="shared" si="19"/>
        <v>-87674.457300000126</v>
      </c>
      <c r="K135" s="104">
        <f t="shared" si="20"/>
        <v>0</v>
      </c>
      <c r="L135" s="74">
        <f t="shared" si="21"/>
        <v>0</v>
      </c>
      <c r="M135" s="41"/>
    </row>
    <row r="136" spans="1:13">
      <c r="A136" s="102" t="s">
        <v>29</v>
      </c>
      <c r="B136" s="103">
        <v>390</v>
      </c>
      <c r="C136" s="103" t="s">
        <v>10</v>
      </c>
      <c r="D136" s="56" t="s">
        <v>45</v>
      </c>
      <c r="E136" s="105">
        <v>65829.14</v>
      </c>
      <c r="F136" s="57">
        <f>[2]Sheet1!$P$620/100</f>
        <v>3.7999999999999999E-2</v>
      </c>
      <c r="G136" s="58">
        <f>[2]Sheet1!$O$620/100</f>
        <v>3.7979225491325867E-2</v>
      </c>
      <c r="H136" s="59">
        <f t="shared" si="17"/>
        <v>2501.5073199999997</v>
      </c>
      <c r="I136" s="60">
        <f t="shared" si="18"/>
        <v>2500.1397519600591</v>
      </c>
      <c r="J136" s="60">
        <f t="shared" si="19"/>
        <v>-1.3675680399405792</v>
      </c>
      <c r="K136" s="104">
        <f t="shared" si="20"/>
        <v>0.21094222461591139</v>
      </c>
      <c r="L136" s="74">
        <f t="shared" si="21"/>
        <v>-0.28847784465868731</v>
      </c>
      <c r="M136" s="41"/>
    </row>
    <row r="137" spans="1:13">
      <c r="A137" s="102" t="s">
        <v>29</v>
      </c>
      <c r="B137" s="103">
        <v>390</v>
      </c>
      <c r="C137" s="103" t="s">
        <v>10</v>
      </c>
      <c r="D137" s="56" t="s">
        <v>10</v>
      </c>
      <c r="E137" s="105">
        <v>10786963.939999999</v>
      </c>
      <c r="F137" s="57">
        <f>[2]Sheet1!$P$620/100</f>
        <v>3.7999999999999999E-2</v>
      </c>
      <c r="G137" s="58">
        <f>[2]Sheet1!$O$620/100</f>
        <v>3.7979225491325867E-2</v>
      </c>
      <c r="H137" s="59">
        <f t="shared" si="17"/>
        <v>409904.62971999997</v>
      </c>
      <c r="I137" s="60">
        <f t="shared" si="18"/>
        <v>409680.53584406088</v>
      </c>
      <c r="J137" s="60">
        <f t="shared" si="19"/>
        <v>-224.09387593908468</v>
      </c>
      <c r="K137" s="104">
        <f t="shared" si="20"/>
        <v>1</v>
      </c>
      <c r="L137" s="74">
        <f t="shared" si="21"/>
        <v>-224.09387593908468</v>
      </c>
      <c r="M137" s="41"/>
    </row>
    <row r="138" spans="1:13">
      <c r="A138" s="102" t="s">
        <v>29</v>
      </c>
      <c r="B138" s="103">
        <v>390</v>
      </c>
      <c r="C138" s="103" t="s">
        <v>11</v>
      </c>
      <c r="D138" s="56" t="s">
        <v>44</v>
      </c>
      <c r="E138" s="75">
        <v>548811.86</v>
      </c>
      <c r="F138" s="57">
        <f>[2]Sheet1!$P$642/100</f>
        <v>2.58E-2</v>
      </c>
      <c r="G138" s="58">
        <f>[2]Sheet1!$O$642/100</f>
        <v>3.0290501145907246E-2</v>
      </c>
      <c r="H138" s="59">
        <f t="shared" si="17"/>
        <v>14159.345987999999</v>
      </c>
      <c r="I138" s="60">
        <f t="shared" si="18"/>
        <v>16623.786274217488</v>
      </c>
      <c r="J138" s="60">
        <f t="shared" si="19"/>
        <v>2464.4402862174884</v>
      </c>
      <c r="K138" s="104">
        <f t="shared" si="20"/>
        <v>0</v>
      </c>
      <c r="L138" s="74">
        <f t="shared" si="21"/>
        <v>0</v>
      </c>
      <c r="M138" s="41"/>
    </row>
    <row r="139" spans="1:13">
      <c r="A139" s="102" t="s">
        <v>29</v>
      </c>
      <c r="B139" s="103">
        <v>390</v>
      </c>
      <c r="C139" s="103" t="s">
        <v>11</v>
      </c>
      <c r="D139" s="56" t="s">
        <v>11</v>
      </c>
      <c r="E139" s="75">
        <v>3269072.52</v>
      </c>
      <c r="F139" s="57">
        <f>[2]Sheet1!$P$642/100</f>
        <v>2.58E-2</v>
      </c>
      <c r="G139" s="58">
        <f>[2]Sheet1!$O$642/100</f>
        <v>3.0290501145907246E-2</v>
      </c>
      <c r="H139" s="59">
        <f t="shared" si="17"/>
        <v>84342.071016000002</v>
      </c>
      <c r="I139" s="60">
        <f t="shared" si="18"/>
        <v>99021.844913113891</v>
      </c>
      <c r="J139" s="60">
        <f t="shared" si="19"/>
        <v>14679.77389711389</v>
      </c>
      <c r="K139" s="104">
        <f t="shared" si="20"/>
        <v>0</v>
      </c>
      <c r="L139" s="74">
        <f t="shared" si="21"/>
        <v>0</v>
      </c>
      <c r="M139" s="41"/>
    </row>
    <row r="140" spans="1:13">
      <c r="A140" s="102" t="s">
        <v>29</v>
      </c>
      <c r="B140" s="103">
        <v>390</v>
      </c>
      <c r="C140" s="103" t="s">
        <v>11</v>
      </c>
      <c r="D140" s="56" t="s">
        <v>11</v>
      </c>
      <c r="E140" s="75">
        <v>2300970.41</v>
      </c>
      <c r="F140" s="57">
        <f>[2]Sheet1!$P$642/100</f>
        <v>2.58E-2</v>
      </c>
      <c r="G140" s="58">
        <f>[2]Sheet1!$O$642/100</f>
        <v>3.0290501145907246E-2</v>
      </c>
      <c r="H140" s="59">
        <f t="shared" si="17"/>
        <v>59365.036578000007</v>
      </c>
      <c r="I140" s="60">
        <f t="shared" si="18"/>
        <v>69697.546840803669</v>
      </c>
      <c r="J140" s="60">
        <f t="shared" si="19"/>
        <v>10332.510262803662</v>
      </c>
      <c r="K140" s="104">
        <f t="shared" si="20"/>
        <v>0</v>
      </c>
      <c r="L140" s="74">
        <f t="shared" si="21"/>
        <v>0</v>
      </c>
      <c r="M140" s="41"/>
    </row>
    <row r="141" spans="1:13">
      <c r="A141" s="102" t="s">
        <v>29</v>
      </c>
      <c r="B141" s="103">
        <v>391.1</v>
      </c>
      <c r="C141" s="103" t="s">
        <v>9</v>
      </c>
      <c r="D141" s="56" t="s">
        <v>20</v>
      </c>
      <c r="E141" s="75">
        <v>4039625.0860370002</v>
      </c>
      <c r="F141" s="57">
        <f>[2]Sheet1!$P$601/100</f>
        <v>0.26850000000000002</v>
      </c>
      <c r="G141" s="58">
        <f>[2]Sheet1!$O$601/100</f>
        <v>0.20422925606731446</v>
      </c>
      <c r="H141" s="59">
        <f t="shared" si="17"/>
        <v>1084639.3356009347</v>
      </c>
      <c r="I141" s="60">
        <f t="shared" si="18"/>
        <v>825009.62611219776</v>
      </c>
      <c r="J141" s="60">
        <f t="shared" si="19"/>
        <v>-259629.70948873693</v>
      </c>
      <c r="K141" s="104">
        <f t="shared" si="20"/>
        <v>7.1660720597452474E-2</v>
      </c>
      <c r="L141" s="74">
        <f t="shared" si="21"/>
        <v>-18605.252070470131</v>
      </c>
      <c r="M141" s="41"/>
    </row>
    <row r="142" spans="1:13">
      <c r="A142" s="102" t="s">
        <v>29</v>
      </c>
      <c r="B142" s="103">
        <v>397</v>
      </c>
      <c r="C142" s="103" t="s">
        <v>8</v>
      </c>
      <c r="D142" s="56" t="s">
        <v>8</v>
      </c>
      <c r="E142" s="75">
        <v>2803090.74</v>
      </c>
      <c r="F142" s="57">
        <f>[2]Sheet1!$P$658/100</f>
        <v>4.1500000000000002E-2</v>
      </c>
      <c r="G142" s="58">
        <f>[2]Sheet1!$O$658/100</f>
        <v>4.1525318697168648E-2</v>
      </c>
      <c r="H142" s="59">
        <f t="shared" si="17"/>
        <v>116328.26571000002</v>
      </c>
      <c r="I142" s="60">
        <f t="shared" si="18"/>
        <v>116399.23631558231</v>
      </c>
      <c r="J142" s="60">
        <f t="shared" si="19"/>
        <v>70.970605582289863</v>
      </c>
      <c r="K142" s="104">
        <f t="shared" si="20"/>
        <v>0</v>
      </c>
      <c r="L142" s="74">
        <f t="shared" si="21"/>
        <v>0</v>
      </c>
      <c r="M142" s="41"/>
    </row>
    <row r="143" spans="1:13">
      <c r="A143" s="102" t="s">
        <v>29</v>
      </c>
      <c r="B143" s="103">
        <v>397</v>
      </c>
      <c r="C143" s="103" t="s">
        <v>8</v>
      </c>
      <c r="D143" s="56" t="s">
        <v>45</v>
      </c>
      <c r="E143" s="75">
        <v>1551086.12</v>
      </c>
      <c r="F143" s="57">
        <f>[2]Sheet1!$P$658/100</f>
        <v>4.1500000000000002E-2</v>
      </c>
      <c r="G143" s="58">
        <f>[2]Sheet1!$O$658/100</f>
        <v>4.1525318697168648E-2</v>
      </c>
      <c r="H143" s="59">
        <f t="shared" si="17"/>
        <v>64370.073980000008</v>
      </c>
      <c r="I143" s="60">
        <f t="shared" si="18"/>
        <v>64409.345459754775</v>
      </c>
      <c r="J143" s="60">
        <f t="shared" si="19"/>
        <v>39.271479754766915</v>
      </c>
      <c r="K143" s="104">
        <f t="shared" si="20"/>
        <v>0.21094222461591139</v>
      </c>
      <c r="L143" s="74">
        <f t="shared" si="21"/>
        <v>8.2840133034292585</v>
      </c>
      <c r="M143" s="41"/>
    </row>
    <row r="144" spans="1:13">
      <c r="A144" s="102" t="s">
        <v>29</v>
      </c>
      <c r="B144" s="103">
        <v>397</v>
      </c>
      <c r="C144" s="103" t="s">
        <v>13</v>
      </c>
      <c r="D144" s="56" t="s">
        <v>44</v>
      </c>
      <c r="E144" s="75">
        <v>5437947.0399999991</v>
      </c>
      <c r="F144" s="57">
        <f>[2]Sheet1!$P$637/100</f>
        <v>4.7500000000000001E-2</v>
      </c>
      <c r="G144" s="58">
        <f>[2]Sheet1!$O$637/100</f>
        <v>3.7931178034126697E-2</v>
      </c>
      <c r="H144" s="59">
        <f t="shared" si="17"/>
        <v>258302.48439999996</v>
      </c>
      <c r="I144" s="60">
        <f t="shared" si="18"/>
        <v>206267.73731439226</v>
      </c>
      <c r="J144" s="60">
        <f t="shared" si="19"/>
        <v>-52034.747085607698</v>
      </c>
      <c r="K144" s="104">
        <f t="shared" si="20"/>
        <v>0</v>
      </c>
      <c r="L144" s="74">
        <f t="shared" si="21"/>
        <v>0</v>
      </c>
      <c r="M144" s="41"/>
    </row>
    <row r="145" spans="1:13">
      <c r="A145" s="102" t="s">
        <v>29</v>
      </c>
      <c r="B145" s="103">
        <v>397</v>
      </c>
      <c r="C145" s="103" t="s">
        <v>13</v>
      </c>
      <c r="D145" s="56" t="s">
        <v>13</v>
      </c>
      <c r="E145" s="75">
        <f>6153063.17+44644</f>
        <v>6197707.1699999999</v>
      </c>
      <c r="F145" s="57">
        <f>[2]Sheet1!$P$637/100</f>
        <v>4.7500000000000001E-2</v>
      </c>
      <c r="G145" s="58">
        <f>[2]Sheet1!$O$637/100</f>
        <v>3.7931178034126697E-2</v>
      </c>
      <c r="H145" s="59">
        <f t="shared" si="17"/>
        <v>294391.09057499998</v>
      </c>
      <c r="I145" s="60">
        <f t="shared" si="18"/>
        <v>235086.33406865352</v>
      </c>
      <c r="J145" s="60">
        <f t="shared" si="19"/>
        <v>-59304.756506346457</v>
      </c>
      <c r="K145" s="104">
        <f t="shared" si="20"/>
        <v>0</v>
      </c>
      <c r="L145" s="74">
        <f t="shared" si="21"/>
        <v>0</v>
      </c>
      <c r="M145" s="41"/>
    </row>
    <row r="146" spans="1:13">
      <c r="A146" s="102" t="s">
        <v>29</v>
      </c>
      <c r="B146" s="103">
        <v>397</v>
      </c>
      <c r="C146" s="103" t="s">
        <v>9</v>
      </c>
      <c r="D146" s="56" t="s">
        <v>45</v>
      </c>
      <c r="E146" s="75">
        <v>16720187.970000004</v>
      </c>
      <c r="F146" s="57">
        <f>[2]Sheet1!$P$607/100</f>
        <v>5.4400000000000004E-2</v>
      </c>
      <c r="G146" s="58">
        <f>[2]Sheet1!$O$607/100</f>
        <v>4.0560051553269673E-2</v>
      </c>
      <c r="H146" s="59">
        <f t="shared" si="17"/>
        <v>909578.22556800034</v>
      </c>
      <c r="I146" s="60">
        <f t="shared" si="18"/>
        <v>678171.68604355957</v>
      </c>
      <c r="J146" s="60">
        <f t="shared" si="19"/>
        <v>-231406.53952444077</v>
      </c>
      <c r="K146" s="104">
        <f t="shared" si="20"/>
        <v>0.21094222461591139</v>
      </c>
      <c r="L146" s="74">
        <f t="shared" si="21"/>
        <v>-48813.410237955359</v>
      </c>
      <c r="M146" s="41"/>
    </row>
    <row r="147" spans="1:13">
      <c r="A147" s="102" t="s">
        <v>29</v>
      </c>
      <c r="B147" s="103">
        <v>397</v>
      </c>
      <c r="C147" s="103" t="s">
        <v>9</v>
      </c>
      <c r="D147" s="56" t="s">
        <v>16</v>
      </c>
      <c r="E147" s="75">
        <v>3376740.04</v>
      </c>
      <c r="F147" s="57">
        <f>[2]Sheet1!$P$607/100</f>
        <v>5.4400000000000004E-2</v>
      </c>
      <c r="G147" s="58">
        <f>[2]Sheet1!$O$607/100</f>
        <v>4.0560051553269673E-2</v>
      </c>
      <c r="H147" s="59">
        <f t="shared" si="17"/>
        <v>183694.65817600003</v>
      </c>
      <c r="I147" s="60">
        <f t="shared" si="18"/>
        <v>136960.75010438991</v>
      </c>
      <c r="J147" s="60">
        <f t="shared" si="19"/>
        <v>-46733.908071610116</v>
      </c>
      <c r="K147" s="104">
        <f t="shared" si="20"/>
        <v>7.4395144976399194E-2</v>
      </c>
      <c r="L147" s="74">
        <f t="shared" si="21"/>
        <v>-3476.7758663011473</v>
      </c>
      <c r="M147" s="41"/>
    </row>
    <row r="148" spans="1:13">
      <c r="A148" s="102" t="s">
        <v>29</v>
      </c>
      <c r="B148" s="103">
        <v>397</v>
      </c>
      <c r="C148" s="103" t="s">
        <v>9</v>
      </c>
      <c r="D148" s="56" t="s">
        <v>9</v>
      </c>
      <c r="E148" s="75">
        <f>35803815.5+68721</f>
        <v>35872536.5</v>
      </c>
      <c r="F148" s="57">
        <f>[2]Sheet1!$P$607/100</f>
        <v>5.4400000000000004E-2</v>
      </c>
      <c r="G148" s="58">
        <f>[2]Sheet1!$O$607/100</f>
        <v>4.0560051553269673E-2</v>
      </c>
      <c r="H148" s="59">
        <f t="shared" si="17"/>
        <v>1951465.9856000002</v>
      </c>
      <c r="I148" s="60">
        <f t="shared" si="18"/>
        <v>1454991.929786548</v>
      </c>
      <c r="J148" s="60">
        <f t="shared" si="19"/>
        <v>-496474.05581345223</v>
      </c>
      <c r="K148" s="104">
        <f t="shared" si="20"/>
        <v>0</v>
      </c>
      <c r="L148" s="74">
        <f t="shared" si="21"/>
        <v>0</v>
      </c>
      <c r="M148" s="41"/>
    </row>
    <row r="149" spans="1:13">
      <c r="A149" s="102" t="s">
        <v>29</v>
      </c>
      <c r="B149" s="103">
        <v>397</v>
      </c>
      <c r="C149" s="103" t="s">
        <v>9</v>
      </c>
      <c r="D149" s="56" t="s">
        <v>20</v>
      </c>
      <c r="E149" s="75">
        <v>28074169.990000002</v>
      </c>
      <c r="F149" s="57">
        <f>[2]Sheet1!$P$607/100</f>
        <v>5.4400000000000004E-2</v>
      </c>
      <c r="G149" s="58">
        <f>[2]Sheet1!$O$607/100</f>
        <v>4.0560051553269673E-2</v>
      </c>
      <c r="H149" s="59">
        <f t="shared" si="17"/>
        <v>1527234.8474560003</v>
      </c>
      <c r="I149" s="60">
        <f t="shared" si="18"/>
        <v>1138689.7821096564</v>
      </c>
      <c r="J149" s="60">
        <f t="shared" si="19"/>
        <v>-388545.06534634391</v>
      </c>
      <c r="K149" s="104">
        <f t="shared" si="20"/>
        <v>7.1660720597452474E-2</v>
      </c>
      <c r="L149" s="74">
        <f t="shared" si="21"/>
        <v>-27843.419367303264</v>
      </c>
      <c r="M149" s="41"/>
    </row>
    <row r="150" spans="1:13">
      <c r="A150" s="102" t="s">
        <v>29</v>
      </c>
      <c r="B150" s="103">
        <v>397</v>
      </c>
      <c r="C150" s="103" t="s">
        <v>12</v>
      </c>
      <c r="D150" s="56" t="s">
        <v>48</v>
      </c>
      <c r="E150" s="75">
        <v>103264.93</v>
      </c>
      <c r="F150" s="57">
        <f>[2]Sheet1!$P$670/100</f>
        <v>4.7500000000000001E-2</v>
      </c>
      <c r="G150" s="58">
        <v>4.0899999999999999E-2</v>
      </c>
      <c r="H150" s="59">
        <f t="shared" si="17"/>
        <v>4905.084175</v>
      </c>
      <c r="I150" s="60">
        <f t="shared" si="18"/>
        <v>4223.535637</v>
      </c>
      <c r="J150" s="60">
        <f t="shared" si="19"/>
        <v>-681.54853800000001</v>
      </c>
      <c r="K150" s="104">
        <f t="shared" si="20"/>
        <v>0</v>
      </c>
      <c r="L150" s="74">
        <f t="shared" si="21"/>
        <v>0</v>
      </c>
      <c r="M150" s="41"/>
    </row>
    <row r="151" spans="1:13">
      <c r="A151" s="102" t="s">
        <v>29</v>
      </c>
      <c r="B151" s="103">
        <v>397</v>
      </c>
      <c r="C151" s="103" t="s">
        <v>12</v>
      </c>
      <c r="D151" s="56" t="s">
        <v>44</v>
      </c>
      <c r="E151" s="75">
        <v>29415081.220000014</v>
      </c>
      <c r="F151" s="57">
        <f>[2]Sheet1!$P$670/100</f>
        <v>4.7500000000000001E-2</v>
      </c>
      <c r="G151" s="58">
        <v>4.0899999999999999E-2</v>
      </c>
      <c r="H151" s="59">
        <f t="shared" si="17"/>
        <v>1397216.3579500006</v>
      </c>
      <c r="I151" s="60">
        <f t="shared" si="18"/>
        <v>1203076.8218980005</v>
      </c>
      <c r="J151" s="60">
        <f t="shared" si="19"/>
        <v>-194139.53605200001</v>
      </c>
      <c r="K151" s="104">
        <f t="shared" si="20"/>
        <v>0</v>
      </c>
      <c r="L151" s="74">
        <f t="shared" si="21"/>
        <v>0</v>
      </c>
      <c r="M151" s="41"/>
    </row>
    <row r="152" spans="1:13">
      <c r="A152" s="102" t="s">
        <v>29</v>
      </c>
      <c r="B152" s="103">
        <v>397</v>
      </c>
      <c r="C152" s="103" t="s">
        <v>12</v>
      </c>
      <c r="D152" s="56" t="s">
        <v>16</v>
      </c>
      <c r="E152" s="75">
        <v>1190706.69</v>
      </c>
      <c r="F152" s="57">
        <f>[2]Sheet1!$P$670/100</f>
        <v>4.7500000000000001E-2</v>
      </c>
      <c r="G152" s="58">
        <v>4.0899999999999999E-2</v>
      </c>
      <c r="H152" s="59">
        <f t="shared" si="17"/>
        <v>56558.567774999996</v>
      </c>
      <c r="I152" s="60">
        <f t="shared" si="18"/>
        <v>48699.903620999998</v>
      </c>
      <c r="J152" s="60">
        <f t="shared" si="19"/>
        <v>-7858.6641539999982</v>
      </c>
      <c r="K152" s="104">
        <f t="shared" si="20"/>
        <v>7.4395144976399194E-2</v>
      </c>
      <c r="L152" s="74">
        <f t="shared" si="21"/>
        <v>-584.64645905766145</v>
      </c>
      <c r="M152" s="41"/>
    </row>
    <row r="153" spans="1:13">
      <c r="A153" s="102" t="s">
        <v>29</v>
      </c>
      <c r="B153" s="103">
        <v>397</v>
      </c>
      <c r="C153" s="103" t="s">
        <v>12</v>
      </c>
      <c r="D153" s="56" t="s">
        <v>20</v>
      </c>
      <c r="E153" s="75">
        <v>16054610.950000001</v>
      </c>
      <c r="F153" s="57">
        <f>[2]Sheet1!$P$670/100</f>
        <v>4.7500000000000001E-2</v>
      </c>
      <c r="G153" s="58">
        <v>4.0899999999999999E-2</v>
      </c>
      <c r="H153" s="59">
        <f t="shared" si="17"/>
        <v>762594.02012500004</v>
      </c>
      <c r="I153" s="60">
        <f t="shared" si="18"/>
        <v>656633.58785500005</v>
      </c>
      <c r="J153" s="60">
        <f t="shared" si="19"/>
        <v>-105960.43226999999</v>
      </c>
      <c r="K153" s="104">
        <f t="shared" si="20"/>
        <v>7.1660720597452474E-2</v>
      </c>
      <c r="L153" s="74">
        <f t="shared" si="21"/>
        <v>-7593.2009312857563</v>
      </c>
      <c r="M153" s="41"/>
    </row>
    <row r="154" spans="1:13">
      <c r="A154" s="102" t="s">
        <v>29</v>
      </c>
      <c r="B154" s="103">
        <v>397</v>
      </c>
      <c r="C154" s="103" t="s">
        <v>12</v>
      </c>
      <c r="D154" s="56" t="s">
        <v>12</v>
      </c>
      <c r="E154" s="75">
        <f>27813565.63+7190</f>
        <v>27820755.629999999</v>
      </c>
      <c r="F154" s="57">
        <f>[2]Sheet1!$P$670/100</f>
        <v>4.7500000000000001E-2</v>
      </c>
      <c r="G154" s="58">
        <v>4.0899999999999999E-2</v>
      </c>
      <c r="H154" s="59">
        <f>F154*E154</f>
        <v>1321485.892425</v>
      </c>
      <c r="I154" s="60">
        <f>G154*E154+948</f>
        <v>1138816.905267</v>
      </c>
      <c r="J154" s="60">
        <f t="shared" si="19"/>
        <v>-182668.987158</v>
      </c>
      <c r="K154" s="104">
        <f t="shared" si="20"/>
        <v>0</v>
      </c>
      <c r="L154" s="74">
        <f t="shared" si="21"/>
        <v>0</v>
      </c>
      <c r="M154" s="41"/>
    </row>
    <row r="155" spans="1:13">
      <c r="A155" s="102" t="s">
        <v>29</v>
      </c>
      <c r="B155" s="103">
        <v>397</v>
      </c>
      <c r="C155" s="103" t="s">
        <v>10</v>
      </c>
      <c r="D155" s="56" t="s">
        <v>45</v>
      </c>
      <c r="E155" s="75">
        <v>3444921.24</v>
      </c>
      <c r="F155" s="57">
        <f>[2]Sheet1!$P$626/100</f>
        <v>5.2999999999999999E-2</v>
      </c>
      <c r="G155" s="58">
        <f>[2]Sheet1!$O$626/100</f>
        <v>5.2415442705542735E-2</v>
      </c>
      <c r="H155" s="59">
        <f t="shared" si="17"/>
        <v>182580.82571999999</v>
      </c>
      <c r="I155" s="60">
        <f t="shared" si="18"/>
        <v>180567.07188032725</v>
      </c>
      <c r="J155" s="60">
        <f t="shared" si="19"/>
        <v>-2013.7538396727468</v>
      </c>
      <c r="K155" s="104">
        <f t="shared" si="20"/>
        <v>0.21094222461591139</v>
      </c>
      <c r="L155" s="74">
        <f t="shared" si="21"/>
        <v>-424.78571476940255</v>
      </c>
      <c r="M155" s="41"/>
    </row>
    <row r="156" spans="1:13">
      <c r="A156" s="102" t="s">
        <v>29</v>
      </c>
      <c r="B156" s="103">
        <v>397</v>
      </c>
      <c r="C156" s="103" t="s">
        <v>10</v>
      </c>
      <c r="D156" s="56" t="s">
        <v>10</v>
      </c>
      <c r="E156" s="75">
        <v>9345241.3899999987</v>
      </c>
      <c r="F156" s="57">
        <f>[2]Sheet1!$P$626/100</f>
        <v>5.2999999999999999E-2</v>
      </c>
      <c r="G156" s="58">
        <f>[2]Sheet1!$O$626/100</f>
        <v>5.2415442705542735E-2</v>
      </c>
      <c r="H156" s="59">
        <f t="shared" si="17"/>
        <v>495297.79366999993</v>
      </c>
      <c r="I156" s="60">
        <f t="shared" si="18"/>
        <v>489834.96464701148</v>
      </c>
      <c r="J156" s="60">
        <f t="shared" si="19"/>
        <v>-5462.8290229884442</v>
      </c>
      <c r="K156" s="104">
        <f t="shared" si="20"/>
        <v>1</v>
      </c>
      <c r="L156" s="74">
        <f t="shared" si="21"/>
        <v>-5462.8290229884442</v>
      </c>
      <c r="M156" s="41"/>
    </row>
    <row r="157" spans="1:13">
      <c r="A157" s="102" t="s">
        <v>29</v>
      </c>
      <c r="B157" s="103">
        <v>397</v>
      </c>
      <c r="C157" s="103" t="s">
        <v>11</v>
      </c>
      <c r="D157" s="56" t="s">
        <v>44</v>
      </c>
      <c r="E157" s="75">
        <v>13889471.630000001</v>
      </c>
      <c r="F157" s="57">
        <f>[2]Sheet1!$P$648/100</f>
        <v>4.8600000000000004E-2</v>
      </c>
      <c r="G157" s="58">
        <f>[2]Sheet1!$O$648/100</f>
        <v>5.4033357868289167E-2</v>
      </c>
      <c r="H157" s="59">
        <f t="shared" si="17"/>
        <v>675028.32121800014</v>
      </c>
      <c r="I157" s="60">
        <f t="shared" si="18"/>
        <v>750494.79118523968</v>
      </c>
      <c r="J157" s="60">
        <f t="shared" si="19"/>
        <v>75466.469967239536</v>
      </c>
      <c r="K157" s="104">
        <f t="shared" si="20"/>
        <v>0</v>
      </c>
      <c r="L157" s="74">
        <f t="shared" si="21"/>
        <v>0</v>
      </c>
      <c r="M157" s="41"/>
    </row>
    <row r="158" spans="1:13">
      <c r="A158" s="102" t="s">
        <v>29</v>
      </c>
      <c r="B158" s="103">
        <v>397</v>
      </c>
      <c r="C158" s="103" t="s">
        <v>11</v>
      </c>
      <c r="D158" s="56" t="s">
        <v>20</v>
      </c>
      <c r="E158" s="75">
        <v>180661.81</v>
      </c>
      <c r="F158" s="57">
        <f>[2]Sheet1!$P$648/100</f>
        <v>4.8600000000000004E-2</v>
      </c>
      <c r="G158" s="58">
        <f>[2]Sheet1!$O$648/100</f>
        <v>5.4033357868289167E-2</v>
      </c>
      <c r="H158" s="59">
        <f t="shared" si="17"/>
        <v>8780.1639660000001</v>
      </c>
      <c r="I158" s="60">
        <f t="shared" si="18"/>
        <v>9761.7642328628626</v>
      </c>
      <c r="J158" s="60">
        <f t="shared" si="19"/>
        <v>981.60026686286255</v>
      </c>
      <c r="K158" s="104">
        <f t="shared" si="20"/>
        <v>7.1660720597452474E-2</v>
      </c>
      <c r="L158" s="74">
        <f t="shared" si="21"/>
        <v>70.342182462044377</v>
      </c>
      <c r="M158" s="41"/>
    </row>
    <row r="159" spans="1:13">
      <c r="A159" s="102" t="s">
        <v>29</v>
      </c>
      <c r="B159" s="103">
        <v>397</v>
      </c>
      <c r="C159" s="103" t="s">
        <v>11</v>
      </c>
      <c r="D159" s="56" t="s">
        <v>11</v>
      </c>
      <c r="E159" s="75">
        <v>18195565.48</v>
      </c>
      <c r="F159" s="57">
        <f>[2]Sheet1!$P$648/100</f>
        <v>4.8600000000000004E-2</v>
      </c>
      <c r="G159" s="58">
        <f>[2]Sheet1!$O$648/100</f>
        <v>5.4033357868289167E-2</v>
      </c>
      <c r="H159" s="59">
        <f t="shared" si="17"/>
        <v>884304.48232800013</v>
      </c>
      <c r="I159" s="60">
        <f t="shared" si="18"/>
        <v>983167.50119672879</v>
      </c>
      <c r="J159" s="60">
        <f t="shared" si="19"/>
        <v>98863.018868728657</v>
      </c>
      <c r="K159" s="104">
        <f t="shared" si="20"/>
        <v>0</v>
      </c>
      <c r="L159" s="74">
        <f t="shared" si="21"/>
        <v>0</v>
      </c>
      <c r="M159" s="41"/>
    </row>
    <row r="160" spans="1:13">
      <c r="A160" s="102" t="s">
        <v>29</v>
      </c>
      <c r="B160" s="103">
        <v>397</v>
      </c>
      <c r="C160" s="103" t="s">
        <v>27</v>
      </c>
      <c r="D160" s="56" t="s">
        <v>44</v>
      </c>
      <c r="E160" s="75">
        <f>1776914+470968</f>
        <v>2247882</v>
      </c>
      <c r="F160" s="57">
        <f>[2]Sheet1!$P$616/100</f>
        <v>4.3099999999999999E-2</v>
      </c>
      <c r="G160" s="58">
        <f>[2]Sheet1!$O$616/100</f>
        <v>3.181096572059134E-2</v>
      </c>
      <c r="H160" s="59">
        <f t="shared" si="17"/>
        <v>96883.714200000002</v>
      </c>
      <c r="I160" s="60">
        <f t="shared" si="18"/>
        <v>71507.2972459343</v>
      </c>
      <c r="J160" s="60">
        <f t="shared" si="19"/>
        <v>-25376.416954065702</v>
      </c>
      <c r="K160" s="104">
        <f t="shared" si="20"/>
        <v>0</v>
      </c>
      <c r="L160" s="74">
        <f t="shared" si="21"/>
        <v>0</v>
      </c>
      <c r="M160" s="41"/>
    </row>
    <row r="161" spans="1:13">
      <c r="A161" s="102" t="s">
        <v>29</v>
      </c>
      <c r="B161" s="103">
        <v>397</v>
      </c>
      <c r="C161" s="103" t="s">
        <v>27</v>
      </c>
      <c r="D161" s="56" t="s">
        <v>45</v>
      </c>
      <c r="E161" s="75">
        <v>2633177</v>
      </c>
      <c r="F161" s="57">
        <f>[2]Sheet1!$P$616/100</f>
        <v>4.3099999999999999E-2</v>
      </c>
      <c r="G161" s="58">
        <f>[2]Sheet1!$O$616/100</f>
        <v>3.181096572059134E-2</v>
      </c>
      <c r="H161" s="59">
        <f t="shared" si="17"/>
        <v>113489.9287</v>
      </c>
      <c r="I161" s="60">
        <f t="shared" si="18"/>
        <v>83763.903283249543</v>
      </c>
      <c r="J161" s="60">
        <f t="shared" si="19"/>
        <v>-29726.025416750461</v>
      </c>
      <c r="K161" s="104">
        <f t="shared" si="20"/>
        <v>0.21094222461591139</v>
      </c>
      <c r="L161" s="74">
        <f t="shared" si="21"/>
        <v>-6270.473930398467</v>
      </c>
      <c r="M161" s="41"/>
    </row>
    <row r="162" spans="1:13">
      <c r="A162" s="102" t="s">
        <v>29</v>
      </c>
      <c r="B162" s="103">
        <v>397</v>
      </c>
      <c r="C162" s="103" t="s">
        <v>27</v>
      </c>
      <c r="D162" s="56" t="s">
        <v>20</v>
      </c>
      <c r="E162" s="75">
        <v>6487.5693510000001</v>
      </c>
      <c r="F162" s="57">
        <f>[2]Sheet1!$P$616/100</f>
        <v>4.3099999999999999E-2</v>
      </c>
      <c r="G162" s="58">
        <f>[2]Sheet1!$O$616/100</f>
        <v>3.181096572059134E-2</v>
      </c>
      <c r="H162" s="59">
        <f t="shared" si="17"/>
        <v>279.61423902809997</v>
      </c>
      <c r="I162" s="60">
        <f t="shared" si="18"/>
        <v>206.37584623462001</v>
      </c>
      <c r="J162" s="60">
        <f t="shared" si="19"/>
        <v>-73.23839279347996</v>
      </c>
      <c r="K162" s="104">
        <f t="shared" si="20"/>
        <v>7.1660720597452474E-2</v>
      </c>
      <c r="L162" s="74">
        <f t="shared" si="21"/>
        <v>-5.2483160029800437</v>
      </c>
      <c r="M162" s="41"/>
    </row>
    <row r="163" spans="1:13">
      <c r="D163" s="26"/>
      <c r="E163" s="85"/>
      <c r="F163" s="27"/>
      <c r="G163" s="28"/>
      <c r="H163" s="29"/>
      <c r="I163" s="30"/>
      <c r="J163" s="43"/>
      <c r="K163" s="30"/>
      <c r="L163" s="74">
        <f t="shared" si="21"/>
        <v>0</v>
      </c>
      <c r="M163" s="41"/>
    </row>
    <row r="164" spans="1:13">
      <c r="A164" s="31" t="s">
        <v>30</v>
      </c>
      <c r="B164" s="31"/>
      <c r="D164" s="26"/>
      <c r="E164" s="85">
        <f>SUM(E117:E163)</f>
        <v>396991110.09148204</v>
      </c>
      <c r="F164" s="27">
        <f>H164/E164</f>
        <v>4.1746825437862789E-2</v>
      </c>
      <c r="G164" s="28">
        <f>I164/E164</f>
        <v>3.624693770214759E-2</v>
      </c>
      <c r="H164" s="29">
        <f>SUM(H117:H163)</f>
        <v>16573118.57337247</v>
      </c>
      <c r="I164" s="30">
        <f>SUM(I117:I163)</f>
        <v>14389712.035792366</v>
      </c>
      <c r="J164" s="43">
        <f>SUM(J117:J163)</f>
        <v>-2183406.5375801064</v>
      </c>
      <c r="K164" s="30"/>
      <c r="L164" s="74">
        <f>SUM(L117:L163)</f>
        <v>-130756.04717924655</v>
      </c>
      <c r="M164" s="41"/>
    </row>
    <row r="165" spans="1:13">
      <c r="D165" s="26"/>
      <c r="E165" s="85"/>
      <c r="F165" s="27"/>
      <c r="G165" s="28"/>
      <c r="H165" s="29"/>
      <c r="I165" s="30"/>
      <c r="J165" s="43"/>
      <c r="K165" s="30"/>
      <c r="L165" s="74"/>
      <c r="M165" s="41"/>
    </row>
    <row r="166" spans="1:13">
      <c r="A166" s="42" t="s">
        <v>31</v>
      </c>
      <c r="B166" s="33"/>
      <c r="C166" s="33"/>
      <c r="D166" s="34"/>
      <c r="E166" s="93">
        <f>E114+E164</f>
        <v>615817511.51075101</v>
      </c>
      <c r="F166" s="35">
        <f>H166/E166</f>
        <v>4.6872960909448154E-2</v>
      </c>
      <c r="G166" s="46">
        <f>I166/E166</f>
        <v>4.5089526799807524E-2</v>
      </c>
      <c r="H166" s="37">
        <f>H114+H164</f>
        <v>28865190.144397069</v>
      </c>
      <c r="I166" s="38">
        <f>I114+I164</f>
        <v>27766920.189054787</v>
      </c>
      <c r="J166" s="39">
        <f>J114+J164</f>
        <v>-1098269.9553422846</v>
      </c>
      <c r="K166" s="104"/>
      <c r="L166" s="92">
        <f>L164+L114</f>
        <v>-137572.66823477423</v>
      </c>
      <c r="M166" s="41"/>
    </row>
    <row r="167" spans="1:13">
      <c r="D167" s="26"/>
      <c r="E167" s="85"/>
      <c r="F167" s="27"/>
      <c r="G167" s="28"/>
      <c r="H167" s="29"/>
      <c r="I167" s="30"/>
      <c r="J167" s="43"/>
      <c r="K167" s="30"/>
      <c r="L167" s="74"/>
      <c r="M167" s="41"/>
    </row>
    <row r="168" spans="1:13">
      <c r="A168" s="42" t="s">
        <v>32</v>
      </c>
      <c r="B168" s="33"/>
      <c r="C168" s="33"/>
      <c r="D168" s="34" t="s">
        <v>48</v>
      </c>
      <c r="E168" s="93">
        <f>[2]Sheet1!$C$685</f>
        <v>196152876</v>
      </c>
      <c r="F168" s="35">
        <f>[2]Sheet1!$P$685/100</f>
        <v>5.8679638695177741E-2</v>
      </c>
      <c r="G168" s="46">
        <v>3.56E-2</v>
      </c>
      <c r="H168" s="37">
        <f>[2]Sheet1!$Q$685</f>
        <v>11510179.892700002</v>
      </c>
      <c r="I168" s="38">
        <v>6977826</v>
      </c>
      <c r="J168" s="39">
        <f>I168-H168</f>
        <v>-4532353.8927000016</v>
      </c>
      <c r="K168" s="104">
        <f>VLOOKUP(D168,$N$6:$O$17,2,0)</f>
        <v>0</v>
      </c>
      <c r="L168" s="92">
        <v>0</v>
      </c>
      <c r="M168" s="41"/>
    </row>
    <row r="169" spans="1:13">
      <c r="D169" s="26"/>
      <c r="E169" s="85"/>
      <c r="F169" s="27"/>
      <c r="G169" s="28"/>
      <c r="H169" s="29"/>
      <c r="I169" s="30"/>
      <c r="J169" s="43"/>
      <c r="K169" s="30"/>
      <c r="L169" s="17"/>
      <c r="M169" s="41"/>
    </row>
    <row r="170" spans="1:13">
      <c r="A170" s="47" t="s">
        <v>37</v>
      </c>
      <c r="B170" s="48"/>
      <c r="C170" s="48"/>
      <c r="D170" s="49"/>
      <c r="E170" s="50">
        <f>E16+E21+E30+E166+E168</f>
        <v>14049535106.510752</v>
      </c>
      <c r="F170" s="51">
        <f>H170/E170</f>
        <v>2.9125842867524204E-2</v>
      </c>
      <c r="G170" s="52">
        <f>I170/E170</f>
        <v>2.6043333018872215E-2</v>
      </c>
      <c r="H170" s="50">
        <f>H16+H21+H30+H166+H168</f>
        <v>409204551.87399709</v>
      </c>
      <c r="I170" s="50">
        <f>I16+I21+I30+I166+I168</f>
        <v>365896721.53919584</v>
      </c>
      <c r="J170" s="50">
        <f>J16+J21+J30+J166+J168</f>
        <v>-43307830.334801212</v>
      </c>
      <c r="K170" s="50"/>
      <c r="L170" s="50">
        <f>L16+L21+L30+L166+L168</f>
        <v>-1880812.1722454426</v>
      </c>
      <c r="M170" s="41"/>
    </row>
    <row r="171" spans="1:13">
      <c r="A171" s="1" t="s">
        <v>38</v>
      </c>
      <c r="D171" s="3"/>
      <c r="E171" s="72">
        <f>E170+E14+E9</f>
        <v>14106654125.510752</v>
      </c>
      <c r="F171" s="62"/>
      <c r="G171" s="62"/>
      <c r="H171" s="61"/>
      <c r="I171" s="61"/>
      <c r="J171" s="61"/>
      <c r="K171" s="61"/>
      <c r="L171" s="61"/>
    </row>
    <row r="172" spans="1:13">
      <c r="E172" s="94"/>
      <c r="F172" s="94"/>
      <c r="G172" s="94"/>
      <c r="H172" s="94"/>
      <c r="I172" s="94"/>
      <c r="J172" s="94"/>
      <c r="K172" s="94"/>
      <c r="L172" s="94"/>
    </row>
    <row r="173" spans="1:13">
      <c r="A173" s="3" t="s">
        <v>33</v>
      </c>
    </row>
  </sheetData>
  <mergeCells count="2">
    <mergeCell ref="F4:G4"/>
    <mergeCell ref="H4:J4"/>
  </mergeCells>
  <phoneticPr fontId="2" type="noConversion"/>
  <pageMargins left="0.25" right="0.25" top="0.25" bottom="0.5" header="0.5" footer="0"/>
  <pageSetup scale="71" fitToHeight="3" orientation="landscape" r:id="rId1"/>
  <headerFooter alignWithMargins="0"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F532"/>
  <sheetViews>
    <sheetView tabSelected="1" topLeftCell="A13" zoomScaleNormal="100" workbookViewId="0"/>
  </sheetViews>
  <sheetFormatPr defaultRowHeight="13.2"/>
  <cols>
    <col min="1" max="1" width="10.33203125" style="97" customWidth="1"/>
    <col min="2" max="2" width="6.6640625" style="97" customWidth="1"/>
    <col min="3" max="3" width="39.5546875" bestFit="1" customWidth="1"/>
    <col min="4" max="4" width="18.88671875" style="106" customWidth="1"/>
    <col min="5" max="5" width="6.88671875" style="106" customWidth="1"/>
    <col min="6" max="6" width="10.88671875" style="107" customWidth="1"/>
    <col min="7" max="7" width="6.6640625" style="107" customWidth="1"/>
    <col min="8" max="8" width="9.44140625" style="97" bestFit="1" customWidth="1"/>
    <col min="9" max="9" width="6.6640625" style="97" customWidth="1"/>
    <col min="10" max="10" width="11.33203125" style="97" customWidth="1"/>
    <col min="11" max="11" width="14.6640625" style="96" hidden="1" customWidth="1"/>
    <col min="12" max="12" width="0.33203125" customWidth="1"/>
    <col min="13" max="13" width="14.109375" style="96" hidden="1" customWidth="1"/>
    <col min="14" max="14" width="0.33203125" style="96" hidden="1" customWidth="1"/>
    <col min="15" max="15" width="15.109375" style="96" hidden="1" customWidth="1"/>
    <col min="16" max="16" width="6.6640625" style="96" customWidth="1"/>
    <col min="17" max="17" width="9.44140625" style="97" customWidth="1"/>
    <col min="18" max="18" width="13.109375" style="96" hidden="1" customWidth="1"/>
    <col min="19" max="19" width="6.88671875" style="96" customWidth="1"/>
    <col min="20" max="20" width="8.88671875" style="108" bestFit="1" customWidth="1"/>
    <col min="21" max="21" width="8.88671875" style="97" hidden="1" customWidth="1"/>
    <col min="22" max="22" width="12.44140625" style="96" hidden="1" customWidth="1"/>
    <col min="23" max="23" width="0.33203125" hidden="1" customWidth="1"/>
    <col min="24" max="24" width="13.33203125" style="96" hidden="1" customWidth="1"/>
    <col min="25" max="25" width="0.33203125" hidden="1" customWidth="1"/>
    <col min="26" max="26" width="16.109375" style="96" hidden="1" customWidth="1"/>
    <col min="27" max="27" width="0.33203125" style="96" hidden="1" customWidth="1"/>
    <col min="28" max="28" width="16.109375" style="96" hidden="1" customWidth="1"/>
    <col min="29" max="29" width="0.33203125" hidden="1" customWidth="1"/>
    <col min="30" max="30" width="16.6640625" style="96" hidden="1" customWidth="1"/>
    <col min="31" max="31" width="0.33203125" customWidth="1"/>
  </cols>
  <sheetData>
    <row r="1" spans="1:32" ht="13.8">
      <c r="A1" s="174"/>
      <c r="B1" s="131"/>
      <c r="C1" s="132" t="s">
        <v>67</v>
      </c>
      <c r="D1" s="133"/>
      <c r="E1" s="133"/>
      <c r="F1" s="134"/>
      <c r="G1" s="134"/>
      <c r="H1" s="131"/>
      <c r="I1" s="131"/>
      <c r="J1" s="131"/>
      <c r="K1" s="135"/>
      <c r="L1" s="132"/>
      <c r="M1" s="135"/>
      <c r="N1" s="135"/>
      <c r="O1" s="136"/>
      <c r="P1" s="136"/>
      <c r="R1" s="135"/>
      <c r="S1" s="173" t="s">
        <v>292</v>
      </c>
      <c r="T1" s="137"/>
    </row>
    <row r="2" spans="1:32" ht="15.6">
      <c r="A2" s="131"/>
      <c r="B2" s="131"/>
      <c r="C2" s="132" t="s">
        <v>68</v>
      </c>
      <c r="D2" s="133"/>
      <c r="E2" s="133"/>
      <c r="F2" s="134"/>
      <c r="G2" s="134"/>
      <c r="H2" s="131"/>
      <c r="I2" s="131"/>
      <c r="J2" s="131"/>
      <c r="K2" s="135"/>
      <c r="L2" s="132"/>
      <c r="M2" s="135"/>
      <c r="N2" s="135"/>
      <c r="O2" s="136"/>
      <c r="P2" s="136"/>
      <c r="Q2" s="131"/>
      <c r="R2" s="135"/>
      <c r="S2" s="135"/>
      <c r="T2" s="137"/>
      <c r="U2" s="110"/>
      <c r="V2" s="114"/>
      <c r="W2" s="111"/>
      <c r="X2" s="114"/>
      <c r="Y2" s="111"/>
      <c r="Z2" s="114"/>
      <c r="AA2" s="114"/>
      <c r="AB2" s="114"/>
      <c r="AC2" s="111"/>
      <c r="AD2" s="114"/>
      <c r="AE2" s="111"/>
      <c r="AF2" s="111"/>
    </row>
    <row r="3" spans="1:32" ht="15.6">
      <c r="A3" s="131"/>
      <c r="B3" s="131"/>
      <c r="C3" s="132"/>
      <c r="D3" s="133"/>
      <c r="E3" s="133"/>
      <c r="F3" s="134"/>
      <c r="G3" s="134"/>
      <c r="H3" s="131"/>
      <c r="I3" s="131"/>
      <c r="J3" s="131"/>
      <c r="K3" s="135"/>
      <c r="L3" s="132"/>
      <c r="M3" s="135"/>
      <c r="N3" s="135"/>
      <c r="O3" s="135"/>
      <c r="P3" s="135"/>
      <c r="Q3" s="131"/>
      <c r="R3" s="135"/>
      <c r="S3" s="135"/>
      <c r="T3" s="137"/>
      <c r="U3" s="110"/>
      <c r="V3" s="114"/>
      <c r="W3" s="111"/>
      <c r="X3" s="114"/>
      <c r="Y3" s="111"/>
      <c r="Z3" s="114"/>
      <c r="AA3" s="114"/>
      <c r="AB3" s="114"/>
      <c r="AC3" s="111"/>
      <c r="AD3" s="114"/>
      <c r="AE3" s="111"/>
      <c r="AF3" s="111"/>
    </row>
    <row r="4" spans="1:32" ht="15.6">
      <c r="A4" s="138" t="s">
        <v>50</v>
      </c>
      <c r="B4" s="138"/>
      <c r="C4" s="134" t="s">
        <v>51</v>
      </c>
      <c r="D4" s="134" t="s">
        <v>52</v>
      </c>
      <c r="E4" s="134"/>
      <c r="F4" s="134" t="s">
        <v>53</v>
      </c>
      <c r="G4" s="134"/>
      <c r="H4" s="138" t="s">
        <v>54</v>
      </c>
      <c r="I4" s="138"/>
      <c r="J4" s="138" t="s">
        <v>55</v>
      </c>
      <c r="K4" s="139" t="s">
        <v>56</v>
      </c>
      <c r="L4" s="134"/>
      <c r="M4" s="139" t="s">
        <v>57</v>
      </c>
      <c r="N4" s="139"/>
      <c r="O4" s="139" t="s">
        <v>58</v>
      </c>
      <c r="P4" s="139"/>
      <c r="Q4" s="138" t="s">
        <v>69</v>
      </c>
      <c r="R4" s="139" t="s">
        <v>70</v>
      </c>
      <c r="S4" s="139"/>
      <c r="T4" s="140" t="s">
        <v>71</v>
      </c>
      <c r="U4" s="116" t="s">
        <v>72</v>
      </c>
      <c r="V4" s="117" t="s">
        <v>73</v>
      </c>
      <c r="W4" s="113"/>
      <c r="X4" s="117" t="s">
        <v>74</v>
      </c>
      <c r="Y4" s="113"/>
      <c r="Z4" s="117" t="s">
        <v>75</v>
      </c>
      <c r="AA4" s="117"/>
      <c r="AB4" s="117" t="s">
        <v>76</v>
      </c>
      <c r="AC4" s="111"/>
      <c r="AD4" s="117" t="s">
        <v>77</v>
      </c>
      <c r="AE4" s="113"/>
      <c r="AF4" s="111"/>
    </row>
    <row r="5" spans="1:32" ht="15.6">
      <c r="A5" s="138" t="s">
        <v>78</v>
      </c>
      <c r="B5" s="138"/>
      <c r="C5" s="134"/>
      <c r="D5" s="141" t="s">
        <v>60</v>
      </c>
      <c r="E5" s="141"/>
      <c r="F5" s="134" t="s">
        <v>79</v>
      </c>
      <c r="G5" s="134"/>
      <c r="H5" s="138" t="s">
        <v>80</v>
      </c>
      <c r="I5" s="138"/>
      <c r="J5" s="138" t="s">
        <v>291</v>
      </c>
      <c r="K5" s="142" t="s">
        <v>81</v>
      </c>
      <c r="L5" s="143"/>
      <c r="M5" s="144" t="s">
        <v>60</v>
      </c>
      <c r="N5" s="139"/>
      <c r="O5" s="139" t="s">
        <v>59</v>
      </c>
      <c r="P5" s="139"/>
      <c r="Q5" s="138" t="s">
        <v>82</v>
      </c>
      <c r="R5" s="139" t="s">
        <v>83</v>
      </c>
      <c r="S5" s="139"/>
      <c r="T5" s="140" t="s">
        <v>84</v>
      </c>
      <c r="U5" s="116" t="s">
        <v>63</v>
      </c>
      <c r="V5" s="117" t="s">
        <v>83</v>
      </c>
      <c r="W5" s="111"/>
      <c r="X5" s="117" t="s">
        <v>61</v>
      </c>
      <c r="Y5" s="111"/>
      <c r="Z5" s="117" t="s">
        <v>85</v>
      </c>
      <c r="AA5" s="114"/>
      <c r="AB5" s="117" t="s">
        <v>86</v>
      </c>
      <c r="AC5" s="111"/>
      <c r="AD5" s="117" t="s">
        <v>87</v>
      </c>
      <c r="AE5" s="113"/>
      <c r="AF5" s="111"/>
    </row>
    <row r="6" spans="1:32" ht="17.399999999999999">
      <c r="A6" s="145" t="s">
        <v>88</v>
      </c>
      <c r="B6" s="145"/>
      <c r="C6" s="146" t="s">
        <v>2</v>
      </c>
      <c r="D6" s="146" t="s">
        <v>62</v>
      </c>
      <c r="E6" s="146"/>
      <c r="F6" s="146" t="s">
        <v>89</v>
      </c>
      <c r="G6" s="146"/>
      <c r="H6" s="145" t="s">
        <v>90</v>
      </c>
      <c r="I6" s="145"/>
      <c r="J6" s="145" t="s">
        <v>91</v>
      </c>
      <c r="K6" s="142" t="s">
        <v>92</v>
      </c>
      <c r="L6" s="146"/>
      <c r="M6" s="142" t="s">
        <v>93</v>
      </c>
      <c r="N6" s="142"/>
      <c r="O6" s="142" t="s">
        <v>94</v>
      </c>
      <c r="P6" s="142"/>
      <c r="Q6" s="145" t="s">
        <v>90</v>
      </c>
      <c r="R6" s="142" t="s">
        <v>92</v>
      </c>
      <c r="S6" s="142"/>
      <c r="T6" s="147" t="s">
        <v>95</v>
      </c>
      <c r="U6" s="119" t="s">
        <v>95</v>
      </c>
      <c r="V6" s="118" t="s">
        <v>92</v>
      </c>
      <c r="W6" s="111"/>
      <c r="X6" s="118" t="s">
        <v>64</v>
      </c>
      <c r="Y6" s="111"/>
      <c r="Z6" s="120" t="s">
        <v>96</v>
      </c>
      <c r="AA6" s="114"/>
      <c r="AB6" s="120" t="s">
        <v>96</v>
      </c>
      <c r="AC6" s="111"/>
      <c r="AD6" s="120" t="s">
        <v>97</v>
      </c>
      <c r="AE6" s="111"/>
      <c r="AF6" s="111"/>
    </row>
    <row r="7" spans="1:32" ht="15.6">
      <c r="A7" s="138"/>
      <c r="B7" s="138"/>
      <c r="C7" s="148"/>
      <c r="D7" s="139" t="s">
        <v>65</v>
      </c>
      <c r="E7" s="139"/>
      <c r="F7" s="134"/>
      <c r="G7" s="134"/>
      <c r="H7" s="138" t="s">
        <v>98</v>
      </c>
      <c r="I7" s="138"/>
      <c r="J7" s="138" t="s">
        <v>66</v>
      </c>
      <c r="K7" s="139" t="s">
        <v>65</v>
      </c>
      <c r="L7" s="134"/>
      <c r="M7" s="139" t="s">
        <v>65</v>
      </c>
      <c r="N7" s="139"/>
      <c r="O7" s="139" t="s">
        <v>65</v>
      </c>
      <c r="P7" s="139"/>
      <c r="Q7" s="138" t="s">
        <v>98</v>
      </c>
      <c r="R7" s="139" t="s">
        <v>65</v>
      </c>
      <c r="S7" s="139"/>
      <c r="T7" s="140" t="s">
        <v>66</v>
      </c>
      <c r="U7" s="116" t="s">
        <v>66</v>
      </c>
      <c r="V7" s="117" t="s">
        <v>65</v>
      </c>
      <c r="W7" s="111"/>
      <c r="X7" s="117" t="s">
        <v>65</v>
      </c>
      <c r="Y7" s="111"/>
      <c r="Z7" s="114"/>
      <c r="AA7" s="114"/>
      <c r="AB7" s="114"/>
      <c r="AC7" s="111"/>
      <c r="AD7" s="117" t="s">
        <v>65</v>
      </c>
      <c r="AE7" s="111"/>
      <c r="AF7" s="111"/>
    </row>
    <row r="8" spans="1:32" ht="15.6">
      <c r="A8" s="149" t="s">
        <v>99</v>
      </c>
      <c r="B8" s="149"/>
      <c r="C8" s="148"/>
      <c r="D8" s="150"/>
      <c r="E8" s="150"/>
      <c r="F8" s="134"/>
      <c r="G8" s="134"/>
      <c r="H8" s="138"/>
      <c r="I8" s="138"/>
      <c r="J8" s="138"/>
      <c r="K8" s="139"/>
      <c r="L8" s="134"/>
      <c r="M8" s="139"/>
      <c r="N8" s="139"/>
      <c r="O8" s="139"/>
      <c r="P8" s="139"/>
      <c r="Q8" s="138"/>
      <c r="R8" s="139"/>
      <c r="S8" s="139"/>
      <c r="T8" s="140"/>
      <c r="U8" s="116"/>
      <c r="V8" s="117"/>
      <c r="W8" s="111"/>
      <c r="X8" s="117"/>
      <c r="Y8" s="111"/>
      <c r="Z8" s="114"/>
      <c r="AA8" s="114"/>
      <c r="AB8" s="114"/>
      <c r="AC8" s="111"/>
      <c r="AD8" s="114"/>
      <c r="AE8" s="111"/>
      <c r="AF8" s="111"/>
    </row>
    <row r="9" spans="1:32" ht="15.6">
      <c r="A9" s="138"/>
      <c r="B9" s="138"/>
      <c r="C9" s="151" t="s">
        <v>100</v>
      </c>
      <c r="D9" s="150"/>
      <c r="E9" s="150"/>
      <c r="F9" s="134"/>
      <c r="G9" s="134"/>
      <c r="H9" s="138"/>
      <c r="I9" s="138"/>
      <c r="J9" s="138"/>
      <c r="K9" s="139"/>
      <c r="L9" s="134"/>
      <c r="M9" s="139"/>
      <c r="N9" s="139"/>
      <c r="O9" s="139"/>
      <c r="P9" s="139"/>
      <c r="Q9" s="138"/>
      <c r="R9" s="139"/>
      <c r="S9" s="139"/>
      <c r="T9" s="140"/>
      <c r="U9" s="116"/>
      <c r="V9" s="117"/>
      <c r="W9" s="111"/>
      <c r="X9" s="117"/>
      <c r="Y9" s="111"/>
      <c r="Z9" s="114"/>
      <c r="AA9" s="114"/>
      <c r="AB9" s="114"/>
      <c r="AC9" s="111"/>
      <c r="AD9" s="114"/>
      <c r="AE9" s="111"/>
      <c r="AF9" s="111"/>
    </row>
    <row r="10" spans="1:32" ht="15.6">
      <c r="A10" s="138">
        <v>310.2</v>
      </c>
      <c r="B10" s="138"/>
      <c r="C10" s="148" t="s">
        <v>101</v>
      </c>
      <c r="D10" s="152">
        <v>32411629</v>
      </c>
      <c r="E10" s="150"/>
      <c r="F10" s="134" t="s">
        <v>102</v>
      </c>
      <c r="G10" s="134"/>
      <c r="H10" s="138">
        <v>38.119999999999997</v>
      </c>
      <c r="I10" s="138"/>
      <c r="J10" s="138">
        <v>0</v>
      </c>
      <c r="K10" s="139">
        <f t="shared" ref="K10:K15" si="0">(J10/100)*D10</f>
        <v>0</v>
      </c>
      <c r="L10" s="134"/>
      <c r="M10" s="139">
        <v>12592667</v>
      </c>
      <c r="N10" s="139"/>
      <c r="O10" s="139">
        <f t="shared" ref="O10:O15" si="1">D10-K10-M10</f>
        <v>19818962</v>
      </c>
      <c r="P10" s="139"/>
      <c r="Q10" s="138">
        <v>27</v>
      </c>
      <c r="R10" s="139">
        <f t="shared" ref="R10:R15" si="2">(T10/100)*D10</f>
        <v>735743.97830000008</v>
      </c>
      <c r="S10" s="139"/>
      <c r="T10" s="140">
        <v>2.27</v>
      </c>
      <c r="U10" s="121">
        <v>3.81</v>
      </c>
      <c r="V10" s="117">
        <f t="shared" ref="V10:V15" si="3">(U10/100)*D10</f>
        <v>1234883.0649000001</v>
      </c>
      <c r="W10" s="111"/>
      <c r="X10" s="117">
        <f t="shared" ref="X10:X15" si="4">R10-V10</f>
        <v>-499139.08660000004</v>
      </c>
      <c r="Y10" s="111"/>
      <c r="Z10" s="114">
        <f t="shared" ref="Z10:Z15" si="5">D10*H10</f>
        <v>1235531297.48</v>
      </c>
      <c r="AA10" s="114"/>
      <c r="AB10" s="114">
        <f t="shared" ref="AB10:AB15" si="6">D10*Q10</f>
        <v>875113983</v>
      </c>
      <c r="AC10" s="111"/>
      <c r="AD10" s="122">
        <f t="shared" ref="AD10:AD15" si="7">((1-(Q10/H10))*((100-J10)/100))*D10</f>
        <v>9454808.8793284334</v>
      </c>
      <c r="AE10" s="111"/>
      <c r="AF10" s="111"/>
    </row>
    <row r="11" spans="1:32" ht="15.6">
      <c r="A11" s="138">
        <v>311</v>
      </c>
      <c r="B11" s="138"/>
      <c r="C11" s="148" t="s">
        <v>103</v>
      </c>
      <c r="D11" s="150">
        <v>6683493</v>
      </c>
      <c r="E11" s="150"/>
      <c r="F11" s="134" t="s">
        <v>102</v>
      </c>
      <c r="G11" s="134"/>
      <c r="H11" s="138">
        <v>46.46</v>
      </c>
      <c r="I11" s="138"/>
      <c r="J11" s="138">
        <v>-2.25</v>
      </c>
      <c r="K11" s="139">
        <f t="shared" si="0"/>
        <v>-150378.5925</v>
      </c>
      <c r="L11" s="134"/>
      <c r="M11" s="139">
        <v>3862160</v>
      </c>
      <c r="N11" s="139"/>
      <c r="O11" s="139">
        <f t="shared" si="1"/>
        <v>2971711.5925000003</v>
      </c>
      <c r="P11" s="139"/>
      <c r="Q11" s="138">
        <v>26.29</v>
      </c>
      <c r="R11" s="139">
        <f t="shared" si="2"/>
        <v>112951.03169999999</v>
      </c>
      <c r="S11" s="139"/>
      <c r="T11" s="140">
        <v>1.69</v>
      </c>
      <c r="U11" s="116">
        <v>3.45</v>
      </c>
      <c r="V11" s="117">
        <f t="shared" si="3"/>
        <v>230580.50850000003</v>
      </c>
      <c r="W11" s="111"/>
      <c r="X11" s="117">
        <f t="shared" si="4"/>
        <v>-117629.47680000003</v>
      </c>
      <c r="Y11" s="111"/>
      <c r="Z11" s="114">
        <f t="shared" si="5"/>
        <v>310515084.78000003</v>
      </c>
      <c r="AA11" s="114"/>
      <c r="AB11" s="114">
        <f t="shared" si="6"/>
        <v>175709030.97</v>
      </c>
      <c r="AC11" s="111"/>
      <c r="AD11" s="122">
        <f t="shared" si="7"/>
        <v>2966835.7731537879</v>
      </c>
      <c r="AE11" s="111"/>
      <c r="AF11" s="111"/>
    </row>
    <row r="12" spans="1:32" ht="15.6">
      <c r="A12" s="138">
        <v>312</v>
      </c>
      <c r="B12" s="138"/>
      <c r="C12" s="148" t="s">
        <v>104</v>
      </c>
      <c r="D12" s="150">
        <v>20621060</v>
      </c>
      <c r="E12" s="150"/>
      <c r="F12" s="134" t="s">
        <v>102</v>
      </c>
      <c r="G12" s="134"/>
      <c r="H12" s="138">
        <v>42.55</v>
      </c>
      <c r="I12" s="138"/>
      <c r="J12" s="138">
        <v>-4.9000000000000004</v>
      </c>
      <c r="K12" s="139">
        <f t="shared" si="0"/>
        <v>-1010431.9400000001</v>
      </c>
      <c r="L12" s="134"/>
      <c r="M12" s="139">
        <v>11103103</v>
      </c>
      <c r="N12" s="139"/>
      <c r="O12" s="139">
        <f t="shared" si="1"/>
        <v>10528388.940000001</v>
      </c>
      <c r="P12" s="139"/>
      <c r="Q12" s="138">
        <v>25.06</v>
      </c>
      <c r="R12" s="139">
        <f t="shared" si="2"/>
        <v>647501.2840000001</v>
      </c>
      <c r="S12" s="139"/>
      <c r="T12" s="140">
        <v>3.14</v>
      </c>
      <c r="U12" s="116">
        <v>3.53</v>
      </c>
      <c r="V12" s="117">
        <f t="shared" si="3"/>
        <v>727923.41799999995</v>
      </c>
      <c r="W12" s="111"/>
      <c r="X12" s="117">
        <f t="shared" si="4"/>
        <v>-80422.133999999845</v>
      </c>
      <c r="Y12" s="111"/>
      <c r="Z12" s="114">
        <f t="shared" si="5"/>
        <v>877426103</v>
      </c>
      <c r="AA12" s="114"/>
      <c r="AB12" s="114">
        <f t="shared" si="6"/>
        <v>516763763.59999996</v>
      </c>
      <c r="AC12" s="111"/>
      <c r="AD12" s="122">
        <f t="shared" si="7"/>
        <v>8891534.5248084608</v>
      </c>
      <c r="AE12" s="111"/>
      <c r="AF12" s="111"/>
    </row>
    <row r="13" spans="1:32" ht="15.6">
      <c r="A13" s="138">
        <v>314</v>
      </c>
      <c r="B13" s="138"/>
      <c r="C13" s="148" t="s">
        <v>105</v>
      </c>
      <c r="D13" s="150">
        <v>15568602</v>
      </c>
      <c r="E13" s="150"/>
      <c r="F13" s="134" t="s">
        <v>102</v>
      </c>
      <c r="G13" s="134"/>
      <c r="H13" s="138">
        <v>42.07</v>
      </c>
      <c r="I13" s="138"/>
      <c r="J13" s="138">
        <v>-3.7</v>
      </c>
      <c r="K13" s="139">
        <f t="shared" si="0"/>
        <v>-576038.27400000009</v>
      </c>
      <c r="L13" s="134"/>
      <c r="M13" s="139">
        <v>8413676</v>
      </c>
      <c r="N13" s="139"/>
      <c r="O13" s="139">
        <f t="shared" si="1"/>
        <v>7730964.2740000002</v>
      </c>
      <c r="P13" s="139"/>
      <c r="Q13" s="138">
        <v>24.29</v>
      </c>
      <c r="R13" s="139">
        <f t="shared" si="2"/>
        <v>330054.36239999998</v>
      </c>
      <c r="S13" s="139"/>
      <c r="T13" s="140">
        <v>2.12</v>
      </c>
      <c r="U13" s="116">
        <v>3.85</v>
      </c>
      <c r="V13" s="117">
        <f t="shared" si="3"/>
        <v>599391.17700000003</v>
      </c>
      <c r="W13" s="111"/>
      <c r="X13" s="117">
        <f t="shared" si="4"/>
        <v>-269336.81460000004</v>
      </c>
      <c r="Y13" s="111"/>
      <c r="Z13" s="114">
        <f t="shared" si="5"/>
        <v>654971086.13999999</v>
      </c>
      <c r="AA13" s="114"/>
      <c r="AB13" s="114">
        <f t="shared" si="6"/>
        <v>378161342.57999998</v>
      </c>
      <c r="AC13" s="111"/>
      <c r="AD13" s="122">
        <f t="shared" si="7"/>
        <v>6823192.395334444</v>
      </c>
      <c r="AE13" s="111"/>
      <c r="AF13" s="111"/>
    </row>
    <row r="14" spans="1:32" ht="15.6">
      <c r="A14" s="138">
        <v>315</v>
      </c>
      <c r="B14" s="138"/>
      <c r="C14" s="148" t="s">
        <v>106</v>
      </c>
      <c r="D14" s="150">
        <v>4810398</v>
      </c>
      <c r="E14" s="150"/>
      <c r="F14" s="134" t="s">
        <v>102</v>
      </c>
      <c r="G14" s="134"/>
      <c r="H14" s="138">
        <v>47.41</v>
      </c>
      <c r="I14" s="138"/>
      <c r="J14" s="138">
        <v>-1.44</v>
      </c>
      <c r="K14" s="139">
        <f t="shared" si="0"/>
        <v>-69269.731199999995</v>
      </c>
      <c r="L14" s="134"/>
      <c r="M14" s="139">
        <v>2827743</v>
      </c>
      <c r="N14" s="139"/>
      <c r="O14" s="139">
        <f t="shared" si="1"/>
        <v>2051924.7312000003</v>
      </c>
      <c r="P14" s="139"/>
      <c r="Q14" s="138">
        <v>26.47</v>
      </c>
      <c r="R14" s="139">
        <f t="shared" si="2"/>
        <v>77447.407800000001</v>
      </c>
      <c r="S14" s="139"/>
      <c r="T14" s="140">
        <v>1.61</v>
      </c>
      <c r="U14" s="116">
        <v>3.38</v>
      </c>
      <c r="V14" s="117">
        <f t="shared" si="3"/>
        <v>162591.45239999998</v>
      </c>
      <c r="W14" s="111"/>
      <c r="X14" s="117">
        <f t="shared" si="4"/>
        <v>-85144.044599999979</v>
      </c>
      <c r="Y14" s="111"/>
      <c r="Z14" s="114">
        <f t="shared" si="5"/>
        <v>228060969.17999998</v>
      </c>
      <c r="AA14" s="114"/>
      <c r="AB14" s="114">
        <f t="shared" si="6"/>
        <v>127331235.05999999</v>
      </c>
      <c r="AC14" s="111"/>
      <c r="AD14" s="122">
        <f t="shared" si="7"/>
        <v>2155246.6207831255</v>
      </c>
      <c r="AE14" s="111"/>
      <c r="AF14" s="111"/>
    </row>
    <row r="15" spans="1:32" ht="15.6">
      <c r="A15" s="138">
        <v>316</v>
      </c>
      <c r="B15" s="138"/>
      <c r="C15" s="148" t="s">
        <v>107</v>
      </c>
      <c r="D15" s="150">
        <v>1058857</v>
      </c>
      <c r="E15" s="150"/>
      <c r="F15" s="134" t="s">
        <v>102</v>
      </c>
      <c r="G15" s="134"/>
      <c r="H15" s="138">
        <v>42.94</v>
      </c>
      <c r="I15" s="138"/>
      <c r="J15" s="138">
        <v>-2.31</v>
      </c>
      <c r="K15" s="139">
        <f t="shared" si="0"/>
        <v>-24459.596699999998</v>
      </c>
      <c r="L15" s="134"/>
      <c r="M15" s="139">
        <v>621592</v>
      </c>
      <c r="N15" s="139"/>
      <c r="O15" s="139">
        <f t="shared" si="1"/>
        <v>461724.59670000011</v>
      </c>
      <c r="P15" s="139"/>
      <c r="Q15" s="138">
        <v>22.22</v>
      </c>
      <c r="R15" s="139">
        <f t="shared" si="2"/>
        <v>20753.5972</v>
      </c>
      <c r="S15" s="139"/>
      <c r="T15" s="140">
        <v>1.96</v>
      </c>
      <c r="U15" s="116">
        <v>3.68</v>
      </c>
      <c r="V15" s="117">
        <f t="shared" si="3"/>
        <v>38965.937599999997</v>
      </c>
      <c r="W15" s="111"/>
      <c r="X15" s="117">
        <f t="shared" si="4"/>
        <v>-18212.340399999997</v>
      </c>
      <c r="Y15" s="111"/>
      <c r="Z15" s="114">
        <f t="shared" si="5"/>
        <v>45467319.579999998</v>
      </c>
      <c r="AA15" s="114"/>
      <c r="AB15" s="114">
        <f t="shared" si="6"/>
        <v>23527802.539999999</v>
      </c>
      <c r="AC15" s="111"/>
      <c r="AD15" s="122">
        <f t="shared" si="7"/>
        <v>522736.839395063</v>
      </c>
      <c r="AE15" s="111"/>
      <c r="AF15" s="111"/>
    </row>
    <row r="16" spans="1:32" ht="15.6">
      <c r="A16" s="138"/>
      <c r="B16" s="138"/>
      <c r="C16" s="134" t="s">
        <v>108</v>
      </c>
      <c r="D16" s="153">
        <f>SUM(D10:D15)</f>
        <v>81154039</v>
      </c>
      <c r="E16" s="154"/>
      <c r="F16" s="134"/>
      <c r="G16" s="134"/>
      <c r="H16" s="171">
        <f>Z16/D16</f>
        <v>41.303820505594302</v>
      </c>
      <c r="I16" s="138"/>
      <c r="J16" s="171">
        <f>(K16/D16)*100</f>
        <v>-2.2556833362292665</v>
      </c>
      <c r="K16" s="155">
        <f>SUM(K10:K15)</f>
        <v>-1830578.1344000001</v>
      </c>
      <c r="L16" s="134"/>
      <c r="M16" s="155">
        <f>SUM(M10:M15)</f>
        <v>39420941</v>
      </c>
      <c r="N16" s="139"/>
      <c r="O16" s="155">
        <f>SUM(O10:O15)</f>
        <v>43563676.134400003</v>
      </c>
      <c r="P16" s="154"/>
      <c r="Q16" s="171">
        <f>AB16/D16</f>
        <v>25.834908324772346</v>
      </c>
      <c r="R16" s="155">
        <f>SUM(R10:R15)</f>
        <v>1924451.6614000001</v>
      </c>
      <c r="S16" s="154"/>
      <c r="T16" s="172">
        <f>(R16/D16)*100</f>
        <v>2.3713566017336487</v>
      </c>
      <c r="U16" s="116">
        <f>(V16/D16)*100</f>
        <v>3.6896938159787709</v>
      </c>
      <c r="V16" s="124">
        <f>SUM(V10:V15)</f>
        <v>2994335.5584</v>
      </c>
      <c r="W16" s="111"/>
      <c r="X16" s="124">
        <f>SUM(X10:X15)</f>
        <v>-1069883.8970000001</v>
      </c>
      <c r="Y16" s="111"/>
      <c r="Z16" s="124">
        <f>SUM(Z10:Z15)</f>
        <v>3351971860.1599998</v>
      </c>
      <c r="AA16" s="114"/>
      <c r="AB16" s="124">
        <f>SUM(AB10:AB15)</f>
        <v>2096607157.7499998</v>
      </c>
      <c r="AC16" s="111"/>
      <c r="AD16" s="124">
        <f>SUM(AD10:AD15)</f>
        <v>30814355.032803312</v>
      </c>
      <c r="AE16" s="111"/>
      <c r="AF16" s="111"/>
    </row>
    <row r="17" spans="1:32" ht="15.6">
      <c r="A17" s="138"/>
      <c r="B17" s="138"/>
      <c r="C17" s="148"/>
      <c r="D17" s="150"/>
      <c r="E17" s="150"/>
      <c r="F17" s="134"/>
      <c r="G17" s="134"/>
      <c r="H17" s="138"/>
      <c r="I17" s="138"/>
      <c r="J17" s="138"/>
      <c r="K17" s="139"/>
      <c r="L17" s="134"/>
      <c r="M17" s="139"/>
      <c r="N17" s="139"/>
      <c r="O17" s="139"/>
      <c r="P17" s="139"/>
      <c r="Q17" s="138"/>
      <c r="R17" s="139"/>
      <c r="S17" s="139"/>
      <c r="T17" s="140"/>
      <c r="U17" s="116"/>
      <c r="V17" s="117"/>
      <c r="W17" s="111"/>
      <c r="X17" s="117"/>
      <c r="Y17" s="111"/>
      <c r="Z17" s="114"/>
      <c r="AA17" s="114"/>
      <c r="AB17" s="114"/>
      <c r="AC17" s="111"/>
      <c r="AD17" s="114"/>
      <c r="AE17" s="111"/>
      <c r="AF17" s="111"/>
    </row>
    <row r="18" spans="1:32" ht="15.6">
      <c r="A18" s="138"/>
      <c r="B18" s="138"/>
      <c r="C18" s="151" t="s">
        <v>109</v>
      </c>
      <c r="D18" s="133"/>
      <c r="E18" s="133"/>
      <c r="F18" s="132"/>
      <c r="G18" s="132"/>
      <c r="H18" s="131"/>
      <c r="I18" s="131"/>
      <c r="J18" s="132"/>
      <c r="K18" s="132"/>
      <c r="L18" s="132"/>
      <c r="M18" s="135"/>
      <c r="N18" s="132"/>
      <c r="O18" s="132"/>
      <c r="P18" s="132"/>
      <c r="Q18" s="131"/>
      <c r="R18" s="132"/>
      <c r="S18" s="132"/>
      <c r="T18" s="156"/>
      <c r="U18" s="110"/>
      <c r="V18" s="111"/>
      <c r="W18" s="111"/>
      <c r="X18" s="111"/>
      <c r="Y18" s="111"/>
      <c r="Z18" s="111"/>
      <c r="AA18" s="111"/>
      <c r="AB18" s="111"/>
      <c r="AC18" s="111"/>
      <c r="AD18" s="114"/>
      <c r="AE18" s="111"/>
      <c r="AF18" s="111"/>
    </row>
    <row r="19" spans="1:32" ht="15.6">
      <c r="A19" s="138">
        <v>311</v>
      </c>
      <c r="B19" s="138"/>
      <c r="C19" s="148" t="s">
        <v>103</v>
      </c>
      <c r="D19" s="152">
        <v>12195375</v>
      </c>
      <c r="E19" s="150"/>
      <c r="F19" s="134" t="s">
        <v>102</v>
      </c>
      <c r="G19" s="134"/>
      <c r="H19" s="138">
        <v>40.18</v>
      </c>
      <c r="I19" s="138"/>
      <c r="J19" s="138">
        <v>-8.1199999999999992</v>
      </c>
      <c r="K19" s="139">
        <f>(J19/100)*D19</f>
        <v>-990264.45</v>
      </c>
      <c r="L19" s="134"/>
      <c r="M19" s="139">
        <v>9031794</v>
      </c>
      <c r="N19" s="139"/>
      <c r="O19" s="139">
        <f>D19-K19-M19</f>
        <v>4153845.4499999993</v>
      </c>
      <c r="P19" s="139"/>
      <c r="Q19" s="138">
        <v>13.38</v>
      </c>
      <c r="R19" s="139">
        <f>(T19/100)*D19</f>
        <v>310982.0625</v>
      </c>
      <c r="S19" s="139"/>
      <c r="T19" s="140">
        <v>2.5499999999999998</v>
      </c>
      <c r="U19" s="116">
        <v>4.3899999999999997</v>
      </c>
      <c r="V19" s="117">
        <f>(U19/100)*D19</f>
        <v>535376.96249999991</v>
      </c>
      <c r="W19" s="111"/>
      <c r="X19" s="117">
        <f>R19-V19</f>
        <v>-224394.89999999991</v>
      </c>
      <c r="Y19" s="111"/>
      <c r="Z19" s="114">
        <f>D19*H19</f>
        <v>490010167.5</v>
      </c>
      <c r="AA19" s="114"/>
      <c r="AB19" s="114">
        <f>D19*Q19</f>
        <v>163174117.5</v>
      </c>
      <c r="AC19" s="111"/>
      <c r="AD19" s="122">
        <f>((1-(Q19/H19))*((100-J19)/100))*D19</f>
        <v>8794801.8232951704</v>
      </c>
      <c r="AE19" s="111"/>
      <c r="AF19" s="111"/>
    </row>
    <row r="20" spans="1:32" ht="15.6">
      <c r="A20" s="138">
        <v>312</v>
      </c>
      <c r="B20" s="138"/>
      <c r="C20" s="148" t="s">
        <v>104</v>
      </c>
      <c r="D20" s="150">
        <v>53344029</v>
      </c>
      <c r="E20" s="150"/>
      <c r="F20" s="134" t="s">
        <v>102</v>
      </c>
      <c r="G20" s="134"/>
      <c r="H20" s="138">
        <v>32.07</v>
      </c>
      <c r="I20" s="138"/>
      <c r="J20" s="138">
        <v>-7.78</v>
      </c>
      <c r="K20" s="139">
        <f>(J20/100)*D20</f>
        <v>-4150165.4562000004</v>
      </c>
      <c r="L20" s="134"/>
      <c r="M20" s="139">
        <v>34189753</v>
      </c>
      <c r="N20" s="139"/>
      <c r="O20" s="139">
        <f>D20-K20-M20</f>
        <v>23304441.456200004</v>
      </c>
      <c r="P20" s="139"/>
      <c r="Q20" s="138">
        <v>13.44</v>
      </c>
      <c r="R20" s="139">
        <f>(T20/100)*D20</f>
        <v>1733680.9425000001</v>
      </c>
      <c r="S20" s="139"/>
      <c r="T20" s="140">
        <v>3.25</v>
      </c>
      <c r="U20" s="116">
        <v>5.26</v>
      </c>
      <c r="V20" s="117">
        <f>(U20/100)*D20</f>
        <v>2805895.9254000001</v>
      </c>
      <c r="W20" s="111"/>
      <c r="X20" s="117">
        <f>R20-V20</f>
        <v>-1072214.9828999999</v>
      </c>
      <c r="Y20" s="111"/>
      <c r="Z20" s="114">
        <f>D20*H20</f>
        <v>1710743010.03</v>
      </c>
      <c r="AA20" s="114"/>
      <c r="AB20" s="114">
        <f>D20*Q20</f>
        <v>716943749.75999999</v>
      </c>
      <c r="AC20" s="111"/>
      <c r="AD20" s="122">
        <f>((1-(Q20/H20))*((100-J20)/100))*D20</f>
        <v>33399340.278110575</v>
      </c>
      <c r="AE20" s="111"/>
      <c r="AF20" s="111"/>
    </row>
    <row r="21" spans="1:32" ht="15.6">
      <c r="A21" s="138">
        <v>314</v>
      </c>
      <c r="B21" s="138"/>
      <c r="C21" s="148" t="s">
        <v>105</v>
      </c>
      <c r="D21" s="150">
        <v>20104051</v>
      </c>
      <c r="E21" s="150"/>
      <c r="F21" s="134" t="s">
        <v>102</v>
      </c>
      <c r="G21" s="134"/>
      <c r="H21" s="138">
        <v>35.21</v>
      </c>
      <c r="I21" s="138"/>
      <c r="J21" s="138">
        <v>-8.2799999999999994</v>
      </c>
      <c r="K21" s="139">
        <f>(J21/100)*D21</f>
        <v>-1664615.4228000001</v>
      </c>
      <c r="L21" s="134"/>
      <c r="M21" s="139">
        <v>13823131</v>
      </c>
      <c r="N21" s="139"/>
      <c r="O21" s="139">
        <f>D21-K21-M21</f>
        <v>7945535.4228000008</v>
      </c>
      <c r="P21" s="139"/>
      <c r="Q21" s="138">
        <v>13.27</v>
      </c>
      <c r="R21" s="139">
        <f>(T21/100)*D21</f>
        <v>603121.53</v>
      </c>
      <c r="S21" s="139"/>
      <c r="T21" s="140">
        <v>3</v>
      </c>
      <c r="U21" s="116">
        <v>4.66</v>
      </c>
      <c r="V21" s="117">
        <f>(U21/100)*D21</f>
        <v>936848.7766000001</v>
      </c>
      <c r="W21" s="111"/>
      <c r="X21" s="117">
        <f>R21-V21</f>
        <v>-333727.24660000007</v>
      </c>
      <c r="Y21" s="111"/>
      <c r="Z21" s="114">
        <f>D21*H21</f>
        <v>707863635.71000004</v>
      </c>
      <c r="AA21" s="114"/>
      <c r="AB21" s="114">
        <f>D21*Q21</f>
        <v>266780756.76999998</v>
      </c>
      <c r="AC21" s="111"/>
      <c r="AD21" s="122">
        <f>((1-(Q21/H21))*((100-J21)/100))*D21</f>
        <v>13564457.293843566</v>
      </c>
      <c r="AE21" s="111"/>
      <c r="AF21" s="111"/>
    </row>
    <row r="22" spans="1:32" ht="15.6">
      <c r="A22" s="138">
        <v>315</v>
      </c>
      <c r="B22" s="138"/>
      <c r="C22" s="148" t="s">
        <v>106</v>
      </c>
      <c r="D22" s="150">
        <v>4483667</v>
      </c>
      <c r="E22" s="150"/>
      <c r="F22" s="134" t="s">
        <v>102</v>
      </c>
      <c r="G22" s="134"/>
      <c r="H22" s="138">
        <v>42.58</v>
      </c>
      <c r="I22" s="138"/>
      <c r="J22" s="138">
        <v>-7.65</v>
      </c>
      <c r="K22" s="139">
        <f>(J22/100)*D22</f>
        <v>-343000.52549999999</v>
      </c>
      <c r="L22" s="134"/>
      <c r="M22" s="139">
        <v>3394154</v>
      </c>
      <c r="N22" s="139"/>
      <c r="O22" s="139">
        <f>D22-K22-M22</f>
        <v>1432513.5254999995</v>
      </c>
      <c r="P22" s="139"/>
      <c r="Q22" s="138">
        <v>13.86</v>
      </c>
      <c r="R22" s="139">
        <f>(T22/100)*D22</f>
        <v>103572.7077</v>
      </c>
      <c r="S22" s="139"/>
      <c r="T22" s="140">
        <v>2.31</v>
      </c>
      <c r="U22" s="116">
        <v>3.38</v>
      </c>
      <c r="V22" s="117">
        <f>(U22/100)*D22</f>
        <v>151547.94459999999</v>
      </c>
      <c r="W22" s="111"/>
      <c r="X22" s="117">
        <f>R22-V22</f>
        <v>-47975.236899999989</v>
      </c>
      <c r="Y22" s="111"/>
      <c r="Z22" s="114">
        <f>D22*H22</f>
        <v>190914540.85999998</v>
      </c>
      <c r="AA22" s="114"/>
      <c r="AB22" s="114">
        <f>D22*Q22</f>
        <v>62143624.619999997</v>
      </c>
      <c r="AC22" s="111"/>
      <c r="AD22" s="122">
        <f>((1-(Q22/H22))*((100-J22)/100))*D22</f>
        <v>3255563.4413424139</v>
      </c>
      <c r="AE22" s="111"/>
      <c r="AF22" s="111"/>
    </row>
    <row r="23" spans="1:32" ht="15.6">
      <c r="A23" s="138">
        <v>316</v>
      </c>
      <c r="B23" s="138"/>
      <c r="C23" s="148" t="s">
        <v>107</v>
      </c>
      <c r="D23" s="150">
        <v>324177</v>
      </c>
      <c r="E23" s="150"/>
      <c r="F23" s="134" t="s">
        <v>102</v>
      </c>
      <c r="G23" s="134"/>
      <c r="H23" s="138">
        <v>40.25</v>
      </c>
      <c r="I23" s="138"/>
      <c r="J23" s="138">
        <v>-7.21</v>
      </c>
      <c r="K23" s="139">
        <f>(J23/100)*D23</f>
        <v>-23373.161700000001</v>
      </c>
      <c r="L23" s="134"/>
      <c r="M23" s="139">
        <v>241631</v>
      </c>
      <c r="N23" s="139"/>
      <c r="O23" s="139">
        <f>D23-K23-M23</f>
        <v>105919.1617</v>
      </c>
      <c r="P23" s="139"/>
      <c r="Q23" s="138">
        <v>12.67</v>
      </c>
      <c r="R23" s="139">
        <f>(T23/100)*D23</f>
        <v>8363.7666000000008</v>
      </c>
      <c r="S23" s="139"/>
      <c r="T23" s="140">
        <v>2.58</v>
      </c>
      <c r="U23" s="116">
        <v>5.15</v>
      </c>
      <c r="V23" s="117">
        <f>(U23/100)*D23</f>
        <v>16695.1155</v>
      </c>
      <c r="W23" s="111"/>
      <c r="X23" s="117">
        <f>R23-V23</f>
        <v>-8331.348899999999</v>
      </c>
      <c r="Y23" s="111"/>
      <c r="Z23" s="114">
        <f>D23*H23</f>
        <v>13048124.25</v>
      </c>
      <c r="AA23" s="114"/>
      <c r="AB23" s="114">
        <f>D23*Q23</f>
        <v>4107322.59</v>
      </c>
      <c r="AC23" s="111"/>
      <c r="AD23" s="122">
        <f>((1-(Q23/H23))*((100-J23)/100))*D23</f>
        <v>238147.41514747823</v>
      </c>
      <c r="AE23" s="111"/>
      <c r="AF23" s="111"/>
    </row>
    <row r="24" spans="1:32" ht="15.6">
      <c r="A24" s="138"/>
      <c r="B24" s="138"/>
      <c r="C24" s="134" t="s">
        <v>110</v>
      </c>
      <c r="D24" s="153">
        <f>SUM(D19:D23)</f>
        <v>90451299</v>
      </c>
      <c r="E24" s="154"/>
      <c r="F24" s="134"/>
      <c r="G24" s="134"/>
      <c r="H24" s="171">
        <f>Z24/D24</f>
        <v>34.411661443911377</v>
      </c>
      <c r="I24" s="138"/>
      <c r="J24" s="171">
        <f>(K24/D24)*100</f>
        <v>-7.9284864844229599</v>
      </c>
      <c r="K24" s="155">
        <f>SUM(K19:K23)</f>
        <v>-7171419.0161999995</v>
      </c>
      <c r="L24" s="134"/>
      <c r="M24" s="155">
        <f>SUM(M19:M23)</f>
        <v>60680463</v>
      </c>
      <c r="N24" s="139"/>
      <c r="O24" s="155">
        <f>SUM(O19:O23)</f>
        <v>36942255.016200006</v>
      </c>
      <c r="P24" s="154"/>
      <c r="Q24" s="171">
        <f>AB24/D24</f>
        <v>13.4121851720449</v>
      </c>
      <c r="R24" s="155">
        <f>SUM(R19:R23)</f>
        <v>2759721.0093000005</v>
      </c>
      <c r="S24" s="154"/>
      <c r="T24" s="172">
        <f>(R24/D24)*100</f>
        <v>3.0510573533056728</v>
      </c>
      <c r="U24" s="116">
        <f>(V24/D24)*100</f>
        <v>4.9157555212114756</v>
      </c>
      <c r="V24" s="125">
        <f>SUM(V19:V23)</f>
        <v>4446364.7246000003</v>
      </c>
      <c r="W24" s="111"/>
      <c r="X24" s="125">
        <f>SUM(X19:X23)</f>
        <v>-1686643.7152999998</v>
      </c>
      <c r="Y24" s="111"/>
      <c r="Z24" s="125">
        <f>SUM(Z19:Z23)</f>
        <v>3112579478.3499999</v>
      </c>
      <c r="AA24" s="114"/>
      <c r="AB24" s="125">
        <f>SUM(AB19:AB23)</f>
        <v>1213149571.2399998</v>
      </c>
      <c r="AC24" s="111"/>
      <c r="AD24" s="125">
        <f>SUM(AD19:AD23)</f>
        <v>59252310.251739204</v>
      </c>
      <c r="AE24" s="111"/>
      <c r="AF24" s="111"/>
    </row>
    <row r="25" spans="1:32" ht="15.6">
      <c r="A25" s="138"/>
      <c r="B25" s="138"/>
      <c r="C25" s="148"/>
      <c r="D25" s="150"/>
      <c r="E25" s="150"/>
      <c r="F25" s="134"/>
      <c r="G25" s="134"/>
      <c r="H25" s="138"/>
      <c r="I25" s="138"/>
      <c r="J25" s="138"/>
      <c r="K25" s="139"/>
      <c r="L25" s="134"/>
      <c r="M25" s="139"/>
      <c r="N25" s="139"/>
      <c r="O25" s="139"/>
      <c r="P25" s="139"/>
      <c r="Q25" s="138"/>
      <c r="R25" s="139"/>
      <c r="S25" s="139"/>
      <c r="T25" s="140"/>
      <c r="U25" s="116"/>
      <c r="V25" s="117"/>
      <c r="W25" s="111"/>
      <c r="X25" s="117"/>
      <c r="Y25" s="111"/>
      <c r="Z25" s="114"/>
      <c r="AA25" s="114"/>
      <c r="AB25" s="114"/>
      <c r="AC25" s="111"/>
      <c r="AD25" s="114"/>
      <c r="AE25" s="111"/>
      <c r="AF25" s="111"/>
    </row>
    <row r="26" spans="1:32" ht="15.6">
      <c r="A26" s="138"/>
      <c r="B26" s="138"/>
      <c r="C26" s="151" t="s">
        <v>111</v>
      </c>
      <c r="D26" s="150"/>
      <c r="E26" s="150"/>
      <c r="F26" s="134"/>
      <c r="G26" s="134"/>
      <c r="H26" s="138"/>
      <c r="I26" s="138"/>
      <c r="J26" s="138"/>
      <c r="K26" s="139"/>
      <c r="L26" s="134"/>
      <c r="M26" s="139"/>
      <c r="N26" s="139"/>
      <c r="O26" s="139"/>
      <c r="P26" s="139"/>
      <c r="Q26" s="138"/>
      <c r="R26" s="139"/>
      <c r="S26" s="139"/>
      <c r="T26" s="140"/>
      <c r="U26" s="116"/>
      <c r="V26" s="117"/>
      <c r="W26" s="111"/>
      <c r="X26" s="117"/>
      <c r="Y26" s="111"/>
      <c r="Z26" s="114"/>
      <c r="AA26" s="114"/>
      <c r="AB26" s="114"/>
      <c r="AC26" s="111"/>
      <c r="AD26" s="114"/>
      <c r="AE26" s="111"/>
      <c r="AF26" s="111"/>
    </row>
    <row r="27" spans="1:32" ht="15.6">
      <c r="A27" s="138">
        <v>311</v>
      </c>
      <c r="B27" s="138"/>
      <c r="C27" s="148" t="s">
        <v>103</v>
      </c>
      <c r="D27" s="152">
        <v>46531254</v>
      </c>
      <c r="E27" s="150"/>
      <c r="F27" s="134" t="s">
        <v>102</v>
      </c>
      <c r="G27" s="134"/>
      <c r="H27" s="138">
        <v>57.24</v>
      </c>
      <c r="I27" s="138"/>
      <c r="J27" s="138">
        <v>-6.03</v>
      </c>
      <c r="K27" s="139">
        <f>(J27/100)*D27</f>
        <v>-2805834.6162</v>
      </c>
      <c r="L27" s="134"/>
      <c r="M27" s="139">
        <v>26501118</v>
      </c>
      <c r="N27" s="139"/>
      <c r="O27" s="139">
        <f>D27-K27-M27</f>
        <v>22835970.6162</v>
      </c>
      <c r="P27" s="139"/>
      <c r="Q27" s="138">
        <v>34.700000000000003</v>
      </c>
      <c r="R27" s="139">
        <f>(T27/100)*D27</f>
        <v>730540.68780000007</v>
      </c>
      <c r="S27" s="139"/>
      <c r="T27" s="140">
        <v>1.57</v>
      </c>
      <c r="U27" s="116">
        <v>2.37</v>
      </c>
      <c r="V27" s="117">
        <f>(U27/100)*D27</f>
        <v>1102790.7198000001</v>
      </c>
      <c r="W27" s="111"/>
      <c r="X27" s="117">
        <f>R27-V27</f>
        <v>-372250.03200000001</v>
      </c>
      <c r="Y27" s="111"/>
      <c r="Z27" s="114">
        <f>D27*H27</f>
        <v>2663448978.96</v>
      </c>
      <c r="AA27" s="114"/>
      <c r="AB27" s="114">
        <f>D27*Q27</f>
        <v>1614634513.8000002</v>
      </c>
      <c r="AC27" s="111"/>
      <c r="AD27" s="122">
        <f>((1-(Q27/H27))*((100-J27)/100))*D27</f>
        <v>19427987.026714675</v>
      </c>
      <c r="AE27" s="111"/>
      <c r="AF27" s="111"/>
    </row>
    <row r="28" spans="1:32" ht="15.6">
      <c r="A28" s="138">
        <v>312</v>
      </c>
      <c r="B28" s="138"/>
      <c r="C28" s="148" t="s">
        <v>104</v>
      </c>
      <c r="D28" s="150">
        <v>224663224</v>
      </c>
      <c r="E28" s="150"/>
      <c r="F28" s="134" t="s">
        <v>102</v>
      </c>
      <c r="G28" s="134"/>
      <c r="H28" s="138">
        <v>55.3</v>
      </c>
      <c r="I28" s="138"/>
      <c r="J28" s="138">
        <v>-5.07</v>
      </c>
      <c r="K28" s="139">
        <f>(J28/100)*D28</f>
        <v>-11390425.456800001</v>
      </c>
      <c r="L28" s="134"/>
      <c r="M28" s="139">
        <v>126940827</v>
      </c>
      <c r="N28" s="139"/>
      <c r="O28" s="139">
        <f>D28-K28-M28</f>
        <v>109112822.45680001</v>
      </c>
      <c r="P28" s="139"/>
      <c r="Q28" s="138">
        <v>32.950000000000003</v>
      </c>
      <c r="R28" s="139">
        <f>(T28/100)*D28</f>
        <v>3369948.36</v>
      </c>
      <c r="S28" s="139"/>
      <c r="T28" s="140">
        <v>1.5</v>
      </c>
      <c r="U28" s="116">
        <v>2.44</v>
      </c>
      <c r="V28" s="117">
        <f>(U28/100)*D28</f>
        <v>5481782.6655999999</v>
      </c>
      <c r="W28" s="111"/>
      <c r="X28" s="117">
        <f>R28-V28</f>
        <v>-2111834.3056000001</v>
      </c>
      <c r="Y28" s="111"/>
      <c r="Z28" s="114">
        <f>D28*H28</f>
        <v>12423876287.199999</v>
      </c>
      <c r="AA28" s="114"/>
      <c r="AB28" s="114">
        <f>D28*Q28</f>
        <v>7402653230.8000002</v>
      </c>
      <c r="AC28" s="111"/>
      <c r="AD28" s="122">
        <f>((1-(Q28/H28))*((100-J28)/100))*D28</f>
        <v>95403238.071599975</v>
      </c>
      <c r="AE28" s="111"/>
      <c r="AF28" s="111"/>
    </row>
    <row r="29" spans="1:32" ht="15.6">
      <c r="A29" s="138">
        <v>314</v>
      </c>
      <c r="B29" s="138"/>
      <c r="C29" s="148" t="s">
        <v>105</v>
      </c>
      <c r="D29" s="150">
        <v>52435858</v>
      </c>
      <c r="E29" s="150"/>
      <c r="F29" s="134" t="s">
        <v>102</v>
      </c>
      <c r="G29" s="134"/>
      <c r="H29" s="138">
        <v>53.18</v>
      </c>
      <c r="I29" s="138"/>
      <c r="J29" s="138">
        <v>-6.97</v>
      </c>
      <c r="K29" s="139">
        <f>(J29/100)*D29</f>
        <v>-3654779.3026000001</v>
      </c>
      <c r="L29" s="134"/>
      <c r="M29" s="139">
        <v>29411528</v>
      </c>
      <c r="N29" s="139"/>
      <c r="O29" s="139">
        <f>D29-K29-M29</f>
        <v>26679109.302599996</v>
      </c>
      <c r="P29" s="139"/>
      <c r="Q29" s="138">
        <v>31.28</v>
      </c>
      <c r="R29" s="139">
        <f>(T29/100)*D29</f>
        <v>896653.17180000001</v>
      </c>
      <c r="S29" s="139"/>
      <c r="T29" s="140">
        <v>1.71</v>
      </c>
      <c r="U29" s="116">
        <v>2.46</v>
      </c>
      <c r="V29" s="117">
        <f>(U29/100)*D29</f>
        <v>1289922.1068</v>
      </c>
      <c r="W29" s="111"/>
      <c r="X29" s="117">
        <f>R29-V29</f>
        <v>-393268.93499999994</v>
      </c>
      <c r="Y29" s="111"/>
      <c r="Z29" s="114">
        <f>D29*H29</f>
        <v>2788538928.4400001</v>
      </c>
      <c r="AA29" s="114"/>
      <c r="AB29" s="114">
        <f>D29*Q29</f>
        <v>1640193638.24</v>
      </c>
      <c r="AC29" s="111"/>
      <c r="AD29" s="122">
        <f>((1-(Q29/H29))*((100-J29)/100))*D29</f>
        <v>23098626.493549079</v>
      </c>
      <c r="AE29" s="111"/>
      <c r="AF29" s="111"/>
    </row>
    <row r="30" spans="1:32" ht="15.6">
      <c r="A30" s="138">
        <v>315</v>
      </c>
      <c r="B30" s="138"/>
      <c r="C30" s="148" t="s">
        <v>106</v>
      </c>
      <c r="D30" s="150">
        <v>46931139</v>
      </c>
      <c r="E30" s="150"/>
      <c r="F30" s="134" t="s">
        <v>102</v>
      </c>
      <c r="G30" s="134"/>
      <c r="H30" s="138">
        <v>59.39</v>
      </c>
      <c r="I30" s="138"/>
      <c r="J30" s="138">
        <v>-4.37</v>
      </c>
      <c r="K30" s="139">
        <f>(J30/100)*D30</f>
        <v>-2050890.7743000002</v>
      </c>
      <c r="L30" s="134"/>
      <c r="M30" s="139">
        <v>27878731</v>
      </c>
      <c r="N30" s="139"/>
      <c r="O30" s="139">
        <f>D30-K30-M30</f>
        <v>21103298.774300002</v>
      </c>
      <c r="P30" s="139"/>
      <c r="Q30" s="138">
        <v>35.049999999999997</v>
      </c>
      <c r="R30" s="139">
        <f>(T30/100)*D30</f>
        <v>605411.69310000003</v>
      </c>
      <c r="S30" s="139"/>
      <c r="T30" s="140">
        <v>1.29</v>
      </c>
      <c r="U30" s="116">
        <v>2.19</v>
      </c>
      <c r="V30" s="117">
        <f>(U30/100)*D30</f>
        <v>1027791.9441</v>
      </c>
      <c r="W30" s="111"/>
      <c r="X30" s="117">
        <f>R30-V30</f>
        <v>-422380.25099999993</v>
      </c>
      <c r="Y30" s="111"/>
      <c r="Z30" s="114">
        <f>D30*H30</f>
        <v>2787240345.21</v>
      </c>
      <c r="AA30" s="114"/>
      <c r="AB30" s="114">
        <f>D30*Q30</f>
        <v>1644936421.9499998</v>
      </c>
      <c r="AC30" s="111"/>
      <c r="AD30" s="122">
        <f>((1-(Q30/H30))*((100-J30)/100))*D30</f>
        <v>20074467.161247045</v>
      </c>
      <c r="AE30" s="111"/>
      <c r="AF30" s="111"/>
    </row>
    <row r="31" spans="1:32" ht="15.6">
      <c r="A31" s="138">
        <v>316</v>
      </c>
      <c r="B31" s="138"/>
      <c r="C31" s="148" t="s">
        <v>107</v>
      </c>
      <c r="D31" s="150">
        <v>3144722</v>
      </c>
      <c r="E31" s="150"/>
      <c r="F31" s="134" t="s">
        <v>102</v>
      </c>
      <c r="G31" s="134"/>
      <c r="H31" s="138">
        <v>51.05</v>
      </c>
      <c r="I31" s="138"/>
      <c r="J31" s="138">
        <v>-4.4400000000000004</v>
      </c>
      <c r="K31" s="139">
        <f>(J31/100)*D31</f>
        <v>-139625.6568</v>
      </c>
      <c r="L31" s="134"/>
      <c r="M31" s="139">
        <v>1816852</v>
      </c>
      <c r="N31" s="139"/>
      <c r="O31" s="139">
        <f>D31-K31-M31</f>
        <v>1467495.6568</v>
      </c>
      <c r="P31" s="139"/>
      <c r="Q31" s="138">
        <v>27.81</v>
      </c>
      <c r="R31" s="139">
        <f>(T31/100)*D31</f>
        <v>52831.329599999997</v>
      </c>
      <c r="S31" s="139"/>
      <c r="T31" s="140">
        <v>1.68</v>
      </c>
      <c r="U31" s="116">
        <v>2.44</v>
      </c>
      <c r="V31" s="117">
        <f>(U31/100)*D31</f>
        <v>76731.216799999995</v>
      </c>
      <c r="W31" s="111"/>
      <c r="X31" s="117">
        <f>R31-V31</f>
        <v>-23899.887199999997</v>
      </c>
      <c r="Y31" s="111"/>
      <c r="Z31" s="114">
        <f>D31*H31</f>
        <v>160538058.09999999</v>
      </c>
      <c r="AA31" s="114"/>
      <c r="AB31" s="114">
        <f>D31*Q31</f>
        <v>87454718.819999993</v>
      </c>
      <c r="AC31" s="111"/>
      <c r="AD31" s="122">
        <f>((1-(Q31/H31))*((100-J31)/100))*D31</f>
        <v>1495166.2986098332</v>
      </c>
      <c r="AE31" s="111"/>
      <c r="AF31" s="111"/>
    </row>
    <row r="32" spans="1:32" ht="15.6">
      <c r="A32" s="138"/>
      <c r="B32" s="138"/>
      <c r="C32" s="134" t="s">
        <v>112</v>
      </c>
      <c r="D32" s="153">
        <f>SUM(D27:D31)</f>
        <v>373706197</v>
      </c>
      <c r="E32" s="154"/>
      <c r="F32" s="134"/>
      <c r="G32" s="134"/>
      <c r="H32" s="171">
        <f>Z32/D32</f>
        <v>55.721962239523677</v>
      </c>
      <c r="I32" s="138"/>
      <c r="J32" s="171">
        <f>(K32/D32)*100</f>
        <v>-5.3629177058308208</v>
      </c>
      <c r="K32" s="155">
        <f>SUM(K27:K31)</f>
        <v>-20041555.806700006</v>
      </c>
      <c r="L32" s="134"/>
      <c r="M32" s="155">
        <f>SUM(M27:M31)</f>
        <v>212549056</v>
      </c>
      <c r="N32" s="139"/>
      <c r="O32" s="155">
        <f>SUM(O27:O31)</f>
        <v>181198696.80670002</v>
      </c>
      <c r="P32" s="154"/>
      <c r="Q32" s="171">
        <f>AB32/D32</f>
        <v>33.154046208149985</v>
      </c>
      <c r="R32" s="155">
        <f>SUM(R27:R31)</f>
        <v>5655385.2422999991</v>
      </c>
      <c r="S32" s="154"/>
      <c r="T32" s="172">
        <f>(R32/D32)*100</f>
        <v>1.5133239126617959</v>
      </c>
      <c r="U32" s="116">
        <f>(V32/D32)*100</f>
        <v>2.4026946101458413</v>
      </c>
      <c r="V32" s="125">
        <f>SUM(V27:V31)</f>
        <v>8979018.6531000007</v>
      </c>
      <c r="W32" s="111"/>
      <c r="X32" s="125">
        <f>SUM(X27:X31)</f>
        <v>-3323633.4107999997</v>
      </c>
      <c r="Y32" s="111"/>
      <c r="Z32" s="125">
        <f>SUM(Z27:Z31)</f>
        <v>20823642597.909996</v>
      </c>
      <c r="AA32" s="114"/>
      <c r="AB32" s="125">
        <f>SUM(AB27:AB31)</f>
        <v>12389872523.610001</v>
      </c>
      <c r="AC32" s="111"/>
      <c r="AD32" s="125">
        <f>SUM(AD27:AD31)</f>
        <v>159499485.05172059</v>
      </c>
      <c r="AE32" s="111"/>
      <c r="AF32" s="111"/>
    </row>
    <row r="33" spans="1:32" ht="15.6">
      <c r="A33" s="138"/>
      <c r="B33" s="138"/>
      <c r="C33" s="148"/>
      <c r="D33" s="150"/>
      <c r="E33" s="150"/>
      <c r="F33" s="134"/>
      <c r="G33" s="134"/>
      <c r="H33" s="138"/>
      <c r="I33" s="138"/>
      <c r="J33" s="138"/>
      <c r="K33" s="139"/>
      <c r="L33" s="134"/>
      <c r="M33" s="139"/>
      <c r="N33" s="139"/>
      <c r="O33" s="139"/>
      <c r="P33" s="139"/>
      <c r="Q33" s="138"/>
      <c r="R33" s="139"/>
      <c r="S33" s="139"/>
      <c r="T33" s="140"/>
      <c r="U33" s="116"/>
      <c r="V33" s="117"/>
      <c r="W33" s="111"/>
      <c r="X33" s="117"/>
      <c r="Y33" s="111"/>
      <c r="Z33" s="114"/>
      <c r="AA33" s="114"/>
      <c r="AB33" s="114"/>
      <c r="AC33" s="111"/>
      <c r="AD33" s="114"/>
      <c r="AE33" s="111"/>
      <c r="AF33" s="111"/>
    </row>
    <row r="34" spans="1:32" ht="15.6">
      <c r="A34" s="138"/>
      <c r="B34" s="138"/>
      <c r="C34" s="151" t="s">
        <v>113</v>
      </c>
      <c r="D34" s="150"/>
      <c r="E34" s="150"/>
      <c r="F34" s="134"/>
      <c r="G34" s="134"/>
      <c r="H34" s="138"/>
      <c r="I34" s="138"/>
      <c r="J34" s="138"/>
      <c r="K34" s="139"/>
      <c r="L34" s="134"/>
      <c r="M34" s="139"/>
      <c r="N34" s="139"/>
      <c r="O34" s="139"/>
      <c r="P34" s="139"/>
      <c r="Q34" s="138"/>
      <c r="R34" s="139"/>
      <c r="S34" s="139"/>
      <c r="T34" s="140"/>
      <c r="U34" s="116"/>
      <c r="V34" s="117"/>
      <c r="W34" s="111"/>
      <c r="X34" s="117"/>
      <c r="Y34" s="111"/>
      <c r="Z34" s="114"/>
      <c r="AA34" s="114"/>
      <c r="AB34" s="114"/>
      <c r="AC34" s="111"/>
      <c r="AD34" s="114"/>
      <c r="AE34" s="111"/>
      <c r="AF34" s="111"/>
    </row>
    <row r="35" spans="1:32" ht="15.6">
      <c r="A35" s="138">
        <v>311</v>
      </c>
      <c r="B35" s="138"/>
      <c r="C35" s="148" t="s">
        <v>103</v>
      </c>
      <c r="D35" s="152">
        <v>57092259</v>
      </c>
      <c r="E35" s="150"/>
      <c r="F35" s="134" t="s">
        <v>102</v>
      </c>
      <c r="G35" s="134"/>
      <c r="H35" s="138">
        <v>59.49</v>
      </c>
      <c r="I35" s="138"/>
      <c r="J35" s="138">
        <v>-4.43</v>
      </c>
      <c r="K35" s="139">
        <f>(J35/100)*D35</f>
        <v>-2529187.0737000001</v>
      </c>
      <c r="L35" s="134"/>
      <c r="M35" s="139">
        <v>29491085</v>
      </c>
      <c r="N35" s="139"/>
      <c r="O35" s="139">
        <f>D35-K35-M35</f>
        <v>30130361.073700003</v>
      </c>
      <c r="P35" s="139"/>
      <c r="Q35" s="138">
        <v>38.450000000000003</v>
      </c>
      <c r="R35" s="139">
        <f>(T35/100)*D35</f>
        <v>787873.17420000001</v>
      </c>
      <c r="S35" s="139"/>
      <c r="T35" s="140">
        <v>1.38</v>
      </c>
      <c r="U35" s="116">
        <v>2.2400000000000002</v>
      </c>
      <c r="V35" s="117">
        <f>(U35/100)*D35</f>
        <v>1278866.6016000002</v>
      </c>
      <c r="W35" s="111"/>
      <c r="X35" s="117">
        <f>R35-V35</f>
        <v>-490993.42740000016</v>
      </c>
      <c r="Y35" s="111"/>
      <c r="Z35" s="114">
        <f>D35*H35</f>
        <v>3396418487.9100003</v>
      </c>
      <c r="AA35" s="114"/>
      <c r="AB35" s="114">
        <f>D35*Q35</f>
        <v>2195197358.5500002</v>
      </c>
      <c r="AC35" s="111"/>
      <c r="AD35" s="122">
        <f>((1-(Q35/H35))*((100-J35)/100))*D35</f>
        <v>21086488.912265051</v>
      </c>
      <c r="AE35" s="111"/>
      <c r="AF35" s="111"/>
    </row>
    <row r="36" spans="1:32" ht="15.6">
      <c r="A36" s="138">
        <v>312</v>
      </c>
      <c r="B36" s="138"/>
      <c r="C36" s="148" t="s">
        <v>104</v>
      </c>
      <c r="D36" s="150">
        <v>109820198</v>
      </c>
      <c r="E36" s="150"/>
      <c r="F36" s="134" t="s">
        <v>102</v>
      </c>
      <c r="G36" s="134"/>
      <c r="H36" s="138">
        <v>56.65</v>
      </c>
      <c r="I36" s="138"/>
      <c r="J36" s="138">
        <v>-4.1100000000000003</v>
      </c>
      <c r="K36" s="139">
        <f>(J36/100)*D36</f>
        <v>-4513610.1378000006</v>
      </c>
      <c r="L36" s="134"/>
      <c r="M36" s="139">
        <v>55483536</v>
      </c>
      <c r="N36" s="139"/>
      <c r="O36" s="139">
        <f>D36-K36-M36</f>
        <v>58850272.137800008</v>
      </c>
      <c r="P36" s="139"/>
      <c r="Q36" s="138">
        <v>36.26</v>
      </c>
      <c r="R36" s="139">
        <f>(T36/100)*D36</f>
        <v>1647302.97</v>
      </c>
      <c r="S36" s="139"/>
      <c r="T36" s="140">
        <v>1.5</v>
      </c>
      <c r="U36" s="116">
        <v>2.2999999999999998</v>
      </c>
      <c r="V36" s="117">
        <f>(U36/100)*D36</f>
        <v>2525864.554</v>
      </c>
      <c r="W36" s="111"/>
      <c r="X36" s="117">
        <f>R36-V36</f>
        <v>-878561.58400000003</v>
      </c>
      <c r="Y36" s="111"/>
      <c r="Z36" s="114">
        <f>D36*H36</f>
        <v>6221314216.6999998</v>
      </c>
      <c r="AA36" s="114"/>
      <c r="AB36" s="114">
        <f>D36*Q36</f>
        <v>3982080379.48</v>
      </c>
      <c r="AC36" s="111"/>
      <c r="AD36" s="122">
        <f>((1-(Q36/H36))*((100-J36)/100))*D36</f>
        <v>41152097.933446459</v>
      </c>
      <c r="AE36" s="111"/>
      <c r="AF36" s="111"/>
    </row>
    <row r="37" spans="1:32" ht="15.6">
      <c r="A37" s="138">
        <v>314</v>
      </c>
      <c r="B37" s="138"/>
      <c r="C37" s="148" t="s">
        <v>105</v>
      </c>
      <c r="D37" s="150">
        <v>31536371</v>
      </c>
      <c r="E37" s="150"/>
      <c r="F37" s="134" t="s">
        <v>102</v>
      </c>
      <c r="G37" s="134"/>
      <c r="H37" s="138">
        <v>50.57</v>
      </c>
      <c r="I37" s="138"/>
      <c r="J37" s="138">
        <v>-6.19</v>
      </c>
      <c r="K37" s="139">
        <f>(J37/100)*D37</f>
        <v>-1952101.3649000002</v>
      </c>
      <c r="L37" s="134"/>
      <c r="M37" s="139">
        <v>13803841</v>
      </c>
      <c r="N37" s="139"/>
      <c r="O37" s="139">
        <f>D37-K37-M37</f>
        <v>19684631.3649</v>
      </c>
      <c r="P37" s="139"/>
      <c r="Q37" s="138">
        <v>34.229999999999997</v>
      </c>
      <c r="R37" s="139">
        <f>(T37/100)*D37</f>
        <v>586576.50060000003</v>
      </c>
      <c r="S37" s="139"/>
      <c r="T37" s="140">
        <v>1.86</v>
      </c>
      <c r="U37" s="116">
        <v>2.5499999999999998</v>
      </c>
      <c r="V37" s="117">
        <f>(U37/100)*D37</f>
        <v>804177.46049999993</v>
      </c>
      <c r="W37" s="111"/>
      <c r="X37" s="117">
        <f>R37-V37</f>
        <v>-217600.9598999999</v>
      </c>
      <c r="Y37" s="111"/>
      <c r="Z37" s="114">
        <f>D37*H37</f>
        <v>1594794281.47</v>
      </c>
      <c r="AA37" s="114"/>
      <c r="AB37" s="114">
        <f>D37*Q37</f>
        <v>1079489979.3299999</v>
      </c>
      <c r="AC37" s="111"/>
      <c r="AD37" s="122">
        <f>((1-(Q37/H37))*((100-J37)/100))*D37</f>
        <v>10820677.050473919</v>
      </c>
      <c r="AE37" s="111"/>
      <c r="AF37" s="111"/>
    </row>
    <row r="38" spans="1:32" ht="15.6">
      <c r="A38" s="138">
        <v>315</v>
      </c>
      <c r="B38" s="138"/>
      <c r="C38" s="148" t="s">
        <v>106</v>
      </c>
      <c r="D38" s="150">
        <v>8906050</v>
      </c>
      <c r="E38" s="150"/>
      <c r="F38" s="134" t="s">
        <v>102</v>
      </c>
      <c r="G38" s="134"/>
      <c r="H38" s="138">
        <v>60.49</v>
      </c>
      <c r="I38" s="138"/>
      <c r="J38" s="138">
        <v>-3.22</v>
      </c>
      <c r="K38" s="139">
        <f>(J38/100)*D38</f>
        <v>-286774.81</v>
      </c>
      <c r="L38" s="134"/>
      <c r="M38" s="139">
        <v>4663685</v>
      </c>
      <c r="N38" s="139"/>
      <c r="O38" s="139">
        <f>D38-K38-M38</f>
        <v>4529139.8100000005</v>
      </c>
      <c r="P38" s="139"/>
      <c r="Q38" s="138">
        <v>38.83</v>
      </c>
      <c r="R38" s="139">
        <f>(T38/100)*D38</f>
        <v>116669.255</v>
      </c>
      <c r="S38" s="139"/>
      <c r="T38" s="140">
        <v>1.31</v>
      </c>
      <c r="U38" s="116">
        <v>2.1800000000000002</v>
      </c>
      <c r="V38" s="117">
        <f>(U38/100)*D38</f>
        <v>194151.88999999998</v>
      </c>
      <c r="W38" s="111"/>
      <c r="X38" s="117">
        <f>R38-V38</f>
        <v>-77482.63499999998</v>
      </c>
      <c r="Y38" s="111"/>
      <c r="Z38" s="114">
        <f>D38*H38</f>
        <v>538726964.5</v>
      </c>
      <c r="AA38" s="114"/>
      <c r="AB38" s="114">
        <f>D38*Q38</f>
        <v>345821921.5</v>
      </c>
      <c r="AC38" s="111"/>
      <c r="AD38" s="122">
        <f>((1-(Q38/H38))*((100-J38)/100))*D38</f>
        <v>3291727.3166572996</v>
      </c>
      <c r="AE38" s="111"/>
      <c r="AF38" s="111"/>
    </row>
    <row r="39" spans="1:32" ht="15.6">
      <c r="A39" s="138">
        <v>316</v>
      </c>
      <c r="B39" s="138"/>
      <c r="C39" s="148" t="s">
        <v>107</v>
      </c>
      <c r="D39" s="150">
        <v>2181451</v>
      </c>
      <c r="E39" s="150"/>
      <c r="F39" s="134" t="s">
        <v>102</v>
      </c>
      <c r="G39" s="134"/>
      <c r="H39" s="138">
        <v>49.09</v>
      </c>
      <c r="I39" s="138"/>
      <c r="J39" s="138">
        <v>-3.76</v>
      </c>
      <c r="K39" s="139">
        <f>(J39/100)*D39</f>
        <v>-82022.557599999986</v>
      </c>
      <c r="L39" s="134"/>
      <c r="M39" s="139">
        <v>1050475</v>
      </c>
      <c r="N39" s="139"/>
      <c r="O39" s="139">
        <f>D39-K39-M39</f>
        <v>1212998.5575999999</v>
      </c>
      <c r="P39" s="139"/>
      <c r="Q39" s="138">
        <v>30.06</v>
      </c>
      <c r="R39" s="139">
        <f>(T39/100)*D39</f>
        <v>40356.843500000003</v>
      </c>
      <c r="S39" s="139"/>
      <c r="T39" s="140">
        <v>1.85</v>
      </c>
      <c r="U39" s="116">
        <v>2.62</v>
      </c>
      <c r="V39" s="117">
        <f>(U39/100)*D39</f>
        <v>57154.016200000005</v>
      </c>
      <c r="W39" s="111"/>
      <c r="X39" s="117">
        <f>R39-V39</f>
        <v>-16797.172700000003</v>
      </c>
      <c r="Y39" s="111"/>
      <c r="Z39" s="114">
        <f>D39*H39</f>
        <v>107087429.59</v>
      </c>
      <c r="AA39" s="114"/>
      <c r="AB39" s="114">
        <f>D39*Q39</f>
        <v>65574417.059999995</v>
      </c>
      <c r="AC39" s="111"/>
      <c r="AD39" s="122">
        <f>((1-(Q39/H39))*((100-J39)/100))*D39</f>
        <v>877447.58201523765</v>
      </c>
      <c r="AE39" s="111"/>
      <c r="AF39" s="111"/>
    </row>
    <row r="40" spans="1:32" ht="15.6">
      <c r="A40" s="138"/>
      <c r="B40" s="138"/>
      <c r="C40" s="134" t="s">
        <v>114</v>
      </c>
      <c r="D40" s="153">
        <f>SUM(D35:D39)</f>
        <v>209536329</v>
      </c>
      <c r="E40" s="154"/>
      <c r="F40" s="134"/>
      <c r="G40" s="134"/>
      <c r="H40" s="171">
        <f>Z40/D40</f>
        <v>56.593247752135625</v>
      </c>
      <c r="I40" s="138"/>
      <c r="J40" s="171">
        <f>(K40/D40)*100</f>
        <v>-4.4687696824162657</v>
      </c>
      <c r="K40" s="155">
        <f>SUM(K35:K39)</f>
        <v>-9363695.944000002</v>
      </c>
      <c r="L40" s="134"/>
      <c r="M40" s="155">
        <f>SUM(M35:M39)</f>
        <v>104492622</v>
      </c>
      <c r="N40" s="139"/>
      <c r="O40" s="155">
        <f>SUM(O35:O39)</f>
        <v>114407402.94400002</v>
      </c>
      <c r="P40" s="154"/>
      <c r="Q40" s="171">
        <f>AB40/D40</f>
        <v>36.595869043405841</v>
      </c>
      <c r="R40" s="155">
        <f>SUM(R35:R39)</f>
        <v>3178778.7432999997</v>
      </c>
      <c r="S40" s="154"/>
      <c r="T40" s="172">
        <f>(R40/D40)*100</f>
        <v>1.5170537531465487</v>
      </c>
      <c r="U40" s="116">
        <f>(V40/D40)*100</f>
        <v>2.3195092447668109</v>
      </c>
      <c r="V40" s="125">
        <f>SUM(V35:V39)</f>
        <v>4860214.5223000003</v>
      </c>
      <c r="W40" s="111"/>
      <c r="X40" s="125">
        <f>SUM(X35:X39)</f>
        <v>-1681435.7790000001</v>
      </c>
      <c r="Y40" s="111"/>
      <c r="Z40" s="125">
        <f>SUM(Z35:Z39)</f>
        <v>11858341380.17</v>
      </c>
      <c r="AA40" s="114"/>
      <c r="AB40" s="125">
        <f>SUM(AB35:AB39)</f>
        <v>7668164055.920001</v>
      </c>
      <c r="AC40" s="111"/>
      <c r="AD40" s="125">
        <f>SUM(AD35:AD39)</f>
        <v>77228438.794857964</v>
      </c>
      <c r="AE40" s="111"/>
      <c r="AF40" s="111"/>
    </row>
    <row r="41" spans="1:32" ht="15.6">
      <c r="A41" s="138"/>
      <c r="B41" s="138"/>
      <c r="C41" s="154"/>
      <c r="D41" s="150"/>
      <c r="E41" s="150"/>
      <c r="F41" s="134"/>
      <c r="G41" s="134"/>
      <c r="H41" s="138"/>
      <c r="I41" s="138"/>
      <c r="J41" s="138"/>
      <c r="K41" s="139"/>
      <c r="L41" s="134"/>
      <c r="M41" s="139"/>
      <c r="N41" s="139"/>
      <c r="O41" s="139"/>
      <c r="P41" s="139"/>
      <c r="Q41" s="138"/>
      <c r="R41" s="139"/>
      <c r="S41" s="139"/>
      <c r="T41" s="140"/>
      <c r="U41" s="116"/>
      <c r="V41" s="117"/>
      <c r="W41" s="111"/>
      <c r="X41" s="117"/>
      <c r="Y41" s="111"/>
      <c r="Z41" s="114"/>
      <c r="AA41" s="114"/>
      <c r="AB41" s="114"/>
      <c r="AC41" s="111"/>
      <c r="AD41" s="114"/>
      <c r="AE41" s="111"/>
      <c r="AF41" s="111"/>
    </row>
    <row r="42" spans="1:32" ht="15.6">
      <c r="A42" s="138"/>
      <c r="B42" s="138"/>
      <c r="C42" s="151" t="s">
        <v>115</v>
      </c>
      <c r="D42" s="150"/>
      <c r="E42" s="150"/>
      <c r="F42" s="134"/>
      <c r="G42" s="134"/>
      <c r="H42" s="138"/>
      <c r="I42" s="138"/>
      <c r="J42" s="138"/>
      <c r="K42" s="139"/>
      <c r="L42" s="134"/>
      <c r="M42" s="139"/>
      <c r="N42" s="139"/>
      <c r="O42" s="139"/>
      <c r="P42" s="139"/>
      <c r="Q42" s="138"/>
      <c r="R42" s="139"/>
      <c r="S42" s="139"/>
      <c r="T42" s="140"/>
      <c r="U42" s="116"/>
      <c r="V42" s="117"/>
      <c r="W42" s="111"/>
      <c r="X42" s="117"/>
      <c r="Y42" s="111"/>
      <c r="Z42" s="114"/>
      <c r="AA42" s="114"/>
      <c r="AB42" s="114"/>
      <c r="AC42" s="111"/>
      <c r="AD42" s="114"/>
      <c r="AE42" s="111"/>
      <c r="AF42" s="111"/>
    </row>
    <row r="43" spans="1:32" ht="15.6">
      <c r="A43" s="138">
        <v>311</v>
      </c>
      <c r="B43" s="138"/>
      <c r="C43" s="148" t="s">
        <v>103</v>
      </c>
      <c r="D43" s="152">
        <v>35748677</v>
      </c>
      <c r="E43" s="154"/>
      <c r="F43" s="158" t="s">
        <v>102</v>
      </c>
      <c r="G43" s="158"/>
      <c r="H43" s="159">
        <v>53.2</v>
      </c>
      <c r="I43" s="159"/>
      <c r="J43" s="159">
        <v>-5.0599999999999996</v>
      </c>
      <c r="K43" s="157">
        <f>(J43/100)*D43</f>
        <v>-1808883.0562</v>
      </c>
      <c r="L43" s="158"/>
      <c r="M43" s="157">
        <v>17846042</v>
      </c>
      <c r="N43" s="157"/>
      <c r="O43" s="157">
        <f>D43-K43-M43</f>
        <v>19711518.056199998</v>
      </c>
      <c r="P43" s="157"/>
      <c r="Q43" s="159">
        <v>27.24</v>
      </c>
      <c r="R43" s="139">
        <f>(T43/100)*D43</f>
        <v>725698.14309999999</v>
      </c>
      <c r="S43" s="139"/>
      <c r="T43" s="160">
        <v>2.0299999999999998</v>
      </c>
      <c r="U43" s="127">
        <v>2.57</v>
      </c>
      <c r="V43" s="126">
        <f>(U43/100)*D43</f>
        <v>918740.99889999989</v>
      </c>
      <c r="W43" s="128"/>
      <c r="X43" s="126">
        <f>R43-V43</f>
        <v>-193042.8557999999</v>
      </c>
      <c r="Y43" s="128"/>
      <c r="Z43" s="122">
        <f>D43*H43</f>
        <v>1901829616.4000001</v>
      </c>
      <c r="AA43" s="122"/>
      <c r="AB43" s="122">
        <f>D43*Q43</f>
        <v>973793961.4799999</v>
      </c>
      <c r="AC43" s="111"/>
      <c r="AD43" s="122">
        <f>((1-(Q43/H43))*((100-J43)/100))*D43</f>
        <v>18326959.75674722</v>
      </c>
      <c r="AE43" s="111"/>
      <c r="AF43" s="111"/>
    </row>
    <row r="44" spans="1:32" ht="15.6">
      <c r="A44" s="138">
        <v>312</v>
      </c>
      <c r="B44" s="138"/>
      <c r="C44" s="148" t="s">
        <v>104</v>
      </c>
      <c r="D44" s="150">
        <v>90528120</v>
      </c>
      <c r="E44" s="150"/>
      <c r="F44" s="134" t="s">
        <v>102</v>
      </c>
      <c r="G44" s="134"/>
      <c r="H44" s="138">
        <v>44.3</v>
      </c>
      <c r="I44" s="138"/>
      <c r="J44" s="138">
        <v>-4.74</v>
      </c>
      <c r="K44" s="139">
        <f>(J44/100)*D44</f>
        <v>-4291032.8880000003</v>
      </c>
      <c r="L44" s="134"/>
      <c r="M44" s="139">
        <v>36861038</v>
      </c>
      <c r="N44" s="139"/>
      <c r="O44" s="139">
        <f>D44-K44-M44</f>
        <v>57958114.887999997</v>
      </c>
      <c r="P44" s="139"/>
      <c r="Q44" s="138">
        <v>26.14</v>
      </c>
      <c r="R44" s="139">
        <f>(T44/100)*D44</f>
        <v>2217938.94</v>
      </c>
      <c r="S44" s="139"/>
      <c r="T44" s="140">
        <v>2.4500000000000002</v>
      </c>
      <c r="U44" s="116">
        <v>2.66</v>
      </c>
      <c r="V44" s="117">
        <f>(U44/100)*D44</f>
        <v>2408047.9920000001</v>
      </c>
      <c r="W44" s="111"/>
      <c r="X44" s="117">
        <f>R44-V44</f>
        <v>-190109.05200000014</v>
      </c>
      <c r="Y44" s="111"/>
      <c r="Z44" s="114">
        <f>D44*H44</f>
        <v>4010395715.9999995</v>
      </c>
      <c r="AA44" s="114"/>
      <c r="AB44" s="114">
        <f>D44*Q44</f>
        <v>2366405056.8000002</v>
      </c>
      <c r="AC44" s="111"/>
      <c r="AD44" s="122">
        <f>((1-(Q44/H44))*((100-J44)/100))*D44</f>
        <v>38869431.522484861</v>
      </c>
      <c r="AE44" s="111"/>
      <c r="AF44" s="111"/>
    </row>
    <row r="45" spans="1:32" ht="15.6">
      <c r="A45" s="138">
        <v>314</v>
      </c>
      <c r="B45" s="138"/>
      <c r="C45" s="148" t="s">
        <v>105</v>
      </c>
      <c r="D45" s="150">
        <v>19618853</v>
      </c>
      <c r="E45" s="150"/>
      <c r="F45" s="134" t="s">
        <v>102</v>
      </c>
      <c r="G45" s="134"/>
      <c r="H45" s="138">
        <v>48.02</v>
      </c>
      <c r="I45" s="138"/>
      <c r="J45" s="138">
        <v>-6.17</v>
      </c>
      <c r="K45" s="139">
        <f>(J45/100)*D45</f>
        <v>-1210483.2301</v>
      </c>
      <c r="L45" s="134"/>
      <c r="M45" s="139">
        <v>9190529</v>
      </c>
      <c r="N45" s="139"/>
      <c r="O45" s="139">
        <f>D45-K45-M45</f>
        <v>11638807.230099998</v>
      </c>
      <c r="P45" s="139"/>
      <c r="Q45" s="138">
        <v>25.1</v>
      </c>
      <c r="R45" s="139">
        <f>(T45/100)*D45</f>
        <v>470852.47200000001</v>
      </c>
      <c r="S45" s="139"/>
      <c r="T45" s="140">
        <v>2.4</v>
      </c>
      <c r="U45" s="116">
        <v>2.77</v>
      </c>
      <c r="V45" s="117">
        <f>(U45/100)*D45</f>
        <v>543442.22809999995</v>
      </c>
      <c r="W45" s="111"/>
      <c r="X45" s="117">
        <f>R45-V45</f>
        <v>-72589.75609999994</v>
      </c>
      <c r="Y45" s="111"/>
      <c r="Z45" s="114">
        <f>D45*H45</f>
        <v>942097321.06000006</v>
      </c>
      <c r="AA45" s="114"/>
      <c r="AB45" s="114">
        <f>D45*Q45</f>
        <v>492433210.30000001</v>
      </c>
      <c r="AC45" s="111"/>
      <c r="AD45" s="122">
        <f>((1-(Q45/H45))*((100-J45)/100))*D45</f>
        <v>9941865.6058703046</v>
      </c>
      <c r="AE45" s="111"/>
      <c r="AF45" s="111"/>
    </row>
    <row r="46" spans="1:32" ht="15.6">
      <c r="A46" s="138">
        <v>315</v>
      </c>
      <c r="B46" s="138"/>
      <c r="C46" s="148" t="s">
        <v>106</v>
      </c>
      <c r="D46" s="150">
        <v>16399943</v>
      </c>
      <c r="E46" s="150"/>
      <c r="F46" s="134" t="s">
        <v>102</v>
      </c>
      <c r="G46" s="134"/>
      <c r="H46" s="138">
        <v>54.21</v>
      </c>
      <c r="I46" s="138"/>
      <c r="J46" s="138">
        <v>-4.25</v>
      </c>
      <c r="K46" s="139">
        <f>(J46/100)*D46</f>
        <v>-696997.57750000001</v>
      </c>
      <c r="L46" s="134"/>
      <c r="M46" s="139">
        <v>8298894</v>
      </c>
      <c r="N46" s="139"/>
      <c r="O46" s="139">
        <f>D46-K46-M46</f>
        <v>8798046.5775000006</v>
      </c>
      <c r="P46" s="139"/>
      <c r="Q46" s="138">
        <v>27.43</v>
      </c>
      <c r="R46" s="139">
        <f>(T46/100)*D46</f>
        <v>321438.88279999996</v>
      </c>
      <c r="S46" s="139"/>
      <c r="T46" s="140">
        <v>1.96</v>
      </c>
      <c r="U46" s="116">
        <v>2.5</v>
      </c>
      <c r="V46" s="117">
        <f>(U46/100)*D46</f>
        <v>409998.57500000001</v>
      </c>
      <c r="W46" s="111"/>
      <c r="X46" s="117">
        <f>R46-V46</f>
        <v>-88559.692200000049</v>
      </c>
      <c r="Y46" s="111"/>
      <c r="Z46" s="114">
        <f>D46*H46</f>
        <v>889040910.02999997</v>
      </c>
      <c r="AA46" s="114"/>
      <c r="AB46" s="114">
        <f>D46*Q46</f>
        <v>449850436.49000001</v>
      </c>
      <c r="AC46" s="111"/>
      <c r="AD46" s="122">
        <f>((1-(Q46/H46))*((100-J46)/100))*D46</f>
        <v>8445970.6449999996</v>
      </c>
      <c r="AE46" s="111"/>
      <c r="AF46" s="111"/>
    </row>
    <row r="47" spans="1:32" ht="15.6">
      <c r="A47" s="138">
        <v>316</v>
      </c>
      <c r="B47" s="138"/>
      <c r="C47" s="148" t="s">
        <v>107</v>
      </c>
      <c r="D47" s="150">
        <v>1661857</v>
      </c>
      <c r="E47" s="150"/>
      <c r="F47" s="134" t="s">
        <v>102</v>
      </c>
      <c r="G47" s="134"/>
      <c r="H47" s="138">
        <v>48.11</v>
      </c>
      <c r="I47" s="138"/>
      <c r="J47" s="138">
        <v>-4.34</v>
      </c>
      <c r="K47" s="139">
        <f>(J47/100)*D47</f>
        <v>-72124.593800000002</v>
      </c>
      <c r="L47" s="134"/>
      <c r="M47" s="139">
        <v>815368</v>
      </c>
      <c r="N47" s="139"/>
      <c r="O47" s="139">
        <f>D47-K47-M47</f>
        <v>918613.59379999992</v>
      </c>
      <c r="P47" s="139"/>
      <c r="Q47" s="138">
        <v>22.88</v>
      </c>
      <c r="R47" s="139">
        <f>(T47/100)*D47</f>
        <v>40216.939399999996</v>
      </c>
      <c r="S47" s="139"/>
      <c r="T47" s="140">
        <v>2.42</v>
      </c>
      <c r="U47" s="116">
        <v>2.79</v>
      </c>
      <c r="V47" s="117">
        <f>(U47/100)*D47</f>
        <v>46365.810300000005</v>
      </c>
      <c r="W47" s="111"/>
      <c r="X47" s="117">
        <f>R47-V47</f>
        <v>-6148.870900000009</v>
      </c>
      <c r="Y47" s="111"/>
      <c r="Z47" s="114">
        <f>D47*H47</f>
        <v>79951940.269999996</v>
      </c>
      <c r="AA47" s="114"/>
      <c r="AB47" s="114">
        <f>D47*Q47</f>
        <v>38023288.159999996</v>
      </c>
      <c r="AC47" s="111"/>
      <c r="AD47" s="122">
        <f>((1-(Q47/H47))*((100-J47)/100))*D47</f>
        <v>909340.1706833092</v>
      </c>
      <c r="AE47" s="111"/>
      <c r="AF47" s="111"/>
    </row>
    <row r="48" spans="1:32" ht="15.6">
      <c r="A48" s="138"/>
      <c r="B48" s="138"/>
      <c r="C48" s="134" t="s">
        <v>116</v>
      </c>
      <c r="D48" s="153">
        <f>SUM(D43:D47)</f>
        <v>163957450</v>
      </c>
      <c r="E48" s="154"/>
      <c r="F48" s="134"/>
      <c r="G48" s="134"/>
      <c r="H48" s="171">
        <f>Z48/D48</f>
        <v>47.71552316628491</v>
      </c>
      <c r="I48" s="138"/>
      <c r="J48" s="171">
        <f>(K48/D48)*100</f>
        <v>-4.9278159337071896</v>
      </c>
      <c r="K48" s="155">
        <f>SUM(K43:K47)</f>
        <v>-8079521.3455999997</v>
      </c>
      <c r="L48" s="134"/>
      <c r="M48" s="155">
        <f>SUM(M43:M47)</f>
        <v>73011871</v>
      </c>
      <c r="N48" s="139"/>
      <c r="O48" s="155">
        <f>SUM(O43:O47)</f>
        <v>99025100.345599979</v>
      </c>
      <c r="P48" s="154"/>
      <c r="Q48" s="171">
        <f>AB48/D48</f>
        <v>26.351385394381289</v>
      </c>
      <c r="R48" s="155">
        <f>SUM(R43:R47)</f>
        <v>3776145.3772999998</v>
      </c>
      <c r="S48" s="154"/>
      <c r="T48" s="172">
        <f>(R48/D48)*100</f>
        <v>2.3031252177317953</v>
      </c>
      <c r="U48" s="116">
        <f>(V48/D48)*100</f>
        <v>2.6388527049548522</v>
      </c>
      <c r="V48" s="125">
        <f>SUM(V43:V47)</f>
        <v>4326595.6042999998</v>
      </c>
      <c r="W48" s="111"/>
      <c r="X48" s="125">
        <f>SUM(X43:X47)</f>
        <v>-550450.22699999996</v>
      </c>
      <c r="Y48" s="111"/>
      <c r="Z48" s="125">
        <f>SUM(Z43:Z47)</f>
        <v>7823315503.7600002</v>
      </c>
      <c r="AA48" s="114"/>
      <c r="AB48" s="125">
        <f>SUM(AB43:AB47)</f>
        <v>4320505953.2300005</v>
      </c>
      <c r="AC48" s="111"/>
      <c r="AD48" s="125">
        <f>SUM(AD43:AD47)</f>
        <v>76493567.700785697</v>
      </c>
      <c r="AE48" s="111"/>
      <c r="AF48" s="111"/>
    </row>
    <row r="49" spans="1:32" ht="15.6">
      <c r="A49" s="138"/>
      <c r="B49" s="138"/>
      <c r="C49" s="148"/>
      <c r="D49" s="150"/>
      <c r="E49" s="150"/>
      <c r="F49" s="134"/>
      <c r="G49" s="134"/>
      <c r="H49" s="138"/>
      <c r="I49" s="138"/>
      <c r="J49" s="138"/>
      <c r="K49" s="139"/>
      <c r="L49" s="134"/>
      <c r="M49" s="139"/>
      <c r="N49" s="139"/>
      <c r="O49" s="139"/>
      <c r="P49" s="139"/>
      <c r="Q49" s="138"/>
      <c r="R49" s="139"/>
      <c r="S49" s="139"/>
      <c r="T49" s="140"/>
      <c r="U49" s="116"/>
      <c r="V49" s="117"/>
      <c r="W49" s="111"/>
      <c r="X49" s="117"/>
      <c r="Y49" s="111"/>
      <c r="Z49" s="114"/>
      <c r="AA49" s="114"/>
      <c r="AB49" s="114"/>
      <c r="AC49" s="111"/>
      <c r="AD49" s="114"/>
      <c r="AE49" s="111"/>
      <c r="AF49" s="111"/>
    </row>
    <row r="50" spans="1:32" ht="15.6">
      <c r="A50" s="138"/>
      <c r="B50" s="138"/>
      <c r="C50" s="151" t="s">
        <v>117</v>
      </c>
      <c r="D50" s="150"/>
      <c r="E50" s="150"/>
      <c r="F50" s="134"/>
      <c r="G50" s="134"/>
      <c r="H50" s="138"/>
      <c r="I50" s="138"/>
      <c r="J50" s="138"/>
      <c r="K50" s="139"/>
      <c r="L50" s="134"/>
      <c r="M50" s="139"/>
      <c r="N50" s="139"/>
      <c r="O50" s="139"/>
      <c r="P50" s="139"/>
      <c r="Q50" s="138"/>
      <c r="R50" s="139"/>
      <c r="S50" s="139"/>
      <c r="T50" s="140"/>
      <c r="U50" s="116"/>
      <c r="V50" s="117"/>
      <c r="W50" s="111"/>
      <c r="X50" s="117"/>
      <c r="Y50" s="111"/>
      <c r="Z50" s="114"/>
      <c r="AA50" s="114"/>
      <c r="AB50" s="114"/>
      <c r="AC50" s="111"/>
      <c r="AD50" s="114"/>
      <c r="AE50" s="111"/>
      <c r="AF50" s="111"/>
    </row>
    <row r="51" spans="1:32" ht="15.6">
      <c r="A51" s="138">
        <v>310.2</v>
      </c>
      <c r="B51" s="138"/>
      <c r="C51" s="148" t="s">
        <v>101</v>
      </c>
      <c r="D51" s="152">
        <v>99970</v>
      </c>
      <c r="E51" s="150"/>
      <c r="F51" s="134" t="s">
        <v>102</v>
      </c>
      <c r="G51" s="134"/>
      <c r="H51" s="138">
        <v>54.39</v>
      </c>
      <c r="I51" s="138"/>
      <c r="J51" s="138">
        <v>0</v>
      </c>
      <c r="K51" s="139">
        <f t="shared" ref="K51:K56" si="8">(J51/100)*D51</f>
        <v>0</v>
      </c>
      <c r="L51" s="134"/>
      <c r="M51" s="139">
        <v>62895</v>
      </c>
      <c r="N51" s="139"/>
      <c r="O51" s="139">
        <f t="shared" ref="O51:O56" si="9">D51-K51-M51</f>
        <v>37075</v>
      </c>
      <c r="P51" s="139"/>
      <c r="Q51" s="138">
        <v>21</v>
      </c>
      <c r="R51" s="139">
        <f t="shared" ref="R51:R56" si="10">(T51/100)*D51</f>
        <v>1769.4690000000001</v>
      </c>
      <c r="S51" s="139"/>
      <c r="T51" s="140">
        <v>1.77</v>
      </c>
      <c r="U51" s="116">
        <v>2.42</v>
      </c>
      <c r="V51" s="117">
        <f t="shared" ref="V51:V56" si="11">(U51/100)*D51</f>
        <v>2419.2739999999999</v>
      </c>
      <c r="W51" s="111"/>
      <c r="X51" s="117">
        <f t="shared" ref="X51:X56" si="12">R51-V51</f>
        <v>-649.80499999999984</v>
      </c>
      <c r="Y51" s="111"/>
      <c r="Z51" s="114">
        <f t="shared" ref="Z51:Z56" si="13">D51*H51</f>
        <v>5437368.2999999998</v>
      </c>
      <c r="AA51" s="114"/>
      <c r="AB51" s="114">
        <f t="shared" ref="AB51:AB56" si="14">D51*Q51</f>
        <v>2099370</v>
      </c>
      <c r="AC51" s="111"/>
      <c r="AD51" s="122">
        <f t="shared" ref="AD51:AD56" si="15">((1-(Q51/H51))*((100-J51)/100))*D51</f>
        <v>61371.544401544401</v>
      </c>
      <c r="AE51" s="111"/>
      <c r="AF51" s="111"/>
    </row>
    <row r="52" spans="1:32" ht="15.6">
      <c r="A52" s="138">
        <v>311</v>
      </c>
      <c r="B52" s="138"/>
      <c r="C52" s="148" t="s">
        <v>103</v>
      </c>
      <c r="D52" s="150">
        <v>50207724</v>
      </c>
      <c r="E52" s="150"/>
      <c r="F52" s="134" t="s">
        <v>102</v>
      </c>
      <c r="G52" s="134"/>
      <c r="H52" s="138">
        <v>39.65</v>
      </c>
      <c r="I52" s="138"/>
      <c r="J52" s="138">
        <v>-8.0299999999999994</v>
      </c>
      <c r="K52" s="139">
        <f t="shared" si="8"/>
        <v>-4031680.2371999999</v>
      </c>
      <c r="L52" s="134"/>
      <c r="M52" s="139">
        <v>25830938</v>
      </c>
      <c r="N52" s="139"/>
      <c r="O52" s="139">
        <f t="shared" si="9"/>
        <v>28408466.237199999</v>
      </c>
      <c r="P52" s="139"/>
      <c r="Q52" s="138">
        <v>20.57</v>
      </c>
      <c r="R52" s="139">
        <f t="shared" si="10"/>
        <v>1390753.9547999999</v>
      </c>
      <c r="S52" s="139"/>
      <c r="T52" s="140">
        <v>2.77</v>
      </c>
      <c r="U52" s="116">
        <v>3.53</v>
      </c>
      <c r="V52" s="117">
        <f t="shared" si="11"/>
        <v>1772332.6572</v>
      </c>
      <c r="W52" s="111"/>
      <c r="X52" s="117">
        <f t="shared" si="12"/>
        <v>-381578.70240000007</v>
      </c>
      <c r="Y52" s="111"/>
      <c r="Z52" s="114">
        <f t="shared" si="13"/>
        <v>1990736256.5999999</v>
      </c>
      <c r="AA52" s="114"/>
      <c r="AB52" s="114">
        <f t="shared" si="14"/>
        <v>1032772882.6800001</v>
      </c>
      <c r="AC52" s="111"/>
      <c r="AD52" s="122">
        <f t="shared" si="15"/>
        <v>26100575.859918687</v>
      </c>
      <c r="AE52" s="111"/>
      <c r="AF52" s="111"/>
    </row>
    <row r="53" spans="1:32" ht="15.6">
      <c r="A53" s="138">
        <v>312</v>
      </c>
      <c r="B53" s="138"/>
      <c r="C53" s="148" t="s">
        <v>104</v>
      </c>
      <c r="D53" s="150">
        <v>280524596</v>
      </c>
      <c r="E53" s="150"/>
      <c r="F53" s="134" t="s">
        <v>102</v>
      </c>
      <c r="G53" s="134"/>
      <c r="H53" s="138">
        <v>39.369999999999997</v>
      </c>
      <c r="I53" s="138"/>
      <c r="J53" s="138">
        <v>-7.85</v>
      </c>
      <c r="K53" s="139">
        <f t="shared" si="8"/>
        <v>-22021180.785999998</v>
      </c>
      <c r="L53" s="134"/>
      <c r="M53" s="139">
        <v>145536319</v>
      </c>
      <c r="N53" s="139"/>
      <c r="O53" s="139">
        <f t="shared" si="9"/>
        <v>157009457.78600001</v>
      </c>
      <c r="P53" s="139"/>
      <c r="Q53" s="138">
        <v>19.940000000000001</v>
      </c>
      <c r="R53" s="139">
        <f t="shared" si="10"/>
        <v>8079108.3647999996</v>
      </c>
      <c r="S53" s="139"/>
      <c r="T53" s="140">
        <v>2.88</v>
      </c>
      <c r="U53" s="116">
        <v>3.6</v>
      </c>
      <c r="V53" s="117">
        <f t="shared" si="11"/>
        <v>10098885.456000002</v>
      </c>
      <c r="W53" s="111"/>
      <c r="X53" s="117">
        <f t="shared" si="12"/>
        <v>-2019777.0912000025</v>
      </c>
      <c r="Y53" s="111"/>
      <c r="Z53" s="114">
        <f t="shared" si="13"/>
        <v>11044253344.519999</v>
      </c>
      <c r="AA53" s="114"/>
      <c r="AB53" s="114">
        <f t="shared" si="14"/>
        <v>5593660444.2400007</v>
      </c>
      <c r="AC53" s="111"/>
      <c r="AD53" s="122">
        <f t="shared" si="15"/>
        <v>149313295.47757125</v>
      </c>
      <c r="AE53" s="111"/>
      <c r="AF53" s="111"/>
    </row>
    <row r="54" spans="1:32" ht="15.6">
      <c r="A54" s="138">
        <v>314</v>
      </c>
      <c r="B54" s="138"/>
      <c r="C54" s="148" t="s">
        <v>105</v>
      </c>
      <c r="D54" s="150">
        <v>67360848</v>
      </c>
      <c r="E54" s="150"/>
      <c r="F54" s="134" t="s">
        <v>102</v>
      </c>
      <c r="G54" s="134"/>
      <c r="H54" s="138">
        <v>41.17</v>
      </c>
      <c r="I54" s="138"/>
      <c r="J54" s="138">
        <v>-8.7899999999999991</v>
      </c>
      <c r="K54" s="139">
        <f t="shared" si="8"/>
        <v>-5921018.5391999995</v>
      </c>
      <c r="L54" s="134"/>
      <c r="M54" s="139">
        <v>37326997</v>
      </c>
      <c r="N54" s="139"/>
      <c r="O54" s="139">
        <f t="shared" si="9"/>
        <v>35954869.539199993</v>
      </c>
      <c r="P54" s="139"/>
      <c r="Q54" s="138">
        <v>19.34</v>
      </c>
      <c r="R54" s="139">
        <f t="shared" si="10"/>
        <v>1933256.3376</v>
      </c>
      <c r="S54" s="139"/>
      <c r="T54" s="140">
        <v>2.87</v>
      </c>
      <c r="U54" s="116">
        <v>3.29</v>
      </c>
      <c r="V54" s="117">
        <f t="shared" si="11"/>
        <v>2216171.8991999999</v>
      </c>
      <c r="W54" s="111"/>
      <c r="X54" s="117">
        <f t="shared" si="12"/>
        <v>-282915.5615999999</v>
      </c>
      <c r="Y54" s="111"/>
      <c r="Z54" s="114">
        <f t="shared" si="13"/>
        <v>2773246112.1600003</v>
      </c>
      <c r="AA54" s="114"/>
      <c r="AB54" s="114">
        <f t="shared" si="14"/>
        <v>1302758800.3199999</v>
      </c>
      <c r="AC54" s="111"/>
      <c r="AD54" s="122">
        <f t="shared" si="15"/>
        <v>38857011.089403346</v>
      </c>
      <c r="AE54" s="111"/>
      <c r="AF54" s="111"/>
    </row>
    <row r="55" spans="1:32" ht="15.6">
      <c r="A55" s="138">
        <v>315</v>
      </c>
      <c r="B55" s="138"/>
      <c r="C55" s="148" t="s">
        <v>106</v>
      </c>
      <c r="D55" s="150">
        <v>16807137</v>
      </c>
      <c r="E55" s="150"/>
      <c r="F55" s="134" t="s">
        <v>102</v>
      </c>
      <c r="G55" s="134"/>
      <c r="H55" s="138">
        <v>48.2</v>
      </c>
      <c r="I55" s="138"/>
      <c r="J55" s="138">
        <v>-7.42</v>
      </c>
      <c r="K55" s="139">
        <f t="shared" si="8"/>
        <v>-1247089.5654</v>
      </c>
      <c r="L55" s="134"/>
      <c r="M55" s="139">
        <v>10281586</v>
      </c>
      <c r="N55" s="139"/>
      <c r="O55" s="139">
        <f t="shared" si="9"/>
        <v>7772640.5654000007</v>
      </c>
      <c r="P55" s="139"/>
      <c r="Q55" s="138">
        <v>20.68</v>
      </c>
      <c r="R55" s="139">
        <f t="shared" si="10"/>
        <v>376479.86880000005</v>
      </c>
      <c r="S55" s="139"/>
      <c r="T55" s="140">
        <v>2.2400000000000002</v>
      </c>
      <c r="U55" s="116">
        <v>2.93</v>
      </c>
      <c r="V55" s="117">
        <f t="shared" si="11"/>
        <v>492449.11410000006</v>
      </c>
      <c r="W55" s="111"/>
      <c r="X55" s="117">
        <f t="shared" si="12"/>
        <v>-115969.24530000001</v>
      </c>
      <c r="Y55" s="111"/>
      <c r="Z55" s="114">
        <f t="shared" si="13"/>
        <v>810104003.4000001</v>
      </c>
      <c r="AA55" s="114"/>
      <c r="AB55" s="114">
        <f t="shared" si="14"/>
        <v>347571593.15999997</v>
      </c>
      <c r="AC55" s="111"/>
      <c r="AD55" s="122">
        <f t="shared" si="15"/>
        <v>10308139.317008466</v>
      </c>
      <c r="AE55" s="111"/>
      <c r="AF55" s="111"/>
    </row>
    <row r="56" spans="1:32" ht="15.6">
      <c r="A56" s="138">
        <v>316</v>
      </c>
      <c r="B56" s="138"/>
      <c r="C56" s="148" t="s">
        <v>107</v>
      </c>
      <c r="D56" s="150">
        <v>4984660</v>
      </c>
      <c r="E56" s="150"/>
      <c r="F56" s="134" t="s">
        <v>102</v>
      </c>
      <c r="G56" s="134"/>
      <c r="H56" s="138">
        <v>22.66</v>
      </c>
      <c r="I56" s="138"/>
      <c r="J56" s="138">
        <v>-6.94</v>
      </c>
      <c r="K56" s="139">
        <f t="shared" si="8"/>
        <v>-345935.40400000004</v>
      </c>
      <c r="L56" s="134"/>
      <c r="M56" s="139">
        <v>957556</v>
      </c>
      <c r="N56" s="139"/>
      <c r="O56" s="139">
        <f t="shared" si="9"/>
        <v>4373039.4040000001</v>
      </c>
      <c r="P56" s="139"/>
      <c r="Q56" s="138">
        <v>18.04</v>
      </c>
      <c r="R56" s="139">
        <f t="shared" si="10"/>
        <v>243251.40799999997</v>
      </c>
      <c r="S56" s="139"/>
      <c r="T56" s="140">
        <v>4.88</v>
      </c>
      <c r="U56" s="116">
        <v>4.6100000000000003</v>
      </c>
      <c r="V56" s="117">
        <f t="shared" si="11"/>
        <v>229792.826</v>
      </c>
      <c r="W56" s="111"/>
      <c r="X56" s="117">
        <f t="shared" si="12"/>
        <v>13458.581999999966</v>
      </c>
      <c r="Y56" s="111"/>
      <c r="Z56" s="114">
        <f t="shared" si="13"/>
        <v>112952395.59999999</v>
      </c>
      <c r="AA56" s="114"/>
      <c r="AB56" s="114">
        <f t="shared" si="14"/>
        <v>89923266.399999991</v>
      </c>
      <c r="AC56" s="111"/>
      <c r="AD56" s="122">
        <f t="shared" si="15"/>
        <v>1086820.4221747573</v>
      </c>
      <c r="AE56" s="111"/>
      <c r="AF56" s="111"/>
    </row>
    <row r="57" spans="1:32" ht="15.6">
      <c r="A57" s="138"/>
      <c r="B57" s="138"/>
      <c r="C57" s="134" t="s">
        <v>118</v>
      </c>
      <c r="D57" s="153">
        <f>SUM(D51:D56)</f>
        <v>419984935</v>
      </c>
      <c r="E57" s="154"/>
      <c r="F57" s="134"/>
      <c r="G57" s="134"/>
      <c r="H57" s="171">
        <f>Z57/D57</f>
        <v>39.850785315859007</v>
      </c>
      <c r="I57" s="138"/>
      <c r="J57" s="171">
        <f>(K57/D57)*100</f>
        <v>-7.9924068066393863</v>
      </c>
      <c r="K57" s="155">
        <f>SUM(K51:K56)</f>
        <v>-33566904.531800002</v>
      </c>
      <c r="L57" s="134"/>
      <c r="M57" s="155">
        <f>SUM(M51:M56)</f>
        <v>219996291</v>
      </c>
      <c r="N57" s="139"/>
      <c r="O57" s="155">
        <f>SUM(O51:O56)</f>
        <v>233555548.5318</v>
      </c>
      <c r="P57" s="154"/>
      <c r="Q57" s="171">
        <f>AB57/D57</f>
        <v>19.926396542771229</v>
      </c>
      <c r="R57" s="155">
        <f>SUM(R51:R56)</f>
        <v>12024619.402999999</v>
      </c>
      <c r="S57" s="154"/>
      <c r="T57" s="172">
        <f>(R57/D57)*100</f>
        <v>2.8631073166945855</v>
      </c>
      <c r="U57" s="116">
        <f>(V57/D57)*100</f>
        <v>3.5268053666020189</v>
      </c>
      <c r="V57" s="125">
        <f>SUM(V51:V56)</f>
        <v>14812051.226500001</v>
      </c>
      <c r="W57" s="111"/>
      <c r="X57" s="125">
        <f>SUM(X51:X56)</f>
        <v>-2787431.8235000027</v>
      </c>
      <c r="Y57" s="111"/>
      <c r="Z57" s="125">
        <f>SUM(Z51:Z56)</f>
        <v>16736729480.579998</v>
      </c>
      <c r="AA57" s="114"/>
      <c r="AB57" s="125">
        <f>SUM(AB51:AB56)</f>
        <v>8368786356.8000002</v>
      </c>
      <c r="AC57" s="111"/>
      <c r="AD57" s="125">
        <f>SUM(AD51:AD56)</f>
        <v>225727213.71047804</v>
      </c>
      <c r="AE57" s="111"/>
      <c r="AF57" s="111"/>
    </row>
    <row r="58" spans="1:32" ht="15.6">
      <c r="A58" s="138"/>
      <c r="B58" s="138"/>
      <c r="C58" s="148"/>
      <c r="D58" s="150"/>
      <c r="E58" s="150"/>
      <c r="F58" s="134"/>
      <c r="G58" s="134"/>
      <c r="H58" s="138"/>
      <c r="I58" s="138"/>
      <c r="J58" s="138"/>
      <c r="K58" s="139"/>
      <c r="L58" s="134"/>
      <c r="M58" s="139"/>
      <c r="N58" s="139"/>
      <c r="O58" s="139"/>
      <c r="P58" s="139"/>
      <c r="Q58" s="138"/>
      <c r="R58" s="139"/>
      <c r="S58" s="139"/>
      <c r="T58" s="140"/>
      <c r="U58" s="116"/>
      <c r="V58" s="117"/>
      <c r="W58" s="111"/>
      <c r="X58" s="117"/>
      <c r="Y58" s="111"/>
      <c r="Z58" s="114"/>
      <c r="AA58" s="114"/>
      <c r="AB58" s="114"/>
      <c r="AC58" s="111"/>
      <c r="AD58" s="114"/>
      <c r="AE58" s="111"/>
      <c r="AF58" s="111"/>
    </row>
    <row r="59" spans="1:32" ht="15.6">
      <c r="A59" s="138"/>
      <c r="B59" s="138"/>
      <c r="C59" s="151" t="s">
        <v>119</v>
      </c>
      <c r="D59" s="150"/>
      <c r="E59" s="150"/>
      <c r="F59" s="134"/>
      <c r="G59" s="134"/>
      <c r="H59" s="138"/>
      <c r="I59" s="138"/>
      <c r="J59" s="138"/>
      <c r="K59" s="139"/>
      <c r="L59" s="134"/>
      <c r="M59" s="139"/>
      <c r="N59" s="139"/>
      <c r="O59" s="139"/>
      <c r="P59" s="139"/>
      <c r="Q59" s="138"/>
      <c r="R59" s="139"/>
      <c r="S59" s="139"/>
      <c r="T59" s="140"/>
      <c r="U59" s="116"/>
      <c r="V59" s="117"/>
      <c r="W59" s="111"/>
      <c r="X59" s="117"/>
      <c r="Y59" s="111"/>
      <c r="Z59" s="114"/>
      <c r="AA59" s="114"/>
      <c r="AB59" s="114"/>
      <c r="AC59" s="111"/>
      <c r="AD59" s="114"/>
      <c r="AE59" s="111"/>
      <c r="AF59" s="111"/>
    </row>
    <row r="60" spans="1:32" ht="15.6">
      <c r="A60" s="138">
        <v>311</v>
      </c>
      <c r="B60" s="138"/>
      <c r="C60" s="148" t="s">
        <v>103</v>
      </c>
      <c r="D60" s="152">
        <v>13877760</v>
      </c>
      <c r="E60" s="150"/>
      <c r="F60" s="134" t="s">
        <v>102</v>
      </c>
      <c r="G60" s="134"/>
      <c r="H60" s="138">
        <v>40.24</v>
      </c>
      <c r="I60" s="138"/>
      <c r="J60" s="138">
        <v>-13.6</v>
      </c>
      <c r="K60" s="139">
        <f>(J60/100)*D60</f>
        <v>-1887375.3600000001</v>
      </c>
      <c r="L60" s="134"/>
      <c r="M60" s="139">
        <v>13887631</v>
      </c>
      <c r="N60" s="139"/>
      <c r="O60" s="139">
        <f>D60-K60-M60</f>
        <v>1877504.3599999994</v>
      </c>
      <c r="P60" s="139"/>
      <c r="Q60" s="138">
        <v>10.89</v>
      </c>
      <c r="R60" s="139">
        <f>(T60/100)*D60</f>
        <v>177635.32800000001</v>
      </c>
      <c r="S60" s="139"/>
      <c r="T60" s="140">
        <v>1.28</v>
      </c>
      <c r="U60" s="116">
        <v>6.59</v>
      </c>
      <c r="V60" s="117">
        <f>(U60/100)*D60</f>
        <v>914544.38399999996</v>
      </c>
      <c r="W60" s="111"/>
      <c r="X60" s="117">
        <f>R60-V60</f>
        <v>-736909.05599999998</v>
      </c>
      <c r="Y60" s="111"/>
      <c r="Z60" s="114">
        <f>D60*H60</f>
        <v>558441062.39999998</v>
      </c>
      <c r="AA60" s="114"/>
      <c r="AB60" s="114">
        <f>D60*Q60</f>
        <v>151128806.40000001</v>
      </c>
      <c r="AC60" s="111"/>
      <c r="AD60" s="122">
        <f>((1-(Q60/H60))*((100-J60)/100))*D60</f>
        <v>11498676.014314113</v>
      </c>
      <c r="AE60" s="111"/>
      <c r="AF60" s="111"/>
    </row>
    <row r="61" spans="1:32" ht="15.6">
      <c r="A61" s="138">
        <v>312</v>
      </c>
      <c r="B61" s="138"/>
      <c r="C61" s="148" t="s">
        <v>104</v>
      </c>
      <c r="D61" s="150">
        <v>35982433</v>
      </c>
      <c r="E61" s="150"/>
      <c r="F61" s="134" t="s">
        <v>102</v>
      </c>
      <c r="G61" s="134"/>
      <c r="H61" s="138">
        <v>39.25</v>
      </c>
      <c r="I61" s="138"/>
      <c r="J61" s="138">
        <v>-13.3</v>
      </c>
      <c r="K61" s="139">
        <f>(J61/100)*D61</f>
        <v>-4785663.5890000006</v>
      </c>
      <c r="L61" s="134"/>
      <c r="M61" s="139">
        <v>35704631</v>
      </c>
      <c r="N61" s="139"/>
      <c r="O61" s="139">
        <f>D61-K61-M61</f>
        <v>5063465.5890000015</v>
      </c>
      <c r="P61" s="139"/>
      <c r="Q61" s="138">
        <v>10.72</v>
      </c>
      <c r="R61" s="139">
        <f>(T61/100)*D61</f>
        <v>489361.08880000003</v>
      </c>
      <c r="S61" s="139"/>
      <c r="T61" s="140">
        <v>1.36</v>
      </c>
      <c r="U61" s="116">
        <v>6.74</v>
      </c>
      <c r="V61" s="117">
        <f>(U61/100)*D61</f>
        <v>2425215.9841999998</v>
      </c>
      <c r="W61" s="111"/>
      <c r="X61" s="117">
        <f>R61-V61</f>
        <v>-1935854.8953999998</v>
      </c>
      <c r="Y61" s="111"/>
      <c r="Z61" s="114">
        <f>D61*H61</f>
        <v>1412310495.25</v>
      </c>
      <c r="AA61" s="114"/>
      <c r="AB61" s="114">
        <f>D61*Q61</f>
        <v>385731681.76000005</v>
      </c>
      <c r="AC61" s="111"/>
      <c r="AD61" s="122">
        <f>((1-(Q61/H61))*((100-J61)/100))*D61</f>
        <v>29633472.501507517</v>
      </c>
      <c r="AE61" s="111"/>
      <c r="AF61" s="111"/>
    </row>
    <row r="62" spans="1:32" ht="15.6">
      <c r="A62" s="138">
        <v>314</v>
      </c>
      <c r="B62" s="138"/>
      <c r="C62" s="148" t="s">
        <v>105</v>
      </c>
      <c r="D62" s="150">
        <v>14173972</v>
      </c>
      <c r="E62" s="150"/>
      <c r="F62" s="134" t="s">
        <v>102</v>
      </c>
      <c r="G62" s="134"/>
      <c r="H62" s="138">
        <v>42.8</v>
      </c>
      <c r="I62" s="138"/>
      <c r="J62" s="138">
        <v>-13.54</v>
      </c>
      <c r="K62" s="139">
        <f>(J62/100)*D62</f>
        <v>-1919155.8088</v>
      </c>
      <c r="L62" s="134"/>
      <c r="M62" s="139">
        <v>14568836</v>
      </c>
      <c r="N62" s="139"/>
      <c r="O62" s="139">
        <f>D62-K62-M62</f>
        <v>1524291.8088000007</v>
      </c>
      <c r="P62" s="139"/>
      <c r="Q62" s="138">
        <v>10.56</v>
      </c>
      <c r="R62" s="139">
        <f>(T62/100)*D62</f>
        <v>151661.50040000002</v>
      </c>
      <c r="S62" s="139"/>
      <c r="T62" s="140">
        <v>1.07</v>
      </c>
      <c r="U62" s="116">
        <v>6.15</v>
      </c>
      <c r="V62" s="117">
        <f>(U62/100)*D62</f>
        <v>871699.27800000005</v>
      </c>
      <c r="W62" s="111"/>
      <c r="X62" s="117">
        <f>R62-V62</f>
        <v>-720037.77760000003</v>
      </c>
      <c r="Y62" s="111"/>
      <c r="Z62" s="114">
        <f>D62*H62</f>
        <v>606646001.5999999</v>
      </c>
      <c r="AA62" s="114"/>
      <c r="AB62" s="114">
        <f>D62*Q62</f>
        <v>149677144.31999999</v>
      </c>
      <c r="AC62" s="111"/>
      <c r="AD62" s="122">
        <f>((1-(Q62/H62))*((100-J62)/100))*D62</f>
        <v>12122486.928871775</v>
      </c>
      <c r="AE62" s="111"/>
      <c r="AF62" s="111"/>
    </row>
    <row r="63" spans="1:32" ht="15.6">
      <c r="A63" s="138">
        <v>315</v>
      </c>
      <c r="B63" s="138"/>
      <c r="C63" s="148" t="s">
        <v>106</v>
      </c>
      <c r="D63" s="150">
        <v>5579284</v>
      </c>
      <c r="E63" s="150"/>
      <c r="F63" s="134" t="s">
        <v>102</v>
      </c>
      <c r="G63" s="134"/>
      <c r="H63" s="138">
        <v>43.26</v>
      </c>
      <c r="I63" s="138"/>
      <c r="J63" s="138">
        <v>-13.32</v>
      </c>
      <c r="K63" s="139">
        <f>(J63/100)*D63</f>
        <v>-743160.62880000006</v>
      </c>
      <c r="L63" s="134"/>
      <c r="M63" s="139">
        <v>5730917</v>
      </c>
      <c r="N63" s="139"/>
      <c r="O63" s="139">
        <f>D63-K63-M63</f>
        <v>591527.62880000006</v>
      </c>
      <c r="P63" s="139"/>
      <c r="Q63" s="138">
        <v>10.92</v>
      </c>
      <c r="R63" s="139">
        <f>(T63/100)*D63</f>
        <v>54119.054799999998</v>
      </c>
      <c r="S63" s="139"/>
      <c r="T63" s="140">
        <v>0.97</v>
      </c>
      <c r="U63" s="116">
        <v>6.3</v>
      </c>
      <c r="V63" s="117">
        <f>(U63/100)*D63</f>
        <v>351494.89199999999</v>
      </c>
      <c r="W63" s="111"/>
      <c r="X63" s="117">
        <f>R63-V63</f>
        <v>-297375.83720000001</v>
      </c>
      <c r="Y63" s="111"/>
      <c r="Z63" s="114">
        <f>D63*H63</f>
        <v>241359825.84</v>
      </c>
      <c r="AA63" s="114"/>
      <c r="AB63" s="114">
        <f>D63*Q63</f>
        <v>60925781.280000001</v>
      </c>
      <c r="AC63" s="111"/>
      <c r="AD63" s="122">
        <f>((1-(Q63/H63))*((100-J63)/100))*D63</f>
        <v>4726487.7322097085</v>
      </c>
      <c r="AE63" s="111"/>
      <c r="AF63" s="111"/>
    </row>
    <row r="64" spans="1:32" ht="15.6">
      <c r="A64" s="138">
        <v>316</v>
      </c>
      <c r="B64" s="138"/>
      <c r="C64" s="148" t="s">
        <v>107</v>
      </c>
      <c r="D64" s="150">
        <v>761059</v>
      </c>
      <c r="E64" s="150"/>
      <c r="F64" s="134" t="s">
        <v>102</v>
      </c>
      <c r="G64" s="134"/>
      <c r="H64" s="138">
        <v>26.42</v>
      </c>
      <c r="I64" s="138"/>
      <c r="J64" s="138">
        <v>-12.41</v>
      </c>
      <c r="K64" s="139">
        <f>(J64/100)*D64</f>
        <v>-94447.421900000001</v>
      </c>
      <c r="L64" s="134"/>
      <c r="M64" s="139">
        <v>616456</v>
      </c>
      <c r="N64" s="139"/>
      <c r="O64" s="139">
        <f>D64-K64-M64</f>
        <v>239050.42189999996</v>
      </c>
      <c r="P64" s="139"/>
      <c r="Q64" s="138">
        <v>10.19</v>
      </c>
      <c r="R64" s="139">
        <f>(T64/100)*D64</f>
        <v>23440.617200000001</v>
      </c>
      <c r="S64" s="139"/>
      <c r="T64" s="140">
        <v>3.08</v>
      </c>
      <c r="U64" s="116">
        <v>7.88</v>
      </c>
      <c r="V64" s="117">
        <f>(U64/100)*D64</f>
        <v>59971.449199999995</v>
      </c>
      <c r="W64" s="111"/>
      <c r="X64" s="117">
        <f>R64-V64</f>
        <v>-36530.831999999995</v>
      </c>
      <c r="Y64" s="111"/>
      <c r="Z64" s="114">
        <f>D64*H64</f>
        <v>20107178.780000001</v>
      </c>
      <c r="AA64" s="114"/>
      <c r="AB64" s="114">
        <f>D64*Q64</f>
        <v>7755191.21</v>
      </c>
      <c r="AC64" s="111"/>
      <c r="AD64" s="122">
        <f>((1-(Q64/H64))*((100-J64)/100))*D64</f>
        <v>525543.87689012114</v>
      </c>
      <c r="AE64" s="111"/>
      <c r="AF64" s="111"/>
    </row>
    <row r="65" spans="1:32" ht="15.6">
      <c r="A65" s="138"/>
      <c r="B65" s="138"/>
      <c r="C65" s="134" t="s">
        <v>120</v>
      </c>
      <c r="D65" s="153">
        <f>SUM(D60:D64)</f>
        <v>70374508</v>
      </c>
      <c r="E65" s="154"/>
      <c r="F65" s="134"/>
      <c r="G65" s="134"/>
      <c r="H65" s="171">
        <f>Z65/D65</f>
        <v>40.339387720763895</v>
      </c>
      <c r="I65" s="138"/>
      <c r="J65" s="171">
        <f>(K65/D65)*100</f>
        <v>-13.399458236354567</v>
      </c>
      <c r="K65" s="155">
        <f>SUM(K60:K64)</f>
        <v>-9429802.8085000031</v>
      </c>
      <c r="L65" s="134"/>
      <c r="M65" s="155">
        <f>SUM(M60:M64)</f>
        <v>70508471</v>
      </c>
      <c r="N65" s="139"/>
      <c r="O65" s="155">
        <f>SUM(O60:O64)</f>
        <v>9295839.8085000031</v>
      </c>
      <c r="P65" s="154"/>
      <c r="Q65" s="171">
        <f>AB65/D65</f>
        <v>10.731422875027418</v>
      </c>
      <c r="R65" s="155">
        <f>SUM(R60:R64)</f>
        <v>896217.58920000005</v>
      </c>
      <c r="S65" s="154"/>
      <c r="T65" s="172">
        <f>(R65/D65)*100</f>
        <v>1.2734974846289513</v>
      </c>
      <c r="U65" s="116">
        <f>(V65/D65)*100</f>
        <v>6.5690348945672206</v>
      </c>
      <c r="V65" s="125">
        <f>SUM(V60:V64)</f>
        <v>4622925.9874</v>
      </c>
      <c r="W65" s="111"/>
      <c r="X65" s="125">
        <f>SUM(X60:X64)</f>
        <v>-3726708.3981999997</v>
      </c>
      <c r="Y65" s="111"/>
      <c r="Z65" s="125">
        <f>SUM(Z60:Z64)</f>
        <v>2838864563.8700004</v>
      </c>
      <c r="AA65" s="114"/>
      <c r="AB65" s="125">
        <f>SUM(AB60:AB64)</f>
        <v>755218604.97000003</v>
      </c>
      <c r="AC65" s="111"/>
      <c r="AD65" s="125">
        <f>SUM(AD60:AD64)</f>
        <v>58506667.053793237</v>
      </c>
      <c r="AE65" s="111"/>
      <c r="AF65" s="111"/>
    </row>
    <row r="66" spans="1:32" ht="15.6">
      <c r="A66" s="138"/>
      <c r="B66" s="138"/>
      <c r="C66" s="134"/>
      <c r="D66" s="154"/>
      <c r="E66" s="154"/>
      <c r="F66" s="134"/>
      <c r="G66" s="134"/>
      <c r="H66" s="138"/>
      <c r="I66" s="138"/>
      <c r="J66" s="138"/>
      <c r="K66" s="157"/>
      <c r="L66" s="134"/>
      <c r="M66" s="157"/>
      <c r="N66" s="139"/>
      <c r="O66" s="157"/>
      <c r="P66" s="157"/>
      <c r="Q66" s="138"/>
      <c r="R66" s="157"/>
      <c r="S66" s="157"/>
      <c r="T66" s="140"/>
      <c r="U66" s="116"/>
      <c r="V66" s="126"/>
      <c r="W66" s="111"/>
      <c r="X66" s="126"/>
      <c r="Y66" s="111"/>
      <c r="Z66" s="126"/>
      <c r="AA66" s="114"/>
      <c r="AB66" s="126"/>
      <c r="AC66" s="111"/>
      <c r="AD66" s="114"/>
      <c r="AE66" s="111"/>
      <c r="AF66" s="111"/>
    </row>
    <row r="67" spans="1:32" ht="15.6">
      <c r="A67" s="138"/>
      <c r="B67" s="138"/>
      <c r="C67" s="151" t="s">
        <v>121</v>
      </c>
      <c r="D67" s="150"/>
      <c r="E67" s="150"/>
      <c r="F67" s="134"/>
      <c r="G67" s="134"/>
      <c r="H67" s="138"/>
      <c r="I67" s="138"/>
      <c r="J67" s="138"/>
      <c r="K67" s="139"/>
      <c r="L67" s="134"/>
      <c r="M67" s="139"/>
      <c r="N67" s="139"/>
      <c r="O67" s="139"/>
      <c r="P67" s="139"/>
      <c r="Q67" s="138"/>
      <c r="R67" s="139"/>
      <c r="S67" s="139"/>
      <c r="T67" s="140"/>
      <c r="U67" s="116"/>
      <c r="V67" s="117"/>
      <c r="W67" s="111"/>
      <c r="X67" s="117"/>
      <c r="Y67" s="111"/>
      <c r="Z67" s="114"/>
      <c r="AA67" s="114"/>
      <c r="AB67" s="114"/>
      <c r="AC67" s="111"/>
      <c r="AD67" s="114"/>
      <c r="AE67" s="111"/>
      <c r="AF67" s="111"/>
    </row>
    <row r="68" spans="1:32" ht="15.6">
      <c r="A68" s="138">
        <v>311</v>
      </c>
      <c r="B68" s="138"/>
      <c r="C68" s="148" t="s">
        <v>103</v>
      </c>
      <c r="D68" s="152">
        <v>5991642</v>
      </c>
      <c r="E68" s="150"/>
      <c r="F68" s="134" t="s">
        <v>102</v>
      </c>
      <c r="G68" s="134"/>
      <c r="H68" s="138">
        <v>50.19</v>
      </c>
      <c r="I68" s="138"/>
      <c r="J68" s="138">
        <v>-5.51</v>
      </c>
      <c r="K68" s="139">
        <f>(J68/100)*D68</f>
        <v>-330139.4742</v>
      </c>
      <c r="L68" s="134"/>
      <c r="M68" s="139">
        <v>3610214</v>
      </c>
      <c r="N68" s="139"/>
      <c r="O68" s="139">
        <f>D68-K68-M68</f>
        <v>2711567.4742000001</v>
      </c>
      <c r="P68" s="139"/>
      <c r="Q68" s="138">
        <v>23.44</v>
      </c>
      <c r="R68" s="139">
        <f>(T68/100)*D68</f>
        <v>116237.8548</v>
      </c>
      <c r="S68" s="139"/>
      <c r="T68" s="140">
        <v>1.94</v>
      </c>
      <c r="U68" s="116">
        <v>2.4</v>
      </c>
      <c r="V68" s="117">
        <f>(U68/100)*D68</f>
        <v>143799.408</v>
      </c>
      <c r="W68" s="111"/>
      <c r="X68" s="117">
        <f>R68-V68</f>
        <v>-27561.553199999995</v>
      </c>
      <c r="Y68" s="111"/>
      <c r="Z68" s="114">
        <f>D68*H68</f>
        <v>300720511.97999996</v>
      </c>
      <c r="AA68" s="114"/>
      <c r="AB68" s="114">
        <f>D68*Q68</f>
        <v>140444088.48000002</v>
      </c>
      <c r="AC68" s="111"/>
      <c r="AD68" s="122">
        <f>((1-(Q68/H68))*((100-J68)/100))*D68</f>
        <v>3369349.5603676033</v>
      </c>
      <c r="AE68" s="111"/>
      <c r="AF68" s="111"/>
    </row>
    <row r="69" spans="1:32" ht="15.6">
      <c r="A69" s="138">
        <v>312</v>
      </c>
      <c r="B69" s="138"/>
      <c r="C69" s="148" t="s">
        <v>104</v>
      </c>
      <c r="D69" s="154">
        <v>51076299</v>
      </c>
      <c r="E69" s="154"/>
      <c r="F69" s="158" t="s">
        <v>102</v>
      </c>
      <c r="G69" s="158"/>
      <c r="H69" s="159">
        <v>37.67</v>
      </c>
      <c r="I69" s="159"/>
      <c r="J69" s="159">
        <v>-5.21</v>
      </c>
      <c r="K69" s="157">
        <f>(J69/100)*D69</f>
        <v>-2661075.1779</v>
      </c>
      <c r="L69" s="158"/>
      <c r="M69" s="157">
        <v>22371460</v>
      </c>
      <c r="N69" s="157"/>
      <c r="O69" s="157">
        <f>D69-K69-M69</f>
        <v>31365914.177900001</v>
      </c>
      <c r="P69" s="157"/>
      <c r="Q69" s="159">
        <v>22.63</v>
      </c>
      <c r="R69" s="139">
        <f>(T69/100)*D69</f>
        <v>1389275.3328000002</v>
      </c>
      <c r="S69" s="139"/>
      <c r="T69" s="160">
        <v>2.72</v>
      </c>
      <c r="U69" s="127">
        <v>3.36</v>
      </c>
      <c r="V69" s="126">
        <f>(U69/100)*D69</f>
        <v>1716163.6464</v>
      </c>
      <c r="W69" s="128"/>
      <c r="X69" s="126">
        <f>R69-V69</f>
        <v>-326888.31359999976</v>
      </c>
      <c r="Y69" s="128"/>
      <c r="Z69" s="122">
        <f>D69*H69</f>
        <v>1924044183.3300002</v>
      </c>
      <c r="AA69" s="122"/>
      <c r="AB69" s="122">
        <f>D69*Q69</f>
        <v>1155856646.3699999</v>
      </c>
      <c r="AC69" s="128"/>
      <c r="AD69" s="122">
        <f>((1-(Q69/H69))*((100-J69)/100))*D69</f>
        <v>21455006.83927837</v>
      </c>
      <c r="AE69" s="111"/>
      <c r="AF69" s="111"/>
    </row>
    <row r="70" spans="1:32" ht="15.6">
      <c r="A70" s="138">
        <v>314</v>
      </c>
      <c r="B70" s="138"/>
      <c r="C70" s="148" t="s">
        <v>105</v>
      </c>
      <c r="D70" s="150">
        <v>6477476</v>
      </c>
      <c r="E70" s="150"/>
      <c r="F70" s="134" t="s">
        <v>102</v>
      </c>
      <c r="G70" s="134"/>
      <c r="H70" s="138">
        <v>46.89</v>
      </c>
      <c r="I70" s="138"/>
      <c r="J70" s="138">
        <v>-6.28</v>
      </c>
      <c r="K70" s="139">
        <f>(J70/100)*D70</f>
        <v>-406785.49280000007</v>
      </c>
      <c r="L70" s="134"/>
      <c r="M70" s="139">
        <v>3803200</v>
      </c>
      <c r="N70" s="139"/>
      <c r="O70" s="139">
        <f>D70-K70-M70</f>
        <v>3081061.4928000001</v>
      </c>
      <c r="P70" s="139"/>
      <c r="Q70" s="138">
        <v>21.86</v>
      </c>
      <c r="R70" s="139">
        <f>(T70/100)*D70</f>
        <v>141208.9768</v>
      </c>
      <c r="S70" s="139"/>
      <c r="T70" s="140">
        <v>2.1800000000000002</v>
      </c>
      <c r="U70" s="116">
        <v>2.8</v>
      </c>
      <c r="V70" s="117">
        <f>(U70/100)*D70</f>
        <v>181369.32799999998</v>
      </c>
      <c r="W70" s="111"/>
      <c r="X70" s="117">
        <f>R70-V70</f>
        <v>-40160.351199999976</v>
      </c>
      <c r="Y70" s="111"/>
      <c r="Z70" s="114">
        <f>D70*H70</f>
        <v>303728849.63999999</v>
      </c>
      <c r="AA70" s="114"/>
      <c r="AB70" s="114">
        <f>D70*Q70</f>
        <v>141597625.35999998</v>
      </c>
      <c r="AC70" s="111"/>
      <c r="AD70" s="122">
        <f>((1-(Q70/H70))*((100-J70)/100))*D70</f>
        <v>3674836.1092937519</v>
      </c>
      <c r="AE70" s="111"/>
      <c r="AF70" s="111"/>
    </row>
    <row r="71" spans="1:32" ht="15.6">
      <c r="A71" s="138">
        <v>315</v>
      </c>
      <c r="B71" s="138"/>
      <c r="C71" s="148" t="s">
        <v>106</v>
      </c>
      <c r="D71" s="150">
        <v>2480826</v>
      </c>
      <c r="E71" s="150"/>
      <c r="F71" s="134" t="s">
        <v>293</v>
      </c>
      <c r="G71" s="134"/>
      <c r="H71" s="138">
        <v>54.57</v>
      </c>
      <c r="I71" s="138"/>
      <c r="J71" s="138">
        <v>-4.82</v>
      </c>
      <c r="K71" s="139">
        <f>(J71/100)*D71</f>
        <v>-119575.8132</v>
      </c>
      <c r="L71" s="134"/>
      <c r="M71" s="139">
        <v>1590162</v>
      </c>
      <c r="N71" s="139"/>
      <c r="O71" s="139">
        <f>D71-K71-M71</f>
        <v>1010239.8132000002</v>
      </c>
      <c r="P71" s="139"/>
      <c r="Q71" s="138">
        <v>23.58</v>
      </c>
      <c r="R71" s="139">
        <f>(T71/100)*D71</f>
        <v>42918.289799999999</v>
      </c>
      <c r="S71" s="139"/>
      <c r="T71" s="140">
        <v>1.73</v>
      </c>
      <c r="U71" s="116">
        <v>2.36</v>
      </c>
      <c r="V71" s="117">
        <f>(U71/100)*D71</f>
        <v>58547.493600000002</v>
      </c>
      <c r="W71" s="111"/>
      <c r="X71" s="117">
        <f>R71-V71</f>
        <v>-15629.203800000003</v>
      </c>
      <c r="Y71" s="111"/>
      <c r="Z71" s="114">
        <f>D71*H71</f>
        <v>135378674.81999999</v>
      </c>
      <c r="AA71" s="114"/>
      <c r="AB71" s="114">
        <f>D71*Q71</f>
        <v>58497877.079999998</v>
      </c>
      <c r="AC71" s="111"/>
      <c r="AD71" s="122">
        <f>((1-(Q71/H71))*((100-J71)/100))*D71</f>
        <v>1476753.7509816382</v>
      </c>
      <c r="AE71" s="111"/>
      <c r="AF71" s="111"/>
    </row>
    <row r="72" spans="1:32" ht="15.6">
      <c r="A72" s="138">
        <v>316</v>
      </c>
      <c r="B72" s="138"/>
      <c r="C72" s="148" t="s">
        <v>107</v>
      </c>
      <c r="D72" s="150">
        <v>1107141</v>
      </c>
      <c r="E72" s="150"/>
      <c r="F72" s="134" t="s">
        <v>102</v>
      </c>
      <c r="G72" s="134"/>
      <c r="H72" s="138">
        <v>42.92</v>
      </c>
      <c r="I72" s="138"/>
      <c r="J72" s="138">
        <v>-4.75</v>
      </c>
      <c r="K72" s="139">
        <f>(J72/100)*D72</f>
        <v>-52589.197500000002</v>
      </c>
      <c r="L72" s="134"/>
      <c r="M72" s="139">
        <v>611315</v>
      </c>
      <c r="N72" s="139"/>
      <c r="O72" s="139">
        <f>D72-K72-M72</f>
        <v>548415.19750000001</v>
      </c>
      <c r="P72" s="139"/>
      <c r="Q72" s="138">
        <v>20.18</v>
      </c>
      <c r="R72" s="139">
        <f>(T72/100)*D72</f>
        <v>27235.668600000001</v>
      </c>
      <c r="S72" s="139"/>
      <c r="T72" s="140">
        <v>2.46</v>
      </c>
      <c r="U72" s="116">
        <v>3.02</v>
      </c>
      <c r="V72" s="117">
        <f>(U72/100)*D72</f>
        <v>33435.658199999998</v>
      </c>
      <c r="W72" s="111"/>
      <c r="X72" s="117">
        <f>R72-V72</f>
        <v>-6199.9895999999972</v>
      </c>
      <c r="Y72" s="111"/>
      <c r="Z72" s="114">
        <f>D72*H72</f>
        <v>47518491.719999999</v>
      </c>
      <c r="AA72" s="114"/>
      <c r="AB72" s="114">
        <f>D72*Q72</f>
        <v>22342105.379999999</v>
      </c>
      <c r="AC72" s="111"/>
      <c r="AD72" s="122">
        <f>((1-(Q72/H72))*((100-J72)/100))*D72</f>
        <v>614451.64704450162</v>
      </c>
      <c r="AE72" s="111"/>
      <c r="AF72" s="111"/>
    </row>
    <row r="73" spans="1:32" ht="15.6">
      <c r="A73" s="138"/>
      <c r="B73" s="138"/>
      <c r="C73" s="134" t="s">
        <v>122</v>
      </c>
      <c r="D73" s="153">
        <f>SUM(D68:D72)</f>
        <v>67133384</v>
      </c>
      <c r="E73" s="154"/>
      <c r="F73" s="134"/>
      <c r="G73" s="134"/>
      <c r="H73" s="171">
        <f>Z73/D73</f>
        <v>40.388113185088358</v>
      </c>
      <c r="I73" s="138"/>
      <c r="J73" s="171">
        <f>(K73/D73)*100</f>
        <v>-5.3180175687255691</v>
      </c>
      <c r="K73" s="155">
        <f>SUM(K68:K72)</f>
        <v>-3570165.1556000002</v>
      </c>
      <c r="L73" s="134"/>
      <c r="M73" s="155">
        <f>SUM(M68:M72)</f>
        <v>31986351</v>
      </c>
      <c r="N73" s="139"/>
      <c r="O73" s="155">
        <f>SUM(O68:O72)</f>
        <v>38717198.155599996</v>
      </c>
      <c r="P73" s="154"/>
      <c r="Q73" s="171">
        <f>AB73/D73</f>
        <v>22.622699053424743</v>
      </c>
      <c r="R73" s="155">
        <f>SUM(R68:R72)</f>
        <v>1716876.1228000002</v>
      </c>
      <c r="S73" s="154"/>
      <c r="T73" s="172">
        <f>(R73/D73)*100</f>
        <v>2.5574103679921754</v>
      </c>
      <c r="U73" s="116">
        <f>(V73/D73)*100</f>
        <v>3.1777267986371731</v>
      </c>
      <c r="V73" s="125">
        <f>SUM(V68:V72)</f>
        <v>2133315.5342000001</v>
      </c>
      <c r="W73" s="111"/>
      <c r="X73" s="125">
        <f>SUM(X68:X72)</f>
        <v>-416439.41139999969</v>
      </c>
      <c r="Y73" s="111"/>
      <c r="Z73" s="125">
        <f>SUM(Z68:Z72)</f>
        <v>2711390711.4899998</v>
      </c>
      <c r="AA73" s="114"/>
      <c r="AB73" s="125">
        <f>SUM(AB68:AB72)</f>
        <v>1518738342.6699998</v>
      </c>
      <c r="AC73" s="111"/>
      <c r="AD73" s="125">
        <f>SUM(AD68:AD72)</f>
        <v>30590397.906965867</v>
      </c>
      <c r="AE73" s="111"/>
      <c r="AF73" s="111"/>
    </row>
    <row r="74" spans="1:32" ht="15.6">
      <c r="A74" s="138"/>
      <c r="B74" s="138"/>
      <c r="C74" s="134"/>
      <c r="D74" s="150"/>
      <c r="E74" s="150"/>
      <c r="F74" s="134"/>
      <c r="G74" s="134"/>
      <c r="H74" s="138"/>
      <c r="I74" s="138"/>
      <c r="J74" s="138"/>
      <c r="K74" s="139"/>
      <c r="L74" s="134"/>
      <c r="M74" s="139"/>
      <c r="N74" s="139"/>
      <c r="O74" s="139"/>
      <c r="P74" s="139"/>
      <c r="Q74" s="138"/>
      <c r="R74" s="139"/>
      <c r="S74" s="139"/>
      <c r="T74" s="140"/>
      <c r="U74" s="116"/>
      <c r="V74" s="117"/>
      <c r="W74" s="111"/>
      <c r="X74" s="117"/>
      <c r="Y74" s="111"/>
      <c r="Z74" s="114"/>
      <c r="AA74" s="114"/>
      <c r="AB74" s="114"/>
      <c r="AC74" s="111"/>
      <c r="AD74" s="114"/>
      <c r="AE74" s="111"/>
      <c r="AF74" s="111"/>
    </row>
    <row r="75" spans="1:32" ht="15.6">
      <c r="A75" s="138"/>
      <c r="B75" s="138"/>
      <c r="C75" s="151" t="s">
        <v>123</v>
      </c>
      <c r="D75" s="150"/>
      <c r="E75" s="150"/>
      <c r="F75" s="134"/>
      <c r="G75" s="134"/>
      <c r="H75" s="138"/>
      <c r="I75" s="138"/>
      <c r="J75" s="138"/>
      <c r="K75" s="139"/>
      <c r="L75" s="134"/>
      <c r="M75" s="139"/>
      <c r="N75" s="139"/>
      <c r="O75" s="139"/>
      <c r="P75" s="139"/>
      <c r="Q75" s="138"/>
      <c r="R75" s="139"/>
      <c r="S75" s="139"/>
      <c r="T75" s="140"/>
      <c r="U75" s="116"/>
      <c r="V75" s="117"/>
      <c r="W75" s="111"/>
      <c r="X75" s="117"/>
      <c r="Y75" s="111"/>
      <c r="Z75" s="114"/>
      <c r="AA75" s="114"/>
      <c r="AB75" s="114"/>
      <c r="AC75" s="111"/>
      <c r="AD75" s="114"/>
      <c r="AE75" s="111"/>
      <c r="AF75" s="111"/>
    </row>
    <row r="76" spans="1:32" ht="15.6">
      <c r="A76" s="138">
        <v>310.2</v>
      </c>
      <c r="B76" s="138"/>
      <c r="C76" s="148" t="s">
        <v>101</v>
      </c>
      <c r="D76" s="152">
        <v>246338</v>
      </c>
      <c r="E76" s="150"/>
      <c r="F76" s="134" t="s">
        <v>102</v>
      </c>
      <c r="G76" s="134"/>
      <c r="H76" s="138">
        <v>60.99</v>
      </c>
      <c r="I76" s="138"/>
      <c r="J76" s="138">
        <v>0</v>
      </c>
      <c r="K76" s="139">
        <f t="shared" ref="K76:K81" si="16">(J76/100)*D76</f>
        <v>0</v>
      </c>
      <c r="L76" s="139"/>
      <c r="M76" s="139">
        <v>131823</v>
      </c>
      <c r="N76" s="139"/>
      <c r="O76" s="139">
        <f t="shared" ref="O76:O81" si="17">D76-K76-M76</f>
        <v>114515</v>
      </c>
      <c r="P76" s="139"/>
      <c r="Q76" s="138">
        <v>36</v>
      </c>
      <c r="R76" s="139">
        <f t="shared" ref="R76:R81" si="18">(T76/100)*D76</f>
        <v>3177.7602000000002</v>
      </c>
      <c r="S76" s="139"/>
      <c r="T76" s="140">
        <v>1.29</v>
      </c>
      <c r="U76" s="116">
        <v>2.39</v>
      </c>
      <c r="V76" s="117">
        <f t="shared" ref="V76:V81" si="19">(U76/100)*D76</f>
        <v>5887.4782000000005</v>
      </c>
      <c r="W76" s="111"/>
      <c r="X76" s="117">
        <f t="shared" ref="X76:X81" si="20">R76-V76</f>
        <v>-2709.7180000000003</v>
      </c>
      <c r="Y76" s="111"/>
      <c r="Z76" s="114">
        <f t="shared" ref="Z76:Z81" si="21">D76*H76</f>
        <v>15024154.620000001</v>
      </c>
      <c r="AA76" s="114"/>
      <c r="AB76" s="114">
        <f t="shared" ref="AB76:AB81" si="22">D76*Q76</f>
        <v>8868168</v>
      </c>
      <c r="AC76" s="111"/>
      <c r="AD76" s="122">
        <f t="shared" ref="AD76:AD81" si="23">((1-(Q76/H76))*((100-J76)/100))*D76</f>
        <v>100934.36005902608</v>
      </c>
      <c r="AE76" s="111"/>
      <c r="AF76" s="111"/>
    </row>
    <row r="77" spans="1:32" ht="15.6">
      <c r="A77" s="138">
        <v>311</v>
      </c>
      <c r="B77" s="138"/>
      <c r="C77" s="148" t="s">
        <v>103</v>
      </c>
      <c r="D77" s="150">
        <v>201765763</v>
      </c>
      <c r="E77" s="150"/>
      <c r="F77" s="134" t="s">
        <v>102</v>
      </c>
      <c r="G77" s="134"/>
      <c r="H77" s="138">
        <v>59.03</v>
      </c>
      <c r="I77" s="138"/>
      <c r="J77" s="138">
        <v>-5.97</v>
      </c>
      <c r="K77" s="139">
        <f t="shared" si="16"/>
        <v>-12045416.051099999</v>
      </c>
      <c r="L77" s="134"/>
      <c r="M77" s="139">
        <v>108453822</v>
      </c>
      <c r="N77" s="139"/>
      <c r="O77" s="139">
        <f t="shared" si="17"/>
        <v>105357357.05109999</v>
      </c>
      <c r="P77" s="139"/>
      <c r="Q77" s="138">
        <v>34.74</v>
      </c>
      <c r="R77" s="139">
        <f t="shared" si="18"/>
        <v>3046663.0213000001</v>
      </c>
      <c r="S77" s="139"/>
      <c r="T77" s="140">
        <v>1.51</v>
      </c>
      <c r="U77" s="116">
        <v>2.62</v>
      </c>
      <c r="V77" s="117">
        <f t="shared" si="19"/>
        <v>5286262.9906000001</v>
      </c>
      <c r="W77" s="111"/>
      <c r="X77" s="117">
        <f t="shared" si="20"/>
        <v>-2239599.9693</v>
      </c>
      <c r="Y77" s="111"/>
      <c r="Z77" s="114">
        <f t="shared" si="21"/>
        <v>11910232989.889999</v>
      </c>
      <c r="AA77" s="114"/>
      <c r="AB77" s="114">
        <f t="shared" si="22"/>
        <v>7009342606.6200008</v>
      </c>
      <c r="AC77" s="111"/>
      <c r="AD77" s="122">
        <f t="shared" si="23"/>
        <v>87980239.524838537</v>
      </c>
      <c r="AE77" s="111"/>
      <c r="AF77" s="111"/>
    </row>
    <row r="78" spans="1:32" ht="15.6">
      <c r="A78" s="138">
        <v>312</v>
      </c>
      <c r="B78" s="138"/>
      <c r="C78" s="148" t="s">
        <v>104</v>
      </c>
      <c r="D78" s="150">
        <v>514488895</v>
      </c>
      <c r="E78" s="150"/>
      <c r="F78" s="134" t="s">
        <v>102</v>
      </c>
      <c r="G78" s="134"/>
      <c r="H78" s="138">
        <v>53.58</v>
      </c>
      <c r="I78" s="138"/>
      <c r="J78" s="138">
        <v>-5.86</v>
      </c>
      <c r="K78" s="139">
        <f t="shared" si="16"/>
        <v>-30149049.247000001</v>
      </c>
      <c r="L78" s="134"/>
      <c r="M78" s="139">
        <v>249906666</v>
      </c>
      <c r="N78" s="139"/>
      <c r="O78" s="139">
        <f t="shared" si="17"/>
        <v>294731278.24699998</v>
      </c>
      <c r="P78" s="139"/>
      <c r="Q78" s="138">
        <v>32.94</v>
      </c>
      <c r="R78" s="139">
        <f t="shared" si="18"/>
        <v>9415146.7785</v>
      </c>
      <c r="S78" s="139"/>
      <c r="T78" s="140">
        <v>1.83</v>
      </c>
      <c r="U78" s="116">
        <v>2.76</v>
      </c>
      <c r="V78" s="117">
        <f t="shared" si="19"/>
        <v>14199893.502</v>
      </c>
      <c r="W78" s="111"/>
      <c r="X78" s="117">
        <f t="shared" si="20"/>
        <v>-4784746.7235000003</v>
      </c>
      <c r="Y78" s="111"/>
      <c r="Z78" s="114">
        <f t="shared" si="21"/>
        <v>27566314994.099998</v>
      </c>
      <c r="AA78" s="114"/>
      <c r="AB78" s="114">
        <f t="shared" si="22"/>
        <v>16947264201.299999</v>
      </c>
      <c r="AC78" s="111"/>
      <c r="AD78" s="122">
        <f t="shared" si="23"/>
        <v>209804538.43333483</v>
      </c>
      <c r="AE78" s="111"/>
      <c r="AF78" s="111"/>
    </row>
    <row r="79" spans="1:32" ht="15.6">
      <c r="A79" s="138">
        <v>314</v>
      </c>
      <c r="B79" s="138"/>
      <c r="C79" s="148" t="s">
        <v>105</v>
      </c>
      <c r="D79" s="150">
        <v>147308254</v>
      </c>
      <c r="E79" s="150"/>
      <c r="F79" s="134" t="s">
        <v>102</v>
      </c>
      <c r="G79" s="134"/>
      <c r="H79" s="138">
        <v>45.86</v>
      </c>
      <c r="I79" s="138"/>
      <c r="J79" s="138">
        <v>-7.47</v>
      </c>
      <c r="K79" s="139">
        <f t="shared" si="16"/>
        <v>-11003926.573800001</v>
      </c>
      <c r="L79" s="134"/>
      <c r="M79" s="139">
        <v>56864651</v>
      </c>
      <c r="N79" s="139"/>
      <c r="O79" s="139">
        <f t="shared" si="17"/>
        <v>101447529.5738</v>
      </c>
      <c r="P79" s="139"/>
      <c r="Q79" s="138">
        <v>31.28</v>
      </c>
      <c r="R79" s="139">
        <f t="shared" si="18"/>
        <v>3329166.5403999998</v>
      </c>
      <c r="S79" s="139"/>
      <c r="T79" s="140">
        <v>2.2599999999999998</v>
      </c>
      <c r="U79" s="116">
        <v>3.21</v>
      </c>
      <c r="V79" s="117">
        <f t="shared" si="19"/>
        <v>4728594.9533999991</v>
      </c>
      <c r="W79" s="111"/>
      <c r="X79" s="117">
        <f t="shared" si="20"/>
        <v>-1399428.4129999992</v>
      </c>
      <c r="Y79" s="111"/>
      <c r="Z79" s="114">
        <f t="shared" si="21"/>
        <v>6755556528.4399996</v>
      </c>
      <c r="AA79" s="114"/>
      <c r="AB79" s="114">
        <f t="shared" si="22"/>
        <v>4607802185.1199999</v>
      </c>
      <c r="AC79" s="111"/>
      <c r="AD79" s="122">
        <f t="shared" si="23"/>
        <v>50331260.199869245</v>
      </c>
      <c r="AE79" s="111"/>
      <c r="AF79" s="111"/>
    </row>
    <row r="80" spans="1:32" ht="15.6">
      <c r="A80" s="138">
        <v>315</v>
      </c>
      <c r="B80" s="138"/>
      <c r="C80" s="148" t="s">
        <v>106</v>
      </c>
      <c r="D80" s="150">
        <v>98414791</v>
      </c>
      <c r="E80" s="150"/>
      <c r="F80" s="134" t="s">
        <v>102</v>
      </c>
      <c r="G80" s="134"/>
      <c r="H80" s="138">
        <v>58.91</v>
      </c>
      <c r="I80" s="138"/>
      <c r="J80" s="138">
        <v>-4.93</v>
      </c>
      <c r="K80" s="139">
        <f t="shared" si="16"/>
        <v>-4851849.1963</v>
      </c>
      <c r="L80" s="134"/>
      <c r="M80" s="139">
        <v>52140730</v>
      </c>
      <c r="N80" s="139"/>
      <c r="O80" s="139">
        <f t="shared" si="17"/>
        <v>51125910.1963</v>
      </c>
      <c r="P80" s="139"/>
      <c r="Q80" s="138">
        <v>35.049999999999997</v>
      </c>
      <c r="R80" s="139">
        <f t="shared" si="18"/>
        <v>1466380.3859000001</v>
      </c>
      <c r="S80" s="139"/>
      <c r="T80" s="140">
        <v>1.49</v>
      </c>
      <c r="U80" s="116">
        <v>2.58</v>
      </c>
      <c r="V80" s="117">
        <f t="shared" si="19"/>
        <v>2539101.6077999999</v>
      </c>
      <c r="W80" s="111"/>
      <c r="X80" s="117">
        <f t="shared" si="20"/>
        <v>-1072721.2218999998</v>
      </c>
      <c r="Y80" s="111"/>
      <c r="Z80" s="114">
        <f t="shared" si="21"/>
        <v>5797615337.8099995</v>
      </c>
      <c r="AA80" s="114"/>
      <c r="AB80" s="114">
        <f t="shared" si="22"/>
        <v>3449438424.5499997</v>
      </c>
      <c r="AC80" s="111"/>
      <c r="AD80" s="122">
        <f t="shared" si="23"/>
        <v>41825531.065756552</v>
      </c>
      <c r="AE80" s="111"/>
      <c r="AF80" s="111"/>
    </row>
    <row r="81" spans="1:32" ht="15.6">
      <c r="A81" s="138">
        <v>316</v>
      </c>
      <c r="B81" s="138"/>
      <c r="C81" s="148" t="s">
        <v>107</v>
      </c>
      <c r="D81" s="150">
        <v>3933490</v>
      </c>
      <c r="E81" s="150"/>
      <c r="F81" s="134" t="s">
        <v>102</v>
      </c>
      <c r="G81" s="134"/>
      <c r="H81" s="138">
        <v>50.05</v>
      </c>
      <c r="I81" s="138"/>
      <c r="J81" s="138">
        <v>-4.79</v>
      </c>
      <c r="K81" s="139">
        <f t="shared" si="16"/>
        <v>-188414.171</v>
      </c>
      <c r="L81" s="134"/>
      <c r="M81" s="139">
        <v>1995068</v>
      </c>
      <c r="N81" s="139"/>
      <c r="O81" s="139">
        <f t="shared" si="17"/>
        <v>2126836.1710000001</v>
      </c>
      <c r="P81" s="139"/>
      <c r="Q81" s="138">
        <v>27.81</v>
      </c>
      <c r="R81" s="139">
        <f t="shared" si="18"/>
        <v>76309.706000000006</v>
      </c>
      <c r="S81" s="139"/>
      <c r="T81" s="140">
        <v>1.94</v>
      </c>
      <c r="U81" s="116">
        <v>2.86</v>
      </c>
      <c r="V81" s="117">
        <f t="shared" si="19"/>
        <v>112497.814</v>
      </c>
      <c r="W81" s="111"/>
      <c r="X81" s="117">
        <f t="shared" si="20"/>
        <v>-36188.107999999993</v>
      </c>
      <c r="Y81" s="111"/>
      <c r="Z81" s="114">
        <f t="shared" si="21"/>
        <v>196871174.5</v>
      </c>
      <c r="AA81" s="114"/>
      <c r="AB81" s="114">
        <f t="shared" si="22"/>
        <v>109390356.89999999</v>
      </c>
      <c r="AC81" s="111"/>
      <c r="AD81" s="122">
        <f t="shared" si="23"/>
        <v>1831591.383876923</v>
      </c>
      <c r="AE81" s="111"/>
      <c r="AF81" s="111"/>
    </row>
    <row r="82" spans="1:32" ht="15.6">
      <c r="A82" s="138"/>
      <c r="B82" s="138"/>
      <c r="C82" s="134" t="s">
        <v>124</v>
      </c>
      <c r="D82" s="153">
        <f>SUM(D76:D81)</f>
        <v>966157531</v>
      </c>
      <c r="E82" s="154"/>
      <c r="F82" s="134"/>
      <c r="G82" s="134"/>
      <c r="H82" s="171">
        <f>Z82/D82</f>
        <v>54.071529231147714</v>
      </c>
      <c r="I82" s="138"/>
      <c r="J82" s="171">
        <f>(K82/D82)*100</f>
        <v>-6.0278633008140368</v>
      </c>
      <c r="K82" s="155">
        <f>SUM(K76:K81)</f>
        <v>-58238655.239200003</v>
      </c>
      <c r="L82" s="134"/>
      <c r="M82" s="155">
        <f>SUM(M76:M81)</f>
        <v>469492760</v>
      </c>
      <c r="N82" s="139"/>
      <c r="O82" s="155">
        <f>SUM(O76:O81)</f>
        <v>554903426.2392</v>
      </c>
      <c r="P82" s="154"/>
      <c r="Q82" s="171">
        <f>AB82/D82</f>
        <v>33.257626123591223</v>
      </c>
      <c r="R82" s="155">
        <f>SUM(R76:R81)</f>
        <v>17336844.192299999</v>
      </c>
      <c r="S82" s="154"/>
      <c r="T82" s="172">
        <f>(R82/D82)*100</f>
        <v>1.7944117430162638</v>
      </c>
      <c r="U82" s="116">
        <f>(V82/D82)*100</f>
        <v>2.7813516412987518</v>
      </c>
      <c r="V82" s="125">
        <f>SUM(V76:V81)</f>
        <v>26872238.345999997</v>
      </c>
      <c r="W82" s="111"/>
      <c r="X82" s="125">
        <f>SUM(X76:X81)</f>
        <v>-9535394.1536999978</v>
      </c>
      <c r="Y82" s="111"/>
      <c r="Z82" s="125">
        <f>SUM(Z76:Z81)</f>
        <v>52241615179.360001</v>
      </c>
      <c r="AA82" s="114"/>
      <c r="AB82" s="125">
        <f>SUM(AB76:AB81)</f>
        <v>32132105942.489998</v>
      </c>
      <c r="AC82" s="111"/>
      <c r="AD82" s="125">
        <f>SUM(AD76:AD81)</f>
        <v>391874094.96773517</v>
      </c>
      <c r="AE82" s="111"/>
      <c r="AF82" s="111"/>
    </row>
    <row r="83" spans="1:32" ht="15.6">
      <c r="A83" s="138"/>
      <c r="B83" s="138"/>
      <c r="C83" s="148"/>
      <c r="D83" s="150"/>
      <c r="E83" s="150"/>
      <c r="F83" s="134"/>
      <c r="G83" s="134"/>
      <c r="H83" s="138"/>
      <c r="I83" s="138"/>
      <c r="J83" s="138"/>
      <c r="K83" s="139"/>
      <c r="L83" s="134"/>
      <c r="M83" s="139"/>
      <c r="N83" s="139"/>
      <c r="O83" s="139"/>
      <c r="P83" s="139"/>
      <c r="Q83" s="138"/>
      <c r="R83" s="139"/>
      <c r="S83" s="139"/>
      <c r="T83" s="140"/>
      <c r="U83" s="116"/>
      <c r="V83" s="117"/>
      <c r="W83" s="111"/>
      <c r="X83" s="117"/>
      <c r="Y83" s="111"/>
      <c r="Z83" s="114"/>
      <c r="AA83" s="114"/>
      <c r="AB83" s="114"/>
      <c r="AC83" s="111"/>
      <c r="AD83" s="114"/>
      <c r="AE83" s="111"/>
      <c r="AF83" s="111"/>
    </row>
    <row r="84" spans="1:32" ht="15.6">
      <c r="A84" s="138"/>
      <c r="B84" s="138"/>
      <c r="C84" s="151" t="s">
        <v>125</v>
      </c>
      <c r="D84" s="150"/>
      <c r="E84" s="150"/>
      <c r="F84" s="134"/>
      <c r="G84" s="134"/>
      <c r="H84" s="138"/>
      <c r="I84" s="138"/>
      <c r="J84" s="138"/>
      <c r="K84" s="139"/>
      <c r="L84" s="134"/>
      <c r="M84" s="139"/>
      <c r="N84" s="139"/>
      <c r="O84" s="139"/>
      <c r="P84" s="139"/>
      <c r="Q84" s="138"/>
      <c r="R84" s="139"/>
      <c r="S84" s="139"/>
      <c r="T84" s="140"/>
      <c r="U84" s="116"/>
      <c r="V84" s="117"/>
      <c r="W84" s="111"/>
      <c r="X84" s="117"/>
      <c r="Y84" s="111"/>
      <c r="Z84" s="114"/>
      <c r="AA84" s="114"/>
      <c r="AB84" s="114"/>
      <c r="AC84" s="111"/>
      <c r="AD84" s="114"/>
      <c r="AE84" s="111"/>
      <c r="AF84" s="111"/>
    </row>
    <row r="85" spans="1:32" ht="15.6">
      <c r="A85" s="138">
        <v>311</v>
      </c>
      <c r="B85" s="138"/>
      <c r="C85" s="148" t="s">
        <v>103</v>
      </c>
      <c r="D85" s="152">
        <v>100385029</v>
      </c>
      <c r="E85" s="150"/>
      <c r="F85" s="134" t="s">
        <v>102</v>
      </c>
      <c r="G85" s="134"/>
      <c r="H85" s="138">
        <v>56.44</v>
      </c>
      <c r="I85" s="138"/>
      <c r="J85" s="138">
        <v>-6.87</v>
      </c>
      <c r="K85" s="139">
        <f>(J85/100)*D85</f>
        <v>-6896451.4923</v>
      </c>
      <c r="L85" s="134"/>
      <c r="M85" s="139">
        <v>55684054</v>
      </c>
      <c r="N85" s="139"/>
      <c r="O85" s="139">
        <f>D85-K85-M85</f>
        <v>51597426.492300004</v>
      </c>
      <c r="P85" s="139"/>
      <c r="Q85" s="138">
        <v>29.12</v>
      </c>
      <c r="R85" s="139">
        <f>(T85/100)*D85</f>
        <v>1776815.0133</v>
      </c>
      <c r="S85" s="139"/>
      <c r="T85" s="140">
        <v>1.77</v>
      </c>
      <c r="U85" s="116">
        <v>3.14</v>
      </c>
      <c r="V85" s="117">
        <f>(U85/100)*D85</f>
        <v>3152089.9106000005</v>
      </c>
      <c r="W85" s="111"/>
      <c r="X85" s="117">
        <f>R85-V85</f>
        <v>-1375274.8973000005</v>
      </c>
      <c r="Y85" s="111"/>
      <c r="Z85" s="114">
        <f>D85*H85</f>
        <v>5665731036.7600002</v>
      </c>
      <c r="AA85" s="114"/>
      <c r="AB85" s="114">
        <f>D85*Q85</f>
        <v>2923212044.48</v>
      </c>
      <c r="AC85" s="111"/>
      <c r="AD85" s="122">
        <f>((1-(Q85/H85))*((100-J85)/100))*D85</f>
        <v>51930015.007966623</v>
      </c>
      <c r="AE85" s="111"/>
      <c r="AF85" s="111"/>
    </row>
    <row r="86" spans="1:32" ht="15.6">
      <c r="A86" s="138">
        <v>312</v>
      </c>
      <c r="B86" s="138"/>
      <c r="C86" s="148" t="s">
        <v>104</v>
      </c>
      <c r="D86" s="150">
        <v>383517679</v>
      </c>
      <c r="E86" s="150"/>
      <c r="F86" s="134" t="s">
        <v>102</v>
      </c>
      <c r="G86" s="134"/>
      <c r="H86" s="138">
        <v>40.67</v>
      </c>
      <c r="I86" s="138"/>
      <c r="J86" s="138">
        <v>-6.67</v>
      </c>
      <c r="K86" s="139">
        <f>(J86/100)*D86</f>
        <v>-25580629.189299997</v>
      </c>
      <c r="L86" s="134"/>
      <c r="M86" s="139">
        <v>133011643</v>
      </c>
      <c r="N86" s="139"/>
      <c r="O86" s="139">
        <f>D86-K86-M86</f>
        <v>276086665.1893</v>
      </c>
      <c r="P86" s="139"/>
      <c r="Q86" s="138">
        <v>27.86</v>
      </c>
      <c r="R86" s="139">
        <f>(T86/100)*D86</f>
        <v>10086514.957700001</v>
      </c>
      <c r="S86" s="139"/>
      <c r="T86" s="140">
        <v>2.63</v>
      </c>
      <c r="U86" s="116">
        <v>3.44</v>
      </c>
      <c r="V86" s="117">
        <f>(U86/100)*D86</f>
        <v>13193008.157600001</v>
      </c>
      <c r="W86" s="111"/>
      <c r="X86" s="117">
        <f>R86-V86</f>
        <v>-3106493.1998999994</v>
      </c>
      <c r="Y86" s="111"/>
      <c r="Z86" s="114">
        <f>D86*H86</f>
        <v>15597664004.93</v>
      </c>
      <c r="AA86" s="114"/>
      <c r="AB86" s="114">
        <f>D86*Q86</f>
        <v>10684802536.940001</v>
      </c>
      <c r="AC86" s="111"/>
      <c r="AD86" s="122">
        <f>((1-(Q86/H86))*((100-J86)/100))*D86</f>
        <v>128855405.16117372</v>
      </c>
      <c r="AE86" s="111"/>
      <c r="AF86" s="111"/>
    </row>
    <row r="87" spans="1:32" ht="15.6">
      <c r="A87" s="138">
        <v>314</v>
      </c>
      <c r="B87" s="138"/>
      <c r="C87" s="148" t="s">
        <v>105</v>
      </c>
      <c r="D87" s="150">
        <v>95025076</v>
      </c>
      <c r="E87" s="150"/>
      <c r="F87" s="134" t="s">
        <v>102</v>
      </c>
      <c r="G87" s="134"/>
      <c r="H87" s="138">
        <v>42.52</v>
      </c>
      <c r="I87" s="138"/>
      <c r="J87" s="138">
        <v>-7.67</v>
      </c>
      <c r="K87" s="139">
        <f>(J87/100)*D87</f>
        <v>-7288423.3292000005</v>
      </c>
      <c r="L87" s="134"/>
      <c r="M87" s="139">
        <v>38297805</v>
      </c>
      <c r="N87" s="139"/>
      <c r="O87" s="139">
        <f>D87-K87-M87</f>
        <v>64015694.3292</v>
      </c>
      <c r="P87" s="139"/>
      <c r="Q87" s="138">
        <v>26.69</v>
      </c>
      <c r="R87" s="139">
        <f>(T87/100)*D87</f>
        <v>2404134.4227999998</v>
      </c>
      <c r="S87" s="139"/>
      <c r="T87" s="140">
        <v>2.5299999999999998</v>
      </c>
      <c r="U87" s="116">
        <v>3.83</v>
      </c>
      <c r="V87" s="117">
        <f>(U87/100)*D87</f>
        <v>3639460.4108000002</v>
      </c>
      <c r="W87" s="111"/>
      <c r="X87" s="117">
        <f>R87-V87</f>
        <v>-1235325.9880000004</v>
      </c>
      <c r="Y87" s="111"/>
      <c r="Z87" s="114">
        <f>D87*H87</f>
        <v>4040466231.5200005</v>
      </c>
      <c r="AA87" s="114"/>
      <c r="AB87" s="114">
        <f>D87*Q87</f>
        <v>2536219278.4400001</v>
      </c>
      <c r="AC87" s="111"/>
      <c r="AD87" s="122">
        <f>((1-(Q87/H87))*((100-J87)/100))*D87</f>
        <v>38090844.17641665</v>
      </c>
      <c r="AE87" s="111"/>
      <c r="AF87" s="111"/>
    </row>
    <row r="88" spans="1:32" ht="15.6">
      <c r="A88" s="138">
        <v>315</v>
      </c>
      <c r="B88" s="138"/>
      <c r="C88" s="148" t="s">
        <v>106</v>
      </c>
      <c r="D88" s="150">
        <v>30826358</v>
      </c>
      <c r="E88" s="150"/>
      <c r="F88" s="134" t="s">
        <v>102</v>
      </c>
      <c r="G88" s="134"/>
      <c r="H88" s="138">
        <v>54.66</v>
      </c>
      <c r="I88" s="138"/>
      <c r="J88" s="138">
        <v>-6.03</v>
      </c>
      <c r="K88" s="139">
        <f>(J88/100)*D88</f>
        <v>-1858829.3873999999</v>
      </c>
      <c r="L88" s="134"/>
      <c r="M88" s="139">
        <v>16333685</v>
      </c>
      <c r="N88" s="139"/>
      <c r="O88" s="139">
        <f>D88-K88-M88</f>
        <v>16351502.387400001</v>
      </c>
      <c r="P88" s="139"/>
      <c r="Q88" s="138">
        <v>29.34</v>
      </c>
      <c r="R88" s="139">
        <f>(T88/100)*D88</f>
        <v>557957.07980000007</v>
      </c>
      <c r="S88" s="139"/>
      <c r="T88" s="140">
        <v>1.81</v>
      </c>
      <c r="U88" s="116">
        <v>3.09</v>
      </c>
      <c r="V88" s="117">
        <f>(U88/100)*D88</f>
        <v>952534.46219999995</v>
      </c>
      <c r="W88" s="111"/>
      <c r="X88" s="117">
        <f>R88-V88</f>
        <v>-394577.38239999989</v>
      </c>
      <c r="Y88" s="111"/>
      <c r="Z88" s="114">
        <f>D88*H88</f>
        <v>1684968728.28</v>
      </c>
      <c r="AA88" s="114"/>
      <c r="AB88" s="114">
        <f>D88*Q88</f>
        <v>904445343.72000003</v>
      </c>
      <c r="AC88" s="111"/>
      <c r="AD88" s="122">
        <f>((1-(Q88/H88))*((100-J88)/100))*D88</f>
        <v>15140668.581210537</v>
      </c>
      <c r="AE88" s="111"/>
      <c r="AF88" s="111"/>
    </row>
    <row r="89" spans="1:32" ht="15.6">
      <c r="A89" s="138">
        <v>316</v>
      </c>
      <c r="B89" s="138"/>
      <c r="C89" s="148" t="s">
        <v>107</v>
      </c>
      <c r="D89" s="150">
        <v>2276528</v>
      </c>
      <c r="E89" s="150"/>
      <c r="F89" s="134" t="s">
        <v>102</v>
      </c>
      <c r="G89" s="134"/>
      <c r="H89" s="138">
        <v>44.86</v>
      </c>
      <c r="I89" s="138"/>
      <c r="J89" s="138">
        <v>-5.99</v>
      </c>
      <c r="K89" s="139">
        <f>(J89/100)*D89</f>
        <v>-136364.02720000001</v>
      </c>
      <c r="L89" s="134"/>
      <c r="M89" s="139">
        <v>1074875</v>
      </c>
      <c r="N89" s="139"/>
      <c r="O89" s="139">
        <f>D89-K89-M89</f>
        <v>1338017.0271999999</v>
      </c>
      <c r="P89" s="139"/>
      <c r="Q89" s="138">
        <v>24.16</v>
      </c>
      <c r="R89" s="139">
        <f>(T89/100)*D89</f>
        <v>58051.463999999993</v>
      </c>
      <c r="S89" s="139"/>
      <c r="T89" s="140">
        <v>2.5499999999999998</v>
      </c>
      <c r="U89" s="116">
        <v>3.84</v>
      </c>
      <c r="V89" s="117">
        <f>(U89/100)*D89</f>
        <v>87418.675199999998</v>
      </c>
      <c r="W89" s="111"/>
      <c r="X89" s="117">
        <f>R89-V89</f>
        <v>-29367.211200000005</v>
      </c>
      <c r="Y89" s="111"/>
      <c r="Z89" s="114">
        <f>D89*H89</f>
        <v>102125046.08</v>
      </c>
      <c r="AA89" s="114"/>
      <c r="AB89" s="114">
        <f>D89*Q89</f>
        <v>55000916.479999997</v>
      </c>
      <c r="AC89" s="111"/>
      <c r="AD89" s="122">
        <f>((1-(Q89/H89))*((100-J89)/100))*D89</f>
        <v>1113394.2256584929</v>
      </c>
      <c r="AE89" s="111"/>
      <c r="AF89" s="111"/>
    </row>
    <row r="90" spans="1:32" ht="15.6">
      <c r="A90" s="138"/>
      <c r="B90" s="138"/>
      <c r="C90" s="134" t="s">
        <v>126</v>
      </c>
      <c r="D90" s="153">
        <f>SUM(D85:D89)</f>
        <v>612030670</v>
      </c>
      <c r="E90" s="154"/>
      <c r="F90" s="134"/>
      <c r="G90" s="134"/>
      <c r="H90" s="171">
        <f>Z90/D90</f>
        <v>44.264048152309108</v>
      </c>
      <c r="I90" s="138"/>
      <c r="J90" s="171">
        <f>(K90/D90)*100</f>
        <v>-6.8233014246491921</v>
      </c>
      <c r="K90" s="155">
        <f>SUM(K85:K89)</f>
        <v>-41760697.425399996</v>
      </c>
      <c r="L90" s="134"/>
      <c r="M90" s="155">
        <f>SUM(M85:M89)</f>
        <v>244402062</v>
      </c>
      <c r="N90" s="139"/>
      <c r="O90" s="155">
        <f>SUM(O85:O89)</f>
        <v>409389305.42540002</v>
      </c>
      <c r="P90" s="154"/>
      <c r="Q90" s="171">
        <f>AB90/D90</f>
        <v>27.945789252783687</v>
      </c>
      <c r="R90" s="155">
        <f>SUM(R85:R89)</f>
        <v>14883472.937600002</v>
      </c>
      <c r="S90" s="154"/>
      <c r="T90" s="172">
        <f>(R90/D90)*100</f>
        <v>2.4318181534268541</v>
      </c>
      <c r="U90" s="116">
        <f>(V90/D90)*100</f>
        <v>3.4352055619042754</v>
      </c>
      <c r="V90" s="125">
        <f>SUM(V85:V89)</f>
        <v>21024511.616400003</v>
      </c>
      <c r="W90" s="111"/>
      <c r="X90" s="125">
        <f>SUM(X85:X89)</f>
        <v>-6141038.6787999999</v>
      </c>
      <c r="Y90" s="111"/>
      <c r="Z90" s="125">
        <f>SUM(Z85:Z89)</f>
        <v>27090955047.570004</v>
      </c>
      <c r="AA90" s="114"/>
      <c r="AB90" s="125">
        <f>SUM(AB85:AB89)</f>
        <v>17103680120.059999</v>
      </c>
      <c r="AC90" s="111"/>
      <c r="AD90" s="125">
        <f>SUM(AD85:AD89)</f>
        <v>235130327.152426</v>
      </c>
      <c r="AE90" s="111"/>
      <c r="AF90" s="111"/>
    </row>
    <row r="91" spans="1:32" ht="15.6">
      <c r="A91" s="138"/>
      <c r="B91" s="138"/>
      <c r="C91" s="148"/>
      <c r="D91" s="150"/>
      <c r="E91" s="150"/>
      <c r="F91" s="134"/>
      <c r="G91" s="134"/>
      <c r="H91" s="138"/>
      <c r="I91" s="138"/>
      <c r="J91" s="138"/>
      <c r="K91" s="139"/>
      <c r="L91" s="134"/>
      <c r="M91" s="139"/>
      <c r="N91" s="139"/>
      <c r="O91" s="139"/>
      <c r="P91" s="139"/>
      <c r="Q91" s="138"/>
      <c r="R91" s="139"/>
      <c r="S91" s="139"/>
      <c r="T91" s="140"/>
      <c r="U91" s="116"/>
      <c r="V91" s="117"/>
      <c r="W91" s="111"/>
      <c r="X91" s="117"/>
      <c r="Y91" s="111"/>
      <c r="Z91" s="114"/>
      <c r="AA91" s="114"/>
      <c r="AB91" s="114"/>
      <c r="AC91" s="111"/>
      <c r="AD91" s="114"/>
      <c r="AE91" s="111"/>
      <c r="AF91" s="111"/>
    </row>
    <row r="92" spans="1:32" ht="15.6">
      <c r="A92" s="138"/>
      <c r="B92" s="138"/>
      <c r="C92" s="151" t="s">
        <v>127</v>
      </c>
      <c r="D92" s="150"/>
      <c r="E92" s="150"/>
      <c r="F92" s="134"/>
      <c r="G92" s="134"/>
      <c r="H92" s="138"/>
      <c r="I92" s="138"/>
      <c r="J92" s="138"/>
      <c r="K92" s="139"/>
      <c r="L92" s="134"/>
      <c r="M92" s="139"/>
      <c r="N92" s="139"/>
      <c r="O92" s="139"/>
      <c r="P92" s="139"/>
      <c r="Q92" s="138"/>
      <c r="R92" s="139"/>
      <c r="S92" s="139"/>
      <c r="T92" s="140"/>
      <c r="U92" s="116"/>
      <c r="V92" s="117"/>
      <c r="W92" s="111"/>
      <c r="X92" s="117"/>
      <c r="Y92" s="111"/>
      <c r="Z92" s="114"/>
      <c r="AA92" s="114"/>
      <c r="AB92" s="114"/>
      <c r="AC92" s="111"/>
      <c r="AD92" s="114"/>
      <c r="AE92" s="111"/>
      <c r="AF92" s="111"/>
    </row>
    <row r="93" spans="1:32" ht="15.6">
      <c r="A93" s="138">
        <v>311</v>
      </c>
      <c r="B93" s="138"/>
      <c r="C93" s="148" t="s">
        <v>103</v>
      </c>
      <c r="D93" s="152">
        <v>5733734</v>
      </c>
      <c r="E93" s="150"/>
      <c r="F93" s="134" t="s">
        <v>102</v>
      </c>
      <c r="G93" s="134"/>
      <c r="H93" s="138">
        <v>20.41</v>
      </c>
      <c r="I93" s="138"/>
      <c r="J93" s="138">
        <v>-1.17</v>
      </c>
      <c r="K93" s="139">
        <f>(J93/100)*D93</f>
        <v>-67084.687799999985</v>
      </c>
      <c r="L93" s="134"/>
      <c r="M93" s="139">
        <v>2857119</v>
      </c>
      <c r="N93" s="139"/>
      <c r="O93" s="139">
        <f>D93-K93-M93</f>
        <v>2943699.6878000004</v>
      </c>
      <c r="P93" s="139"/>
      <c r="Q93" s="138">
        <v>9.91</v>
      </c>
      <c r="R93" s="139">
        <f>(T93/100)*D93</f>
        <v>297007.42119999998</v>
      </c>
      <c r="S93" s="139"/>
      <c r="T93" s="140">
        <v>5.18</v>
      </c>
      <c r="U93" s="116">
        <v>5.78</v>
      </c>
      <c r="V93" s="117">
        <f>(U93/100)*D93</f>
        <v>331409.82520000002</v>
      </c>
      <c r="W93" s="111"/>
      <c r="X93" s="117">
        <f>R93-V93</f>
        <v>-34402.404000000039</v>
      </c>
      <c r="Y93" s="111"/>
      <c r="Z93" s="114">
        <f>D93*H93</f>
        <v>117025510.94</v>
      </c>
      <c r="AA93" s="114"/>
      <c r="AB93" s="114">
        <f>D93*Q93</f>
        <v>56821303.939999998</v>
      </c>
      <c r="AC93" s="111"/>
      <c r="AD93" s="122">
        <f>((1-(Q93/H93))*((100-J93)/100))*D93</f>
        <v>2984252.6321362075</v>
      </c>
      <c r="AE93" s="111"/>
      <c r="AF93" s="111"/>
    </row>
    <row r="94" spans="1:32" ht="15.6">
      <c r="A94" s="138">
        <v>312</v>
      </c>
      <c r="B94" s="138"/>
      <c r="C94" s="148" t="s">
        <v>104</v>
      </c>
      <c r="D94" s="150">
        <v>5798092</v>
      </c>
      <c r="E94" s="150"/>
      <c r="F94" s="134" t="s">
        <v>102</v>
      </c>
      <c r="G94" s="134"/>
      <c r="H94" s="138">
        <v>20.28</v>
      </c>
      <c r="I94" s="138"/>
      <c r="J94" s="138">
        <v>-1.1499999999999999</v>
      </c>
      <c r="K94" s="139">
        <f>(J94/100)*D94</f>
        <v>-66678.058000000005</v>
      </c>
      <c r="L94" s="134"/>
      <c r="M94" s="139">
        <v>2888293</v>
      </c>
      <c r="N94" s="139"/>
      <c r="O94" s="139">
        <f>D94-K94-M94</f>
        <v>2976477.0580000002</v>
      </c>
      <c r="P94" s="139"/>
      <c r="Q94" s="138">
        <v>9.7799999999999994</v>
      </c>
      <c r="R94" s="139">
        <f>(T94/100)*D94</f>
        <v>304399.83</v>
      </c>
      <c r="S94" s="139"/>
      <c r="T94" s="140">
        <v>5.25</v>
      </c>
      <c r="U94" s="116">
        <v>5.82</v>
      </c>
      <c r="V94" s="117">
        <f>(U94/100)*D94</f>
        <v>337448.95439999999</v>
      </c>
      <c r="W94" s="111"/>
      <c r="X94" s="117">
        <f>R94-V94</f>
        <v>-33049.124399999972</v>
      </c>
      <c r="Y94" s="111"/>
      <c r="Z94" s="114">
        <f>D94*H94</f>
        <v>117585305.76000001</v>
      </c>
      <c r="AA94" s="114"/>
      <c r="AB94" s="114">
        <f>D94*Q94</f>
        <v>56705339.759999998</v>
      </c>
      <c r="AC94" s="111"/>
      <c r="AD94" s="122">
        <f>((1-(Q94/H94))*((100-J94)/100))*D94</f>
        <v>3036493.3732248526</v>
      </c>
      <c r="AE94" s="111"/>
      <c r="AF94" s="111"/>
    </row>
    <row r="95" spans="1:32" ht="15.6">
      <c r="A95" s="138">
        <v>314</v>
      </c>
      <c r="B95" s="138"/>
      <c r="C95" s="148" t="s">
        <v>105</v>
      </c>
      <c r="D95" s="154">
        <v>18601252</v>
      </c>
      <c r="E95" s="154"/>
      <c r="F95" s="158" t="s">
        <v>102</v>
      </c>
      <c r="G95" s="158"/>
      <c r="H95" s="159">
        <v>20.14</v>
      </c>
      <c r="I95" s="159"/>
      <c r="J95" s="159">
        <v>-1.61</v>
      </c>
      <c r="K95" s="157">
        <f>(J95/100)*D95</f>
        <v>-299480.15720000002</v>
      </c>
      <c r="L95" s="158"/>
      <c r="M95" s="157">
        <v>9332232</v>
      </c>
      <c r="N95" s="157"/>
      <c r="O95" s="157">
        <f>D95-K95-M95</f>
        <v>9568500.1572000012</v>
      </c>
      <c r="P95" s="157"/>
      <c r="Q95" s="159">
        <v>9.64</v>
      </c>
      <c r="R95" s="139">
        <f>(T95/100)*D95</f>
        <v>995166.98199999996</v>
      </c>
      <c r="S95" s="139"/>
      <c r="T95" s="160">
        <v>5.35</v>
      </c>
      <c r="U95" s="127">
        <v>5.96</v>
      </c>
      <c r="V95" s="126">
        <f>(U95/100)*D95</f>
        <v>1108634.6192000001</v>
      </c>
      <c r="W95" s="128"/>
      <c r="X95" s="126">
        <f>R95-V95</f>
        <v>-113467.63720000011</v>
      </c>
      <c r="Y95" s="128"/>
      <c r="Z95" s="122">
        <f>D95*H95</f>
        <v>374629215.28000003</v>
      </c>
      <c r="AA95" s="122"/>
      <c r="AB95" s="122">
        <f>D95*Q95</f>
        <v>179316069.28</v>
      </c>
      <c r="AC95" s="111"/>
      <c r="AD95" s="122">
        <f>((1-(Q95/H95))*((100-J95)/100))*D95</f>
        <v>9853907.0332969222</v>
      </c>
      <c r="AE95" s="111"/>
      <c r="AF95" s="111"/>
    </row>
    <row r="96" spans="1:32" ht="15.6">
      <c r="A96" s="138">
        <v>315</v>
      </c>
      <c r="B96" s="138"/>
      <c r="C96" s="148" t="s">
        <v>106</v>
      </c>
      <c r="D96" s="150">
        <v>4302276</v>
      </c>
      <c r="E96" s="150"/>
      <c r="F96" s="134" t="s">
        <v>102</v>
      </c>
      <c r="G96" s="134"/>
      <c r="H96" s="138">
        <v>20.260000000000002</v>
      </c>
      <c r="I96" s="138"/>
      <c r="J96" s="138">
        <v>-0.93</v>
      </c>
      <c r="K96" s="139">
        <f>(J96/100)*D96</f>
        <v>-40011.166800000006</v>
      </c>
      <c r="L96" s="134"/>
      <c r="M96" s="139">
        <v>2118415</v>
      </c>
      <c r="N96" s="139"/>
      <c r="O96" s="139">
        <f>D96-K96-M96</f>
        <v>2223872.1667999998</v>
      </c>
      <c r="P96" s="139"/>
      <c r="Q96" s="138">
        <v>9.93</v>
      </c>
      <c r="R96" s="139">
        <f>(T96/100)*D96</f>
        <v>223718.35200000001</v>
      </c>
      <c r="S96" s="139"/>
      <c r="T96" s="140">
        <v>5.2</v>
      </c>
      <c r="U96" s="116">
        <v>5.72</v>
      </c>
      <c r="V96" s="117">
        <f>(U96/100)*D96</f>
        <v>246090.18720000001</v>
      </c>
      <c r="W96" s="111"/>
      <c r="X96" s="117">
        <f>R96-V96</f>
        <v>-22371.835200000001</v>
      </c>
      <c r="Y96" s="111"/>
      <c r="Z96" s="114">
        <f>D96*H96</f>
        <v>87164111.760000005</v>
      </c>
      <c r="AA96" s="114"/>
      <c r="AB96" s="114">
        <f>D96*Q96</f>
        <v>42721600.68</v>
      </c>
      <c r="AC96" s="111"/>
      <c r="AD96" s="122">
        <f>((1-(Q96/H96))*((100-J96)/100))*D96</f>
        <v>2214009.2020258638</v>
      </c>
      <c r="AE96" s="111"/>
      <c r="AF96" s="111"/>
    </row>
    <row r="97" spans="1:32" ht="15.6">
      <c r="A97" s="138"/>
      <c r="B97" s="138"/>
      <c r="C97" s="134" t="s">
        <v>128</v>
      </c>
      <c r="D97" s="153">
        <f>SUM(D93:D96)</f>
        <v>34435354</v>
      </c>
      <c r="E97" s="154"/>
      <c r="F97" s="134"/>
      <c r="G97" s="134"/>
      <c r="H97" s="171">
        <f>Z97/D97</f>
        <v>20.223522131934523</v>
      </c>
      <c r="I97" s="138"/>
      <c r="J97" s="171">
        <f>(K97/D97)*100</f>
        <v>-1.3743261352852654</v>
      </c>
      <c r="K97" s="155">
        <f>SUM(K93:K96)</f>
        <v>-473254.0698</v>
      </c>
      <c r="L97" s="134"/>
      <c r="M97" s="155">
        <f>SUM(M93:M96)</f>
        <v>17196059</v>
      </c>
      <c r="N97" s="139"/>
      <c r="O97" s="155">
        <f>SUM(O93:O96)</f>
        <v>17712549.069800001</v>
      </c>
      <c r="P97" s="154"/>
      <c r="Q97" s="171">
        <f>AB97/D97</f>
        <v>9.7447615511662811</v>
      </c>
      <c r="R97" s="155">
        <f>SUM(R93:R96)</f>
        <v>1820292.5852000001</v>
      </c>
      <c r="S97" s="154"/>
      <c r="T97" s="172">
        <f>(R97/D97)*100</f>
        <v>5.286115499785482</v>
      </c>
      <c r="U97" s="116">
        <f>(V97/D97)*100</f>
        <v>5.8764709838615277</v>
      </c>
      <c r="V97" s="125">
        <f>SUM(V93:V96)</f>
        <v>2023583.5860000001</v>
      </c>
      <c r="W97" s="111"/>
      <c r="X97" s="125">
        <f>SUM(X93:X96)</f>
        <v>-203291.00080000013</v>
      </c>
      <c r="Y97" s="111"/>
      <c r="Z97" s="125">
        <f>SUM(Z93:Z96)</f>
        <v>696404143.74000001</v>
      </c>
      <c r="AA97" s="114"/>
      <c r="AB97" s="125">
        <f>SUM(AB93:AB96)</f>
        <v>335564313.66000003</v>
      </c>
      <c r="AC97" s="111"/>
      <c r="AD97" s="125">
        <f>SUM(AD93:AD96)</f>
        <v>18088662.240683846</v>
      </c>
      <c r="AE97" s="111"/>
      <c r="AF97" s="111"/>
    </row>
    <row r="98" spans="1:32" ht="15.6">
      <c r="A98" s="138"/>
      <c r="B98" s="138"/>
      <c r="C98" s="148"/>
      <c r="D98" s="150"/>
      <c r="E98" s="150"/>
      <c r="F98" s="134"/>
      <c r="G98" s="134"/>
      <c r="H98" s="138"/>
      <c r="I98" s="138"/>
      <c r="J98" s="138"/>
      <c r="K98" s="139"/>
      <c r="L98" s="134"/>
      <c r="M98" s="139"/>
      <c r="N98" s="139"/>
      <c r="O98" s="139"/>
      <c r="P98" s="139"/>
      <c r="Q98" s="138"/>
      <c r="R98" s="139"/>
      <c r="S98" s="139"/>
      <c r="T98" s="140"/>
      <c r="U98" s="116"/>
      <c r="V98" s="117"/>
      <c r="W98" s="111"/>
      <c r="X98" s="117"/>
      <c r="Y98" s="111"/>
      <c r="Z98" s="114"/>
      <c r="AA98" s="114"/>
      <c r="AB98" s="114"/>
      <c r="AC98" s="111"/>
      <c r="AD98" s="114"/>
      <c r="AE98" s="111"/>
      <c r="AF98" s="111"/>
    </row>
    <row r="99" spans="1:32" ht="15.6">
      <c r="A99" s="138"/>
      <c r="B99" s="138"/>
      <c r="C99" s="151" t="s">
        <v>129</v>
      </c>
      <c r="D99" s="150"/>
      <c r="E99" s="150"/>
      <c r="F99" s="134"/>
      <c r="G99" s="134"/>
      <c r="H99" s="138"/>
      <c r="I99" s="138"/>
      <c r="J99" s="138"/>
      <c r="K99" s="139"/>
      <c r="L99" s="134"/>
      <c r="M99" s="139"/>
      <c r="N99" s="139"/>
      <c r="O99" s="139"/>
      <c r="P99" s="139"/>
      <c r="Q99" s="138"/>
      <c r="R99" s="139"/>
      <c r="S99" s="139"/>
      <c r="T99" s="140"/>
      <c r="U99" s="116"/>
      <c r="V99" s="117"/>
      <c r="W99" s="111"/>
      <c r="X99" s="117"/>
      <c r="Y99" s="111"/>
      <c r="Z99" s="114"/>
      <c r="AA99" s="114"/>
      <c r="AB99" s="114"/>
      <c r="AC99" s="111"/>
      <c r="AD99" s="114"/>
      <c r="AE99" s="111"/>
      <c r="AF99" s="111"/>
    </row>
    <row r="100" spans="1:32" ht="15.6">
      <c r="A100" s="138">
        <v>310.2</v>
      </c>
      <c r="B100" s="138"/>
      <c r="C100" s="148" t="s">
        <v>101</v>
      </c>
      <c r="D100" s="150">
        <v>281111</v>
      </c>
      <c r="E100" s="150"/>
      <c r="F100" s="134" t="s">
        <v>102</v>
      </c>
      <c r="G100" s="134"/>
      <c r="H100" s="138">
        <v>61.44</v>
      </c>
      <c r="I100" s="138"/>
      <c r="J100" s="138">
        <v>0</v>
      </c>
      <c r="K100" s="139">
        <f t="shared" ref="K100:K105" si="24">(J100/100)*D100</f>
        <v>0</v>
      </c>
      <c r="L100" s="134"/>
      <c r="M100" s="139">
        <v>172586</v>
      </c>
      <c r="N100" s="139"/>
      <c r="O100" s="139">
        <f t="shared" ref="O100:O105" si="25">D100-K100-M100</f>
        <v>108525</v>
      </c>
      <c r="P100" s="139"/>
      <c r="Q100" s="138">
        <v>31</v>
      </c>
      <c r="R100" s="139">
        <f t="shared" ref="R100:R105" si="26">(T100/100)*D100</f>
        <v>3513.8875000000003</v>
      </c>
      <c r="S100" s="139"/>
      <c r="T100" s="140">
        <v>1.25</v>
      </c>
      <c r="U100" s="116">
        <v>2.54</v>
      </c>
      <c r="V100" s="117">
        <f t="shared" ref="V100:V105" si="27">(U100/100)*D100</f>
        <v>7140.2194</v>
      </c>
      <c r="W100" s="111"/>
      <c r="X100" s="117">
        <f t="shared" ref="X100:X105" si="28">R100-V100</f>
        <v>-3626.3318999999997</v>
      </c>
      <c r="Y100" s="111"/>
      <c r="Z100" s="114">
        <f t="shared" ref="Z100:Z105" si="29">D100*H100</f>
        <v>17271459.84</v>
      </c>
      <c r="AA100" s="114"/>
      <c r="AB100" s="114">
        <f t="shared" ref="AB100:AB105" si="30">D100*Q100</f>
        <v>8714441</v>
      </c>
      <c r="AC100" s="111"/>
      <c r="AD100" s="122">
        <f t="shared" ref="AD100:AD105" si="31">((1-(Q100/H100))*((100-J100)/100))*D100</f>
        <v>139274.39518229166</v>
      </c>
      <c r="AE100" s="111"/>
      <c r="AF100" s="111"/>
    </row>
    <row r="101" spans="1:32" ht="15.6">
      <c r="A101" s="138">
        <v>311</v>
      </c>
      <c r="B101" s="138"/>
      <c r="C101" s="148" t="s">
        <v>103</v>
      </c>
      <c r="D101" s="150">
        <v>133223694</v>
      </c>
      <c r="E101" s="150"/>
      <c r="F101" s="134" t="s">
        <v>102</v>
      </c>
      <c r="G101" s="134"/>
      <c r="H101" s="138">
        <v>56.91</v>
      </c>
      <c r="I101" s="138"/>
      <c r="J101" s="138">
        <v>-7.38</v>
      </c>
      <c r="K101" s="139">
        <f t="shared" si="24"/>
        <v>-9831908.6172000002</v>
      </c>
      <c r="L101" s="134"/>
      <c r="M101" s="139">
        <v>80372213</v>
      </c>
      <c r="N101" s="139"/>
      <c r="O101" s="139">
        <f t="shared" si="25"/>
        <v>62683389.617199987</v>
      </c>
      <c r="P101" s="139"/>
      <c r="Q101" s="138">
        <v>30.06</v>
      </c>
      <c r="R101" s="139">
        <f t="shared" si="26"/>
        <v>2104934.3652000003</v>
      </c>
      <c r="S101" s="139"/>
      <c r="T101" s="140">
        <v>1.58</v>
      </c>
      <c r="U101" s="116">
        <v>3.03</v>
      </c>
      <c r="V101" s="117">
        <f t="shared" si="27"/>
        <v>4036677.9281999995</v>
      </c>
      <c r="W101" s="111"/>
      <c r="X101" s="117">
        <f t="shared" si="28"/>
        <v>-1931743.5629999992</v>
      </c>
      <c r="Y101" s="111"/>
      <c r="Z101" s="114">
        <f t="shared" si="29"/>
        <v>7581760425.54</v>
      </c>
      <c r="AA101" s="114"/>
      <c r="AB101" s="114">
        <f t="shared" si="30"/>
        <v>4004704241.6399999</v>
      </c>
      <c r="AC101" s="111"/>
      <c r="AD101" s="122">
        <f t="shared" si="31"/>
        <v>67493286.421926185</v>
      </c>
      <c r="AE101" s="111"/>
      <c r="AF101" s="111"/>
    </row>
    <row r="102" spans="1:32" ht="15.6">
      <c r="A102" s="138">
        <v>312</v>
      </c>
      <c r="B102" s="138"/>
      <c r="C102" s="148" t="s">
        <v>104</v>
      </c>
      <c r="D102" s="150">
        <v>563605760</v>
      </c>
      <c r="E102" s="150"/>
      <c r="F102" s="134" t="s">
        <v>102</v>
      </c>
      <c r="G102" s="134"/>
      <c r="H102" s="138">
        <v>48.62</v>
      </c>
      <c r="I102" s="138"/>
      <c r="J102" s="138">
        <v>-7.04</v>
      </c>
      <c r="K102" s="139">
        <f t="shared" si="24"/>
        <v>-39677845.504000001</v>
      </c>
      <c r="L102" s="134"/>
      <c r="M102" s="139">
        <v>285458084</v>
      </c>
      <c r="N102" s="139"/>
      <c r="O102" s="139">
        <f t="shared" si="25"/>
        <v>317825521.50399995</v>
      </c>
      <c r="P102" s="139"/>
      <c r="Q102" s="138">
        <v>28.72</v>
      </c>
      <c r="R102" s="139">
        <f t="shared" si="26"/>
        <v>11384836.352</v>
      </c>
      <c r="S102" s="139"/>
      <c r="T102" s="140">
        <v>2.02</v>
      </c>
      <c r="U102" s="116">
        <v>3.27</v>
      </c>
      <c r="V102" s="117">
        <f t="shared" si="27"/>
        <v>18429908.351999998</v>
      </c>
      <c r="W102" s="111"/>
      <c r="X102" s="117">
        <f t="shared" si="28"/>
        <v>-7045071.9999999981</v>
      </c>
      <c r="Y102" s="111"/>
      <c r="Z102" s="114">
        <f t="shared" si="29"/>
        <v>27402512051.199997</v>
      </c>
      <c r="AA102" s="114"/>
      <c r="AB102" s="114">
        <f t="shared" si="30"/>
        <v>16186757427.199999</v>
      </c>
      <c r="AC102" s="111"/>
      <c r="AD102" s="122">
        <f t="shared" si="31"/>
        <v>246921919.98209789</v>
      </c>
      <c r="AE102" s="111"/>
      <c r="AF102" s="111"/>
    </row>
    <row r="103" spans="1:32" ht="15.6">
      <c r="A103" s="138">
        <v>314</v>
      </c>
      <c r="B103" s="138"/>
      <c r="C103" s="148" t="s">
        <v>105</v>
      </c>
      <c r="D103" s="150">
        <v>141995226</v>
      </c>
      <c r="E103" s="150"/>
      <c r="F103" s="134" t="s">
        <v>102</v>
      </c>
      <c r="G103" s="134"/>
      <c r="H103" s="138">
        <v>43.87</v>
      </c>
      <c r="I103" s="138"/>
      <c r="J103" s="138">
        <v>-8.35</v>
      </c>
      <c r="K103" s="139">
        <f t="shared" si="24"/>
        <v>-11856601.370999999</v>
      </c>
      <c r="L103" s="134"/>
      <c r="M103" s="139">
        <v>64159253</v>
      </c>
      <c r="N103" s="139"/>
      <c r="O103" s="139">
        <f t="shared" si="25"/>
        <v>89692574.370999992</v>
      </c>
      <c r="P103" s="139"/>
      <c r="Q103" s="138">
        <v>27.46</v>
      </c>
      <c r="R103" s="139">
        <f t="shared" si="26"/>
        <v>3336887.8110000002</v>
      </c>
      <c r="S103" s="139"/>
      <c r="T103" s="140">
        <v>2.35</v>
      </c>
      <c r="U103" s="116">
        <v>3.57</v>
      </c>
      <c r="V103" s="117">
        <f t="shared" si="27"/>
        <v>5069229.5681999996</v>
      </c>
      <c r="W103" s="111"/>
      <c r="X103" s="117">
        <f t="shared" si="28"/>
        <v>-1732341.7571999994</v>
      </c>
      <c r="Y103" s="111"/>
      <c r="Z103" s="114">
        <f t="shared" si="29"/>
        <v>6229330564.6199999</v>
      </c>
      <c r="AA103" s="114"/>
      <c r="AB103" s="114">
        <f t="shared" si="30"/>
        <v>3899188905.96</v>
      </c>
      <c r="AC103" s="111"/>
      <c r="AD103" s="122">
        <f t="shared" si="31"/>
        <v>57549771.761069283</v>
      </c>
      <c r="AE103" s="111"/>
      <c r="AF103" s="111"/>
    </row>
    <row r="104" spans="1:32" ht="15.6">
      <c r="A104" s="138">
        <v>315</v>
      </c>
      <c r="B104" s="138"/>
      <c r="C104" s="148" t="s">
        <v>106</v>
      </c>
      <c r="D104" s="150">
        <v>53139468</v>
      </c>
      <c r="E104" s="150"/>
      <c r="F104" s="134" t="s">
        <v>102</v>
      </c>
      <c r="G104" s="134"/>
      <c r="H104" s="138">
        <v>59.17</v>
      </c>
      <c r="I104" s="138"/>
      <c r="J104" s="138">
        <v>-6.57</v>
      </c>
      <c r="K104" s="139">
        <f t="shared" si="24"/>
        <v>-3491263.0476000006</v>
      </c>
      <c r="L104" s="134"/>
      <c r="M104" s="139">
        <v>33150481</v>
      </c>
      <c r="N104" s="139"/>
      <c r="O104" s="139">
        <f t="shared" si="25"/>
        <v>23480250.047600001</v>
      </c>
      <c r="P104" s="139"/>
      <c r="Q104" s="138">
        <v>30.29</v>
      </c>
      <c r="R104" s="139">
        <f t="shared" si="26"/>
        <v>791778.07319999998</v>
      </c>
      <c r="S104" s="139"/>
      <c r="T104" s="140">
        <v>1.49</v>
      </c>
      <c r="U104" s="116">
        <v>2.85</v>
      </c>
      <c r="V104" s="117">
        <f t="shared" si="27"/>
        <v>1514474.838</v>
      </c>
      <c r="W104" s="111"/>
      <c r="X104" s="117">
        <f t="shared" si="28"/>
        <v>-722696.7648</v>
      </c>
      <c r="Y104" s="111"/>
      <c r="Z104" s="114">
        <f t="shared" si="29"/>
        <v>3144262321.5599999</v>
      </c>
      <c r="AA104" s="114"/>
      <c r="AB104" s="114">
        <f t="shared" si="30"/>
        <v>1609594485.72</v>
      </c>
      <c r="AC104" s="111"/>
      <c r="AD104" s="122">
        <f t="shared" si="31"/>
        <v>27640620.460616663</v>
      </c>
      <c r="AE104" s="111"/>
      <c r="AF104" s="111"/>
    </row>
    <row r="105" spans="1:32" ht="15.6">
      <c r="A105" s="138">
        <v>316</v>
      </c>
      <c r="B105" s="138"/>
      <c r="C105" s="148" t="s">
        <v>107</v>
      </c>
      <c r="D105" s="150">
        <v>3880932</v>
      </c>
      <c r="E105" s="150"/>
      <c r="F105" s="134" t="s">
        <v>102</v>
      </c>
      <c r="G105" s="134"/>
      <c r="H105" s="138">
        <v>50.58</v>
      </c>
      <c r="I105" s="138"/>
      <c r="J105" s="138">
        <v>-5.95</v>
      </c>
      <c r="K105" s="139">
        <f t="shared" si="24"/>
        <v>-230915.45400000003</v>
      </c>
      <c r="L105" s="134"/>
      <c r="M105" s="139">
        <v>2269577</v>
      </c>
      <c r="N105" s="139"/>
      <c r="O105" s="139">
        <f t="shared" si="25"/>
        <v>1842270.4539999999</v>
      </c>
      <c r="P105" s="139"/>
      <c r="Q105" s="138">
        <v>24.79</v>
      </c>
      <c r="R105" s="139">
        <f t="shared" si="26"/>
        <v>75678.173999999999</v>
      </c>
      <c r="S105" s="139"/>
      <c r="T105" s="140">
        <v>1.95</v>
      </c>
      <c r="U105" s="116">
        <v>3.26</v>
      </c>
      <c r="V105" s="117">
        <f t="shared" si="27"/>
        <v>126518.38319999998</v>
      </c>
      <c r="W105" s="111"/>
      <c r="X105" s="117">
        <f t="shared" si="28"/>
        <v>-50840.209199999983</v>
      </c>
      <c r="Y105" s="111"/>
      <c r="Z105" s="114">
        <f t="shared" si="29"/>
        <v>196297540.56</v>
      </c>
      <c r="AA105" s="114"/>
      <c r="AB105" s="114">
        <f t="shared" si="30"/>
        <v>96208304.280000001</v>
      </c>
      <c r="AC105" s="111"/>
      <c r="AD105" s="122">
        <f t="shared" si="31"/>
        <v>2096570.6966915778</v>
      </c>
      <c r="AE105" s="111"/>
      <c r="AF105" s="111"/>
    </row>
    <row r="106" spans="1:32" ht="15.6">
      <c r="A106" s="138"/>
      <c r="B106" s="138"/>
      <c r="C106" s="134" t="s">
        <v>130</v>
      </c>
      <c r="D106" s="153">
        <f>SUM(D100:D105)</f>
        <v>896126191</v>
      </c>
      <c r="E106" s="154"/>
      <c r="F106" s="134"/>
      <c r="G106" s="134"/>
      <c r="H106" s="171">
        <f>Z106/D106</f>
        <v>49.737899428630797</v>
      </c>
      <c r="I106" s="138"/>
      <c r="J106" s="171">
        <f>(K106/D106)*100</f>
        <v>-7.2633223587815001</v>
      </c>
      <c r="K106" s="155">
        <f>SUM(K100:K105)</f>
        <v>-65088533.993800007</v>
      </c>
      <c r="L106" s="134"/>
      <c r="M106" s="155">
        <f>SUM(M100:M105)</f>
        <v>465582194</v>
      </c>
      <c r="N106" s="139"/>
      <c r="O106" s="155">
        <f>SUM(O100:O105)</f>
        <v>495632530.99379992</v>
      </c>
      <c r="P106" s="154"/>
      <c r="Q106" s="171">
        <f>AB106/D106</f>
        <v>28.796354871632136</v>
      </c>
      <c r="R106" s="155">
        <f>SUM(R100:R105)</f>
        <v>17697628.662899997</v>
      </c>
      <c r="S106" s="154"/>
      <c r="T106" s="172">
        <f>(R106/D106)*100</f>
        <v>1.9749036286006729</v>
      </c>
      <c r="U106" s="116">
        <f>(V106/D106)*100</f>
        <v>3.2566785327893624</v>
      </c>
      <c r="V106" s="125">
        <f>SUM(V100:V105)</f>
        <v>29183949.288999997</v>
      </c>
      <c r="W106" s="111"/>
      <c r="X106" s="125">
        <f>SUM(X100:X105)</f>
        <v>-11486320.626099998</v>
      </c>
      <c r="Y106" s="111"/>
      <c r="Z106" s="125">
        <f>SUM(Z100:Z105)</f>
        <v>44571434363.319992</v>
      </c>
      <c r="AA106" s="114"/>
      <c r="AB106" s="125">
        <f>SUM(AB100:AB105)</f>
        <v>25805167805.799999</v>
      </c>
      <c r="AC106" s="111"/>
      <c r="AD106" s="125">
        <f>SUM(AD100:AD105)</f>
        <v>401841443.71758389</v>
      </c>
      <c r="AE106" s="111"/>
      <c r="AF106" s="111"/>
    </row>
    <row r="107" spans="1:32" ht="15.6">
      <c r="A107" s="138"/>
      <c r="B107" s="138"/>
      <c r="C107" s="148"/>
      <c r="D107" s="150"/>
      <c r="E107" s="150"/>
      <c r="F107" s="134"/>
      <c r="G107" s="134"/>
      <c r="H107" s="138"/>
      <c r="I107" s="138"/>
      <c r="J107" s="138"/>
      <c r="K107" s="139"/>
      <c r="L107" s="134"/>
      <c r="M107" s="139"/>
      <c r="N107" s="139"/>
      <c r="O107" s="139"/>
      <c r="P107" s="139"/>
      <c r="Q107" s="138"/>
      <c r="R107" s="139"/>
      <c r="S107" s="139"/>
      <c r="T107" s="140"/>
      <c r="U107" s="116"/>
      <c r="V107" s="117"/>
      <c r="W107" s="111"/>
      <c r="X107" s="117"/>
      <c r="Y107" s="111"/>
      <c r="Z107" s="114"/>
      <c r="AA107" s="114"/>
      <c r="AB107" s="114"/>
      <c r="AC107" s="111"/>
      <c r="AD107" s="114"/>
      <c r="AE107" s="111"/>
      <c r="AF107" s="111"/>
    </row>
    <row r="108" spans="1:32" ht="15.6">
      <c r="A108" s="138"/>
      <c r="B108" s="138"/>
      <c r="C108" s="151" t="s">
        <v>131</v>
      </c>
      <c r="D108" s="150"/>
      <c r="E108" s="150"/>
      <c r="F108" s="134"/>
      <c r="G108" s="134"/>
      <c r="H108" s="138"/>
      <c r="I108" s="138"/>
      <c r="J108" s="138"/>
      <c r="K108" s="139"/>
      <c r="L108" s="134"/>
      <c r="M108" s="139"/>
      <c r="N108" s="139"/>
      <c r="O108" s="139"/>
      <c r="P108" s="139"/>
      <c r="Q108" s="138"/>
      <c r="R108" s="139"/>
      <c r="S108" s="139"/>
      <c r="T108" s="140"/>
      <c r="U108" s="116"/>
      <c r="V108" s="117"/>
      <c r="W108" s="111"/>
      <c r="X108" s="117"/>
      <c r="Y108" s="111"/>
      <c r="Z108" s="114"/>
      <c r="AA108" s="114"/>
      <c r="AB108" s="114"/>
      <c r="AC108" s="111"/>
      <c r="AD108" s="114"/>
      <c r="AE108" s="111"/>
      <c r="AF108" s="111"/>
    </row>
    <row r="109" spans="1:32" ht="15.6">
      <c r="A109" s="138">
        <v>310.2</v>
      </c>
      <c r="B109" s="138"/>
      <c r="C109" s="148" t="s">
        <v>101</v>
      </c>
      <c r="D109" s="152">
        <v>15016</v>
      </c>
      <c r="E109" s="150"/>
      <c r="F109" s="134" t="s">
        <v>102</v>
      </c>
      <c r="G109" s="134"/>
      <c r="H109" s="138">
        <v>66.5</v>
      </c>
      <c r="I109" s="138"/>
      <c r="J109" s="138">
        <v>0</v>
      </c>
      <c r="K109" s="139">
        <f t="shared" ref="K109:K114" si="32">(J109/100)*D109</f>
        <v>0</v>
      </c>
      <c r="L109" s="134"/>
      <c r="M109" s="139">
        <v>10223</v>
      </c>
      <c r="N109" s="139"/>
      <c r="O109" s="139">
        <f t="shared" ref="O109:O114" si="33">D109-K109-M109</f>
        <v>4793</v>
      </c>
      <c r="P109" s="139"/>
      <c r="Q109" s="138">
        <v>23</v>
      </c>
      <c r="R109" s="139">
        <f t="shared" ref="R109:R114" si="34">(T109/100)*D109</f>
        <v>208.72239999999999</v>
      </c>
      <c r="S109" s="139"/>
      <c r="T109" s="140">
        <v>1.39</v>
      </c>
      <c r="U109" s="116">
        <v>1.52</v>
      </c>
      <c r="V109" s="117">
        <f t="shared" ref="V109:V114" si="35">(U109/100)*D109</f>
        <v>228.2432</v>
      </c>
      <c r="W109" s="111"/>
      <c r="X109" s="117">
        <f t="shared" ref="X109:X114" si="36">R109-V109</f>
        <v>-19.520800000000008</v>
      </c>
      <c r="Y109" s="111"/>
      <c r="Z109" s="114">
        <f t="shared" ref="Z109:Z114" si="37">D109*H109</f>
        <v>998564</v>
      </c>
      <c r="AA109" s="114"/>
      <c r="AB109" s="114">
        <f t="shared" ref="AB109:AB114" si="38">D109*Q109</f>
        <v>345368</v>
      </c>
      <c r="AC109" s="111"/>
      <c r="AD109" s="122">
        <f t="shared" ref="AD109:AD114" si="39">((1-(Q109/H109))*((100-J109)/100))*D109</f>
        <v>9822.4962406015038</v>
      </c>
      <c r="AE109" s="111"/>
      <c r="AF109" s="111"/>
    </row>
    <row r="110" spans="1:32" ht="15.6">
      <c r="A110" s="138">
        <v>311</v>
      </c>
      <c r="B110" s="138"/>
      <c r="C110" s="148" t="s">
        <v>103</v>
      </c>
      <c r="D110" s="150">
        <v>60389753</v>
      </c>
      <c r="E110" s="150"/>
      <c r="F110" s="134" t="s">
        <v>102</v>
      </c>
      <c r="G110" s="134"/>
      <c r="H110" s="138">
        <v>42.75</v>
      </c>
      <c r="I110" s="138"/>
      <c r="J110" s="138">
        <v>-8.56</v>
      </c>
      <c r="K110" s="139">
        <f t="shared" si="32"/>
        <v>-5169362.8568000002</v>
      </c>
      <c r="L110" s="134"/>
      <c r="M110" s="139">
        <v>31142504</v>
      </c>
      <c r="N110" s="139"/>
      <c r="O110" s="139">
        <f t="shared" si="33"/>
        <v>34416611.856799997</v>
      </c>
      <c r="P110" s="139"/>
      <c r="Q110" s="138">
        <v>22.47</v>
      </c>
      <c r="R110" s="139">
        <f t="shared" si="34"/>
        <v>1588250.5039000001</v>
      </c>
      <c r="S110" s="139"/>
      <c r="T110" s="140">
        <v>2.63</v>
      </c>
      <c r="U110" s="116">
        <v>2.87</v>
      </c>
      <c r="V110" s="117">
        <f t="shared" si="35"/>
        <v>1733185.9110999999</v>
      </c>
      <c r="W110" s="111"/>
      <c r="X110" s="117">
        <f t="shared" si="36"/>
        <v>-144935.40719999978</v>
      </c>
      <c r="Y110" s="111"/>
      <c r="Z110" s="114">
        <f t="shared" si="37"/>
        <v>2581661940.75</v>
      </c>
      <c r="AA110" s="114"/>
      <c r="AB110" s="114">
        <f t="shared" si="38"/>
        <v>1356957749.9099998</v>
      </c>
      <c r="AC110" s="111"/>
      <c r="AD110" s="122">
        <f t="shared" si="39"/>
        <v>31100324.434524074</v>
      </c>
      <c r="AE110" s="111"/>
      <c r="AF110" s="111"/>
    </row>
    <row r="111" spans="1:32" ht="15.6">
      <c r="A111" s="138">
        <v>312</v>
      </c>
      <c r="B111" s="138"/>
      <c r="C111" s="148" t="s">
        <v>104</v>
      </c>
      <c r="D111" s="150">
        <v>233299215</v>
      </c>
      <c r="E111" s="150"/>
      <c r="F111" s="134" t="s">
        <v>102</v>
      </c>
      <c r="G111" s="134"/>
      <c r="H111" s="138">
        <v>39.85</v>
      </c>
      <c r="I111" s="138"/>
      <c r="J111" s="138">
        <v>-8.01</v>
      </c>
      <c r="K111" s="139">
        <f t="shared" si="32"/>
        <v>-18687267.1215</v>
      </c>
      <c r="L111" s="134"/>
      <c r="M111" s="139">
        <v>112653532</v>
      </c>
      <c r="N111" s="139"/>
      <c r="O111" s="139">
        <f t="shared" si="33"/>
        <v>139332950.12150002</v>
      </c>
      <c r="P111" s="139"/>
      <c r="Q111" s="138">
        <v>21.73</v>
      </c>
      <c r="R111" s="139">
        <f t="shared" si="34"/>
        <v>6579037.8629999999</v>
      </c>
      <c r="S111" s="139"/>
      <c r="T111" s="140">
        <v>2.82</v>
      </c>
      <c r="U111" s="116">
        <v>2.9</v>
      </c>
      <c r="V111" s="117">
        <f t="shared" si="35"/>
        <v>6765677.2349999994</v>
      </c>
      <c r="W111" s="111"/>
      <c r="X111" s="117">
        <f t="shared" si="36"/>
        <v>-186639.37199999951</v>
      </c>
      <c r="Y111" s="111"/>
      <c r="Z111" s="114">
        <f t="shared" si="37"/>
        <v>9296973717.75</v>
      </c>
      <c r="AA111" s="114"/>
      <c r="AB111" s="114">
        <f t="shared" si="38"/>
        <v>5069591941.9499998</v>
      </c>
      <c r="AC111" s="111"/>
      <c r="AD111" s="122">
        <f t="shared" si="39"/>
        <v>114579549.71246125</v>
      </c>
      <c r="AE111" s="111"/>
      <c r="AF111" s="111"/>
    </row>
    <row r="112" spans="1:32" ht="15.6">
      <c r="A112" s="138">
        <v>314</v>
      </c>
      <c r="B112" s="138"/>
      <c r="C112" s="148" t="s">
        <v>105</v>
      </c>
      <c r="D112" s="150">
        <v>59084843</v>
      </c>
      <c r="E112" s="150"/>
      <c r="F112" s="134" t="s">
        <v>102</v>
      </c>
      <c r="G112" s="134"/>
      <c r="H112" s="138">
        <v>37.76</v>
      </c>
      <c r="I112" s="138"/>
      <c r="J112" s="138">
        <v>-9.1300000000000008</v>
      </c>
      <c r="K112" s="139">
        <f t="shared" si="32"/>
        <v>-5394446.1659000004</v>
      </c>
      <c r="L112" s="134"/>
      <c r="M112" s="139">
        <v>27478841</v>
      </c>
      <c r="N112" s="139"/>
      <c r="O112" s="139">
        <f t="shared" si="33"/>
        <v>37000448.165899999</v>
      </c>
      <c r="P112" s="139"/>
      <c r="Q112" s="138">
        <v>21.01</v>
      </c>
      <c r="R112" s="139">
        <f t="shared" si="34"/>
        <v>1825721.6486999998</v>
      </c>
      <c r="S112" s="139"/>
      <c r="T112" s="140">
        <v>3.09</v>
      </c>
      <c r="U112" s="116">
        <v>2.63</v>
      </c>
      <c r="V112" s="117">
        <f t="shared" si="35"/>
        <v>1553931.3709</v>
      </c>
      <c r="W112" s="111"/>
      <c r="X112" s="117">
        <f t="shared" si="36"/>
        <v>271790.27779999981</v>
      </c>
      <c r="Y112" s="111"/>
      <c r="Z112" s="114">
        <f t="shared" si="37"/>
        <v>2231043671.6799998</v>
      </c>
      <c r="AA112" s="114"/>
      <c r="AB112" s="114">
        <f t="shared" si="38"/>
        <v>1241372551.4300001</v>
      </c>
      <c r="AC112" s="111"/>
      <c r="AD112" s="122">
        <f t="shared" si="39"/>
        <v>28602438.917606588</v>
      </c>
      <c r="AE112" s="111"/>
      <c r="AF112" s="111"/>
    </row>
    <row r="113" spans="1:32" ht="15.6">
      <c r="A113" s="138">
        <v>315</v>
      </c>
      <c r="B113" s="138"/>
      <c r="C113" s="148" t="s">
        <v>106</v>
      </c>
      <c r="D113" s="150">
        <v>20068312</v>
      </c>
      <c r="E113" s="150"/>
      <c r="F113" s="134" t="s">
        <v>102</v>
      </c>
      <c r="G113" s="134"/>
      <c r="H113" s="138">
        <v>45.48</v>
      </c>
      <c r="I113" s="138"/>
      <c r="J113" s="138">
        <v>-7.63</v>
      </c>
      <c r="K113" s="139">
        <f t="shared" si="32"/>
        <v>-1531212.2055999998</v>
      </c>
      <c r="L113" s="134"/>
      <c r="M113" s="139">
        <v>10949409</v>
      </c>
      <c r="N113" s="139"/>
      <c r="O113" s="139">
        <f t="shared" si="33"/>
        <v>10650115.205600001</v>
      </c>
      <c r="P113" s="139"/>
      <c r="Q113" s="138">
        <v>22.61</v>
      </c>
      <c r="R113" s="139">
        <f t="shared" si="34"/>
        <v>475618.99440000003</v>
      </c>
      <c r="S113" s="139"/>
      <c r="T113" s="140">
        <v>2.37</v>
      </c>
      <c r="U113" s="116">
        <v>2.4</v>
      </c>
      <c r="V113" s="117">
        <f t="shared" si="35"/>
        <v>481639.48800000001</v>
      </c>
      <c r="W113" s="111"/>
      <c r="X113" s="117">
        <f t="shared" si="36"/>
        <v>-6020.4935999999871</v>
      </c>
      <c r="Y113" s="111"/>
      <c r="Z113" s="114">
        <f t="shared" si="37"/>
        <v>912706829.75999999</v>
      </c>
      <c r="AA113" s="114"/>
      <c r="AB113" s="114">
        <f t="shared" si="38"/>
        <v>453744534.31999999</v>
      </c>
      <c r="AC113" s="111"/>
      <c r="AD113" s="122">
        <f t="shared" si="39"/>
        <v>10861502.167591732</v>
      </c>
      <c r="AE113" s="111"/>
      <c r="AF113" s="111"/>
    </row>
    <row r="114" spans="1:32" ht="15.6">
      <c r="A114" s="138">
        <v>316</v>
      </c>
      <c r="B114" s="138"/>
      <c r="C114" s="148" t="s">
        <v>107</v>
      </c>
      <c r="D114" s="150">
        <v>1774799</v>
      </c>
      <c r="E114" s="150"/>
      <c r="F114" s="134" t="s">
        <v>102</v>
      </c>
      <c r="G114" s="134"/>
      <c r="H114" s="138">
        <v>45.18</v>
      </c>
      <c r="I114" s="138"/>
      <c r="J114" s="138">
        <v>-7.38</v>
      </c>
      <c r="K114" s="139">
        <f t="shared" si="32"/>
        <v>-130980.16620000001</v>
      </c>
      <c r="L114" s="134"/>
      <c r="M114" s="139">
        <v>1024207</v>
      </c>
      <c r="N114" s="139"/>
      <c r="O114" s="139">
        <f t="shared" si="33"/>
        <v>881572.16620000009</v>
      </c>
      <c r="P114" s="139"/>
      <c r="Q114" s="138">
        <v>19.46</v>
      </c>
      <c r="R114" s="139">
        <f t="shared" si="34"/>
        <v>48806.972500000003</v>
      </c>
      <c r="S114" s="139"/>
      <c r="T114" s="140">
        <v>2.75</v>
      </c>
      <c r="U114" s="116">
        <v>2.72</v>
      </c>
      <c r="V114" s="117">
        <f t="shared" si="35"/>
        <v>48274.532800000001</v>
      </c>
      <c r="W114" s="111"/>
      <c r="X114" s="117">
        <f t="shared" si="36"/>
        <v>532.43970000000263</v>
      </c>
      <c r="Y114" s="111"/>
      <c r="Z114" s="114">
        <f t="shared" si="37"/>
        <v>80185418.819999993</v>
      </c>
      <c r="AA114" s="114"/>
      <c r="AB114" s="114">
        <f t="shared" si="38"/>
        <v>34537588.539999999</v>
      </c>
      <c r="AC114" s="111"/>
      <c r="AD114" s="122">
        <f t="shared" si="39"/>
        <v>1084918.9941271357</v>
      </c>
      <c r="AE114" s="111"/>
    </row>
    <row r="115" spans="1:32" ht="15.6">
      <c r="A115" s="138"/>
      <c r="B115" s="138"/>
      <c r="C115" s="134" t="s">
        <v>132</v>
      </c>
      <c r="D115" s="153">
        <f>SUM(D109:D114)</f>
        <v>374631938</v>
      </c>
      <c r="E115" s="154"/>
      <c r="F115" s="134"/>
      <c r="G115" s="134"/>
      <c r="H115" s="171">
        <f>Z115/D115</f>
        <v>40.315756909011853</v>
      </c>
      <c r="I115" s="138"/>
      <c r="J115" s="171">
        <f>(K115/D115)*100</f>
        <v>-8.25163724188406</v>
      </c>
      <c r="K115" s="155">
        <f>SUM(K109:K114)</f>
        <v>-30913268.516000003</v>
      </c>
      <c r="L115" s="134"/>
      <c r="M115" s="155">
        <f>SUM(M109:M114)</f>
        <v>183258716</v>
      </c>
      <c r="N115" s="139"/>
      <c r="O115" s="155">
        <f>SUM(O109:O114)</f>
        <v>222286490.516</v>
      </c>
      <c r="P115" s="154"/>
      <c r="Q115" s="171">
        <f>AB115/D115</f>
        <v>21.772168645562726</v>
      </c>
      <c r="R115" s="155">
        <f>SUM(R109:R114)</f>
        <v>10517644.7049</v>
      </c>
      <c r="S115" s="154"/>
      <c r="T115" s="172">
        <f>(R115/D115)*100</f>
        <v>2.8074607736460524</v>
      </c>
      <c r="U115" s="116">
        <f>(V115/D115)*100</f>
        <v>2.8248890998182863</v>
      </c>
      <c r="V115" s="125">
        <f>SUM(V109:V114)</f>
        <v>10582936.780999999</v>
      </c>
      <c r="W115" s="111"/>
      <c r="X115" s="125">
        <f>SUM(X109:X114)</f>
        <v>-65292.076099999467</v>
      </c>
      <c r="Y115" s="111"/>
      <c r="Z115" s="125">
        <f>SUM(Z109:Z114)</f>
        <v>15103570142.76</v>
      </c>
      <c r="AA115" s="114"/>
      <c r="AB115" s="125">
        <f>SUM(AB109:AB114)</f>
        <v>8156549734.1499996</v>
      </c>
      <c r="AC115" s="111"/>
      <c r="AD115" s="125">
        <f>SUM(AD109:AD114)</f>
        <v>186238556.72255135</v>
      </c>
      <c r="AE115" s="111"/>
      <c r="AF115" s="111"/>
    </row>
    <row r="116" spans="1:32" ht="15.6">
      <c r="A116" s="138"/>
      <c r="B116" s="138"/>
      <c r="C116" s="134"/>
      <c r="D116" s="154"/>
      <c r="E116" s="154"/>
      <c r="F116" s="134"/>
      <c r="G116" s="134"/>
      <c r="H116" s="138"/>
      <c r="I116" s="138"/>
      <c r="J116" s="138"/>
      <c r="K116" s="157"/>
      <c r="L116" s="134"/>
      <c r="M116" s="157"/>
      <c r="N116" s="139"/>
      <c r="O116" s="157"/>
      <c r="P116" s="157"/>
      <c r="Q116" s="138"/>
      <c r="R116" s="157"/>
      <c r="S116" s="157"/>
      <c r="T116" s="140"/>
      <c r="U116" s="116"/>
      <c r="V116" s="126"/>
      <c r="W116" s="111"/>
      <c r="X116" s="126"/>
      <c r="Y116" s="111"/>
      <c r="Z116" s="126"/>
      <c r="AA116" s="114"/>
      <c r="AB116" s="126"/>
      <c r="AC116" s="111"/>
      <c r="AD116" s="114"/>
      <c r="AE116" s="111"/>
      <c r="AF116" s="111"/>
    </row>
    <row r="117" spans="1:32" ht="15.6">
      <c r="A117" s="138"/>
      <c r="B117" s="138"/>
      <c r="C117" s="151" t="s">
        <v>133</v>
      </c>
      <c r="D117" s="154"/>
      <c r="E117" s="154"/>
      <c r="F117" s="134"/>
      <c r="G117" s="134"/>
      <c r="H117" s="138"/>
      <c r="I117" s="138"/>
      <c r="J117" s="138"/>
      <c r="K117" s="157"/>
      <c r="L117" s="134"/>
      <c r="M117" s="157"/>
      <c r="N117" s="139"/>
      <c r="O117" s="157"/>
      <c r="P117" s="157"/>
      <c r="Q117" s="138"/>
      <c r="R117" s="157"/>
      <c r="S117" s="157"/>
      <c r="T117" s="140"/>
      <c r="U117" s="116"/>
      <c r="V117" s="126"/>
      <c r="W117" s="111"/>
      <c r="X117" s="126"/>
      <c r="Y117" s="111"/>
      <c r="Z117" s="126"/>
      <c r="AA117" s="114"/>
      <c r="AB117" s="126"/>
      <c r="AC117" s="111"/>
      <c r="AD117" s="114"/>
      <c r="AE117" s="111"/>
      <c r="AF117" s="111"/>
    </row>
    <row r="118" spans="1:32" ht="15.6">
      <c r="A118" s="138">
        <v>310.2</v>
      </c>
      <c r="B118" s="138"/>
      <c r="C118" s="148" t="s">
        <v>101</v>
      </c>
      <c r="D118" s="152">
        <v>164797</v>
      </c>
      <c r="E118" s="150"/>
      <c r="F118" s="134" t="s">
        <v>102</v>
      </c>
      <c r="G118" s="134"/>
      <c r="H118" s="138">
        <v>57.69</v>
      </c>
      <c r="I118" s="138"/>
      <c r="J118" s="138">
        <v>0</v>
      </c>
      <c r="K118" s="139">
        <f t="shared" ref="K118:K123" si="40">(J118/100)*D118</f>
        <v>0</v>
      </c>
      <c r="L118" s="134"/>
      <c r="M118" s="139">
        <v>87525</v>
      </c>
      <c r="N118" s="139"/>
      <c r="O118" s="139">
        <f t="shared" ref="O118:O123" si="41">D118-K118-M118</f>
        <v>77272</v>
      </c>
      <c r="P118" s="139"/>
      <c r="Q118" s="138">
        <v>33</v>
      </c>
      <c r="R118" s="139">
        <f t="shared" ref="R118:R123" si="42">(T118/100)*D118</f>
        <v>2340.1173999999996</v>
      </c>
      <c r="S118" s="139"/>
      <c r="T118" s="140">
        <v>1.42</v>
      </c>
      <c r="U118" s="116">
        <v>2.85</v>
      </c>
      <c r="V118" s="117">
        <f t="shared" ref="V118:V123" si="43">(U118/100)*D118</f>
        <v>4696.7145</v>
      </c>
      <c r="W118" s="111"/>
      <c r="X118" s="117">
        <f t="shared" ref="X118:X123" si="44">R118-V118</f>
        <v>-2356.5971000000004</v>
      </c>
      <c r="Y118" s="111"/>
      <c r="Z118" s="114">
        <f t="shared" ref="Z118:Z123" si="45">D118*H118</f>
        <v>9507138.9299999997</v>
      </c>
      <c r="AA118" s="114"/>
      <c r="AB118" s="114">
        <f t="shared" ref="AB118:AB123" si="46">D118*Q118</f>
        <v>5438301</v>
      </c>
      <c r="AC118" s="111"/>
      <c r="AD118" s="122">
        <f t="shared" ref="AD118:AD123" si="47">((1-(Q118/H118))*((100-J118)/100))*D118</f>
        <v>70529.345293811741</v>
      </c>
      <c r="AE118" s="111"/>
      <c r="AF118" s="111"/>
    </row>
    <row r="119" spans="1:32" ht="15.6">
      <c r="A119" s="138">
        <v>311</v>
      </c>
      <c r="B119" s="138"/>
      <c r="C119" s="148" t="s">
        <v>103</v>
      </c>
      <c r="D119" s="150">
        <v>49345431</v>
      </c>
      <c r="E119" s="150"/>
      <c r="F119" s="134" t="s">
        <v>102</v>
      </c>
      <c r="G119" s="134"/>
      <c r="H119" s="138">
        <v>58</v>
      </c>
      <c r="I119" s="138"/>
      <c r="J119" s="138">
        <v>-4.55</v>
      </c>
      <c r="K119" s="139">
        <f t="shared" si="40"/>
        <v>-2245217.1105</v>
      </c>
      <c r="L119" s="134"/>
      <c r="M119" s="139">
        <v>27897742</v>
      </c>
      <c r="N119" s="139"/>
      <c r="O119" s="139">
        <f t="shared" si="41"/>
        <v>23692906.1105</v>
      </c>
      <c r="P119" s="139"/>
      <c r="Q119" s="138">
        <v>31.94</v>
      </c>
      <c r="R119" s="139">
        <f t="shared" si="42"/>
        <v>745116.00809999998</v>
      </c>
      <c r="S119" s="139"/>
      <c r="T119" s="140">
        <v>1.51</v>
      </c>
      <c r="U119" s="116">
        <v>2.95</v>
      </c>
      <c r="V119" s="117">
        <f t="shared" si="43"/>
        <v>1455690.2145</v>
      </c>
      <c r="W119" s="111"/>
      <c r="X119" s="117">
        <f t="shared" si="44"/>
        <v>-710574.20640000002</v>
      </c>
      <c r="Y119" s="111"/>
      <c r="Z119" s="114">
        <f t="shared" si="45"/>
        <v>2862034998</v>
      </c>
      <c r="AA119" s="114"/>
      <c r="AB119" s="114">
        <f t="shared" si="46"/>
        <v>1576093066.1400001</v>
      </c>
      <c r="AC119" s="111"/>
      <c r="AD119" s="122">
        <f t="shared" si="47"/>
        <v>23180211.892407406</v>
      </c>
      <c r="AE119" s="111"/>
      <c r="AF119" s="111"/>
    </row>
    <row r="120" spans="1:32" ht="15.6">
      <c r="A120" s="138">
        <v>312</v>
      </c>
      <c r="B120" s="138"/>
      <c r="C120" s="148" t="s">
        <v>104</v>
      </c>
      <c r="D120" s="150">
        <v>209108760</v>
      </c>
      <c r="E120" s="150"/>
      <c r="F120" s="134" t="s">
        <v>102</v>
      </c>
      <c r="G120" s="134"/>
      <c r="H120" s="138">
        <v>51.51</v>
      </c>
      <c r="I120" s="138"/>
      <c r="J120" s="138">
        <v>-4.21</v>
      </c>
      <c r="K120" s="139">
        <f t="shared" si="40"/>
        <v>-8803478.7960000001</v>
      </c>
      <c r="L120" s="134"/>
      <c r="M120" s="139">
        <v>104110877</v>
      </c>
      <c r="N120" s="139"/>
      <c r="O120" s="139">
        <f t="shared" si="41"/>
        <v>113801361.796</v>
      </c>
      <c r="P120" s="139"/>
      <c r="Q120" s="138">
        <v>30.43</v>
      </c>
      <c r="R120" s="139">
        <f t="shared" si="42"/>
        <v>3743046.804</v>
      </c>
      <c r="S120" s="139"/>
      <c r="T120" s="140">
        <v>1.79</v>
      </c>
      <c r="U120" s="116">
        <v>3.15</v>
      </c>
      <c r="V120" s="117">
        <f t="shared" si="43"/>
        <v>6586925.9400000004</v>
      </c>
      <c r="W120" s="111"/>
      <c r="X120" s="117">
        <f t="shared" si="44"/>
        <v>-2843879.1360000004</v>
      </c>
      <c r="Y120" s="111"/>
      <c r="Z120" s="114">
        <f t="shared" si="45"/>
        <v>10771192227.6</v>
      </c>
      <c r="AA120" s="114"/>
      <c r="AB120" s="114">
        <f t="shared" si="46"/>
        <v>6363179566.8000002</v>
      </c>
      <c r="AC120" s="111"/>
      <c r="AD120" s="122">
        <f t="shared" si="47"/>
        <v>89178605.975920781</v>
      </c>
      <c r="AE120" s="111"/>
      <c r="AF120" s="111"/>
    </row>
    <row r="121" spans="1:32" ht="15.6">
      <c r="A121" s="138">
        <v>314</v>
      </c>
      <c r="B121" s="138"/>
      <c r="C121" s="148" t="s">
        <v>105</v>
      </c>
      <c r="D121" s="150">
        <v>48780563</v>
      </c>
      <c r="E121" s="150"/>
      <c r="F121" s="134" t="s">
        <v>102</v>
      </c>
      <c r="G121" s="134"/>
      <c r="H121" s="138">
        <v>51.79</v>
      </c>
      <c r="I121" s="138"/>
      <c r="J121" s="138">
        <v>-5.76</v>
      </c>
      <c r="K121" s="139">
        <f t="shared" si="40"/>
        <v>-2809760.4287999999</v>
      </c>
      <c r="L121" s="134"/>
      <c r="M121" s="139">
        <v>25717602</v>
      </c>
      <c r="N121" s="139"/>
      <c r="O121" s="139">
        <f t="shared" si="41"/>
        <v>25872721.428800002</v>
      </c>
      <c r="P121" s="139"/>
      <c r="Q121" s="138">
        <v>29.02</v>
      </c>
      <c r="R121" s="139">
        <f t="shared" si="42"/>
        <v>887806.24660000007</v>
      </c>
      <c r="S121" s="139"/>
      <c r="T121" s="140">
        <v>1.82</v>
      </c>
      <c r="U121" s="116">
        <v>3.09</v>
      </c>
      <c r="V121" s="117">
        <f t="shared" si="43"/>
        <v>1507319.3966999999</v>
      </c>
      <c r="W121" s="111"/>
      <c r="X121" s="117">
        <f t="shared" si="44"/>
        <v>-619513.15009999985</v>
      </c>
      <c r="Y121" s="111"/>
      <c r="Z121" s="114">
        <f t="shared" si="45"/>
        <v>2526345357.77</v>
      </c>
      <c r="AA121" s="114"/>
      <c r="AB121" s="114">
        <f t="shared" si="46"/>
        <v>1415611938.26</v>
      </c>
      <c r="AC121" s="111"/>
      <c r="AD121" s="122">
        <f t="shared" si="47"/>
        <v>22682210.165548876</v>
      </c>
      <c r="AE121" s="111"/>
      <c r="AF121" s="111"/>
    </row>
    <row r="122" spans="1:32" ht="15.6">
      <c r="A122" s="138">
        <v>315</v>
      </c>
      <c r="B122" s="138"/>
      <c r="C122" s="148" t="s">
        <v>106</v>
      </c>
      <c r="D122" s="150">
        <v>19417597</v>
      </c>
      <c r="E122" s="150"/>
      <c r="F122" s="134" t="s">
        <v>102</v>
      </c>
      <c r="G122" s="134"/>
      <c r="H122" s="138">
        <v>59.96</v>
      </c>
      <c r="I122" s="138"/>
      <c r="J122" s="138">
        <v>-3.62</v>
      </c>
      <c r="K122" s="139">
        <f t="shared" si="40"/>
        <v>-702917.01140000008</v>
      </c>
      <c r="L122" s="134"/>
      <c r="M122" s="139">
        <v>11296834</v>
      </c>
      <c r="N122" s="139"/>
      <c r="O122" s="139">
        <f t="shared" si="41"/>
        <v>8823680.0113999993</v>
      </c>
      <c r="P122" s="139"/>
      <c r="Q122" s="138">
        <v>32.200000000000003</v>
      </c>
      <c r="R122" s="139">
        <f t="shared" si="42"/>
        <v>277671.63709999999</v>
      </c>
      <c r="S122" s="139"/>
      <c r="T122" s="140">
        <v>1.43</v>
      </c>
      <c r="U122" s="116">
        <v>2.84</v>
      </c>
      <c r="V122" s="117">
        <f t="shared" si="43"/>
        <v>551459.7548</v>
      </c>
      <c r="W122" s="111"/>
      <c r="X122" s="117">
        <f t="shared" si="44"/>
        <v>-273788.1177</v>
      </c>
      <c r="Y122" s="111"/>
      <c r="Z122" s="114">
        <f t="shared" si="45"/>
        <v>1164279116.1200001</v>
      </c>
      <c r="AA122" s="114"/>
      <c r="AB122" s="114">
        <f t="shared" si="46"/>
        <v>625246623.4000001</v>
      </c>
      <c r="AC122" s="111"/>
      <c r="AD122" s="122">
        <f t="shared" si="47"/>
        <v>9315301.3501745164</v>
      </c>
      <c r="AE122" s="111"/>
      <c r="AF122" s="111"/>
    </row>
    <row r="123" spans="1:32" ht="15.6">
      <c r="A123" s="138">
        <v>316</v>
      </c>
      <c r="B123" s="138"/>
      <c r="C123" s="148" t="s">
        <v>107</v>
      </c>
      <c r="D123" s="150">
        <v>838940</v>
      </c>
      <c r="E123" s="150"/>
      <c r="F123" s="134" t="s">
        <v>102</v>
      </c>
      <c r="G123" s="134"/>
      <c r="H123" s="138">
        <v>38.840000000000003</v>
      </c>
      <c r="I123" s="138"/>
      <c r="J123" s="138">
        <v>-3.9</v>
      </c>
      <c r="K123" s="139">
        <f t="shared" si="40"/>
        <v>-32718.66</v>
      </c>
      <c r="L123" s="134"/>
      <c r="M123" s="139">
        <v>298514</v>
      </c>
      <c r="N123" s="139"/>
      <c r="O123" s="139">
        <f t="shared" si="41"/>
        <v>573144.66</v>
      </c>
      <c r="P123" s="139"/>
      <c r="Q123" s="138">
        <v>26.03</v>
      </c>
      <c r="R123" s="139">
        <f t="shared" si="42"/>
        <v>22064.121999999999</v>
      </c>
      <c r="S123" s="139"/>
      <c r="T123" s="140">
        <v>2.63</v>
      </c>
      <c r="U123" s="116">
        <v>3.2</v>
      </c>
      <c r="V123" s="117">
        <f t="shared" si="43"/>
        <v>26846.080000000002</v>
      </c>
      <c r="W123" s="111"/>
      <c r="X123" s="117">
        <f t="shared" si="44"/>
        <v>-4781.9580000000024</v>
      </c>
      <c r="Y123" s="111"/>
      <c r="Z123" s="114">
        <f t="shared" si="45"/>
        <v>32584429.600000001</v>
      </c>
      <c r="AA123" s="114"/>
      <c r="AB123" s="114">
        <f t="shared" si="46"/>
        <v>21837608.199999999</v>
      </c>
      <c r="AC123" s="111"/>
      <c r="AD123" s="122">
        <f t="shared" si="47"/>
        <v>287485.77329042234</v>
      </c>
      <c r="AE123" s="111"/>
      <c r="AF123" s="111"/>
    </row>
    <row r="124" spans="1:32" ht="15.6">
      <c r="A124" s="138"/>
      <c r="B124" s="138"/>
      <c r="C124" s="134" t="s">
        <v>134</v>
      </c>
      <c r="D124" s="153">
        <f>SUM(D118:D123)</f>
        <v>327656088</v>
      </c>
      <c r="E124" s="154"/>
      <c r="F124" s="134"/>
      <c r="G124" s="134"/>
      <c r="H124" s="171">
        <f>Z124/D124</f>
        <v>53.000520680146799</v>
      </c>
      <c r="I124" s="138"/>
      <c r="J124" s="171">
        <f>(K124/D124)*100</f>
        <v>-4.4540884607949049</v>
      </c>
      <c r="K124" s="155">
        <f>SUM(K118:K123)</f>
        <v>-14594092.0067</v>
      </c>
      <c r="L124" s="134"/>
      <c r="M124" s="155">
        <f>SUM(M118:M123)</f>
        <v>169409094</v>
      </c>
      <c r="N124" s="139"/>
      <c r="O124" s="155">
        <f>SUM(O118:O123)</f>
        <v>172841086.00670001</v>
      </c>
      <c r="P124" s="154"/>
      <c r="Q124" s="171">
        <f>AB124/D124</f>
        <v>30.542411602619151</v>
      </c>
      <c r="R124" s="155">
        <f>SUM(R118:R123)</f>
        <v>5678044.9352000002</v>
      </c>
      <c r="S124" s="154"/>
      <c r="T124" s="172">
        <f>(R124/D124)*100</f>
        <v>1.7329282571425928</v>
      </c>
      <c r="U124" s="116">
        <f>(V124/D124)*100</f>
        <v>3.0925529760033026</v>
      </c>
      <c r="V124" s="125">
        <f>SUM(V118:V123)</f>
        <v>10132938.100500001</v>
      </c>
      <c r="W124" s="111"/>
      <c r="X124" s="125">
        <f>SUM(X118:X123)</f>
        <v>-4454893.1652999995</v>
      </c>
      <c r="Y124" s="111"/>
      <c r="Z124" s="125">
        <f>SUM(Z118:Z123)</f>
        <v>17365943268.02</v>
      </c>
      <c r="AA124" s="114"/>
      <c r="AB124" s="125">
        <f>SUM(AB118:AB123)</f>
        <v>10007407103.800001</v>
      </c>
      <c r="AC124" s="111"/>
      <c r="AD124" s="125">
        <f>SUM(AD118:AD123)</f>
        <v>144714344.50263584</v>
      </c>
      <c r="AE124" s="111"/>
      <c r="AF124" s="111"/>
    </row>
    <row r="125" spans="1:32" ht="15.6">
      <c r="A125" s="138"/>
      <c r="B125" s="138"/>
      <c r="C125" s="134" t="s">
        <v>135</v>
      </c>
      <c r="D125" s="153">
        <f>SUM(D16,D24,D32,D40,D48,D57,D65,D73,D82,D90,D97,D106,D115,D124)</f>
        <v>4687335913</v>
      </c>
      <c r="E125" s="154"/>
      <c r="F125" s="134"/>
      <c r="G125" s="134"/>
      <c r="H125" s="171">
        <f>Z125/D125</f>
        <v>48.284731865142938</v>
      </c>
      <c r="I125" s="138"/>
      <c r="J125" s="171">
        <f>(K125/D125)*100</f>
        <v>-6.4881661915937876</v>
      </c>
      <c r="K125" s="155">
        <f>SUM(K16,K24,K32,K40,K48,K57,K65,K73,K82,K90,K97,K106,K115,K124)</f>
        <v>-304122143.99369997</v>
      </c>
      <c r="L125" s="134"/>
      <c r="M125" s="155">
        <f>SUM(M16,M24,M32,M40,M48,M57,M65,M73,M82,M90,M97,M106,M115,M124)</f>
        <v>2361986951</v>
      </c>
      <c r="N125" s="139"/>
      <c r="O125" s="155">
        <f>SUM(O16,O24,O32,O40,O48,O57,O65,O73,O82,O90,O97,O106,O115,O124)</f>
        <v>2629471105.9936996</v>
      </c>
      <c r="P125" s="154"/>
      <c r="Q125" s="171">
        <f>AB125/D125</f>
        <v>28.133575240556905</v>
      </c>
      <c r="R125" s="155">
        <f>SUM(R16,R24,R32,R40,R48,R57,R65,R73,R82,R90,R97,R106,R115,R124)</f>
        <v>99866123.166700006</v>
      </c>
      <c r="S125" s="154"/>
      <c r="T125" s="172">
        <f>(R125/D125)*100</f>
        <v>2.1305518746742318</v>
      </c>
      <c r="U125" s="116">
        <f>(V125/D125)*100</f>
        <v>3.1360026731179991</v>
      </c>
      <c r="V125" s="125">
        <f>SUM(V16,V24,V32,V40,V48,V57,V65,V73,V82,V90,V97,V106,V115,V124)</f>
        <v>146994979.52969998</v>
      </c>
      <c r="W125" s="111"/>
      <c r="X125" s="125">
        <f>SUM(X16,X24,X32,X40,X48,X57,X65,X73,X82,X90,X97,X106,X115,X124)</f>
        <v>-47128856.362999991</v>
      </c>
      <c r="Y125" s="111"/>
      <c r="Z125" s="125">
        <f>SUM(Z16,Z24,Z32,Z40,Z48,Z57,Z65,Z73,Z82,Z90,Z97,Z106,Z115,Z124)</f>
        <v>226326757721.05997</v>
      </c>
      <c r="AA125" s="114"/>
      <c r="AB125" s="125">
        <f>SUM(AB16,AB24,AB32,AB40,AB48,AB57,AB65,AB73,AB82,AB90,AB97,AB106,AB115,AB124)</f>
        <v>131871517586.14999</v>
      </c>
      <c r="AC125" s="111"/>
      <c r="AD125" s="125">
        <f>SUM(AD16,AD24,AD32,AD40,AD48,AD57,AD65,AD73,AD82,AD90,AD97,AD106,AD115,AD124)</f>
        <v>2095999864.8067598</v>
      </c>
      <c r="AE125" s="111"/>
      <c r="AF125" s="111"/>
    </row>
    <row r="126" spans="1:32" ht="15.6">
      <c r="A126" s="138">
        <v>310.3</v>
      </c>
      <c r="B126" s="138"/>
      <c r="C126" s="148" t="s">
        <v>136</v>
      </c>
      <c r="D126" s="154">
        <v>39699560</v>
      </c>
      <c r="E126" s="154"/>
      <c r="F126" s="134"/>
      <c r="G126" s="134"/>
      <c r="H126" s="138"/>
      <c r="I126" s="138"/>
      <c r="J126" s="138"/>
      <c r="K126" s="157"/>
      <c r="L126" s="134"/>
      <c r="M126" s="157">
        <v>15156069</v>
      </c>
      <c r="N126" s="139"/>
      <c r="O126" s="157"/>
      <c r="P126" s="157"/>
      <c r="Q126" s="138"/>
      <c r="R126" s="157"/>
      <c r="S126" s="157"/>
      <c r="T126" s="140"/>
      <c r="U126" s="116"/>
      <c r="V126" s="126"/>
      <c r="W126" s="111"/>
      <c r="X126" s="126"/>
      <c r="Y126" s="111"/>
      <c r="Z126" s="126"/>
      <c r="AA126" s="114"/>
      <c r="AB126" s="126"/>
      <c r="AC126" s="111"/>
      <c r="AD126" s="114"/>
      <c r="AE126" s="111"/>
      <c r="AF126" s="111"/>
    </row>
    <row r="127" spans="1:32" ht="15.6">
      <c r="A127" s="138"/>
      <c r="B127" s="138"/>
      <c r="C127" s="161" t="s">
        <v>137</v>
      </c>
      <c r="D127" s="153">
        <f>SUM(D125:D126)</f>
        <v>4727035473</v>
      </c>
      <c r="E127" s="154"/>
      <c r="F127" s="134"/>
      <c r="G127" s="134"/>
      <c r="H127" s="111"/>
      <c r="I127" s="111"/>
      <c r="J127" s="111"/>
      <c r="K127" s="111">
        <f>SUM(K125:K126)</f>
        <v>-304122143.99369997</v>
      </c>
      <c r="L127" s="111"/>
      <c r="M127" s="111">
        <f>SUM(M125:M126)</f>
        <v>2377143020</v>
      </c>
      <c r="N127" s="111"/>
      <c r="O127" s="111">
        <f>SUM(O125:O126)</f>
        <v>2629471105.9936996</v>
      </c>
      <c r="P127" s="111"/>
      <c r="Q127" s="111"/>
      <c r="R127" s="111">
        <f>SUM(R125:R126)</f>
        <v>99866123.166700006</v>
      </c>
      <c r="S127" s="111"/>
      <c r="T127" s="111"/>
      <c r="U127" s="116"/>
      <c r="V127" s="124">
        <f>SUM(V125:V126)</f>
        <v>146994979.52969998</v>
      </c>
      <c r="W127" s="111"/>
      <c r="X127" s="124">
        <f>SUM(X125:X126)</f>
        <v>-47128856.362999991</v>
      </c>
      <c r="Y127" s="111"/>
      <c r="Z127" s="124">
        <f>SUM(Z125:Z126)</f>
        <v>226326757721.05997</v>
      </c>
      <c r="AA127" s="114"/>
      <c r="AB127" s="124">
        <f>SUM(AB125:AB126)</f>
        <v>131871517586.14999</v>
      </c>
      <c r="AC127" s="111"/>
      <c r="AD127" s="124">
        <f>SUM(AD125:AD126)</f>
        <v>2095999864.8067598</v>
      </c>
      <c r="AE127" s="111"/>
      <c r="AF127" s="111"/>
    </row>
    <row r="128" spans="1:32" ht="15.6">
      <c r="A128" s="138"/>
      <c r="B128" s="138"/>
      <c r="C128" s="134"/>
      <c r="D128" s="150"/>
      <c r="E128" s="150"/>
      <c r="F128" s="134"/>
      <c r="G128" s="134"/>
      <c r="H128" s="138"/>
      <c r="I128" s="138"/>
      <c r="J128" s="138"/>
      <c r="K128" s="139"/>
      <c r="L128" s="134"/>
      <c r="M128" s="139"/>
      <c r="N128" s="139"/>
      <c r="O128" s="139"/>
      <c r="P128" s="139"/>
      <c r="Q128" s="138"/>
      <c r="R128" s="139"/>
      <c r="S128" s="139"/>
      <c r="T128" s="140"/>
      <c r="U128" s="116"/>
      <c r="V128" s="117"/>
      <c r="W128" s="111"/>
      <c r="X128" s="117"/>
      <c r="Y128" s="111"/>
      <c r="Z128" s="114"/>
      <c r="AA128" s="114"/>
      <c r="AB128" s="114"/>
      <c r="AC128" s="111"/>
      <c r="AD128" s="114"/>
      <c r="AE128" s="111"/>
      <c r="AF128" s="111"/>
    </row>
    <row r="129" spans="1:32" ht="15.6">
      <c r="A129" s="162" t="s">
        <v>138</v>
      </c>
      <c r="B129" s="162"/>
      <c r="C129" s="163"/>
      <c r="D129" s="150"/>
      <c r="E129" s="150"/>
      <c r="F129" s="134"/>
      <c r="G129" s="134"/>
      <c r="H129" s="138"/>
      <c r="I129" s="138"/>
      <c r="J129" s="138"/>
      <c r="K129" s="139"/>
      <c r="L129" s="134"/>
      <c r="M129" s="139"/>
      <c r="N129" s="139"/>
      <c r="O129" s="139"/>
      <c r="P129" s="139"/>
      <c r="Q129" s="138"/>
      <c r="R129" s="139"/>
      <c r="S129" s="139"/>
      <c r="T129" s="140"/>
      <c r="U129" s="116"/>
      <c r="V129" s="117"/>
      <c r="W129" s="111"/>
      <c r="X129" s="117"/>
      <c r="Y129" s="111"/>
      <c r="Z129" s="114"/>
      <c r="AA129" s="114"/>
      <c r="AB129" s="114"/>
      <c r="AC129" s="111"/>
      <c r="AD129" s="114"/>
      <c r="AE129" s="111"/>
      <c r="AF129" s="111"/>
    </row>
    <row r="130" spans="1:32" ht="15.6">
      <c r="A130" s="164"/>
      <c r="B130" s="164"/>
      <c r="C130" s="165" t="s">
        <v>139</v>
      </c>
      <c r="D130" s="150"/>
      <c r="E130" s="150"/>
      <c r="F130" s="134"/>
      <c r="G130" s="134"/>
      <c r="H130" s="138"/>
      <c r="I130" s="138"/>
      <c r="J130" s="138"/>
      <c r="K130" s="139"/>
      <c r="L130" s="134"/>
      <c r="M130" s="139"/>
      <c r="N130" s="139"/>
      <c r="O130" s="139"/>
      <c r="P130" s="139"/>
      <c r="Q130" s="138"/>
      <c r="R130" s="139"/>
      <c r="S130" s="139"/>
      <c r="T130" s="140"/>
      <c r="U130" s="116"/>
      <c r="V130" s="117"/>
      <c r="W130" s="111"/>
      <c r="X130" s="117"/>
      <c r="Y130" s="111"/>
      <c r="Z130" s="114"/>
      <c r="AA130" s="114"/>
      <c r="AB130" s="114"/>
      <c r="AC130" s="111"/>
      <c r="AD130" s="114"/>
      <c r="AE130" s="111"/>
      <c r="AF130" s="111"/>
    </row>
    <row r="131" spans="1:32" ht="15.6">
      <c r="A131" s="164">
        <v>331</v>
      </c>
      <c r="B131" s="164"/>
      <c r="C131" s="132" t="s">
        <v>103</v>
      </c>
      <c r="D131" s="150">
        <v>90858</v>
      </c>
      <c r="E131" s="150"/>
      <c r="F131" s="134" t="s">
        <v>102</v>
      </c>
      <c r="G131" s="134"/>
      <c r="H131" s="138">
        <v>37.54</v>
      </c>
      <c r="I131" s="138"/>
      <c r="J131" s="138">
        <v>0</v>
      </c>
      <c r="K131" s="139">
        <f t="shared" ref="K131:K136" si="48">(J131/100)*D131</f>
        <v>0</v>
      </c>
      <c r="L131" s="134"/>
      <c r="M131" s="157">
        <v>80774</v>
      </c>
      <c r="N131" s="139"/>
      <c r="O131" s="139">
        <f t="shared" ref="O131:O136" si="49">D131-K131-M131</f>
        <v>10084</v>
      </c>
      <c r="P131" s="139"/>
      <c r="Q131" s="138">
        <v>0.67</v>
      </c>
      <c r="R131" s="139">
        <f t="shared" ref="R131:R136" si="50">O131</f>
        <v>10084</v>
      </c>
      <c r="S131" s="139"/>
      <c r="T131" s="140">
        <f t="shared" ref="T131:T137" si="51">(R131/D131)*100</f>
        <v>11.098637434238041</v>
      </c>
      <c r="U131" s="116">
        <v>28.38</v>
      </c>
      <c r="V131" s="117">
        <f t="shared" ref="V131:V136" si="52">(U131/100)*D131</f>
        <v>25785.500400000001</v>
      </c>
      <c r="W131" s="111"/>
      <c r="X131" s="117">
        <f t="shared" ref="X131:X136" si="53">R131-V131</f>
        <v>-15701.500400000001</v>
      </c>
      <c r="Y131" s="111"/>
      <c r="Z131" s="114">
        <f t="shared" ref="Z131:Z136" si="54">D131*H131</f>
        <v>3410809.32</v>
      </c>
      <c r="AA131" s="114"/>
      <c r="AB131" s="114">
        <f t="shared" ref="AB131:AB136" si="55">D131*Q131</f>
        <v>60874.86</v>
      </c>
      <c r="AC131" s="111"/>
      <c r="AD131" s="122">
        <f t="shared" ref="AD131:AD136" si="56">((1-(Q131/H131))*((100-J131)/100))*D131</f>
        <v>89236.400106553017</v>
      </c>
      <c r="AE131" s="111"/>
      <c r="AF131" s="111"/>
    </row>
    <row r="132" spans="1:32" ht="15.6">
      <c r="A132" s="164">
        <v>332</v>
      </c>
      <c r="B132" s="164"/>
      <c r="C132" s="132" t="s">
        <v>140</v>
      </c>
      <c r="D132" s="150">
        <v>662878</v>
      </c>
      <c r="E132" s="150"/>
      <c r="F132" s="134" t="s">
        <v>102</v>
      </c>
      <c r="G132" s="134"/>
      <c r="H132" s="138">
        <v>40.409999999999997</v>
      </c>
      <c r="I132" s="138"/>
      <c r="J132" s="138">
        <v>0</v>
      </c>
      <c r="K132" s="157">
        <f t="shared" si="48"/>
        <v>0</v>
      </c>
      <c r="L132" s="134"/>
      <c r="M132" s="157">
        <v>590978</v>
      </c>
      <c r="N132" s="139"/>
      <c r="O132" s="157">
        <f t="shared" si="49"/>
        <v>71900</v>
      </c>
      <c r="P132" s="157"/>
      <c r="Q132" s="138">
        <v>0.67</v>
      </c>
      <c r="R132" s="139">
        <f t="shared" si="50"/>
        <v>71900</v>
      </c>
      <c r="S132" s="139"/>
      <c r="T132" s="140">
        <f t="shared" si="51"/>
        <v>10.846641463436711</v>
      </c>
      <c r="U132" s="116">
        <v>28.24</v>
      </c>
      <c r="V132" s="126">
        <f t="shared" si="52"/>
        <v>187196.74719999998</v>
      </c>
      <c r="W132" s="111"/>
      <c r="X132" s="126">
        <f t="shared" si="53"/>
        <v>-115296.74719999998</v>
      </c>
      <c r="Y132" s="111"/>
      <c r="Z132" s="114">
        <f t="shared" si="54"/>
        <v>26786899.979999997</v>
      </c>
      <c r="AA132" s="114"/>
      <c r="AB132" s="114">
        <f t="shared" si="55"/>
        <v>444128.26</v>
      </c>
      <c r="AC132" s="111"/>
      <c r="AD132" s="122">
        <f t="shared" si="56"/>
        <v>651887.44667161594</v>
      </c>
      <c r="AE132" s="111"/>
      <c r="AF132" s="111"/>
    </row>
    <row r="133" spans="1:32" ht="15.6">
      <c r="A133" s="164">
        <v>333</v>
      </c>
      <c r="B133" s="164"/>
      <c r="C133" s="132" t="s">
        <v>141</v>
      </c>
      <c r="D133" s="150">
        <v>120897</v>
      </c>
      <c r="E133" s="150"/>
      <c r="F133" s="134" t="s">
        <v>102</v>
      </c>
      <c r="G133" s="134"/>
      <c r="H133" s="138">
        <v>32.17</v>
      </c>
      <c r="I133" s="138"/>
      <c r="J133" s="138">
        <v>0</v>
      </c>
      <c r="K133" s="157">
        <f t="shared" si="48"/>
        <v>0</v>
      </c>
      <c r="L133" s="134"/>
      <c r="M133" s="157">
        <v>106768</v>
      </c>
      <c r="N133" s="139"/>
      <c r="O133" s="157">
        <f t="shared" si="49"/>
        <v>14129</v>
      </c>
      <c r="P133" s="157"/>
      <c r="Q133" s="138">
        <v>0.67</v>
      </c>
      <c r="R133" s="139">
        <f t="shared" si="50"/>
        <v>14129</v>
      </c>
      <c r="S133" s="139"/>
      <c r="T133" s="140">
        <f t="shared" si="51"/>
        <v>11.686807778522214</v>
      </c>
      <c r="U133" s="116">
        <v>28.68</v>
      </c>
      <c r="V133" s="126">
        <f t="shared" si="52"/>
        <v>34673.259599999998</v>
      </c>
      <c r="W133" s="111"/>
      <c r="X133" s="126">
        <f t="shared" si="53"/>
        <v>-20544.259599999998</v>
      </c>
      <c r="Y133" s="111"/>
      <c r="Z133" s="114">
        <f t="shared" si="54"/>
        <v>3889256.49</v>
      </c>
      <c r="AA133" s="114"/>
      <c r="AB133" s="114">
        <f t="shared" si="55"/>
        <v>81000.990000000005</v>
      </c>
      <c r="AC133" s="111"/>
      <c r="AD133" s="122">
        <f t="shared" si="56"/>
        <v>118379.09543052533</v>
      </c>
      <c r="AE133" s="111"/>
      <c r="AF133" s="111"/>
    </row>
    <row r="134" spans="1:32" ht="15.6">
      <c r="A134" s="164">
        <v>334</v>
      </c>
      <c r="B134" s="164"/>
      <c r="C134" s="132" t="s">
        <v>106</v>
      </c>
      <c r="D134" s="150">
        <v>123275</v>
      </c>
      <c r="E134" s="150"/>
      <c r="F134" s="134" t="s">
        <v>102</v>
      </c>
      <c r="G134" s="134"/>
      <c r="H134" s="138">
        <v>24.97</v>
      </c>
      <c r="I134" s="138"/>
      <c r="J134" s="138">
        <v>0</v>
      </c>
      <c r="K134" s="157">
        <f t="shared" si="48"/>
        <v>0</v>
      </c>
      <c r="L134" s="134"/>
      <c r="M134" s="157">
        <v>107421</v>
      </c>
      <c r="N134" s="139"/>
      <c r="O134" s="157">
        <f t="shared" si="49"/>
        <v>15854</v>
      </c>
      <c r="P134" s="157"/>
      <c r="Q134" s="138">
        <v>0.67</v>
      </c>
      <c r="R134" s="139">
        <f t="shared" si="50"/>
        <v>15854</v>
      </c>
      <c r="S134" s="139"/>
      <c r="T134" s="140">
        <f t="shared" si="51"/>
        <v>12.860677347394036</v>
      </c>
      <c r="U134" s="116">
        <v>29.18</v>
      </c>
      <c r="V134" s="126">
        <f t="shared" si="52"/>
        <v>35971.645000000004</v>
      </c>
      <c r="W134" s="111"/>
      <c r="X134" s="126">
        <f t="shared" si="53"/>
        <v>-20117.645000000004</v>
      </c>
      <c r="Y134" s="111"/>
      <c r="Z134" s="114">
        <f t="shared" si="54"/>
        <v>3078176.75</v>
      </c>
      <c r="AA134" s="114"/>
      <c r="AB134" s="114">
        <f t="shared" si="55"/>
        <v>82594.25</v>
      </c>
      <c r="AC134" s="111"/>
      <c r="AD134" s="122">
        <f t="shared" si="56"/>
        <v>119967.26071285542</v>
      </c>
      <c r="AE134" s="111"/>
      <c r="AF134" s="111"/>
    </row>
    <row r="135" spans="1:32" ht="15.6">
      <c r="A135" s="164">
        <v>335</v>
      </c>
      <c r="B135" s="164"/>
      <c r="C135" s="132" t="s">
        <v>107</v>
      </c>
      <c r="D135" s="150">
        <v>2181</v>
      </c>
      <c r="E135" s="150"/>
      <c r="F135" s="134" t="s">
        <v>102</v>
      </c>
      <c r="G135" s="134"/>
      <c r="H135" s="138">
        <v>21.78</v>
      </c>
      <c r="I135" s="138"/>
      <c r="J135" s="138">
        <v>0</v>
      </c>
      <c r="K135" s="157">
        <f t="shared" si="48"/>
        <v>0</v>
      </c>
      <c r="L135" s="134"/>
      <c r="M135" s="157">
        <v>1884</v>
      </c>
      <c r="N135" s="139"/>
      <c r="O135" s="157">
        <f t="shared" si="49"/>
        <v>297</v>
      </c>
      <c r="P135" s="157"/>
      <c r="Q135" s="138">
        <v>0.67</v>
      </c>
      <c r="R135" s="139">
        <f t="shared" si="50"/>
        <v>297</v>
      </c>
      <c r="S135" s="139"/>
      <c r="T135" s="140">
        <f t="shared" si="51"/>
        <v>13.617606602475929</v>
      </c>
      <c r="U135" s="116">
        <v>29.64</v>
      </c>
      <c r="V135" s="126">
        <f t="shared" si="52"/>
        <v>646.44839999999999</v>
      </c>
      <c r="W135" s="111"/>
      <c r="X135" s="126">
        <f t="shared" si="53"/>
        <v>-349.44839999999999</v>
      </c>
      <c r="Y135" s="111"/>
      <c r="Z135" s="114">
        <f t="shared" si="54"/>
        <v>47502.18</v>
      </c>
      <c r="AA135" s="114"/>
      <c r="AB135" s="114">
        <f t="shared" si="55"/>
        <v>1461.27</v>
      </c>
      <c r="AC135" s="111"/>
      <c r="AD135" s="122">
        <f t="shared" si="56"/>
        <v>2113.9077134986228</v>
      </c>
      <c r="AE135" s="111"/>
      <c r="AF135" s="111"/>
    </row>
    <row r="136" spans="1:32" ht="15.6">
      <c r="A136" s="164">
        <v>336</v>
      </c>
      <c r="B136" s="164"/>
      <c r="C136" s="132" t="s">
        <v>142</v>
      </c>
      <c r="D136" s="150">
        <v>8708</v>
      </c>
      <c r="E136" s="150"/>
      <c r="F136" s="134" t="s">
        <v>102</v>
      </c>
      <c r="G136" s="134"/>
      <c r="H136" s="138">
        <v>15.17</v>
      </c>
      <c r="I136" s="138"/>
      <c r="J136" s="138">
        <v>0</v>
      </c>
      <c r="K136" s="157">
        <f t="shared" si="48"/>
        <v>0</v>
      </c>
      <c r="L136" s="134"/>
      <c r="M136" s="157">
        <v>7301</v>
      </c>
      <c r="N136" s="139"/>
      <c r="O136" s="157">
        <f t="shared" si="49"/>
        <v>1407</v>
      </c>
      <c r="P136" s="157"/>
      <c r="Q136" s="138">
        <v>0.67</v>
      </c>
      <c r="R136" s="139">
        <f t="shared" si="50"/>
        <v>1407</v>
      </c>
      <c r="S136" s="139"/>
      <c r="T136" s="140">
        <f t="shared" si="51"/>
        <v>16.157556270096464</v>
      </c>
      <c r="U136" s="116">
        <v>30.79</v>
      </c>
      <c r="V136" s="126">
        <f t="shared" si="52"/>
        <v>2681.1932000000002</v>
      </c>
      <c r="W136" s="111"/>
      <c r="X136" s="126">
        <f t="shared" si="53"/>
        <v>-1274.1932000000002</v>
      </c>
      <c r="Y136" s="111"/>
      <c r="Z136" s="114">
        <f t="shared" si="54"/>
        <v>132100.35999999999</v>
      </c>
      <c r="AA136" s="114"/>
      <c r="AB136" s="114">
        <f t="shared" si="55"/>
        <v>5834.3600000000006</v>
      </c>
      <c r="AC136" s="111"/>
      <c r="AD136" s="122">
        <f t="shared" si="56"/>
        <v>8323.4014502307182</v>
      </c>
      <c r="AE136" s="111"/>
      <c r="AF136" s="111"/>
    </row>
    <row r="137" spans="1:32" ht="15.6">
      <c r="A137" s="164"/>
      <c r="B137" s="164"/>
      <c r="C137" s="134" t="s">
        <v>143</v>
      </c>
      <c r="D137" s="153">
        <f>SUM(D131:D136)</f>
        <v>1008797</v>
      </c>
      <c r="E137" s="154"/>
      <c r="F137" s="134"/>
      <c r="G137" s="134"/>
      <c r="H137" s="171">
        <f>Z137/D137</f>
        <v>37.019088161443776</v>
      </c>
      <c r="I137" s="138"/>
      <c r="J137" s="171">
        <f>(K137/D137)*100</f>
        <v>0</v>
      </c>
      <c r="K137" s="155">
        <f>SUM(K131:K136)</f>
        <v>0</v>
      </c>
      <c r="L137" s="134"/>
      <c r="M137" s="155">
        <f>SUM(M131:M136)</f>
        <v>895126</v>
      </c>
      <c r="N137" s="139"/>
      <c r="O137" s="155">
        <f>SUM(O131:O136)</f>
        <v>113671</v>
      </c>
      <c r="P137" s="154"/>
      <c r="Q137" s="171">
        <f>AB137/D137</f>
        <v>0.67</v>
      </c>
      <c r="R137" s="155">
        <f>SUM(R131:R136)</f>
        <v>113671</v>
      </c>
      <c r="S137" s="154"/>
      <c r="T137" s="172">
        <f t="shared" si="51"/>
        <v>11.267975618484193</v>
      </c>
      <c r="U137" s="116">
        <f>(V137/D137)*100</f>
        <v>28.445246546133657</v>
      </c>
      <c r="V137" s="129">
        <f>SUM(V131:V136)</f>
        <v>286954.79379999993</v>
      </c>
      <c r="W137" s="111"/>
      <c r="X137" s="129">
        <f>SUM(X131:X136)</f>
        <v>-173283.79380000001</v>
      </c>
      <c r="Y137" s="111"/>
      <c r="Z137" s="129">
        <f>SUM(Z131:Z136)</f>
        <v>37344745.079999998</v>
      </c>
      <c r="AA137" s="114"/>
      <c r="AB137" s="129">
        <f>SUM(AB131:AB136)</f>
        <v>675893.99</v>
      </c>
      <c r="AC137" s="111"/>
      <c r="AD137" s="129">
        <f>SUM(AD131:AD136)</f>
        <v>989907.51208527898</v>
      </c>
      <c r="AE137" s="111"/>
      <c r="AF137" s="111"/>
    </row>
    <row r="138" spans="1:32" ht="15.6">
      <c r="A138" s="164"/>
      <c r="B138" s="164"/>
      <c r="C138" s="132"/>
      <c r="D138" s="150"/>
      <c r="E138" s="150"/>
      <c r="F138" s="134"/>
      <c r="G138" s="134"/>
      <c r="H138" s="138"/>
      <c r="I138" s="138"/>
      <c r="J138" s="138"/>
      <c r="K138" s="139"/>
      <c r="L138" s="134"/>
      <c r="M138" s="139"/>
      <c r="N138" s="139"/>
      <c r="O138" s="139"/>
      <c r="P138" s="139"/>
      <c r="Q138" s="138"/>
      <c r="R138" s="139"/>
      <c r="S138" s="139"/>
      <c r="T138" s="140"/>
      <c r="U138" s="116"/>
      <c r="V138" s="117"/>
      <c r="W138" s="111"/>
      <c r="X138" s="117"/>
      <c r="Y138" s="111"/>
      <c r="Z138" s="114"/>
      <c r="AA138" s="114"/>
      <c r="AB138" s="114"/>
      <c r="AC138" s="111"/>
      <c r="AD138" s="114"/>
      <c r="AE138" s="111"/>
      <c r="AF138" s="111"/>
    </row>
    <row r="139" spans="1:32" ht="15.6">
      <c r="A139" s="164"/>
      <c r="B139" s="164"/>
      <c r="C139" s="165" t="s">
        <v>144</v>
      </c>
      <c r="D139" s="150"/>
      <c r="E139" s="150"/>
      <c r="F139" s="134"/>
      <c r="G139" s="134"/>
      <c r="H139" s="138"/>
      <c r="I139" s="138"/>
      <c r="J139" s="138"/>
      <c r="K139" s="139"/>
      <c r="L139" s="134"/>
      <c r="M139" s="139"/>
      <c r="N139" s="139"/>
      <c r="O139" s="139"/>
      <c r="P139" s="139"/>
      <c r="Q139" s="138"/>
      <c r="R139" s="139"/>
      <c r="S139" s="139"/>
      <c r="T139" s="140"/>
      <c r="U139" s="116"/>
      <c r="V139" s="117"/>
      <c r="W139" s="111"/>
      <c r="X139" s="117"/>
      <c r="Y139" s="111"/>
      <c r="Z139" s="114"/>
      <c r="AA139" s="114"/>
      <c r="AB139" s="114"/>
      <c r="AC139" s="111"/>
      <c r="AD139" s="114"/>
      <c r="AE139" s="111"/>
      <c r="AF139" s="111"/>
    </row>
    <row r="140" spans="1:32" ht="15.6">
      <c r="A140" s="164">
        <v>330.2</v>
      </c>
      <c r="B140" s="164"/>
      <c r="C140" s="132" t="s">
        <v>101</v>
      </c>
      <c r="D140" s="152">
        <v>28700</v>
      </c>
      <c r="E140" s="150"/>
      <c r="F140" s="134" t="s">
        <v>102</v>
      </c>
      <c r="G140" s="134"/>
      <c r="H140" s="138">
        <v>40.5</v>
      </c>
      <c r="I140" s="138"/>
      <c r="J140" s="138">
        <v>0</v>
      </c>
      <c r="K140" s="139">
        <f t="shared" ref="K140:K146" si="57">(J140/100)*D140</f>
        <v>0</v>
      </c>
      <c r="L140" s="134"/>
      <c r="M140" s="157">
        <v>10841</v>
      </c>
      <c r="N140" s="139"/>
      <c r="O140" s="139">
        <f t="shared" ref="O140:O146" si="58">D140-K140-M140</f>
        <v>17859</v>
      </c>
      <c r="P140" s="139"/>
      <c r="Q140" s="138">
        <v>21</v>
      </c>
      <c r="R140" s="139">
        <f t="shared" ref="R140:R146" si="59">O140/Q140</f>
        <v>850.42857142857144</v>
      </c>
      <c r="S140" s="139"/>
      <c r="T140" s="140">
        <f t="shared" ref="T140:T147" si="60">(R140/D140)*100</f>
        <v>2.9631657541065208</v>
      </c>
      <c r="U140" s="116">
        <v>3.05</v>
      </c>
      <c r="V140" s="117">
        <f t="shared" ref="V140:V146" si="61">(U140/100)*D140</f>
        <v>875.35</v>
      </c>
      <c r="W140" s="111"/>
      <c r="X140" s="117">
        <f t="shared" ref="X140:X146" si="62">R140-V140</f>
        <v>-24.921428571428578</v>
      </c>
      <c r="Y140" s="111"/>
      <c r="Z140" s="114">
        <f t="shared" ref="Z140:Z146" si="63">D140*H140</f>
        <v>1162350</v>
      </c>
      <c r="AA140" s="114"/>
      <c r="AB140" s="114">
        <f t="shared" ref="AB140:AB146" si="64">D140*Q140</f>
        <v>602700</v>
      </c>
      <c r="AC140" s="111"/>
      <c r="AD140" s="122">
        <f t="shared" ref="AD140:AD146" si="65">((1-(Q140/H140))*((100-J140)/100))*D140</f>
        <v>13818.51851851852</v>
      </c>
      <c r="AE140" s="111"/>
      <c r="AF140" s="111"/>
    </row>
    <row r="141" spans="1:32" ht="15.6">
      <c r="A141" s="164">
        <v>331</v>
      </c>
      <c r="B141" s="164"/>
      <c r="C141" s="132" t="s">
        <v>103</v>
      </c>
      <c r="D141" s="150">
        <v>1201812</v>
      </c>
      <c r="E141" s="150"/>
      <c r="F141" s="134" t="s">
        <v>102</v>
      </c>
      <c r="G141" s="134"/>
      <c r="H141" s="138">
        <v>43.26</v>
      </c>
      <c r="I141" s="138"/>
      <c r="J141" s="138">
        <v>-0.8</v>
      </c>
      <c r="K141" s="139">
        <f t="shared" si="57"/>
        <v>-9614.496000000001</v>
      </c>
      <c r="L141" s="134"/>
      <c r="M141" s="157">
        <v>492932</v>
      </c>
      <c r="N141" s="139"/>
      <c r="O141" s="139">
        <f t="shared" si="58"/>
        <v>718494.49600000004</v>
      </c>
      <c r="P141" s="139"/>
      <c r="Q141" s="138">
        <v>20.56</v>
      </c>
      <c r="R141" s="139">
        <f t="shared" si="59"/>
        <v>34946.230350194557</v>
      </c>
      <c r="S141" s="139"/>
      <c r="T141" s="140">
        <f t="shared" si="60"/>
        <v>2.9077950919274027</v>
      </c>
      <c r="U141" s="116">
        <v>2.88</v>
      </c>
      <c r="V141" s="117">
        <f t="shared" si="61"/>
        <v>34612.185599999997</v>
      </c>
      <c r="W141" s="111"/>
      <c r="X141" s="117">
        <f t="shared" si="62"/>
        <v>334.04475019456004</v>
      </c>
      <c r="Y141" s="111"/>
      <c r="Z141" s="114">
        <f t="shared" si="63"/>
        <v>51990387.119999997</v>
      </c>
      <c r="AA141" s="114"/>
      <c r="AB141" s="114">
        <f t="shared" si="64"/>
        <v>24709254.719999999</v>
      </c>
      <c r="AC141" s="111"/>
      <c r="AD141" s="122">
        <f t="shared" si="65"/>
        <v>635676.87145631074</v>
      </c>
      <c r="AE141" s="111"/>
      <c r="AF141" s="111"/>
    </row>
    <row r="142" spans="1:32" ht="15.6">
      <c r="A142" s="164">
        <v>332</v>
      </c>
      <c r="B142" s="164"/>
      <c r="C142" s="132" t="s">
        <v>140</v>
      </c>
      <c r="D142" s="150">
        <v>5060587</v>
      </c>
      <c r="E142" s="150"/>
      <c r="F142" s="134" t="s">
        <v>102</v>
      </c>
      <c r="G142" s="134"/>
      <c r="H142" s="138">
        <v>40.01</v>
      </c>
      <c r="I142" s="138"/>
      <c r="J142" s="138">
        <v>-1.1599999999999999</v>
      </c>
      <c r="K142" s="157">
        <f t="shared" si="57"/>
        <v>-58702.809199999996</v>
      </c>
      <c r="L142" s="134"/>
      <c r="M142" s="157">
        <v>1920717</v>
      </c>
      <c r="N142" s="139"/>
      <c r="O142" s="157">
        <f t="shared" si="58"/>
        <v>3198572.8092</v>
      </c>
      <c r="P142" s="157"/>
      <c r="Q142" s="138">
        <v>20.63</v>
      </c>
      <c r="R142" s="157">
        <f t="shared" si="59"/>
        <v>155044.73142026176</v>
      </c>
      <c r="S142" s="157"/>
      <c r="T142" s="140">
        <f t="shared" si="60"/>
        <v>3.0637697053772963</v>
      </c>
      <c r="U142" s="116">
        <v>3.22</v>
      </c>
      <c r="V142" s="126">
        <f t="shared" si="61"/>
        <v>162950.9014</v>
      </c>
      <c r="W142" s="111"/>
      <c r="X142" s="126">
        <f t="shared" si="62"/>
        <v>-7906.1699797382462</v>
      </c>
      <c r="Y142" s="111"/>
      <c r="Z142" s="114">
        <f t="shared" si="63"/>
        <v>202474085.87</v>
      </c>
      <c r="AA142" s="114"/>
      <c r="AB142" s="114">
        <f t="shared" si="64"/>
        <v>104399909.81</v>
      </c>
      <c r="AC142" s="111"/>
      <c r="AD142" s="122">
        <f t="shared" si="65"/>
        <v>2479675.9935590099</v>
      </c>
      <c r="AE142" s="111"/>
      <c r="AF142" s="111"/>
    </row>
    <row r="143" spans="1:32" ht="15.6">
      <c r="A143" s="164">
        <v>333</v>
      </c>
      <c r="B143" s="164"/>
      <c r="C143" s="132" t="s">
        <v>141</v>
      </c>
      <c r="D143" s="150">
        <v>2447513</v>
      </c>
      <c r="E143" s="150"/>
      <c r="F143" s="134" t="s">
        <v>102</v>
      </c>
      <c r="G143" s="134"/>
      <c r="H143" s="138">
        <v>39.19</v>
      </c>
      <c r="I143" s="138"/>
      <c r="J143" s="138">
        <v>-2.14</v>
      </c>
      <c r="K143" s="157">
        <f t="shared" si="57"/>
        <v>-52376.778200000008</v>
      </c>
      <c r="L143" s="158"/>
      <c r="M143" s="157">
        <v>918938</v>
      </c>
      <c r="N143" s="157"/>
      <c r="O143" s="157">
        <f t="shared" si="58"/>
        <v>1580951.7782000001</v>
      </c>
      <c r="P143" s="157"/>
      <c r="Q143" s="159">
        <v>20.440000000000001</v>
      </c>
      <c r="R143" s="157">
        <f t="shared" si="59"/>
        <v>77345.977407045008</v>
      </c>
      <c r="S143" s="157"/>
      <c r="T143" s="160">
        <f t="shared" si="60"/>
        <v>3.160186581523571</v>
      </c>
      <c r="U143" s="127">
        <v>3.14</v>
      </c>
      <c r="V143" s="126">
        <f t="shared" si="61"/>
        <v>76851.908200000005</v>
      </c>
      <c r="W143" s="128"/>
      <c r="X143" s="126">
        <f t="shared" si="62"/>
        <v>494.06920704500226</v>
      </c>
      <c r="Y143" s="128"/>
      <c r="Z143" s="122">
        <f t="shared" si="63"/>
        <v>95918034.469999999</v>
      </c>
      <c r="AA143" s="122"/>
      <c r="AB143" s="122">
        <f t="shared" si="64"/>
        <v>50027165.720000006</v>
      </c>
      <c r="AC143" s="128"/>
      <c r="AD143" s="122">
        <f t="shared" si="65"/>
        <v>1196043.2085034444</v>
      </c>
      <c r="AE143" s="111"/>
      <c r="AF143" s="111"/>
    </row>
    <row r="144" spans="1:32" ht="15.6">
      <c r="A144" s="164">
        <v>334</v>
      </c>
      <c r="B144" s="164"/>
      <c r="C144" s="132" t="s">
        <v>106</v>
      </c>
      <c r="D144" s="154">
        <v>1289383</v>
      </c>
      <c r="E144" s="154"/>
      <c r="F144" s="134" t="s">
        <v>102</v>
      </c>
      <c r="G144" s="134"/>
      <c r="H144" s="138">
        <v>39.119999999999997</v>
      </c>
      <c r="I144" s="138"/>
      <c r="J144" s="138">
        <v>-2.64</v>
      </c>
      <c r="K144" s="157">
        <f t="shared" si="57"/>
        <v>-34039.711199999998</v>
      </c>
      <c r="L144" s="134"/>
      <c r="M144" s="157">
        <v>492184</v>
      </c>
      <c r="N144" s="139"/>
      <c r="O144" s="157">
        <f t="shared" si="58"/>
        <v>831238.71120000002</v>
      </c>
      <c r="P144" s="157"/>
      <c r="Q144" s="138">
        <v>19.899999999999999</v>
      </c>
      <c r="R144" s="157">
        <f t="shared" si="59"/>
        <v>41770.789507537695</v>
      </c>
      <c r="S144" s="157"/>
      <c r="T144" s="140">
        <f t="shared" si="60"/>
        <v>3.239595179053679</v>
      </c>
      <c r="U144" s="116">
        <v>3.19</v>
      </c>
      <c r="V144" s="126">
        <f t="shared" si="61"/>
        <v>41131.3177</v>
      </c>
      <c r="W144" s="111"/>
      <c r="X144" s="126">
        <f t="shared" si="62"/>
        <v>639.47180753769499</v>
      </c>
      <c r="Y144" s="111"/>
      <c r="Z144" s="114">
        <f t="shared" si="63"/>
        <v>50440662.959999993</v>
      </c>
      <c r="AA144" s="114"/>
      <c r="AB144" s="114">
        <f t="shared" si="64"/>
        <v>25658721.699999999</v>
      </c>
      <c r="AC144" s="111"/>
      <c r="AD144" s="122">
        <f t="shared" si="65"/>
        <v>650209.21547198365</v>
      </c>
      <c r="AE144" s="111"/>
      <c r="AF144" s="111"/>
    </row>
    <row r="145" spans="1:32" ht="15.6">
      <c r="A145" s="164">
        <v>335</v>
      </c>
      <c r="B145" s="164"/>
      <c r="C145" s="132" t="s">
        <v>107</v>
      </c>
      <c r="D145" s="150">
        <v>8847</v>
      </c>
      <c r="E145" s="150"/>
      <c r="F145" s="134" t="s">
        <v>102</v>
      </c>
      <c r="G145" s="134"/>
      <c r="H145" s="138">
        <v>47.7</v>
      </c>
      <c r="I145" s="138"/>
      <c r="J145" s="138">
        <v>0</v>
      </c>
      <c r="K145" s="157">
        <f t="shared" si="57"/>
        <v>0</v>
      </c>
      <c r="L145" s="134"/>
      <c r="M145" s="157">
        <v>3986</v>
      </c>
      <c r="N145" s="139"/>
      <c r="O145" s="157">
        <f t="shared" si="58"/>
        <v>4861</v>
      </c>
      <c r="P145" s="157"/>
      <c r="Q145" s="138">
        <v>19.510000000000002</v>
      </c>
      <c r="R145" s="157">
        <f t="shared" si="59"/>
        <v>249.15427985648384</v>
      </c>
      <c r="S145" s="157"/>
      <c r="T145" s="140">
        <f t="shared" si="60"/>
        <v>2.8162572607266174</v>
      </c>
      <c r="U145" s="116">
        <v>2.96</v>
      </c>
      <c r="V145" s="126">
        <f t="shared" si="61"/>
        <v>261.87119999999999</v>
      </c>
      <c r="W145" s="111"/>
      <c r="X145" s="126">
        <f t="shared" si="62"/>
        <v>-12.716920143516148</v>
      </c>
      <c r="Y145" s="111"/>
      <c r="Z145" s="114">
        <f t="shared" si="63"/>
        <v>422001.9</v>
      </c>
      <c r="AA145" s="114"/>
      <c r="AB145" s="114">
        <f t="shared" si="64"/>
        <v>172604.97</v>
      </c>
      <c r="AC145" s="111"/>
      <c r="AD145" s="122">
        <f t="shared" si="65"/>
        <v>5228.4471698113211</v>
      </c>
      <c r="AE145" s="111"/>
      <c r="AF145" s="111"/>
    </row>
    <row r="146" spans="1:32" ht="15.6">
      <c r="A146" s="164">
        <v>336</v>
      </c>
      <c r="B146" s="164"/>
      <c r="C146" s="132" t="s">
        <v>142</v>
      </c>
      <c r="D146" s="150">
        <v>744</v>
      </c>
      <c r="E146" s="150"/>
      <c r="F146" s="134" t="s">
        <v>102</v>
      </c>
      <c r="G146" s="134"/>
      <c r="H146" s="138">
        <v>109.9</v>
      </c>
      <c r="I146" s="138"/>
      <c r="J146" s="138">
        <v>-1.07</v>
      </c>
      <c r="K146" s="157">
        <f t="shared" si="57"/>
        <v>-7.9608000000000008</v>
      </c>
      <c r="L146" s="134"/>
      <c r="M146" s="157">
        <v>480</v>
      </c>
      <c r="N146" s="139"/>
      <c r="O146" s="157">
        <f t="shared" si="58"/>
        <v>271.96079999999995</v>
      </c>
      <c r="P146" s="157"/>
      <c r="Q146" s="138">
        <v>20.399999999999999</v>
      </c>
      <c r="R146" s="157">
        <f t="shared" si="59"/>
        <v>13.33141176470588</v>
      </c>
      <c r="S146" s="157"/>
      <c r="T146" s="140">
        <f t="shared" si="60"/>
        <v>1.7918564199873495</v>
      </c>
      <c r="U146" s="116">
        <v>2.14</v>
      </c>
      <c r="V146" s="126">
        <f t="shared" si="61"/>
        <v>15.921600000000002</v>
      </c>
      <c r="W146" s="111"/>
      <c r="X146" s="126">
        <f t="shared" si="62"/>
        <v>-2.5901882352941215</v>
      </c>
      <c r="Y146" s="111"/>
      <c r="Z146" s="114">
        <f t="shared" si="63"/>
        <v>81765.600000000006</v>
      </c>
      <c r="AA146" s="114"/>
      <c r="AB146" s="114">
        <f t="shared" si="64"/>
        <v>15177.599999999999</v>
      </c>
      <c r="AC146" s="111"/>
      <c r="AD146" s="122">
        <f t="shared" si="65"/>
        <v>612.37935941765238</v>
      </c>
      <c r="AE146" s="111"/>
      <c r="AF146" s="111"/>
    </row>
    <row r="147" spans="1:32" ht="15.6">
      <c r="A147" s="164"/>
      <c r="B147" s="164"/>
      <c r="C147" s="132" t="s">
        <v>145</v>
      </c>
      <c r="D147" s="153">
        <f>SUM(D140:D146)</f>
        <v>10037586</v>
      </c>
      <c r="E147" s="154"/>
      <c r="F147" s="134"/>
      <c r="G147" s="134"/>
      <c r="H147" s="171">
        <f>Z147/D147</f>
        <v>40.098215638700381</v>
      </c>
      <c r="I147" s="138"/>
      <c r="J147" s="171">
        <f>(K147/D147)*100</f>
        <v>-1.5416232090066275</v>
      </c>
      <c r="K147" s="155">
        <f>SUM(K140:K146)</f>
        <v>-154741.75539999999</v>
      </c>
      <c r="L147" s="134"/>
      <c r="M147" s="155">
        <f>SUM(M140:M146)</f>
        <v>3840078</v>
      </c>
      <c r="N147" s="139"/>
      <c r="O147" s="155">
        <f>SUM(O140:O146)</f>
        <v>6352249.7553999992</v>
      </c>
      <c r="P147" s="154"/>
      <c r="Q147" s="171">
        <f>AB147/D147</f>
        <v>20.481571417669546</v>
      </c>
      <c r="R147" s="155">
        <f>SUM(R140:R146)</f>
        <v>310220.64294808876</v>
      </c>
      <c r="S147" s="154"/>
      <c r="T147" s="172">
        <f t="shared" si="60"/>
        <v>3.0905901373904916</v>
      </c>
      <c r="U147" s="116">
        <f>(V147/D147)*100</f>
        <v>3.1551356640929402</v>
      </c>
      <c r="V147" s="129">
        <f>SUM(V140:V146)</f>
        <v>316699.45569999999</v>
      </c>
      <c r="W147" s="111"/>
      <c r="X147" s="129">
        <f>SUM(X140:X146)</f>
        <v>-6478.8127519112277</v>
      </c>
      <c r="Y147" s="111"/>
      <c r="Z147" s="129">
        <f>SUM(Z140:Z146)</f>
        <v>402489287.92000002</v>
      </c>
      <c r="AA147" s="114"/>
      <c r="AB147" s="129">
        <f>SUM(AB140:AB146)</f>
        <v>205585534.51999998</v>
      </c>
      <c r="AC147" s="111"/>
      <c r="AD147" s="129">
        <f>SUM(AD140:AD146)</f>
        <v>4981264.6340384968</v>
      </c>
      <c r="AE147" s="111"/>
      <c r="AF147" s="111"/>
    </row>
    <row r="148" spans="1:32" ht="15.6">
      <c r="A148" s="164"/>
      <c r="B148" s="164"/>
      <c r="C148" s="132"/>
      <c r="D148" s="154"/>
      <c r="E148" s="154"/>
      <c r="F148" s="134"/>
      <c r="G148" s="134"/>
      <c r="H148" s="138"/>
      <c r="I148" s="138"/>
      <c r="J148" s="138"/>
      <c r="K148" s="139"/>
      <c r="L148" s="134"/>
      <c r="M148" s="139"/>
      <c r="N148" s="139"/>
      <c r="O148" s="139"/>
      <c r="P148" s="139"/>
      <c r="Q148" s="138"/>
      <c r="R148" s="139"/>
      <c r="S148" s="139"/>
      <c r="T148" s="140"/>
      <c r="U148" s="116"/>
      <c r="V148" s="117"/>
      <c r="W148" s="111"/>
      <c r="X148" s="117"/>
      <c r="Y148" s="111"/>
      <c r="Z148" s="114"/>
      <c r="AA148" s="114"/>
      <c r="AB148" s="114"/>
      <c r="AC148" s="111"/>
      <c r="AD148" s="114"/>
      <c r="AE148" s="111"/>
      <c r="AF148" s="111"/>
    </row>
    <row r="149" spans="1:32" ht="15.6">
      <c r="A149" s="164"/>
      <c r="B149" s="164"/>
      <c r="C149" s="165" t="s">
        <v>146</v>
      </c>
      <c r="D149" s="150"/>
      <c r="E149" s="150"/>
      <c r="F149" s="134"/>
      <c r="G149" s="134"/>
      <c r="H149" s="138"/>
      <c r="I149" s="138"/>
      <c r="J149" s="138"/>
      <c r="K149" s="139"/>
      <c r="L149" s="134"/>
      <c r="M149" s="139"/>
      <c r="N149" s="139"/>
      <c r="O149" s="139"/>
      <c r="P149" s="139"/>
      <c r="Q149" s="138"/>
      <c r="R149" s="139"/>
      <c r="S149" s="139"/>
      <c r="T149" s="140"/>
      <c r="U149" s="116"/>
      <c r="V149" s="117"/>
      <c r="W149" s="111"/>
      <c r="X149" s="117"/>
      <c r="Y149" s="111"/>
      <c r="Z149" s="114"/>
      <c r="AA149" s="114"/>
      <c r="AB149" s="114"/>
      <c r="AC149" s="111"/>
      <c r="AD149" s="114"/>
      <c r="AE149" s="111"/>
      <c r="AF149" s="111"/>
    </row>
    <row r="150" spans="1:32" ht="15.6">
      <c r="A150" s="164">
        <v>330.2</v>
      </c>
      <c r="B150" s="164"/>
      <c r="C150" s="132" t="s">
        <v>101</v>
      </c>
      <c r="D150" s="152">
        <v>5879</v>
      </c>
      <c r="E150" s="150"/>
      <c r="F150" s="134" t="s">
        <v>102</v>
      </c>
      <c r="G150" s="134"/>
      <c r="H150" s="138">
        <v>114.85</v>
      </c>
      <c r="I150" s="138"/>
      <c r="J150" s="138">
        <v>0</v>
      </c>
      <c r="K150" s="139">
        <f t="shared" ref="K150:K156" si="66">(J150/100)*D150</f>
        <v>0</v>
      </c>
      <c r="L150" s="134"/>
      <c r="M150" s="157">
        <v>3664</v>
      </c>
      <c r="N150" s="139"/>
      <c r="O150" s="139">
        <f t="shared" ref="O150:O156" si="67">D150-K150-M150</f>
        <v>2215</v>
      </c>
      <c r="P150" s="139"/>
      <c r="Q150" s="138">
        <v>27</v>
      </c>
      <c r="R150" s="139">
        <f t="shared" ref="R150:R156" si="68">O150/Q150</f>
        <v>82.037037037037038</v>
      </c>
      <c r="S150" s="139"/>
      <c r="T150" s="140">
        <f t="shared" ref="T150:T157" si="69">(R150/D150)*100</f>
        <v>1.3954250218921083</v>
      </c>
      <c r="U150" s="116">
        <v>1.58</v>
      </c>
      <c r="V150" s="117">
        <f t="shared" ref="V150:V156" si="70">(U150/100)*D150</f>
        <v>92.888200000000012</v>
      </c>
      <c r="W150" s="111"/>
      <c r="X150" s="117">
        <f t="shared" ref="X150:X156" si="71">R150-V150</f>
        <v>-10.851162962962974</v>
      </c>
      <c r="Y150" s="111"/>
      <c r="Z150" s="114">
        <f t="shared" ref="Z150:Z156" si="72">D150*H150</f>
        <v>675203.15</v>
      </c>
      <c r="AA150" s="114"/>
      <c r="AB150" s="114">
        <f t="shared" ref="AB150:AB156" si="73">D150*Q150</f>
        <v>158733</v>
      </c>
      <c r="AC150" s="111"/>
      <c r="AD150" s="122">
        <f t="shared" ref="AD150:AD156" si="74">((1-(Q150/H150))*((100-J150)/100))*D150</f>
        <v>4496.910317805834</v>
      </c>
      <c r="AE150" s="111"/>
      <c r="AF150" s="111"/>
    </row>
    <row r="151" spans="1:32" ht="15.6">
      <c r="A151" s="164">
        <v>331</v>
      </c>
      <c r="B151" s="164"/>
      <c r="C151" s="132" t="s">
        <v>103</v>
      </c>
      <c r="D151" s="150">
        <v>3294144</v>
      </c>
      <c r="E151" s="150"/>
      <c r="F151" s="134" t="s">
        <v>102</v>
      </c>
      <c r="G151" s="134"/>
      <c r="H151" s="138">
        <v>75.5</v>
      </c>
      <c r="I151" s="138"/>
      <c r="J151" s="138">
        <v>-1.07</v>
      </c>
      <c r="K151" s="139">
        <f t="shared" si="66"/>
        <v>-35247.340800000005</v>
      </c>
      <c r="L151" s="134"/>
      <c r="M151" s="157">
        <v>1733047</v>
      </c>
      <c r="N151" s="139"/>
      <c r="O151" s="139">
        <f t="shared" si="67"/>
        <v>1596344.3407999999</v>
      </c>
      <c r="P151" s="139"/>
      <c r="Q151" s="138">
        <v>26.24</v>
      </c>
      <c r="R151" s="139">
        <f t="shared" si="68"/>
        <v>60836.293475609753</v>
      </c>
      <c r="S151" s="139"/>
      <c r="T151" s="140">
        <f t="shared" si="69"/>
        <v>1.846801277527933</v>
      </c>
      <c r="U151" s="116">
        <v>1.82</v>
      </c>
      <c r="V151" s="117">
        <f t="shared" si="70"/>
        <v>59953.4208</v>
      </c>
      <c r="W151" s="111"/>
      <c r="X151" s="117">
        <f t="shared" si="71"/>
        <v>882.87267560975306</v>
      </c>
      <c r="Y151" s="111"/>
      <c r="Z151" s="114">
        <f t="shared" si="72"/>
        <v>248707872</v>
      </c>
      <c r="AA151" s="114"/>
      <c r="AB151" s="114">
        <f t="shared" si="73"/>
        <v>86438338.559999987</v>
      </c>
      <c r="AC151" s="111"/>
      <c r="AD151" s="122">
        <f t="shared" si="74"/>
        <v>2172262.4827524237</v>
      </c>
      <c r="AE151" s="111"/>
      <c r="AF151" s="111"/>
    </row>
    <row r="152" spans="1:32" ht="15.6">
      <c r="A152" s="164">
        <v>332</v>
      </c>
      <c r="B152" s="164"/>
      <c r="C152" s="132" t="s">
        <v>140</v>
      </c>
      <c r="D152" s="154">
        <v>17358186</v>
      </c>
      <c r="E152" s="154"/>
      <c r="F152" s="134" t="s">
        <v>102</v>
      </c>
      <c r="G152" s="134"/>
      <c r="H152" s="138">
        <v>69.33</v>
      </c>
      <c r="I152" s="138"/>
      <c r="J152" s="138">
        <v>-1.55</v>
      </c>
      <c r="K152" s="157">
        <f t="shared" si="66"/>
        <v>-269051.88299999997</v>
      </c>
      <c r="L152" s="134"/>
      <c r="M152" s="157">
        <v>8677236</v>
      </c>
      <c r="N152" s="139"/>
      <c r="O152" s="157">
        <f t="shared" si="67"/>
        <v>8950001.8830000013</v>
      </c>
      <c r="P152" s="157"/>
      <c r="Q152" s="138">
        <v>26.36</v>
      </c>
      <c r="R152" s="157">
        <f t="shared" si="68"/>
        <v>339529.66172230657</v>
      </c>
      <c r="S152" s="157"/>
      <c r="T152" s="140">
        <f t="shared" si="69"/>
        <v>1.9560204143584277</v>
      </c>
      <c r="U152" s="116">
        <v>2.0499999999999998</v>
      </c>
      <c r="V152" s="126">
        <f t="shared" si="70"/>
        <v>355842.81299999997</v>
      </c>
      <c r="W152" s="111"/>
      <c r="X152" s="126">
        <f t="shared" si="71"/>
        <v>-16313.151277693396</v>
      </c>
      <c r="Y152" s="111"/>
      <c r="Z152" s="114">
        <f t="shared" si="72"/>
        <v>1203443035.3799999</v>
      </c>
      <c r="AA152" s="114"/>
      <c r="AB152" s="114">
        <f t="shared" si="73"/>
        <v>457561782.95999998</v>
      </c>
      <c r="AC152" s="111"/>
      <c r="AD152" s="122">
        <f t="shared" si="74"/>
        <v>10925175.419479448</v>
      </c>
      <c r="AE152" s="111"/>
      <c r="AF152" s="111"/>
    </row>
    <row r="153" spans="1:32" ht="15.6">
      <c r="A153" s="164">
        <v>333</v>
      </c>
      <c r="B153" s="164"/>
      <c r="C153" s="132" t="s">
        <v>141</v>
      </c>
      <c r="D153" s="150">
        <v>7867538</v>
      </c>
      <c r="E153" s="150"/>
      <c r="F153" s="134" t="s">
        <v>102</v>
      </c>
      <c r="G153" s="134"/>
      <c r="H153" s="138">
        <v>55.01</v>
      </c>
      <c r="I153" s="138"/>
      <c r="J153" s="138">
        <v>-2.84</v>
      </c>
      <c r="K153" s="157">
        <f t="shared" si="66"/>
        <v>-223438.07919999998</v>
      </c>
      <c r="L153" s="134"/>
      <c r="M153" s="157">
        <v>3315715</v>
      </c>
      <c r="N153" s="139"/>
      <c r="O153" s="157">
        <f t="shared" si="67"/>
        <v>4775261.0791999996</v>
      </c>
      <c r="P153" s="157"/>
      <c r="Q153" s="138">
        <v>26.1</v>
      </c>
      <c r="R153" s="157">
        <f t="shared" si="68"/>
        <v>182960.19460536397</v>
      </c>
      <c r="S153" s="157"/>
      <c r="T153" s="140">
        <f t="shared" si="69"/>
        <v>2.32550760613249</v>
      </c>
      <c r="U153" s="116">
        <v>2.11</v>
      </c>
      <c r="V153" s="126">
        <f t="shared" si="70"/>
        <v>166005.05179999999</v>
      </c>
      <c r="W153" s="111"/>
      <c r="X153" s="126">
        <f t="shared" si="71"/>
        <v>16955.142805363983</v>
      </c>
      <c r="Y153" s="111"/>
      <c r="Z153" s="114">
        <f t="shared" si="72"/>
        <v>432793265.38</v>
      </c>
      <c r="AA153" s="114"/>
      <c r="AB153" s="114">
        <f t="shared" si="73"/>
        <v>205342741.80000001</v>
      </c>
      <c r="AC153" s="111"/>
      <c r="AD153" s="122">
        <f t="shared" si="74"/>
        <v>4252138.1285161246</v>
      </c>
      <c r="AE153" s="111"/>
      <c r="AF153" s="111"/>
    </row>
    <row r="154" spans="1:32" ht="15.6">
      <c r="A154" s="164">
        <v>334</v>
      </c>
      <c r="B154" s="164"/>
      <c r="C154" s="132" t="s">
        <v>106</v>
      </c>
      <c r="D154" s="150">
        <v>3125742</v>
      </c>
      <c r="E154" s="150"/>
      <c r="F154" s="134" t="s">
        <v>102</v>
      </c>
      <c r="G154" s="134"/>
      <c r="H154" s="138">
        <v>49.96</v>
      </c>
      <c r="I154" s="138"/>
      <c r="J154" s="138">
        <v>-3.48</v>
      </c>
      <c r="K154" s="157">
        <f t="shared" si="66"/>
        <v>-108775.8216</v>
      </c>
      <c r="L154" s="134"/>
      <c r="M154" s="157">
        <v>1227409</v>
      </c>
      <c r="N154" s="139"/>
      <c r="O154" s="157">
        <f t="shared" si="67"/>
        <v>2007108.8215999999</v>
      </c>
      <c r="P154" s="157"/>
      <c r="Q154" s="138">
        <v>24.88</v>
      </c>
      <c r="R154" s="157">
        <f t="shared" si="68"/>
        <v>80671.576430868168</v>
      </c>
      <c r="S154" s="157"/>
      <c r="T154" s="140">
        <f t="shared" si="69"/>
        <v>2.5808776422004174</v>
      </c>
      <c r="U154" s="116">
        <v>2.21</v>
      </c>
      <c r="V154" s="126">
        <f t="shared" si="70"/>
        <v>69078.898199999996</v>
      </c>
      <c r="W154" s="111"/>
      <c r="X154" s="126">
        <f t="shared" si="71"/>
        <v>11592.678230868172</v>
      </c>
      <c r="Y154" s="111"/>
      <c r="Z154" s="114">
        <f t="shared" si="72"/>
        <v>156162070.31999999</v>
      </c>
      <c r="AA154" s="114"/>
      <c r="AB154" s="114">
        <f t="shared" si="73"/>
        <v>77768460.959999993</v>
      </c>
      <c r="AC154" s="111"/>
      <c r="AD154" s="122">
        <f t="shared" si="74"/>
        <v>1623733.1258152123</v>
      </c>
      <c r="AE154" s="111"/>
      <c r="AF154" s="111"/>
    </row>
    <row r="155" spans="1:32" ht="15.6">
      <c r="A155" s="164">
        <v>335</v>
      </c>
      <c r="B155" s="164"/>
      <c r="C155" s="132" t="s">
        <v>107</v>
      </c>
      <c r="D155" s="150">
        <v>110716</v>
      </c>
      <c r="E155" s="150"/>
      <c r="F155" s="134" t="s">
        <v>102</v>
      </c>
      <c r="G155" s="134"/>
      <c r="H155" s="138">
        <v>48.52</v>
      </c>
      <c r="I155" s="138"/>
      <c r="J155" s="138">
        <v>0</v>
      </c>
      <c r="K155" s="157">
        <f t="shared" si="66"/>
        <v>0</v>
      </c>
      <c r="L155" s="134"/>
      <c r="M155" s="157">
        <v>41907</v>
      </c>
      <c r="N155" s="139"/>
      <c r="O155" s="157">
        <f t="shared" si="67"/>
        <v>68809</v>
      </c>
      <c r="P155" s="157"/>
      <c r="Q155" s="138">
        <v>24.85</v>
      </c>
      <c r="R155" s="157">
        <f t="shared" si="68"/>
        <v>2768.9738430583498</v>
      </c>
      <c r="S155" s="157"/>
      <c r="T155" s="140">
        <f t="shared" si="69"/>
        <v>2.5009699077444538</v>
      </c>
      <c r="U155" s="116">
        <v>2.46</v>
      </c>
      <c r="V155" s="126">
        <f t="shared" si="70"/>
        <v>2723.6136000000001</v>
      </c>
      <c r="W155" s="111"/>
      <c r="X155" s="126">
        <f t="shared" si="71"/>
        <v>45.360243058349624</v>
      </c>
      <c r="Y155" s="111"/>
      <c r="Z155" s="114">
        <f t="shared" si="72"/>
        <v>5371940.3200000003</v>
      </c>
      <c r="AA155" s="114"/>
      <c r="AB155" s="114">
        <f t="shared" si="73"/>
        <v>2751292.6</v>
      </c>
      <c r="AC155" s="111"/>
      <c r="AD155" s="122">
        <f t="shared" si="74"/>
        <v>54011.700741962079</v>
      </c>
      <c r="AE155" s="111"/>
      <c r="AF155" s="111"/>
    </row>
    <row r="156" spans="1:32" ht="15.6">
      <c r="A156" s="164">
        <v>336</v>
      </c>
      <c r="B156" s="164"/>
      <c r="C156" s="132" t="s">
        <v>142</v>
      </c>
      <c r="D156" s="150">
        <v>541429</v>
      </c>
      <c r="E156" s="150"/>
      <c r="F156" s="134" t="s">
        <v>102</v>
      </c>
      <c r="G156" s="134"/>
      <c r="H156" s="138">
        <v>54.24</v>
      </c>
      <c r="I156" s="138"/>
      <c r="J156" s="138">
        <v>-1.42</v>
      </c>
      <c r="K156" s="157">
        <f t="shared" si="66"/>
        <v>-7688.2917999999991</v>
      </c>
      <c r="L156" s="134"/>
      <c r="M156" s="157">
        <v>223751</v>
      </c>
      <c r="N156" s="139"/>
      <c r="O156" s="157">
        <f t="shared" si="67"/>
        <v>325366.29180000001</v>
      </c>
      <c r="P156" s="157"/>
      <c r="Q156" s="138">
        <v>26.32</v>
      </c>
      <c r="R156" s="157">
        <f t="shared" si="68"/>
        <v>12361.94117781155</v>
      </c>
      <c r="S156" s="157"/>
      <c r="T156" s="140">
        <f t="shared" si="69"/>
        <v>2.2832063258177064</v>
      </c>
      <c r="U156" s="116">
        <v>2.19</v>
      </c>
      <c r="V156" s="126">
        <f t="shared" si="70"/>
        <v>11857.295099999999</v>
      </c>
      <c r="W156" s="111"/>
      <c r="X156" s="126">
        <f t="shared" si="71"/>
        <v>504.64607781155064</v>
      </c>
      <c r="Y156" s="111"/>
      <c r="Z156" s="114">
        <f t="shared" si="72"/>
        <v>29367108.960000001</v>
      </c>
      <c r="AA156" s="114"/>
      <c r="AB156" s="114">
        <f t="shared" si="73"/>
        <v>14250411.279999999</v>
      </c>
      <c r="AC156" s="111"/>
      <c r="AD156" s="122">
        <f t="shared" si="74"/>
        <v>282657.72100029496</v>
      </c>
      <c r="AE156" s="111"/>
      <c r="AF156" s="111"/>
    </row>
    <row r="157" spans="1:32" ht="15.6">
      <c r="A157" s="164"/>
      <c r="B157" s="164"/>
      <c r="C157" s="134" t="s">
        <v>147</v>
      </c>
      <c r="D157" s="153">
        <f>SUM(D150:D156)</f>
        <v>32303634</v>
      </c>
      <c r="E157" s="154"/>
      <c r="F157" s="134"/>
      <c r="G157" s="134"/>
      <c r="H157" s="171">
        <f>Z157/D157</f>
        <v>64.28132808556461</v>
      </c>
      <c r="I157" s="138"/>
      <c r="J157" s="171">
        <f>(K157/D157)*100</f>
        <v>-1.9942072659688999</v>
      </c>
      <c r="K157" s="155">
        <f>SUM(K150:K156)</f>
        <v>-644201.41639999999</v>
      </c>
      <c r="L157" s="134"/>
      <c r="M157" s="155">
        <f>SUM(M150:M156)</f>
        <v>15222729</v>
      </c>
      <c r="N157" s="139"/>
      <c r="O157" s="155">
        <f>SUM(O150:O156)</f>
        <v>17725106.4164</v>
      </c>
      <c r="P157" s="154"/>
      <c r="Q157" s="171">
        <f>AB157/D157</f>
        <v>26.135504171450183</v>
      </c>
      <c r="R157" s="155">
        <f>SUM(R150:R156)</f>
        <v>679210.67829205538</v>
      </c>
      <c r="S157" s="154"/>
      <c r="T157" s="172">
        <f t="shared" si="69"/>
        <v>2.1025828805887761</v>
      </c>
      <c r="U157" s="116">
        <f>(V157/D157)*100</f>
        <v>2.0603068394719926</v>
      </c>
      <c r="V157" s="129">
        <f>SUM(V150:V156)</f>
        <v>665553.98069999996</v>
      </c>
      <c r="W157" s="111"/>
      <c r="X157" s="129">
        <f>SUM(X150:X156)</f>
        <v>13656.697592055451</v>
      </c>
      <c r="Y157" s="111"/>
      <c r="Z157" s="129">
        <f>SUM(Z150:Z156)</f>
        <v>2076520495.5099998</v>
      </c>
      <c r="AA157" s="114"/>
      <c r="AB157" s="129">
        <f>SUM(AB150:AB156)</f>
        <v>844271761.15999997</v>
      </c>
      <c r="AC157" s="111"/>
      <c r="AD157" s="129">
        <f>SUM(AD150:AD156)</f>
        <v>19314475.488623273</v>
      </c>
      <c r="AE157" s="111"/>
      <c r="AF157" s="111"/>
    </row>
    <row r="158" spans="1:32" ht="15.6">
      <c r="A158" s="164"/>
      <c r="B158" s="164"/>
      <c r="C158" s="132"/>
      <c r="D158" s="150"/>
      <c r="E158" s="150"/>
      <c r="F158" s="134"/>
      <c r="G158" s="134"/>
      <c r="H158" s="138"/>
      <c r="I158" s="138"/>
      <c r="J158" s="138"/>
      <c r="K158" s="139"/>
      <c r="L158" s="134"/>
      <c r="M158" s="139"/>
      <c r="N158" s="139"/>
      <c r="O158" s="139"/>
      <c r="P158" s="139"/>
      <c r="Q158" s="138"/>
      <c r="R158" s="139"/>
      <c r="S158" s="139"/>
      <c r="T158" s="140"/>
      <c r="U158" s="116"/>
      <c r="V158" s="117"/>
      <c r="W158" s="111"/>
      <c r="X158" s="117"/>
      <c r="Y158" s="111"/>
      <c r="Z158" s="114"/>
      <c r="AA158" s="114"/>
      <c r="AB158" s="114"/>
      <c r="AC158" s="111"/>
      <c r="AD158" s="114"/>
      <c r="AE158" s="111"/>
      <c r="AF158" s="111"/>
    </row>
    <row r="159" spans="1:32" ht="15.6">
      <c r="A159" s="164"/>
      <c r="B159" s="164"/>
      <c r="C159" s="165" t="s">
        <v>148</v>
      </c>
      <c r="D159" s="150"/>
      <c r="E159" s="150"/>
      <c r="F159" s="134"/>
      <c r="G159" s="134"/>
      <c r="H159" s="138"/>
      <c r="I159" s="138"/>
      <c r="J159" s="138"/>
      <c r="K159" s="139"/>
      <c r="L159" s="134"/>
      <c r="M159" s="139"/>
      <c r="N159" s="139"/>
      <c r="O159" s="139"/>
      <c r="P159" s="139"/>
      <c r="Q159" s="138"/>
      <c r="R159" s="139"/>
      <c r="S159" s="139"/>
      <c r="T159" s="140"/>
      <c r="U159" s="116"/>
      <c r="V159" s="117"/>
      <c r="W159" s="111"/>
      <c r="X159" s="117"/>
      <c r="Y159" s="111"/>
      <c r="Z159" s="114"/>
      <c r="AA159" s="114"/>
      <c r="AB159" s="114"/>
      <c r="AC159" s="111"/>
      <c r="AD159" s="114"/>
      <c r="AE159" s="111"/>
      <c r="AF159" s="111"/>
    </row>
    <row r="160" spans="1:32" ht="15.6">
      <c r="A160" s="164">
        <v>331</v>
      </c>
      <c r="B160" s="164"/>
      <c r="C160" s="132" t="s">
        <v>103</v>
      </c>
      <c r="D160" s="152">
        <v>56557</v>
      </c>
      <c r="E160" s="150"/>
      <c r="F160" s="134" t="s">
        <v>102</v>
      </c>
      <c r="G160" s="134"/>
      <c r="H160" s="138">
        <v>49.36</v>
      </c>
      <c r="I160" s="138"/>
      <c r="J160" s="138">
        <v>-0.05</v>
      </c>
      <c r="K160" s="139">
        <f t="shared" ref="K160:K165" si="75">(J160/100)*D160</f>
        <v>-28.278500000000001</v>
      </c>
      <c r="L160" s="134"/>
      <c r="M160" s="139">
        <v>66693</v>
      </c>
      <c r="N160" s="139"/>
      <c r="O160" s="139">
        <f t="shared" ref="O160:O165" si="76">D160-K160-M160</f>
        <v>-10107.7215</v>
      </c>
      <c r="P160" s="139"/>
      <c r="Q160" s="138">
        <v>3.99</v>
      </c>
      <c r="R160" s="139">
        <f>(T160/100)*D160</f>
        <v>0</v>
      </c>
      <c r="S160" s="139"/>
      <c r="T160" s="140">
        <v>0</v>
      </c>
      <c r="U160" s="116">
        <v>1.19</v>
      </c>
      <c r="V160" s="117">
        <f t="shared" ref="V160:V165" si="77">(U160/100)*D160</f>
        <v>673.02829999999994</v>
      </c>
      <c r="W160" s="111"/>
      <c r="X160" s="117">
        <f t="shared" ref="X160:X165" si="78">R160-V160</f>
        <v>-673.02829999999994</v>
      </c>
      <c r="Y160" s="111"/>
      <c r="Z160" s="114">
        <f t="shared" ref="Z160:Z165" si="79">D160*H160</f>
        <v>2791653.52</v>
      </c>
      <c r="AA160" s="114"/>
      <c r="AB160" s="114">
        <f t="shared" ref="AB160:AB165" si="80">D160*Q160</f>
        <v>225662.43000000002</v>
      </c>
      <c r="AC160" s="111"/>
      <c r="AD160" s="122">
        <f t="shared" ref="AD160:AD165" si="81">((1-(Q160/H160))*((100-J160)/100))*D160</f>
        <v>52011.225395968388</v>
      </c>
      <c r="AE160" s="111"/>
      <c r="AF160" s="111"/>
    </row>
    <row r="161" spans="1:32" ht="15.6">
      <c r="A161" s="164">
        <v>332</v>
      </c>
      <c r="B161" s="164"/>
      <c r="C161" s="132" t="s">
        <v>140</v>
      </c>
      <c r="D161" s="154">
        <v>77921</v>
      </c>
      <c r="E161" s="154"/>
      <c r="F161" s="134" t="s">
        <v>102</v>
      </c>
      <c r="G161" s="134"/>
      <c r="H161" s="138">
        <v>86.7</v>
      </c>
      <c r="I161" s="138"/>
      <c r="J161" s="138">
        <v>-7.0000000000000007E-2</v>
      </c>
      <c r="K161" s="139">
        <f t="shared" si="75"/>
        <v>-54.544700000000006</v>
      </c>
      <c r="L161" s="134"/>
      <c r="M161" s="139">
        <v>95788</v>
      </c>
      <c r="N161" s="139"/>
      <c r="O161" s="139">
        <f t="shared" si="76"/>
        <v>-17812.455300000001</v>
      </c>
      <c r="P161" s="139"/>
      <c r="Q161" s="138">
        <v>3.99</v>
      </c>
      <c r="R161" s="139">
        <f>(T161/100)*D161</f>
        <v>0</v>
      </c>
      <c r="S161" s="139"/>
      <c r="T161" s="140">
        <v>0</v>
      </c>
      <c r="U161" s="116">
        <v>0.04</v>
      </c>
      <c r="V161" s="117">
        <f t="shared" si="77"/>
        <v>31.168400000000002</v>
      </c>
      <c r="W161" s="111"/>
      <c r="X161" s="117">
        <f t="shared" si="78"/>
        <v>-31.168400000000002</v>
      </c>
      <c r="Y161" s="111"/>
      <c r="Z161" s="114">
        <f t="shared" si="79"/>
        <v>6755750.7000000002</v>
      </c>
      <c r="AA161" s="114"/>
      <c r="AB161" s="114">
        <f t="shared" si="80"/>
        <v>310904.79000000004</v>
      </c>
      <c r="AC161" s="111"/>
      <c r="AD161" s="122">
        <f t="shared" si="81"/>
        <v>74387.050774359857</v>
      </c>
      <c r="AE161" s="111"/>
      <c r="AF161" s="111"/>
    </row>
    <row r="162" spans="1:32" ht="15.6">
      <c r="A162" s="164">
        <v>333</v>
      </c>
      <c r="B162" s="164"/>
      <c r="C162" s="132" t="s">
        <v>141</v>
      </c>
      <c r="D162" s="154">
        <v>76558</v>
      </c>
      <c r="E162" s="154"/>
      <c r="F162" s="134" t="s">
        <v>102</v>
      </c>
      <c r="G162" s="134"/>
      <c r="H162" s="138">
        <v>68.78</v>
      </c>
      <c r="I162" s="138"/>
      <c r="J162" s="138">
        <v>-0.12</v>
      </c>
      <c r="K162" s="139">
        <f t="shared" si="75"/>
        <v>-91.869599999999991</v>
      </c>
      <c r="L162" s="134"/>
      <c r="M162" s="139">
        <v>92788</v>
      </c>
      <c r="N162" s="139"/>
      <c r="O162" s="139">
        <f t="shared" si="76"/>
        <v>-16138.130399999995</v>
      </c>
      <c r="P162" s="139"/>
      <c r="Q162" s="138">
        <v>3.99</v>
      </c>
      <c r="R162" s="139">
        <f>(T162/100)*D162</f>
        <v>0</v>
      </c>
      <c r="S162" s="139"/>
      <c r="T162" s="140">
        <v>0</v>
      </c>
      <c r="U162" s="116">
        <v>0.56000000000000005</v>
      </c>
      <c r="V162" s="117">
        <f t="shared" si="77"/>
        <v>428.72480000000007</v>
      </c>
      <c r="W162" s="111"/>
      <c r="X162" s="117">
        <f t="shared" si="78"/>
        <v>-428.72480000000007</v>
      </c>
      <c r="Y162" s="111"/>
      <c r="Z162" s="114">
        <f t="shared" si="79"/>
        <v>5265659.24</v>
      </c>
      <c r="AA162" s="114"/>
      <c r="AB162" s="114">
        <f t="shared" si="80"/>
        <v>305466.42000000004</v>
      </c>
      <c r="AC162" s="111"/>
      <c r="AD162" s="122">
        <f t="shared" si="81"/>
        <v>72203.330203314923</v>
      </c>
      <c r="AE162" s="111"/>
      <c r="AF162" s="111"/>
    </row>
    <row r="163" spans="1:32" ht="15.6">
      <c r="A163" s="164">
        <v>334</v>
      </c>
      <c r="B163" s="164"/>
      <c r="C163" s="132" t="s">
        <v>106</v>
      </c>
      <c r="D163" s="154">
        <v>628086</v>
      </c>
      <c r="E163" s="154"/>
      <c r="F163" s="134" t="s">
        <v>102</v>
      </c>
      <c r="G163" s="134"/>
      <c r="H163" s="138">
        <v>23.7</v>
      </c>
      <c r="I163" s="138"/>
      <c r="J163" s="138">
        <v>-0.15</v>
      </c>
      <c r="K163" s="139">
        <f t="shared" si="75"/>
        <v>-942.12900000000002</v>
      </c>
      <c r="L163" s="134"/>
      <c r="M163" s="139">
        <v>662850</v>
      </c>
      <c r="N163" s="139"/>
      <c r="O163" s="139">
        <f t="shared" si="76"/>
        <v>-33821.871000000043</v>
      </c>
      <c r="P163" s="139"/>
      <c r="Q163" s="138">
        <v>3.98</v>
      </c>
      <c r="R163" s="139">
        <f>(T163/100)*D163</f>
        <v>0</v>
      </c>
      <c r="S163" s="139"/>
      <c r="T163" s="140">
        <v>0</v>
      </c>
      <c r="U163" s="116">
        <v>3.87</v>
      </c>
      <c r="V163" s="117">
        <f t="shared" si="77"/>
        <v>24306.928199999998</v>
      </c>
      <c r="W163" s="111"/>
      <c r="X163" s="117">
        <f t="shared" si="78"/>
        <v>-24306.928199999998</v>
      </c>
      <c r="Y163" s="111"/>
      <c r="Z163" s="114">
        <f t="shared" si="79"/>
        <v>14885638.199999999</v>
      </c>
      <c r="AA163" s="114"/>
      <c r="AB163" s="114">
        <f t="shared" si="80"/>
        <v>2499782.2799999998</v>
      </c>
      <c r="AC163" s="111"/>
      <c r="AD163" s="122">
        <f t="shared" si="81"/>
        <v>523393.86936202541</v>
      </c>
      <c r="AE163" s="111"/>
      <c r="AF163" s="111"/>
    </row>
    <row r="164" spans="1:32" ht="15.6">
      <c r="A164" s="164">
        <v>335</v>
      </c>
      <c r="B164" s="164"/>
      <c r="C164" s="132" t="s">
        <v>107</v>
      </c>
      <c r="D164" s="150">
        <v>15384</v>
      </c>
      <c r="E164" s="150"/>
      <c r="F164" s="134" t="s">
        <v>102</v>
      </c>
      <c r="G164" s="134"/>
      <c r="H164" s="138">
        <v>9.48</v>
      </c>
      <c r="I164" s="138"/>
      <c r="J164" s="138">
        <v>0</v>
      </c>
      <c r="K164" s="139">
        <f t="shared" si="75"/>
        <v>0</v>
      </c>
      <c r="L164" s="134"/>
      <c r="M164" s="139">
        <v>10967</v>
      </c>
      <c r="N164" s="139"/>
      <c r="O164" s="139">
        <f t="shared" si="76"/>
        <v>4417</v>
      </c>
      <c r="P164" s="139"/>
      <c r="Q164" s="138">
        <v>3.98</v>
      </c>
      <c r="R164" s="139">
        <f>O164/Q164</f>
        <v>1109.7989949748744</v>
      </c>
      <c r="S164" s="139"/>
      <c r="T164" s="140">
        <f>(R164/D164)*100</f>
        <v>7.2139820266177495</v>
      </c>
      <c r="U164" s="116">
        <v>34.79</v>
      </c>
      <c r="V164" s="117">
        <f t="shared" si="77"/>
        <v>5352.0936000000002</v>
      </c>
      <c r="W164" s="111"/>
      <c r="X164" s="117">
        <f t="shared" si="78"/>
        <v>-4242.2946050251257</v>
      </c>
      <c r="Y164" s="111"/>
      <c r="Z164" s="114">
        <f t="shared" si="79"/>
        <v>145840.32000000001</v>
      </c>
      <c r="AA164" s="114"/>
      <c r="AB164" s="114">
        <f t="shared" si="80"/>
        <v>61228.32</v>
      </c>
      <c r="AC164" s="111"/>
      <c r="AD164" s="122">
        <f t="shared" si="81"/>
        <v>8925.316455696202</v>
      </c>
      <c r="AE164" s="111"/>
      <c r="AF164" s="111"/>
    </row>
    <row r="165" spans="1:32" ht="15.6">
      <c r="A165" s="164">
        <v>336</v>
      </c>
      <c r="B165" s="164"/>
      <c r="C165" s="132" t="s">
        <v>142</v>
      </c>
      <c r="D165" s="150">
        <v>174</v>
      </c>
      <c r="E165" s="150"/>
      <c r="F165" s="134" t="s">
        <v>102</v>
      </c>
      <c r="G165" s="134"/>
      <c r="H165" s="138">
        <v>74.489999999999995</v>
      </c>
      <c r="I165" s="138"/>
      <c r="J165" s="138">
        <v>-0.06</v>
      </c>
      <c r="K165" s="139">
        <f t="shared" si="75"/>
        <v>-0.10439999999999999</v>
      </c>
      <c r="L165" s="134"/>
      <c r="M165" s="139">
        <v>212</v>
      </c>
      <c r="N165" s="139"/>
      <c r="O165" s="139">
        <f t="shared" si="76"/>
        <v>-37.895600000000002</v>
      </c>
      <c r="P165" s="139"/>
      <c r="Q165" s="138">
        <v>3.99</v>
      </c>
      <c r="R165" s="139">
        <f>(T165/100)*D165</f>
        <v>0</v>
      </c>
      <c r="S165" s="139"/>
      <c r="T165" s="140">
        <v>0</v>
      </c>
      <c r="U165" s="116">
        <v>0.46</v>
      </c>
      <c r="V165" s="117">
        <f t="shared" si="77"/>
        <v>0.8004</v>
      </c>
      <c r="W165" s="111"/>
      <c r="X165" s="117">
        <f t="shared" si="78"/>
        <v>-0.8004</v>
      </c>
      <c r="Y165" s="111"/>
      <c r="Z165" s="114">
        <f t="shared" si="79"/>
        <v>12961.259999999998</v>
      </c>
      <c r="AA165" s="114"/>
      <c r="AB165" s="114">
        <f t="shared" si="80"/>
        <v>694.26</v>
      </c>
      <c r="AC165" s="111"/>
      <c r="AD165" s="122">
        <f t="shared" si="81"/>
        <v>164.77863068868305</v>
      </c>
      <c r="AE165" s="111"/>
      <c r="AF165" s="111"/>
    </row>
    <row r="166" spans="1:32" ht="15.6">
      <c r="A166" s="164"/>
      <c r="B166" s="164"/>
      <c r="C166" s="134" t="s">
        <v>149</v>
      </c>
      <c r="D166" s="153">
        <f>SUM(D160:D165)</f>
        <v>854680</v>
      </c>
      <c r="E166" s="154"/>
      <c r="F166" s="134"/>
      <c r="G166" s="134"/>
      <c r="H166" s="171">
        <f>Z166/D166</f>
        <v>34.934131183600883</v>
      </c>
      <c r="I166" s="138"/>
      <c r="J166" s="171">
        <f>(K166/D166)*100</f>
        <v>-0.13068355407871951</v>
      </c>
      <c r="K166" s="155">
        <f>SUM(K160:K165)</f>
        <v>-1116.9261999999999</v>
      </c>
      <c r="L166" s="134"/>
      <c r="M166" s="155">
        <f>SUM(M160:M165)</f>
        <v>929298</v>
      </c>
      <c r="N166" s="139"/>
      <c r="O166" s="155">
        <f>SUM(O160:O165)</f>
        <v>-73501.073800000042</v>
      </c>
      <c r="P166" s="154"/>
      <c r="Q166" s="171">
        <f>AB166/D166</f>
        <v>3.9824712172977015</v>
      </c>
      <c r="R166" s="155">
        <f>SUM(R160:R165)</f>
        <v>1109.7989949748744</v>
      </c>
      <c r="S166" s="154"/>
      <c r="T166" s="172">
        <f>(R166/D166)*100</f>
        <v>0.12984965074353844</v>
      </c>
      <c r="U166" s="116">
        <f>(V166/D166)*100</f>
        <v>3.6028389221697008</v>
      </c>
      <c r="V166" s="129">
        <f>SUM(V160:V165)</f>
        <v>30792.743699999999</v>
      </c>
      <c r="W166" s="111"/>
      <c r="X166" s="129">
        <f>SUM(X160:X165)</f>
        <v>-29682.944705025126</v>
      </c>
      <c r="Y166" s="111"/>
      <c r="Z166" s="129">
        <f>SUM(Z160:Z165)</f>
        <v>29857503.240000002</v>
      </c>
      <c r="AA166" s="114"/>
      <c r="AB166" s="129">
        <f>SUM(AB160:AB165)</f>
        <v>3403738.4999999995</v>
      </c>
      <c r="AC166" s="111"/>
      <c r="AD166" s="129">
        <f>SUM(AD160:AD165)</f>
        <v>731085.57082205347</v>
      </c>
      <c r="AE166" s="111"/>
      <c r="AF166" s="111"/>
    </row>
    <row r="167" spans="1:32" ht="15.6">
      <c r="A167" s="164"/>
      <c r="B167" s="164"/>
      <c r="C167" s="132"/>
      <c r="D167" s="150"/>
      <c r="E167" s="150"/>
      <c r="F167" s="134"/>
      <c r="G167" s="134"/>
      <c r="H167" s="138"/>
      <c r="I167" s="138"/>
      <c r="J167" s="138"/>
      <c r="K167" s="139"/>
      <c r="L167" s="134"/>
      <c r="M167" s="139"/>
      <c r="N167" s="139"/>
      <c r="O167" s="139"/>
      <c r="P167" s="139"/>
      <c r="Q167" s="138"/>
      <c r="R167" s="139"/>
      <c r="S167" s="139"/>
      <c r="T167" s="140"/>
      <c r="U167" s="116"/>
      <c r="V167" s="117"/>
      <c r="W167" s="111"/>
      <c r="X167" s="117"/>
      <c r="Y167" s="111"/>
      <c r="Z167" s="114"/>
      <c r="AA167" s="114"/>
      <c r="AB167" s="114"/>
      <c r="AC167" s="111"/>
      <c r="AD167" s="114"/>
      <c r="AE167" s="111"/>
      <c r="AF167" s="111"/>
    </row>
    <row r="168" spans="1:32" ht="15.6">
      <c r="A168" s="164"/>
      <c r="B168" s="164"/>
      <c r="C168" s="165" t="s">
        <v>150</v>
      </c>
      <c r="D168" s="150"/>
      <c r="E168" s="150"/>
      <c r="F168" s="134"/>
      <c r="G168" s="134"/>
      <c r="H168" s="138"/>
      <c r="I168" s="138"/>
      <c r="J168" s="138"/>
      <c r="K168" s="139"/>
      <c r="L168" s="134"/>
      <c r="M168" s="139"/>
      <c r="N168" s="139"/>
      <c r="O168" s="139"/>
      <c r="P168" s="139"/>
      <c r="Q168" s="138"/>
      <c r="R168" s="139"/>
      <c r="S168" s="139"/>
      <c r="T168" s="140"/>
      <c r="U168" s="116"/>
      <c r="V168" s="117"/>
      <c r="W168" s="111"/>
      <c r="X168" s="117"/>
      <c r="Y168" s="111"/>
      <c r="Z168" s="114"/>
      <c r="AA168" s="114"/>
      <c r="AB168" s="114"/>
      <c r="AC168" s="111"/>
      <c r="AD168" s="114"/>
      <c r="AE168" s="111"/>
      <c r="AF168" s="111"/>
    </row>
    <row r="169" spans="1:32" ht="15.6">
      <c r="A169" s="164">
        <v>331</v>
      </c>
      <c r="B169" s="164"/>
      <c r="C169" s="132" t="s">
        <v>103</v>
      </c>
      <c r="D169" s="152">
        <v>327920</v>
      </c>
      <c r="E169" s="150"/>
      <c r="F169" s="134" t="s">
        <v>102</v>
      </c>
      <c r="G169" s="134"/>
      <c r="H169" s="138">
        <v>74.760000000000005</v>
      </c>
      <c r="I169" s="138"/>
      <c r="J169" s="138">
        <v>-1.93</v>
      </c>
      <c r="K169" s="157">
        <f>(J169/100)*D169</f>
        <v>-6328.8559999999989</v>
      </c>
      <c r="L169" s="134"/>
      <c r="M169" s="157">
        <v>290684</v>
      </c>
      <c r="N169" s="139"/>
      <c r="O169" s="157">
        <f>D169-K169-M169</f>
        <v>43564.855999999971</v>
      </c>
      <c r="P169" s="157"/>
      <c r="Q169" s="138">
        <v>45.37</v>
      </c>
      <c r="R169" s="157">
        <f>O169/Q169</f>
        <v>960.21282785981862</v>
      </c>
      <c r="S169" s="157"/>
      <c r="T169" s="140">
        <f t="shared" ref="T169:T174" si="82">(R169/D169)*100</f>
        <v>0.29281923269694393</v>
      </c>
      <c r="U169" s="116">
        <v>1.29</v>
      </c>
      <c r="V169" s="126">
        <f>(U169/100)*D169</f>
        <v>4230.1679999999997</v>
      </c>
      <c r="W169" s="111"/>
      <c r="X169" s="126">
        <f>R169-V169</f>
        <v>-3269.9551721401813</v>
      </c>
      <c r="Y169" s="111"/>
      <c r="Z169" s="114">
        <f>D169*H169</f>
        <v>24515299.200000003</v>
      </c>
      <c r="AA169" s="114"/>
      <c r="AB169" s="114">
        <f>D169*Q169</f>
        <v>14877730.399999999</v>
      </c>
      <c r="AC169" s="111"/>
      <c r="AD169" s="122">
        <f>((1-(Q169/H169))*((100-J169)/100))*D169</f>
        <v>131401.46974103802</v>
      </c>
      <c r="AE169" s="111"/>
      <c r="AF169" s="111"/>
    </row>
    <row r="170" spans="1:32" ht="15.6">
      <c r="A170" s="164">
        <v>332</v>
      </c>
      <c r="B170" s="164"/>
      <c r="C170" s="132" t="s">
        <v>140</v>
      </c>
      <c r="D170" s="150">
        <v>4428612</v>
      </c>
      <c r="E170" s="150"/>
      <c r="F170" s="134" t="s">
        <v>102</v>
      </c>
      <c r="G170" s="134"/>
      <c r="H170" s="138">
        <v>59.17</v>
      </c>
      <c r="I170" s="138"/>
      <c r="J170" s="138">
        <v>-2.8</v>
      </c>
      <c r="K170" s="157">
        <f>(J170/100)*D170</f>
        <v>-124001.13599999998</v>
      </c>
      <c r="L170" s="134"/>
      <c r="M170" s="157">
        <v>2327508</v>
      </c>
      <c r="N170" s="139"/>
      <c r="O170" s="157">
        <f>D170-K170-M170</f>
        <v>2225105.1359999999</v>
      </c>
      <c r="P170" s="157"/>
      <c r="Q170" s="138">
        <v>45.29</v>
      </c>
      <c r="R170" s="157">
        <f>O170/Q170</f>
        <v>49130.164186354603</v>
      </c>
      <c r="S170" s="157"/>
      <c r="T170" s="140">
        <f t="shared" si="82"/>
        <v>1.1093806408498781</v>
      </c>
      <c r="U170" s="116">
        <v>2.2200000000000002</v>
      </c>
      <c r="V170" s="126">
        <f>(U170/100)*D170</f>
        <v>98315.186400000006</v>
      </c>
      <c r="W170" s="111"/>
      <c r="X170" s="126">
        <f>R170-V170</f>
        <v>-49185.022213645403</v>
      </c>
      <c r="Y170" s="111"/>
      <c r="Z170" s="114">
        <f>D170*H170</f>
        <v>262040972.04000002</v>
      </c>
      <c r="AA170" s="114"/>
      <c r="AB170" s="114">
        <f>D170*Q170</f>
        <v>200571837.47999999</v>
      </c>
      <c r="AC170" s="111"/>
      <c r="AD170" s="122">
        <f>((1-(Q170/H170))*((100-J170)/100))*D170</f>
        <v>1067944.4030366743</v>
      </c>
      <c r="AE170" s="111"/>
      <c r="AF170" s="111"/>
    </row>
    <row r="171" spans="1:32" ht="15.6">
      <c r="A171" s="164">
        <v>333</v>
      </c>
      <c r="B171" s="164"/>
      <c r="C171" s="132" t="s">
        <v>141</v>
      </c>
      <c r="D171" s="150">
        <v>1277692</v>
      </c>
      <c r="E171" s="150"/>
      <c r="F171" s="134" t="s">
        <v>102</v>
      </c>
      <c r="G171" s="134"/>
      <c r="H171" s="138">
        <v>57.64</v>
      </c>
      <c r="I171" s="138"/>
      <c r="J171" s="138">
        <v>-5.1100000000000003</v>
      </c>
      <c r="K171" s="157">
        <f>(J171/100)*D171</f>
        <v>-65290.061200000011</v>
      </c>
      <c r="L171" s="134"/>
      <c r="M171" s="157">
        <v>648304</v>
      </c>
      <c r="N171" s="139"/>
      <c r="O171" s="157">
        <f>D171-K171-M171</f>
        <v>694678.06120000011</v>
      </c>
      <c r="P171" s="157"/>
      <c r="Q171" s="138">
        <v>44.47</v>
      </c>
      <c r="R171" s="157">
        <f>O171/Q171</f>
        <v>15621.274144366991</v>
      </c>
      <c r="S171" s="157"/>
      <c r="T171" s="140">
        <f t="shared" si="82"/>
        <v>1.2226165730369283</v>
      </c>
      <c r="U171" s="116">
        <v>2.39</v>
      </c>
      <c r="V171" s="126">
        <f>(U171/100)*D171</f>
        <v>30536.838800000001</v>
      </c>
      <c r="W171" s="111"/>
      <c r="X171" s="126">
        <f>R171-V171</f>
        <v>-14915.56465563301</v>
      </c>
      <c r="Y171" s="111"/>
      <c r="Z171" s="114">
        <f>D171*H171</f>
        <v>73646166.879999995</v>
      </c>
      <c r="AA171" s="114"/>
      <c r="AB171" s="114">
        <f>D171*Q171</f>
        <v>56818963.240000002</v>
      </c>
      <c r="AC171" s="111"/>
      <c r="AD171" s="122">
        <f>((1-(Q171/H171))*((100-J171)/100))*D171</f>
        <v>306854.15936856344</v>
      </c>
      <c r="AE171" s="111"/>
      <c r="AF171" s="111"/>
    </row>
    <row r="172" spans="1:32" ht="15.6">
      <c r="A172" s="164">
        <v>334</v>
      </c>
      <c r="B172" s="164"/>
      <c r="C172" s="132" t="s">
        <v>106</v>
      </c>
      <c r="D172" s="150">
        <v>196949</v>
      </c>
      <c r="E172" s="150"/>
      <c r="F172" s="134" t="s">
        <v>102</v>
      </c>
      <c r="G172" s="134"/>
      <c r="H172" s="138">
        <v>66.5</v>
      </c>
      <c r="I172" s="138"/>
      <c r="J172" s="138">
        <v>-6.08</v>
      </c>
      <c r="K172" s="157">
        <f>(J172/100)*D172</f>
        <v>-11974.4992</v>
      </c>
      <c r="L172" s="134"/>
      <c r="M172" s="157">
        <v>175194</v>
      </c>
      <c r="N172" s="139"/>
      <c r="O172" s="157">
        <f>D172-K172-M172</f>
        <v>33729.499199999991</v>
      </c>
      <c r="P172" s="157"/>
      <c r="Q172" s="138">
        <v>37.43</v>
      </c>
      <c r="R172" s="157">
        <f>O172/Q172</f>
        <v>901.135431472081</v>
      </c>
      <c r="S172" s="157"/>
      <c r="T172" s="140">
        <f t="shared" si="82"/>
        <v>0.45754760444180015</v>
      </c>
      <c r="U172" s="116">
        <v>1.34</v>
      </c>
      <c r="V172" s="126">
        <f>(U172/100)*D172</f>
        <v>2639.1166000000003</v>
      </c>
      <c r="W172" s="111"/>
      <c r="X172" s="126">
        <f>R172-V172</f>
        <v>-1737.9811685279192</v>
      </c>
      <c r="Y172" s="111"/>
      <c r="Z172" s="114">
        <f>D172*H172</f>
        <v>13097108.5</v>
      </c>
      <c r="AA172" s="114"/>
      <c r="AB172" s="114">
        <f>D172*Q172</f>
        <v>7371801.0700000003</v>
      </c>
      <c r="AC172" s="111"/>
      <c r="AD172" s="122">
        <f>((1-(Q172/H172))*((100-J172)/100))*D172</f>
        <v>91329.41536457144</v>
      </c>
      <c r="AE172" s="111"/>
      <c r="AF172" s="111"/>
    </row>
    <row r="173" spans="1:32" ht="15.6">
      <c r="A173" s="164">
        <v>336</v>
      </c>
      <c r="B173" s="164"/>
      <c r="C173" s="132" t="s">
        <v>142</v>
      </c>
      <c r="D173" s="150">
        <v>3731</v>
      </c>
      <c r="E173" s="150"/>
      <c r="F173" s="134" t="s">
        <v>102</v>
      </c>
      <c r="G173" s="134"/>
      <c r="H173" s="138">
        <v>124.2</v>
      </c>
      <c r="I173" s="138"/>
      <c r="J173" s="138">
        <v>-2.57</v>
      </c>
      <c r="K173" s="157">
        <f>(J173/100)*D173</f>
        <v>-95.88669999999999</v>
      </c>
      <c r="L173" s="134"/>
      <c r="M173" s="157">
        <v>5377</v>
      </c>
      <c r="N173" s="139"/>
      <c r="O173" s="157">
        <f>D173-K173-M173</f>
        <v>-1550.1133</v>
      </c>
      <c r="P173" s="157"/>
      <c r="Q173" s="138">
        <v>46.55</v>
      </c>
      <c r="R173" s="157">
        <v>0</v>
      </c>
      <c r="S173" s="157"/>
      <c r="T173" s="140">
        <f t="shared" si="82"/>
        <v>0</v>
      </c>
      <c r="U173" s="116">
        <v>0</v>
      </c>
      <c r="V173" s="126">
        <f>(U173/100)*D173</f>
        <v>0</v>
      </c>
      <c r="W173" s="111"/>
      <c r="X173" s="126">
        <f>R173-V173</f>
        <v>0</v>
      </c>
      <c r="Y173" s="111"/>
      <c r="Z173" s="114">
        <f>D173*H173</f>
        <v>463390.2</v>
      </c>
      <c r="AA173" s="114"/>
      <c r="AB173" s="114">
        <f>D173*Q173</f>
        <v>173678.05</v>
      </c>
      <c r="AC173" s="111"/>
      <c r="AD173" s="122">
        <f>((1-(Q173/H173))*((100-J173)/100))*D173</f>
        <v>2392.5744948067631</v>
      </c>
      <c r="AE173" s="111"/>
      <c r="AF173" s="111"/>
    </row>
    <row r="174" spans="1:32" ht="15.6">
      <c r="A174" s="164"/>
      <c r="B174" s="164"/>
      <c r="C174" s="134" t="s">
        <v>151</v>
      </c>
      <c r="D174" s="153">
        <f>SUM(D169:D173)</f>
        <v>6234904</v>
      </c>
      <c r="E174" s="154"/>
      <c r="F174" s="134"/>
      <c r="G174" s="134"/>
      <c r="H174" s="171">
        <f>Z174/D174</f>
        <v>59.946863146569697</v>
      </c>
      <c r="I174" s="138"/>
      <c r="J174" s="171">
        <f>(K174/D174)*100</f>
        <v>-3.3310928139390761</v>
      </c>
      <c r="K174" s="155">
        <f>SUM(K169:K173)</f>
        <v>-207690.43909999999</v>
      </c>
      <c r="L174" s="134"/>
      <c r="M174" s="155">
        <f>SUM(M169:M173)</f>
        <v>3447067</v>
      </c>
      <c r="N174" s="139"/>
      <c r="O174" s="155">
        <f>SUM(O169:O173)</f>
        <v>2995527.4391000001</v>
      </c>
      <c r="P174" s="154"/>
      <c r="Q174" s="171">
        <f>AB174/D174</f>
        <v>44.878639709609004</v>
      </c>
      <c r="R174" s="155">
        <f>SUM(R169:R173)</f>
        <v>66612.786590053496</v>
      </c>
      <c r="S174" s="154"/>
      <c r="T174" s="172">
        <f t="shared" si="82"/>
        <v>1.0683851201246</v>
      </c>
      <c r="U174" s="116">
        <f>(V174/D174)*100</f>
        <v>2.1767987093305687</v>
      </c>
      <c r="V174" s="129">
        <f>SUM(V169:V173)</f>
        <v>135721.30980000002</v>
      </c>
      <c r="W174" s="111"/>
      <c r="X174" s="129">
        <f>SUM(X169:X173)</f>
        <v>-69108.523209946507</v>
      </c>
      <c r="Y174" s="111"/>
      <c r="Z174" s="129">
        <f>SUM(Z169:Z173)</f>
        <v>373762936.81999999</v>
      </c>
      <c r="AA174" s="114"/>
      <c r="AB174" s="129">
        <f>SUM(AB169:AB173)</f>
        <v>279814010.24000001</v>
      </c>
      <c r="AC174" s="111"/>
      <c r="AD174" s="129">
        <f>SUM(AD169:AD173)</f>
        <v>1599922.0220056539</v>
      </c>
      <c r="AE174" s="111"/>
      <c r="AF174" s="111"/>
    </row>
    <row r="175" spans="1:32" ht="15.6">
      <c r="A175" s="164"/>
      <c r="B175" s="164"/>
      <c r="C175" s="132"/>
      <c r="D175" s="150"/>
      <c r="E175" s="150"/>
      <c r="F175" s="134"/>
      <c r="G175" s="134"/>
      <c r="H175" s="138"/>
      <c r="I175" s="138"/>
      <c r="J175" s="138"/>
      <c r="K175" s="139"/>
      <c r="L175" s="134"/>
      <c r="M175" s="139"/>
      <c r="N175" s="139"/>
      <c r="O175" s="139"/>
      <c r="P175" s="139"/>
      <c r="Q175" s="138"/>
      <c r="R175" s="139"/>
      <c r="S175" s="139"/>
      <c r="T175" s="140"/>
      <c r="U175" s="116"/>
      <c r="V175" s="117"/>
      <c r="W175" s="111"/>
      <c r="X175" s="117"/>
      <c r="Y175" s="111"/>
      <c r="Z175" s="114"/>
      <c r="AA175" s="114"/>
      <c r="AB175" s="114"/>
      <c r="AC175" s="111"/>
      <c r="AD175" s="114"/>
      <c r="AE175" s="111"/>
      <c r="AF175" s="111"/>
    </row>
    <row r="176" spans="1:32" ht="15.6">
      <c r="A176" s="164"/>
      <c r="B176" s="164"/>
      <c r="C176" s="165" t="s">
        <v>152</v>
      </c>
      <c r="D176" s="150"/>
      <c r="E176" s="150"/>
      <c r="F176" s="134"/>
      <c r="G176" s="134"/>
      <c r="H176" s="138"/>
      <c r="I176" s="138"/>
      <c r="J176" s="138"/>
      <c r="K176" s="139"/>
      <c r="L176" s="134"/>
      <c r="M176" s="139"/>
      <c r="N176" s="139"/>
      <c r="O176" s="139"/>
      <c r="P176" s="139"/>
      <c r="Q176" s="138"/>
      <c r="R176" s="139"/>
      <c r="S176" s="139"/>
      <c r="T176" s="140"/>
      <c r="U176" s="116"/>
      <c r="V176" s="117"/>
      <c r="W176" s="111"/>
      <c r="X176" s="117"/>
      <c r="Y176" s="111"/>
      <c r="Z176" s="114"/>
      <c r="AA176" s="114"/>
      <c r="AB176" s="114"/>
      <c r="AC176" s="111"/>
      <c r="AD176" s="114"/>
      <c r="AE176" s="111"/>
      <c r="AF176" s="111"/>
    </row>
    <row r="177" spans="1:32" ht="15.6">
      <c r="A177" s="164">
        <v>331</v>
      </c>
      <c r="B177" s="164"/>
      <c r="C177" s="132" t="s">
        <v>103</v>
      </c>
      <c r="D177" s="152">
        <v>116852</v>
      </c>
      <c r="E177" s="150"/>
      <c r="F177" s="134" t="s">
        <v>102</v>
      </c>
      <c r="G177" s="134"/>
      <c r="H177" s="138">
        <v>29.56</v>
      </c>
      <c r="I177" s="138"/>
      <c r="J177" s="138">
        <v>-0.18</v>
      </c>
      <c r="K177" s="157">
        <f>(J177/100)*D177</f>
        <v>-210.33359999999999</v>
      </c>
      <c r="L177" s="134"/>
      <c r="M177" s="139">
        <v>139217</v>
      </c>
      <c r="N177" s="139"/>
      <c r="O177" s="157">
        <f>D177-K177-M177</f>
        <v>-22154.666400000002</v>
      </c>
      <c r="P177" s="157"/>
      <c r="Q177" s="138">
        <v>6.96</v>
      </c>
      <c r="R177" s="139">
        <f>(T177/100)*D177</f>
        <v>0</v>
      </c>
      <c r="S177" s="139"/>
      <c r="T177" s="140">
        <v>0</v>
      </c>
      <c r="U177" s="116">
        <v>17.87</v>
      </c>
      <c r="V177" s="126">
        <f>(U177/100)*D177</f>
        <v>20881.452399999998</v>
      </c>
      <c r="W177" s="111"/>
      <c r="X177" s="126">
        <f>R177-V177</f>
        <v>-20881.452399999998</v>
      </c>
      <c r="Y177" s="111"/>
      <c r="Z177" s="114">
        <f>D177*H177</f>
        <v>3454145.1199999996</v>
      </c>
      <c r="AA177" s="114"/>
      <c r="AB177" s="114">
        <f>D177*Q177</f>
        <v>813289.92</v>
      </c>
      <c r="AC177" s="111"/>
      <c r="AD177" s="122">
        <f>((1-(Q177/H177))*((100-J177)/100))*D177</f>
        <v>89499.619058186727</v>
      </c>
      <c r="AE177" s="111"/>
      <c r="AF177" s="111"/>
    </row>
    <row r="178" spans="1:32" ht="15.6">
      <c r="A178" s="164">
        <v>332</v>
      </c>
      <c r="B178" s="164"/>
      <c r="C178" s="132" t="s">
        <v>140</v>
      </c>
      <c r="D178" s="150">
        <v>83976</v>
      </c>
      <c r="E178" s="150"/>
      <c r="F178" s="134" t="s">
        <v>102</v>
      </c>
      <c r="G178" s="134"/>
      <c r="H178" s="138">
        <v>44.61</v>
      </c>
      <c r="I178" s="138"/>
      <c r="J178" s="138">
        <v>-0.26</v>
      </c>
      <c r="K178" s="157">
        <f>(J178/100)*D178</f>
        <v>-218.33759999999998</v>
      </c>
      <c r="L178" s="134"/>
      <c r="M178" s="139">
        <v>111116</v>
      </c>
      <c r="N178" s="139"/>
      <c r="O178" s="157">
        <f>D178-K178-M178</f>
        <v>-26921.662400000001</v>
      </c>
      <c r="P178" s="157"/>
      <c r="Q178" s="138">
        <v>6.96</v>
      </c>
      <c r="R178" s="139">
        <f>(T178/100)*D178</f>
        <v>0</v>
      </c>
      <c r="S178" s="139"/>
      <c r="T178" s="140">
        <v>0</v>
      </c>
      <c r="U178" s="116">
        <v>16.260000000000002</v>
      </c>
      <c r="V178" s="126">
        <f>(U178/100)*D178</f>
        <v>13654.497600000002</v>
      </c>
      <c r="W178" s="111"/>
      <c r="X178" s="126">
        <f>R178-V178</f>
        <v>-13654.497600000002</v>
      </c>
      <c r="Y178" s="111"/>
      <c r="Z178" s="114">
        <f>D178*H178</f>
        <v>3746169.36</v>
      </c>
      <c r="AA178" s="114"/>
      <c r="AB178" s="114">
        <f>D178*Q178</f>
        <v>584472.96</v>
      </c>
      <c r="AC178" s="111"/>
      <c r="AD178" s="122">
        <f>((1-(Q178/H178))*((100-J178)/100))*D178</f>
        <v>71058.435566913264</v>
      </c>
      <c r="AE178" s="111"/>
      <c r="AF178" s="111"/>
    </row>
    <row r="179" spans="1:32" ht="15.6">
      <c r="A179" s="164">
        <v>333</v>
      </c>
      <c r="B179" s="164"/>
      <c r="C179" s="132" t="s">
        <v>141</v>
      </c>
      <c r="D179" s="150">
        <v>47119</v>
      </c>
      <c r="E179" s="150"/>
      <c r="F179" s="134" t="s">
        <v>102</v>
      </c>
      <c r="G179" s="134"/>
      <c r="H179" s="138">
        <v>66.569999999999993</v>
      </c>
      <c r="I179" s="138"/>
      <c r="J179" s="138">
        <v>-0.48</v>
      </c>
      <c r="K179" s="157">
        <f>(J179/100)*D179</f>
        <v>-226.17119999999997</v>
      </c>
      <c r="L179" s="134"/>
      <c r="M179" s="139">
        <v>66414</v>
      </c>
      <c r="N179" s="139"/>
      <c r="O179" s="157">
        <f>D179-K179-M179</f>
        <v>-19068.828800000003</v>
      </c>
      <c r="P179" s="157"/>
      <c r="Q179" s="138">
        <v>6.94</v>
      </c>
      <c r="R179" s="139">
        <f>(T179/100)*D179</f>
        <v>0</v>
      </c>
      <c r="S179" s="139"/>
      <c r="T179" s="140">
        <v>0</v>
      </c>
      <c r="U179" s="116">
        <v>15.33</v>
      </c>
      <c r="V179" s="126">
        <f>(U179/100)*D179</f>
        <v>7223.3426999999992</v>
      </c>
      <c r="W179" s="111"/>
      <c r="X179" s="126">
        <f>R179-V179</f>
        <v>-7223.3426999999992</v>
      </c>
      <c r="Y179" s="111"/>
      <c r="Z179" s="114">
        <f>D179*H179</f>
        <v>3136711.8299999996</v>
      </c>
      <c r="AA179" s="114"/>
      <c r="AB179" s="114">
        <f>D179*Q179</f>
        <v>327005.86000000004</v>
      </c>
      <c r="AC179" s="111"/>
      <c r="AD179" s="122">
        <f>((1-(Q179/H179))*((100-J179)/100))*D179</f>
        <v>42409.381983716397</v>
      </c>
      <c r="AE179" s="111"/>
      <c r="AF179" s="111"/>
    </row>
    <row r="180" spans="1:32" ht="15.6">
      <c r="A180" s="164">
        <v>334</v>
      </c>
      <c r="B180" s="164"/>
      <c r="C180" s="132" t="s">
        <v>106</v>
      </c>
      <c r="D180" s="150">
        <v>53902</v>
      </c>
      <c r="E180" s="150"/>
      <c r="F180" s="134" t="s">
        <v>102</v>
      </c>
      <c r="G180" s="134"/>
      <c r="H180" s="138">
        <v>29.16</v>
      </c>
      <c r="I180" s="138"/>
      <c r="J180" s="138">
        <v>-0.56000000000000005</v>
      </c>
      <c r="K180" s="157">
        <f>(J180/100)*D180</f>
        <v>-301.85120000000006</v>
      </c>
      <c r="L180" s="134"/>
      <c r="M180" s="139">
        <v>64004</v>
      </c>
      <c r="N180" s="139"/>
      <c r="O180" s="157">
        <f>D180-K180-M180</f>
        <v>-9800.1488000000027</v>
      </c>
      <c r="P180" s="157"/>
      <c r="Q180" s="138">
        <v>6.86</v>
      </c>
      <c r="R180" s="139">
        <f>(T180/100)*D180</f>
        <v>0</v>
      </c>
      <c r="S180" s="139"/>
      <c r="T180" s="140">
        <v>0</v>
      </c>
      <c r="U180" s="116">
        <v>15.45</v>
      </c>
      <c r="V180" s="126">
        <f>(U180/100)*D180</f>
        <v>8327.8590000000004</v>
      </c>
      <c r="W180" s="111"/>
      <c r="X180" s="126">
        <f>R180-V180</f>
        <v>-8327.8590000000004</v>
      </c>
      <c r="Y180" s="111"/>
      <c r="Z180" s="114">
        <f>D180*H180</f>
        <v>1571782.32</v>
      </c>
      <c r="AA180" s="114"/>
      <c r="AB180" s="114">
        <f>D180*Q180</f>
        <v>369767.72000000003</v>
      </c>
      <c r="AC180" s="111"/>
      <c r="AD180" s="122">
        <f>((1-(Q180/H180))*((100-J180)/100))*D180</f>
        <v>41452.190732510287</v>
      </c>
      <c r="AE180" s="111"/>
      <c r="AF180" s="111"/>
    </row>
    <row r="181" spans="1:32" ht="15.6">
      <c r="A181" s="164">
        <v>336</v>
      </c>
      <c r="B181" s="164"/>
      <c r="C181" s="132" t="s">
        <v>142</v>
      </c>
      <c r="D181" s="150">
        <v>745</v>
      </c>
      <c r="E181" s="150"/>
      <c r="F181" s="134" t="s">
        <v>102</v>
      </c>
      <c r="G181" s="134"/>
      <c r="H181" s="138">
        <v>70.459999999999994</v>
      </c>
      <c r="I181" s="138"/>
      <c r="J181" s="138">
        <v>-0.24</v>
      </c>
      <c r="K181" s="157">
        <f>(J181/100)*D181</f>
        <v>-1.7879999999999998</v>
      </c>
      <c r="L181" s="134"/>
      <c r="M181" s="139">
        <v>1057</v>
      </c>
      <c r="N181" s="139"/>
      <c r="O181" s="157">
        <f>D181-K181-M181</f>
        <v>-310.21199999999999</v>
      </c>
      <c r="P181" s="157"/>
      <c r="Q181" s="138">
        <v>6.96</v>
      </c>
      <c r="R181" s="139">
        <f>(T181/100)*D181</f>
        <v>0</v>
      </c>
      <c r="S181" s="139"/>
      <c r="T181" s="140">
        <v>0</v>
      </c>
      <c r="U181" s="116">
        <v>15.25</v>
      </c>
      <c r="V181" s="126">
        <f>(U181/100)*D181</f>
        <v>113.6125</v>
      </c>
      <c r="W181" s="111"/>
      <c r="X181" s="126">
        <f>R181-V181</f>
        <v>-113.6125</v>
      </c>
      <c r="Y181" s="111"/>
      <c r="Z181" s="114">
        <f>D181*H181</f>
        <v>52492.7</v>
      </c>
      <c r="AA181" s="114"/>
      <c r="AB181" s="114">
        <f>D181*Q181</f>
        <v>5185.2</v>
      </c>
      <c r="AC181" s="111"/>
      <c r="AD181" s="122">
        <f>((1-(Q181/H181))*((100-J181)/100))*D181</f>
        <v>673.02069259154121</v>
      </c>
      <c r="AE181" s="111"/>
      <c r="AF181" s="111"/>
    </row>
    <row r="182" spans="1:32" ht="15.6">
      <c r="A182" s="164"/>
      <c r="B182" s="164"/>
      <c r="C182" s="134" t="s">
        <v>153</v>
      </c>
      <c r="D182" s="153">
        <f>SUM(D177:D181)</f>
        <v>302594</v>
      </c>
      <c r="E182" s="154"/>
      <c r="F182" s="134"/>
      <c r="G182" s="134"/>
      <c r="H182" s="171">
        <f>Z182/D182</f>
        <v>39.529208543460868</v>
      </c>
      <c r="I182" s="138"/>
      <c r="J182" s="171">
        <f>(K182/D182)*100</f>
        <v>-0.31675499183724731</v>
      </c>
      <c r="K182" s="155">
        <f>SUM(K177:K181)</f>
        <v>-958.48160000000007</v>
      </c>
      <c r="L182" s="134"/>
      <c r="M182" s="155">
        <f>SUM(M177:M181)</f>
        <v>381808</v>
      </c>
      <c r="N182" s="139"/>
      <c r="O182" s="155">
        <f>SUM(O177:O181)</f>
        <v>-78255.518400000001</v>
      </c>
      <c r="P182" s="154"/>
      <c r="Q182" s="171">
        <f>AB182/D182</f>
        <v>6.9390723543758313</v>
      </c>
      <c r="R182" s="155">
        <f>SUM(R177:R181)</f>
        <v>0</v>
      </c>
      <c r="S182" s="154"/>
      <c r="T182" s="172">
        <f>(R182/D182)*100</f>
        <v>0</v>
      </c>
      <c r="U182" s="116">
        <f>(V182/D182)*100</f>
        <v>16.59013866765369</v>
      </c>
      <c r="V182" s="129">
        <f>SUM(V177:V181)</f>
        <v>50200.764200000005</v>
      </c>
      <c r="W182" s="111"/>
      <c r="X182" s="129">
        <f>SUM(X177:X181)</f>
        <v>-50200.764200000005</v>
      </c>
      <c r="Y182" s="111"/>
      <c r="Z182" s="129">
        <f>SUM(Z177:Z181)</f>
        <v>11961301.329999998</v>
      </c>
      <c r="AA182" s="114"/>
      <c r="AB182" s="129">
        <f>SUM(AB177:AB181)</f>
        <v>2099721.66</v>
      </c>
      <c r="AC182" s="111"/>
      <c r="AD182" s="129">
        <f>SUM(AD177:AD181)</f>
        <v>245092.64803391823</v>
      </c>
      <c r="AE182" s="111"/>
      <c r="AF182" s="111"/>
    </row>
    <row r="183" spans="1:32" ht="15.6">
      <c r="A183" s="164"/>
      <c r="B183" s="164"/>
      <c r="C183" s="132"/>
      <c r="D183" s="150"/>
      <c r="E183" s="150"/>
      <c r="F183" s="134"/>
      <c r="G183" s="134"/>
      <c r="H183" s="138"/>
      <c r="I183" s="138"/>
      <c r="J183" s="138"/>
      <c r="K183" s="139"/>
      <c r="L183" s="134"/>
      <c r="M183" s="139"/>
      <c r="N183" s="139"/>
      <c r="O183" s="139"/>
      <c r="P183" s="139"/>
      <c r="Q183" s="138"/>
      <c r="R183" s="139"/>
      <c r="S183" s="139"/>
      <c r="T183" s="140"/>
      <c r="U183" s="116"/>
      <c r="V183" s="117"/>
      <c r="W183" s="111"/>
      <c r="X183" s="117"/>
      <c r="Y183" s="111"/>
      <c r="Z183" s="114"/>
      <c r="AA183" s="114"/>
      <c r="AB183" s="114"/>
      <c r="AC183" s="111"/>
      <c r="AD183" s="114"/>
      <c r="AE183" s="111"/>
      <c r="AF183" s="111"/>
    </row>
    <row r="184" spans="1:32" ht="15.6">
      <c r="A184" s="164"/>
      <c r="B184" s="164"/>
      <c r="C184" s="165" t="s">
        <v>154</v>
      </c>
      <c r="D184" s="150"/>
      <c r="E184" s="150"/>
      <c r="F184" s="134"/>
      <c r="G184" s="134"/>
      <c r="H184" s="138"/>
      <c r="I184" s="138"/>
      <c r="J184" s="138"/>
      <c r="K184" s="139"/>
      <c r="L184" s="134"/>
      <c r="M184" s="139"/>
      <c r="N184" s="139"/>
      <c r="O184" s="139"/>
      <c r="P184" s="139"/>
      <c r="Q184" s="138"/>
      <c r="R184" s="139"/>
      <c r="S184" s="139"/>
      <c r="T184" s="140"/>
      <c r="U184" s="116"/>
      <c r="V184" s="117"/>
      <c r="W184" s="111"/>
      <c r="X184" s="117"/>
      <c r="Y184" s="111"/>
      <c r="Z184" s="114"/>
      <c r="AA184" s="114"/>
      <c r="AB184" s="114"/>
      <c r="AC184" s="111"/>
      <c r="AD184" s="114"/>
      <c r="AE184" s="111"/>
      <c r="AF184" s="111"/>
    </row>
    <row r="185" spans="1:32" ht="15.6">
      <c r="A185" s="164">
        <v>330.2</v>
      </c>
      <c r="B185" s="164"/>
      <c r="C185" s="132" t="s">
        <v>101</v>
      </c>
      <c r="D185" s="152">
        <v>172</v>
      </c>
      <c r="E185" s="150"/>
      <c r="F185" s="134" t="s">
        <v>102</v>
      </c>
      <c r="G185" s="134"/>
      <c r="H185" s="138">
        <v>77.5</v>
      </c>
      <c r="I185" s="138"/>
      <c r="J185" s="138">
        <v>0</v>
      </c>
      <c r="K185" s="139">
        <f>(J185/100)*D185</f>
        <v>0</v>
      </c>
      <c r="L185" s="134"/>
      <c r="M185" s="157">
        <v>139</v>
      </c>
      <c r="N185" s="139"/>
      <c r="O185" s="139">
        <f t="shared" ref="O185:O192" si="83">D185-K185-M185</f>
        <v>33</v>
      </c>
      <c r="P185" s="139"/>
      <c r="Q185" s="138">
        <v>2</v>
      </c>
      <c r="R185" s="139">
        <f t="shared" ref="R185:R192" si="84">O185/Q185</f>
        <v>16.5</v>
      </c>
      <c r="S185" s="139"/>
      <c r="T185" s="140">
        <f t="shared" ref="T185:T193" si="85">(R185/D185)*100</f>
        <v>9.5930232558139537</v>
      </c>
      <c r="U185" s="116">
        <v>6.98</v>
      </c>
      <c r="V185" s="117">
        <f t="shared" ref="V185:V192" si="86">(U185/100)*D185</f>
        <v>12.005599999999999</v>
      </c>
      <c r="W185" s="111"/>
      <c r="X185" s="117">
        <f t="shared" ref="X185:X192" si="87">R185-V185</f>
        <v>4.4944000000000006</v>
      </c>
      <c r="Y185" s="111"/>
      <c r="Z185" s="114">
        <f t="shared" ref="Z185:Z192" si="88">D185*H185</f>
        <v>13330</v>
      </c>
      <c r="AA185" s="114"/>
      <c r="AB185" s="114">
        <f t="shared" ref="AB185:AB192" si="89">D185*Q185</f>
        <v>344</v>
      </c>
      <c r="AC185" s="111"/>
      <c r="AD185" s="122">
        <f t="shared" ref="AD185:AD192" si="90">((1-(Q185/H185))*((100-J185)/100))*D185</f>
        <v>167.56129032258065</v>
      </c>
      <c r="AE185" s="111"/>
      <c r="AF185" s="111"/>
    </row>
    <row r="186" spans="1:32" ht="15.6">
      <c r="A186" s="164">
        <v>330.4</v>
      </c>
      <c r="B186" s="164"/>
      <c r="C186" s="132" t="s">
        <v>155</v>
      </c>
      <c r="D186" s="150">
        <v>2964</v>
      </c>
      <c r="E186" s="150"/>
      <c r="F186" s="134" t="s">
        <v>102</v>
      </c>
      <c r="G186" s="134"/>
      <c r="H186" s="138">
        <v>97.5</v>
      </c>
      <c r="I186" s="138"/>
      <c r="J186" s="138">
        <v>0</v>
      </c>
      <c r="K186" s="138">
        <v>0</v>
      </c>
      <c r="L186" s="139" t="e">
        <f>(K186/100)*F186</f>
        <v>#VALUE!</v>
      </c>
      <c r="M186" s="157">
        <v>2412</v>
      </c>
      <c r="N186" s="139"/>
      <c r="O186" s="139">
        <f t="shared" si="83"/>
        <v>552</v>
      </c>
      <c r="P186" s="139"/>
      <c r="Q186" s="138">
        <v>2</v>
      </c>
      <c r="R186" s="139">
        <f t="shared" si="84"/>
        <v>276</v>
      </c>
      <c r="S186" s="139"/>
      <c r="T186" s="140">
        <f t="shared" si="85"/>
        <v>9.3117408906882595</v>
      </c>
      <c r="U186" s="116">
        <v>6.71</v>
      </c>
      <c r="V186" s="117">
        <f t="shared" si="86"/>
        <v>198.88439999999997</v>
      </c>
      <c r="W186" s="111"/>
      <c r="X186" s="117">
        <f t="shared" si="87"/>
        <v>77.115600000000029</v>
      </c>
      <c r="Y186" s="111"/>
      <c r="Z186" s="114">
        <f t="shared" si="88"/>
        <v>288990</v>
      </c>
      <c r="AA186" s="114"/>
      <c r="AB186" s="114">
        <f t="shared" si="89"/>
        <v>5928</v>
      </c>
      <c r="AC186" s="111"/>
      <c r="AD186" s="122">
        <f t="shared" si="90"/>
        <v>2903.2</v>
      </c>
      <c r="AE186" s="111"/>
      <c r="AF186" s="111"/>
    </row>
    <row r="187" spans="1:32" ht="15.6">
      <c r="A187" s="164">
        <v>331</v>
      </c>
      <c r="B187" s="164"/>
      <c r="C187" s="132" t="s">
        <v>103</v>
      </c>
      <c r="D187" s="150">
        <v>1012380</v>
      </c>
      <c r="E187" s="150"/>
      <c r="F187" s="134" t="s">
        <v>102</v>
      </c>
      <c r="G187" s="134"/>
      <c r="H187" s="138">
        <v>35.92</v>
      </c>
      <c r="I187" s="138"/>
      <c r="J187" s="138">
        <v>0</v>
      </c>
      <c r="K187" s="157">
        <f t="shared" ref="K187:K192" si="91">(J187/100)*D187</f>
        <v>0</v>
      </c>
      <c r="L187" s="134"/>
      <c r="M187" s="157">
        <v>787419</v>
      </c>
      <c r="N187" s="139"/>
      <c r="O187" s="157">
        <f t="shared" si="83"/>
        <v>224961</v>
      </c>
      <c r="P187" s="157"/>
      <c r="Q187" s="138">
        <v>2</v>
      </c>
      <c r="R187" s="157">
        <f t="shared" si="84"/>
        <v>112480.5</v>
      </c>
      <c r="S187" s="157"/>
      <c r="T187" s="140">
        <f t="shared" si="85"/>
        <v>11.110501985420495</v>
      </c>
      <c r="U187" s="116">
        <v>28.65</v>
      </c>
      <c r="V187" s="126">
        <f t="shared" si="86"/>
        <v>290046.87</v>
      </c>
      <c r="W187" s="111"/>
      <c r="X187" s="126">
        <f t="shared" si="87"/>
        <v>-177566.37</v>
      </c>
      <c r="Y187" s="111"/>
      <c r="Z187" s="114">
        <f t="shared" si="88"/>
        <v>36364689.600000001</v>
      </c>
      <c r="AA187" s="114"/>
      <c r="AB187" s="114">
        <f t="shared" si="89"/>
        <v>2024760</v>
      </c>
      <c r="AC187" s="111"/>
      <c r="AD187" s="122">
        <f t="shared" si="90"/>
        <v>956011.40311804006</v>
      </c>
      <c r="AE187" s="111"/>
      <c r="AF187" s="111"/>
    </row>
    <row r="188" spans="1:32" ht="15.6">
      <c r="A188" s="164">
        <v>332</v>
      </c>
      <c r="B188" s="164"/>
      <c r="C188" s="132" t="s">
        <v>140</v>
      </c>
      <c r="D188" s="150">
        <v>4301290</v>
      </c>
      <c r="E188" s="150"/>
      <c r="F188" s="134" t="s">
        <v>102</v>
      </c>
      <c r="G188" s="134"/>
      <c r="H188" s="138">
        <v>40.79</v>
      </c>
      <c r="I188" s="138"/>
      <c r="J188" s="138">
        <v>0</v>
      </c>
      <c r="K188" s="157">
        <f t="shared" si="91"/>
        <v>0</v>
      </c>
      <c r="L188" s="134"/>
      <c r="M188" s="157">
        <v>3374583</v>
      </c>
      <c r="N188" s="139"/>
      <c r="O188" s="157">
        <f t="shared" si="83"/>
        <v>926707</v>
      </c>
      <c r="P188" s="157"/>
      <c r="Q188" s="138">
        <v>2</v>
      </c>
      <c r="R188" s="157">
        <f t="shared" si="84"/>
        <v>463353.5</v>
      </c>
      <c r="S188" s="157"/>
      <c r="T188" s="140">
        <f t="shared" si="85"/>
        <v>10.77243106137926</v>
      </c>
      <c r="U188" s="116">
        <v>28.53</v>
      </c>
      <c r="V188" s="126">
        <f t="shared" si="86"/>
        <v>1227158.037</v>
      </c>
      <c r="W188" s="111"/>
      <c r="X188" s="126">
        <f t="shared" si="87"/>
        <v>-763804.53700000001</v>
      </c>
      <c r="Y188" s="111"/>
      <c r="Z188" s="114">
        <f t="shared" si="88"/>
        <v>175449619.09999999</v>
      </c>
      <c r="AA188" s="114"/>
      <c r="AB188" s="114">
        <f t="shared" si="89"/>
        <v>8602580</v>
      </c>
      <c r="AC188" s="111"/>
      <c r="AD188" s="122">
        <f t="shared" si="90"/>
        <v>4090390.7599901939</v>
      </c>
      <c r="AE188" s="111"/>
      <c r="AF188" s="111"/>
    </row>
    <row r="189" spans="1:32" ht="15.6">
      <c r="A189" s="164">
        <v>333</v>
      </c>
      <c r="B189" s="164"/>
      <c r="C189" s="132" t="s">
        <v>141</v>
      </c>
      <c r="D189" s="150">
        <v>1195792</v>
      </c>
      <c r="E189" s="150"/>
      <c r="F189" s="134" t="s">
        <v>102</v>
      </c>
      <c r="G189" s="134"/>
      <c r="H189" s="138">
        <v>27.3</v>
      </c>
      <c r="I189" s="138"/>
      <c r="J189" s="138">
        <v>0</v>
      </c>
      <c r="K189" s="157">
        <f t="shared" si="91"/>
        <v>0</v>
      </c>
      <c r="L189" s="134"/>
      <c r="M189" s="157">
        <v>908820</v>
      </c>
      <c r="N189" s="139"/>
      <c r="O189" s="157">
        <f t="shared" si="83"/>
        <v>286972</v>
      </c>
      <c r="P189" s="157"/>
      <c r="Q189" s="138">
        <v>2</v>
      </c>
      <c r="R189" s="157">
        <f t="shared" si="84"/>
        <v>143486</v>
      </c>
      <c r="S189" s="157"/>
      <c r="T189" s="140">
        <f t="shared" si="85"/>
        <v>11.999244015681656</v>
      </c>
      <c r="U189" s="116">
        <v>30.51</v>
      </c>
      <c r="V189" s="126">
        <f t="shared" si="86"/>
        <v>364836.13920000003</v>
      </c>
      <c r="W189" s="111"/>
      <c r="X189" s="126">
        <f t="shared" si="87"/>
        <v>-221350.13920000003</v>
      </c>
      <c r="Y189" s="111"/>
      <c r="Z189" s="114">
        <f t="shared" si="88"/>
        <v>32645121.600000001</v>
      </c>
      <c r="AA189" s="114"/>
      <c r="AB189" s="114">
        <f t="shared" si="89"/>
        <v>2391584</v>
      </c>
      <c r="AC189" s="111"/>
      <c r="AD189" s="122">
        <f t="shared" si="90"/>
        <v>1108188.1904761905</v>
      </c>
      <c r="AE189" s="111"/>
      <c r="AF189" s="111"/>
    </row>
    <row r="190" spans="1:32" ht="15.6">
      <c r="A190" s="164">
        <v>334</v>
      </c>
      <c r="B190" s="164"/>
      <c r="C190" s="132" t="s">
        <v>106</v>
      </c>
      <c r="D190" s="150">
        <v>197270</v>
      </c>
      <c r="E190" s="150"/>
      <c r="F190" s="134" t="s">
        <v>102</v>
      </c>
      <c r="G190" s="134"/>
      <c r="H190" s="138">
        <v>29.32</v>
      </c>
      <c r="I190" s="138"/>
      <c r="J190" s="138">
        <v>0</v>
      </c>
      <c r="K190" s="157">
        <f t="shared" si="91"/>
        <v>0</v>
      </c>
      <c r="L190" s="134"/>
      <c r="M190" s="157">
        <v>150932</v>
      </c>
      <c r="N190" s="139"/>
      <c r="O190" s="157">
        <f t="shared" si="83"/>
        <v>46338</v>
      </c>
      <c r="P190" s="157"/>
      <c r="Q190" s="138">
        <v>2</v>
      </c>
      <c r="R190" s="157">
        <f t="shared" si="84"/>
        <v>23169</v>
      </c>
      <c r="S190" s="157"/>
      <c r="T190" s="140">
        <f t="shared" si="85"/>
        <v>11.744816748618645</v>
      </c>
      <c r="U190" s="116">
        <v>28.23</v>
      </c>
      <c r="V190" s="126">
        <f t="shared" si="86"/>
        <v>55689.320999999996</v>
      </c>
      <c r="W190" s="111"/>
      <c r="X190" s="126">
        <f t="shared" si="87"/>
        <v>-32520.320999999996</v>
      </c>
      <c r="Y190" s="111"/>
      <c r="Z190" s="114">
        <f t="shared" si="88"/>
        <v>5783956.4000000004</v>
      </c>
      <c r="AA190" s="114"/>
      <c r="AB190" s="114">
        <f t="shared" si="89"/>
        <v>394540</v>
      </c>
      <c r="AC190" s="111"/>
      <c r="AD190" s="122">
        <f t="shared" si="90"/>
        <v>183813.65620736696</v>
      </c>
      <c r="AE190" s="111"/>
      <c r="AF190" s="111"/>
    </row>
    <row r="191" spans="1:32" ht="15.6">
      <c r="A191" s="164">
        <v>335</v>
      </c>
      <c r="B191" s="164"/>
      <c r="C191" s="132" t="s">
        <v>107</v>
      </c>
      <c r="D191" s="150">
        <v>3588</v>
      </c>
      <c r="E191" s="150"/>
      <c r="F191" s="134" t="s">
        <v>102</v>
      </c>
      <c r="G191" s="134"/>
      <c r="H191" s="138">
        <v>16.5</v>
      </c>
      <c r="I191" s="138"/>
      <c r="J191" s="138">
        <v>0</v>
      </c>
      <c r="K191" s="157">
        <f t="shared" si="91"/>
        <v>0</v>
      </c>
      <c r="L191" s="134"/>
      <c r="M191" s="157">
        <v>2556</v>
      </c>
      <c r="N191" s="139"/>
      <c r="O191" s="157">
        <f t="shared" si="83"/>
        <v>1032</v>
      </c>
      <c r="P191" s="157"/>
      <c r="Q191" s="138">
        <v>2</v>
      </c>
      <c r="R191" s="157">
        <f t="shared" si="84"/>
        <v>516</v>
      </c>
      <c r="S191" s="157"/>
      <c r="T191" s="140">
        <f t="shared" si="85"/>
        <v>14.381270903010032</v>
      </c>
      <c r="U191" s="116">
        <v>39.53</v>
      </c>
      <c r="V191" s="126">
        <f t="shared" si="86"/>
        <v>1418.3363999999999</v>
      </c>
      <c r="W191" s="111"/>
      <c r="X191" s="126">
        <f t="shared" si="87"/>
        <v>-902.33639999999991</v>
      </c>
      <c r="Y191" s="111"/>
      <c r="Z191" s="114">
        <f t="shared" si="88"/>
        <v>59202</v>
      </c>
      <c r="AA191" s="114"/>
      <c r="AB191" s="114">
        <f t="shared" si="89"/>
        <v>7176</v>
      </c>
      <c r="AC191" s="111"/>
      <c r="AD191" s="122">
        <f t="shared" si="90"/>
        <v>3153.090909090909</v>
      </c>
      <c r="AE191" s="111"/>
      <c r="AF191" s="111"/>
    </row>
    <row r="192" spans="1:32" ht="15.6">
      <c r="A192" s="164">
        <v>336</v>
      </c>
      <c r="B192" s="164"/>
      <c r="C192" s="132" t="s">
        <v>142</v>
      </c>
      <c r="D192" s="150">
        <v>59738</v>
      </c>
      <c r="E192" s="150"/>
      <c r="F192" s="134" t="s">
        <v>102</v>
      </c>
      <c r="G192" s="134"/>
      <c r="H192" s="138">
        <v>56.09</v>
      </c>
      <c r="I192" s="138"/>
      <c r="J192" s="138">
        <v>0</v>
      </c>
      <c r="K192" s="157">
        <f t="shared" si="91"/>
        <v>0</v>
      </c>
      <c r="L192" s="134"/>
      <c r="M192" s="157">
        <v>47684</v>
      </c>
      <c r="N192" s="139"/>
      <c r="O192" s="157">
        <f t="shared" si="83"/>
        <v>12054</v>
      </c>
      <c r="P192" s="157"/>
      <c r="Q192" s="138">
        <v>2</v>
      </c>
      <c r="R192" s="157">
        <f t="shared" si="84"/>
        <v>6027</v>
      </c>
      <c r="S192" s="157"/>
      <c r="T192" s="140">
        <f t="shared" si="85"/>
        <v>10.089055542535739</v>
      </c>
      <c r="U192" s="116">
        <v>27.68</v>
      </c>
      <c r="V192" s="126">
        <f t="shared" si="86"/>
        <v>16535.4784</v>
      </c>
      <c r="W192" s="111"/>
      <c r="X192" s="126">
        <f t="shared" si="87"/>
        <v>-10508.4784</v>
      </c>
      <c r="Y192" s="111"/>
      <c r="Z192" s="114">
        <f t="shared" si="88"/>
        <v>3350704.4200000004</v>
      </c>
      <c r="AA192" s="114"/>
      <c r="AB192" s="114">
        <f t="shared" si="89"/>
        <v>119476</v>
      </c>
      <c r="AC192" s="111"/>
      <c r="AD192" s="122">
        <f t="shared" si="90"/>
        <v>57607.923337493317</v>
      </c>
      <c r="AE192" s="111"/>
      <c r="AF192" s="111"/>
    </row>
    <row r="193" spans="1:32" ht="15.6">
      <c r="A193" s="164"/>
      <c r="B193" s="164"/>
      <c r="C193" s="134" t="s">
        <v>156</v>
      </c>
      <c r="D193" s="153">
        <f>SUM(D185:D192)</f>
        <v>6773194</v>
      </c>
      <c r="E193" s="154"/>
      <c r="F193" s="134"/>
      <c r="G193" s="134"/>
      <c r="H193" s="171">
        <f>Z193/D193</f>
        <v>37.494218107439409</v>
      </c>
      <c r="I193" s="138"/>
      <c r="J193" s="171">
        <f>(K193/D193)*100</f>
        <v>0</v>
      </c>
      <c r="K193" s="155">
        <f>SUM(K185:K192)</f>
        <v>0</v>
      </c>
      <c r="L193" s="134"/>
      <c r="M193" s="155">
        <f>SUM(M185:M192)</f>
        <v>5274545</v>
      </c>
      <c r="N193" s="139"/>
      <c r="O193" s="155">
        <f>SUM(O185:O192)</f>
        <v>1498649</v>
      </c>
      <c r="P193" s="154"/>
      <c r="Q193" s="171">
        <f>AB193/D193</f>
        <v>2</v>
      </c>
      <c r="R193" s="155">
        <f>SUM(R185:R192)</f>
        <v>749324.5</v>
      </c>
      <c r="S193" s="154"/>
      <c r="T193" s="172">
        <f t="shared" si="85"/>
        <v>11.063089289927323</v>
      </c>
      <c r="U193" s="116">
        <f>(V193/D193)*100</f>
        <v>28.876997646900413</v>
      </c>
      <c r="V193" s="129">
        <f>SUM(V185:V192)</f>
        <v>1955895.0719999999</v>
      </c>
      <c r="W193" s="111"/>
      <c r="X193" s="129">
        <f>SUM(X185:X192)</f>
        <v>-1206570.5719999999</v>
      </c>
      <c r="Y193" s="111"/>
      <c r="Z193" s="129">
        <f>SUM(Z185:Z192)</f>
        <v>253955613.11999997</v>
      </c>
      <c r="AA193" s="114"/>
      <c r="AB193" s="129">
        <f>SUM(AB185:AB192)</f>
        <v>13546388</v>
      </c>
      <c r="AC193" s="111"/>
      <c r="AD193" s="129">
        <f>SUM(AD185:AD192)</f>
        <v>6402235.7853286974</v>
      </c>
      <c r="AE193" s="111"/>
      <c r="AF193" s="111"/>
    </row>
    <row r="194" spans="1:32" ht="15.6">
      <c r="A194" s="164"/>
      <c r="B194" s="164"/>
      <c r="C194" s="132"/>
      <c r="D194" s="150"/>
      <c r="E194" s="150"/>
      <c r="F194" s="134"/>
      <c r="G194" s="134"/>
      <c r="H194" s="138"/>
      <c r="I194" s="138"/>
      <c r="J194" s="138"/>
      <c r="K194" s="139"/>
      <c r="L194" s="134"/>
      <c r="M194" s="139"/>
      <c r="N194" s="139"/>
      <c r="O194" s="139"/>
      <c r="P194" s="139"/>
      <c r="Q194" s="138"/>
      <c r="R194" s="139"/>
      <c r="S194" s="139"/>
      <c r="T194" s="140"/>
      <c r="U194" s="116"/>
      <c r="V194" s="117"/>
      <c r="W194" s="111"/>
      <c r="X194" s="117"/>
      <c r="Y194" s="111"/>
      <c r="Z194" s="114"/>
      <c r="AA194" s="114"/>
      <c r="AB194" s="114"/>
      <c r="AC194" s="111"/>
      <c r="AD194" s="114"/>
      <c r="AE194" s="111"/>
      <c r="AF194" s="111"/>
    </row>
    <row r="195" spans="1:32" ht="15.6">
      <c r="A195" s="164"/>
      <c r="B195" s="164"/>
      <c r="C195" s="165" t="s">
        <v>157</v>
      </c>
      <c r="D195" s="150"/>
      <c r="E195" s="150"/>
      <c r="F195" s="134"/>
      <c r="G195" s="134"/>
      <c r="H195" s="138"/>
      <c r="I195" s="138"/>
      <c r="J195" s="138"/>
      <c r="K195" s="139"/>
      <c r="L195" s="134"/>
      <c r="M195" s="139"/>
      <c r="N195" s="139"/>
      <c r="O195" s="139"/>
      <c r="P195" s="139"/>
      <c r="Q195" s="138"/>
      <c r="R195" s="139"/>
      <c r="S195" s="139"/>
      <c r="T195" s="140"/>
      <c r="U195" s="116"/>
      <c r="V195" s="117"/>
      <c r="W195" s="111"/>
      <c r="X195" s="117"/>
      <c r="Y195" s="111"/>
      <c r="Z195" s="114"/>
      <c r="AA195" s="114"/>
      <c r="AB195" s="114"/>
      <c r="AC195" s="111"/>
      <c r="AD195" s="114"/>
      <c r="AE195" s="111"/>
      <c r="AF195" s="111"/>
    </row>
    <row r="196" spans="1:32" ht="15.6">
      <c r="A196" s="164">
        <v>330.3</v>
      </c>
      <c r="B196" s="164"/>
      <c r="C196" s="132" t="s">
        <v>136</v>
      </c>
      <c r="D196" s="150">
        <v>4818</v>
      </c>
      <c r="E196" s="150"/>
      <c r="F196" s="134" t="s">
        <v>102</v>
      </c>
      <c r="G196" s="134"/>
      <c r="H196" s="159">
        <v>97.24</v>
      </c>
      <c r="I196" s="159"/>
      <c r="J196" s="159">
        <v>0</v>
      </c>
      <c r="K196" s="157">
        <f>(J196/100)*D196</f>
        <v>0</v>
      </c>
      <c r="L196" s="158"/>
      <c r="M196" s="157">
        <v>2849</v>
      </c>
      <c r="N196" s="157"/>
      <c r="O196" s="157">
        <f t="shared" ref="O196:O203" si="92">D196-K196-M196</f>
        <v>1969</v>
      </c>
      <c r="P196" s="157"/>
      <c r="Q196" s="159">
        <v>18</v>
      </c>
      <c r="R196" s="157">
        <f t="shared" ref="R196:R203" si="93">O196/Q196</f>
        <v>109.38888888888889</v>
      </c>
      <c r="S196" s="157"/>
      <c r="T196" s="160">
        <f t="shared" ref="T196:T204" si="94">(R196/D196)*100</f>
        <v>2.2704211060375443</v>
      </c>
      <c r="U196" s="127">
        <v>2.4300000000000002</v>
      </c>
      <c r="V196" s="126">
        <f t="shared" ref="V196:V203" si="95">(U196/100)*D196</f>
        <v>117.07740000000001</v>
      </c>
      <c r="W196" s="128"/>
      <c r="X196" s="126">
        <f t="shared" ref="X196:X203" si="96">R196-V196</f>
        <v>-7.6885111111111257</v>
      </c>
      <c r="Y196" s="128"/>
      <c r="Z196" s="122">
        <f t="shared" ref="Z196:Z203" si="97">D196*H196</f>
        <v>468502.31999999995</v>
      </c>
      <c r="AA196" s="122"/>
      <c r="AB196" s="122">
        <f t="shared" ref="AB196:AB203" si="98">D196*Q196</f>
        <v>86724</v>
      </c>
      <c r="AC196" s="111"/>
      <c r="AD196" s="122">
        <f t="shared" ref="AD196:AD203" si="99">((1-(Q196/H196))*((100-J196)/100))*D196</f>
        <v>3926.1447963800906</v>
      </c>
      <c r="AE196" s="111"/>
      <c r="AF196" s="111"/>
    </row>
    <row r="197" spans="1:32" ht="15.6">
      <c r="A197" s="164">
        <v>330.4</v>
      </c>
      <c r="B197" s="164"/>
      <c r="C197" s="132" t="s">
        <v>155</v>
      </c>
      <c r="D197" s="150">
        <v>90968</v>
      </c>
      <c r="E197" s="150"/>
      <c r="F197" s="134" t="s">
        <v>102</v>
      </c>
      <c r="G197" s="134"/>
      <c r="H197" s="159">
        <v>73.81</v>
      </c>
      <c r="I197" s="159"/>
      <c r="J197" s="159">
        <v>0</v>
      </c>
      <c r="K197" s="159">
        <v>0</v>
      </c>
      <c r="L197" s="157" t="e">
        <f>(K197/100)*F197</f>
        <v>#VALUE!</v>
      </c>
      <c r="M197" s="157">
        <v>49830</v>
      </c>
      <c r="N197" s="157"/>
      <c r="O197" s="157">
        <f t="shared" si="92"/>
        <v>41138</v>
      </c>
      <c r="P197" s="157"/>
      <c r="Q197" s="159">
        <v>18</v>
      </c>
      <c r="R197" s="157">
        <f t="shared" si="93"/>
        <v>2285.4444444444443</v>
      </c>
      <c r="S197" s="157"/>
      <c r="T197" s="160">
        <f t="shared" si="94"/>
        <v>2.5123608790392713</v>
      </c>
      <c r="U197" s="127">
        <v>2.4300000000000002</v>
      </c>
      <c r="V197" s="126">
        <f t="shared" si="95"/>
        <v>2210.5224000000003</v>
      </c>
      <c r="W197" s="128"/>
      <c r="X197" s="126">
        <f t="shared" si="96"/>
        <v>74.922044444444055</v>
      </c>
      <c r="Y197" s="128"/>
      <c r="Z197" s="122">
        <f t="shared" si="97"/>
        <v>6714348.0800000001</v>
      </c>
      <c r="AA197" s="122"/>
      <c r="AB197" s="122">
        <f t="shared" si="98"/>
        <v>1637424</v>
      </c>
      <c r="AC197" s="111"/>
      <c r="AD197" s="122">
        <f t="shared" si="99"/>
        <v>68783.688931039156</v>
      </c>
      <c r="AE197" s="111"/>
      <c r="AF197" s="111"/>
    </row>
    <row r="198" spans="1:32" ht="15.6">
      <c r="A198" s="164">
        <v>331</v>
      </c>
      <c r="B198" s="164"/>
      <c r="C198" s="132" t="s">
        <v>103</v>
      </c>
      <c r="D198" s="150">
        <v>3774662</v>
      </c>
      <c r="E198" s="150"/>
      <c r="F198" s="134" t="s">
        <v>102</v>
      </c>
      <c r="G198" s="134"/>
      <c r="H198" s="159">
        <v>37.07</v>
      </c>
      <c r="I198" s="159"/>
      <c r="J198" s="159">
        <v>-0.67</v>
      </c>
      <c r="K198" s="157">
        <f t="shared" ref="K198:K203" si="100">(J198/100)*D198</f>
        <v>-25290.235400000001</v>
      </c>
      <c r="L198" s="158"/>
      <c r="M198" s="157">
        <v>1416786</v>
      </c>
      <c r="N198" s="157"/>
      <c r="O198" s="157">
        <f t="shared" si="92"/>
        <v>2383166.2354000001</v>
      </c>
      <c r="P198" s="157"/>
      <c r="Q198" s="159">
        <v>17.670000000000002</v>
      </c>
      <c r="R198" s="157">
        <f t="shared" si="93"/>
        <v>134870.75469156762</v>
      </c>
      <c r="S198" s="157"/>
      <c r="T198" s="160">
        <f t="shared" si="94"/>
        <v>3.5730551421973047</v>
      </c>
      <c r="U198" s="127">
        <v>3.05</v>
      </c>
      <c r="V198" s="126">
        <f t="shared" si="95"/>
        <v>115127.19099999999</v>
      </c>
      <c r="W198" s="128"/>
      <c r="X198" s="126">
        <f t="shared" si="96"/>
        <v>19743.56369156763</v>
      </c>
      <c r="Y198" s="128"/>
      <c r="Z198" s="122">
        <f t="shared" si="97"/>
        <v>139926720.34</v>
      </c>
      <c r="AA198" s="122"/>
      <c r="AB198" s="122">
        <f t="shared" si="98"/>
        <v>66698277.540000007</v>
      </c>
      <c r="AC198" s="111"/>
      <c r="AD198" s="122">
        <f t="shared" si="99"/>
        <v>1988645.0867752898</v>
      </c>
      <c r="AE198" s="111"/>
      <c r="AF198" s="111"/>
    </row>
    <row r="199" spans="1:32" ht="15.6">
      <c r="A199" s="164">
        <v>332</v>
      </c>
      <c r="B199" s="164"/>
      <c r="C199" s="132" t="s">
        <v>140</v>
      </c>
      <c r="D199" s="150">
        <v>6535549</v>
      </c>
      <c r="E199" s="150"/>
      <c r="F199" s="134" t="s">
        <v>102</v>
      </c>
      <c r="G199" s="134"/>
      <c r="H199" s="159">
        <v>52.5</v>
      </c>
      <c r="I199" s="159"/>
      <c r="J199" s="159">
        <v>-0.97</v>
      </c>
      <c r="K199" s="157">
        <f t="shared" si="100"/>
        <v>-63394.825300000004</v>
      </c>
      <c r="L199" s="158"/>
      <c r="M199" s="157">
        <v>3137053</v>
      </c>
      <c r="N199" s="157"/>
      <c r="O199" s="157">
        <f t="shared" si="92"/>
        <v>3461890.8252999997</v>
      </c>
      <c r="P199" s="157"/>
      <c r="Q199" s="159">
        <v>17.68</v>
      </c>
      <c r="R199" s="157">
        <f t="shared" si="93"/>
        <v>195808.30459841626</v>
      </c>
      <c r="S199" s="157"/>
      <c r="T199" s="160">
        <f t="shared" si="94"/>
        <v>2.9960498283834496</v>
      </c>
      <c r="U199" s="127">
        <v>3.18</v>
      </c>
      <c r="V199" s="126">
        <f t="shared" si="95"/>
        <v>207830.45820000002</v>
      </c>
      <c r="W199" s="128"/>
      <c r="X199" s="126">
        <f t="shared" si="96"/>
        <v>-12022.153601583763</v>
      </c>
      <c r="Y199" s="128"/>
      <c r="Z199" s="122">
        <f t="shared" si="97"/>
        <v>343116322.5</v>
      </c>
      <c r="AA199" s="122"/>
      <c r="AB199" s="122">
        <f t="shared" si="98"/>
        <v>115548506.31999999</v>
      </c>
      <c r="AC199" s="111"/>
      <c r="AD199" s="122">
        <f t="shared" si="99"/>
        <v>4376670.9332751613</v>
      </c>
      <c r="AE199" s="111"/>
      <c r="AF199" s="111"/>
    </row>
    <row r="200" spans="1:32" ht="15.6">
      <c r="A200" s="164">
        <v>333</v>
      </c>
      <c r="B200" s="164"/>
      <c r="C200" s="132" t="s">
        <v>141</v>
      </c>
      <c r="D200" s="154">
        <v>1109689</v>
      </c>
      <c r="E200" s="154"/>
      <c r="F200" s="134" t="s">
        <v>102</v>
      </c>
      <c r="G200" s="134"/>
      <c r="H200" s="159">
        <v>77.930000000000007</v>
      </c>
      <c r="I200" s="159"/>
      <c r="J200" s="159">
        <v>-1.79</v>
      </c>
      <c r="K200" s="157">
        <f t="shared" si="100"/>
        <v>-19863.433099999998</v>
      </c>
      <c r="L200" s="158"/>
      <c r="M200" s="157">
        <v>628667</v>
      </c>
      <c r="N200" s="157"/>
      <c r="O200" s="157">
        <f t="shared" si="92"/>
        <v>500885.43310000002</v>
      </c>
      <c r="P200" s="157"/>
      <c r="Q200" s="159">
        <v>17.45</v>
      </c>
      <c r="R200" s="157">
        <f t="shared" si="93"/>
        <v>28704.036280802295</v>
      </c>
      <c r="S200" s="157"/>
      <c r="T200" s="160">
        <f t="shared" si="94"/>
        <v>2.5866739492598643</v>
      </c>
      <c r="U200" s="127">
        <v>2.66</v>
      </c>
      <c r="V200" s="126">
        <f t="shared" si="95"/>
        <v>29517.727400000003</v>
      </c>
      <c r="W200" s="128"/>
      <c r="X200" s="126">
        <f t="shared" si="96"/>
        <v>-813.69111919770876</v>
      </c>
      <c r="Y200" s="128"/>
      <c r="Z200" s="122">
        <f t="shared" si="97"/>
        <v>86478063.770000011</v>
      </c>
      <c r="AA200" s="122"/>
      <c r="AB200" s="122">
        <f t="shared" si="98"/>
        <v>19364073.050000001</v>
      </c>
      <c r="AC200" s="111"/>
      <c r="AD200" s="122">
        <f t="shared" si="99"/>
        <v>876624.2930051072</v>
      </c>
      <c r="AE200" s="111"/>
      <c r="AF200" s="111"/>
    </row>
    <row r="201" spans="1:32" ht="15.6">
      <c r="A201" s="164">
        <v>334</v>
      </c>
      <c r="B201" s="164"/>
      <c r="C201" s="132" t="s">
        <v>106</v>
      </c>
      <c r="D201" s="150">
        <v>490354</v>
      </c>
      <c r="E201" s="150"/>
      <c r="F201" s="134" t="s">
        <v>102</v>
      </c>
      <c r="G201" s="134"/>
      <c r="H201" s="159">
        <v>56.56</v>
      </c>
      <c r="I201" s="159"/>
      <c r="J201" s="159">
        <v>-2.2200000000000002</v>
      </c>
      <c r="K201" s="157">
        <f t="shared" si="100"/>
        <v>-10885.8588</v>
      </c>
      <c r="L201" s="158"/>
      <c r="M201" s="157">
        <v>248349</v>
      </c>
      <c r="N201" s="157"/>
      <c r="O201" s="157">
        <f t="shared" si="92"/>
        <v>252890.85879999999</v>
      </c>
      <c r="P201" s="157"/>
      <c r="Q201" s="159">
        <v>16.79</v>
      </c>
      <c r="R201" s="157">
        <f t="shared" si="93"/>
        <v>15061.99278141751</v>
      </c>
      <c r="S201" s="157"/>
      <c r="T201" s="160">
        <f t="shared" si="94"/>
        <v>3.0716569624021646</v>
      </c>
      <c r="U201" s="127">
        <v>3.02</v>
      </c>
      <c r="V201" s="126">
        <f t="shared" si="95"/>
        <v>14808.6908</v>
      </c>
      <c r="W201" s="128"/>
      <c r="X201" s="126">
        <f t="shared" si="96"/>
        <v>253.30198141750952</v>
      </c>
      <c r="Y201" s="128"/>
      <c r="Z201" s="122">
        <f t="shared" si="97"/>
        <v>27734422.240000002</v>
      </c>
      <c r="AA201" s="122"/>
      <c r="AB201" s="122">
        <f t="shared" si="98"/>
        <v>8233043.6599999992</v>
      </c>
      <c r="AC201" s="111"/>
      <c r="AD201" s="122">
        <f t="shared" si="99"/>
        <v>352445.3533323197</v>
      </c>
      <c r="AE201" s="111"/>
      <c r="AF201" s="111"/>
    </row>
    <row r="202" spans="1:32" ht="15.6">
      <c r="A202" s="164">
        <v>335</v>
      </c>
      <c r="B202" s="164"/>
      <c r="C202" s="132" t="s">
        <v>107</v>
      </c>
      <c r="D202" s="150">
        <v>12880</v>
      </c>
      <c r="E202" s="150"/>
      <c r="F202" s="134" t="s">
        <v>102</v>
      </c>
      <c r="G202" s="134"/>
      <c r="H202" s="159">
        <v>40.22</v>
      </c>
      <c r="I202" s="159"/>
      <c r="J202" s="159">
        <v>0</v>
      </c>
      <c r="K202" s="157">
        <f t="shared" si="100"/>
        <v>0</v>
      </c>
      <c r="L202" s="158"/>
      <c r="M202" s="157">
        <v>5239</v>
      </c>
      <c r="N202" s="157"/>
      <c r="O202" s="157">
        <f t="shared" si="92"/>
        <v>7641</v>
      </c>
      <c r="P202" s="157"/>
      <c r="Q202" s="159">
        <v>16.89</v>
      </c>
      <c r="R202" s="157">
        <f t="shared" si="93"/>
        <v>452.39786856127887</v>
      </c>
      <c r="S202" s="157"/>
      <c r="T202" s="160">
        <f t="shared" si="94"/>
        <v>3.5124058118111714</v>
      </c>
      <c r="U202" s="127">
        <v>3.59</v>
      </c>
      <c r="V202" s="126">
        <f t="shared" si="95"/>
        <v>462.392</v>
      </c>
      <c r="W202" s="128"/>
      <c r="X202" s="126">
        <f t="shared" si="96"/>
        <v>-9.9941314387211264</v>
      </c>
      <c r="Y202" s="128"/>
      <c r="Z202" s="122">
        <f t="shared" si="97"/>
        <v>518033.6</v>
      </c>
      <c r="AA202" s="122"/>
      <c r="AB202" s="122">
        <f t="shared" si="98"/>
        <v>217543.2</v>
      </c>
      <c r="AC202" s="111"/>
      <c r="AD202" s="122">
        <f t="shared" si="99"/>
        <v>7471.1685728493285</v>
      </c>
      <c r="AE202" s="111"/>
      <c r="AF202" s="111"/>
    </row>
    <row r="203" spans="1:32" ht="15.6">
      <c r="A203" s="164">
        <v>336</v>
      </c>
      <c r="B203" s="164"/>
      <c r="C203" s="132" t="s">
        <v>142</v>
      </c>
      <c r="D203" s="150">
        <v>566413</v>
      </c>
      <c r="E203" s="150"/>
      <c r="F203" s="134" t="s">
        <v>102</v>
      </c>
      <c r="G203" s="134"/>
      <c r="H203" s="159">
        <v>40.47</v>
      </c>
      <c r="I203" s="159"/>
      <c r="J203" s="159">
        <v>-0.9</v>
      </c>
      <c r="K203" s="157">
        <f t="shared" si="100"/>
        <v>-5097.7170000000006</v>
      </c>
      <c r="L203" s="158"/>
      <c r="M203" s="157">
        <v>229754</v>
      </c>
      <c r="N203" s="157"/>
      <c r="O203" s="157">
        <f t="shared" si="92"/>
        <v>341756.71699999995</v>
      </c>
      <c r="P203" s="157"/>
      <c r="Q203" s="159">
        <v>17.66</v>
      </c>
      <c r="R203" s="157">
        <f t="shared" si="93"/>
        <v>19352.022480181196</v>
      </c>
      <c r="S203" s="157"/>
      <c r="T203" s="160">
        <f t="shared" si="94"/>
        <v>3.4165922180778332</v>
      </c>
      <c r="U203" s="127">
        <v>3.38</v>
      </c>
      <c r="V203" s="126">
        <f t="shared" si="95"/>
        <v>19144.759399999999</v>
      </c>
      <c r="W203" s="128"/>
      <c r="X203" s="126">
        <f t="shared" si="96"/>
        <v>207.26308018119744</v>
      </c>
      <c r="Y203" s="128"/>
      <c r="Z203" s="122">
        <f t="shared" si="97"/>
        <v>22922734.109999999</v>
      </c>
      <c r="AA203" s="122"/>
      <c r="AB203" s="122">
        <f t="shared" si="98"/>
        <v>10002853.58</v>
      </c>
      <c r="AC203" s="111"/>
      <c r="AD203" s="122">
        <f t="shared" si="99"/>
        <v>322119.08709587355</v>
      </c>
      <c r="AE203" s="111"/>
      <c r="AF203" s="111"/>
    </row>
    <row r="204" spans="1:32" ht="15.6">
      <c r="A204" s="164"/>
      <c r="B204" s="164"/>
      <c r="C204" s="134" t="s">
        <v>158</v>
      </c>
      <c r="D204" s="153">
        <f>SUM(D196:D203)</f>
        <v>12585333</v>
      </c>
      <c r="E204" s="154"/>
      <c r="F204" s="134"/>
      <c r="G204" s="134"/>
      <c r="H204" s="171">
        <f>Z204/D204</f>
        <v>49.889752377628788</v>
      </c>
      <c r="I204" s="138"/>
      <c r="J204" s="171">
        <f>(K204/D204)*100</f>
        <v>-0.98950158569503088</v>
      </c>
      <c r="K204" s="155">
        <f>SUM(K196:K203)</f>
        <v>-124532.0696</v>
      </c>
      <c r="L204" s="134"/>
      <c r="M204" s="155">
        <f>SUM(M196:M203)</f>
        <v>5718527</v>
      </c>
      <c r="N204" s="139"/>
      <c r="O204" s="155">
        <f>SUM(O196:O203)</f>
        <v>6991338.0695999991</v>
      </c>
      <c r="P204" s="154"/>
      <c r="Q204" s="171">
        <f>AB204/D204</f>
        <v>17.622771312447593</v>
      </c>
      <c r="R204" s="155">
        <f>SUM(R196:R203)</f>
        <v>396644.34203427943</v>
      </c>
      <c r="S204" s="154"/>
      <c r="T204" s="172">
        <f t="shared" si="94"/>
        <v>3.1516396271300837</v>
      </c>
      <c r="U204" s="116">
        <f>(V204/D204)*100</f>
        <v>3.0926382210148908</v>
      </c>
      <c r="V204" s="129">
        <f>SUM(V196:V203)</f>
        <v>389218.8186</v>
      </c>
      <c r="W204" s="111"/>
      <c r="X204" s="129">
        <f>SUM(X196:X203)</f>
        <v>7425.5234342794756</v>
      </c>
      <c r="Y204" s="111"/>
      <c r="Z204" s="129">
        <f>SUM(Z196:Z203)</f>
        <v>627879146.96000004</v>
      </c>
      <c r="AA204" s="114"/>
      <c r="AB204" s="129">
        <f>SUM(AB196:AB203)</f>
        <v>221788445.35000002</v>
      </c>
      <c r="AC204" s="111"/>
      <c r="AD204" s="129">
        <f>SUM(AD196:AD203)</f>
        <v>7996685.7557840198</v>
      </c>
      <c r="AE204" s="111"/>
      <c r="AF204" s="111"/>
    </row>
    <row r="205" spans="1:32" ht="15.6">
      <c r="A205" s="164"/>
      <c r="B205" s="164"/>
      <c r="C205" s="132"/>
      <c r="D205" s="150"/>
      <c r="E205" s="150"/>
      <c r="F205" s="134"/>
      <c r="G205" s="134"/>
      <c r="H205" s="138"/>
      <c r="I205" s="138"/>
      <c r="J205" s="138"/>
      <c r="K205" s="139"/>
      <c r="L205" s="134"/>
      <c r="M205" s="139"/>
      <c r="N205" s="139"/>
      <c r="O205" s="139"/>
      <c r="P205" s="139"/>
      <c r="Q205" s="138"/>
      <c r="R205" s="139"/>
      <c r="S205" s="139"/>
      <c r="T205" s="140"/>
      <c r="U205" s="116"/>
      <c r="V205" s="117"/>
      <c r="W205" s="111"/>
      <c r="X205" s="117"/>
      <c r="Y205" s="111"/>
      <c r="Z205" s="114"/>
      <c r="AA205" s="114"/>
      <c r="AB205" s="114"/>
      <c r="AC205" s="111"/>
      <c r="AD205" s="114"/>
      <c r="AE205" s="111"/>
      <c r="AF205" s="111"/>
    </row>
    <row r="206" spans="1:32" ht="15.6">
      <c r="A206" s="164"/>
      <c r="B206" s="164"/>
      <c r="C206" s="165" t="s">
        <v>159</v>
      </c>
      <c r="D206" s="150"/>
      <c r="E206" s="150"/>
      <c r="F206" s="134"/>
      <c r="G206" s="134"/>
      <c r="H206" s="138"/>
      <c r="I206" s="138"/>
      <c r="J206" s="138"/>
      <c r="K206" s="139"/>
      <c r="L206" s="134"/>
      <c r="M206" s="139"/>
      <c r="N206" s="139"/>
      <c r="O206" s="139"/>
      <c r="P206" s="139"/>
      <c r="Q206" s="138"/>
      <c r="R206" s="139"/>
      <c r="S206" s="139"/>
      <c r="T206" s="140"/>
      <c r="U206" s="116"/>
      <c r="V206" s="117"/>
      <c r="W206" s="111"/>
      <c r="X206" s="117"/>
      <c r="Y206" s="111"/>
      <c r="Z206" s="114"/>
      <c r="AA206" s="114"/>
      <c r="AB206" s="114"/>
      <c r="AC206" s="111"/>
      <c r="AD206" s="114"/>
      <c r="AE206" s="111"/>
      <c r="AF206" s="111"/>
    </row>
    <row r="207" spans="1:32" ht="15.6">
      <c r="A207" s="164">
        <v>330.2</v>
      </c>
      <c r="B207" s="164"/>
      <c r="C207" s="132" t="s">
        <v>101</v>
      </c>
      <c r="D207" s="152">
        <v>12122</v>
      </c>
      <c r="E207" s="150"/>
      <c r="F207" s="134" t="s">
        <v>102</v>
      </c>
      <c r="G207" s="134"/>
      <c r="H207" s="138">
        <v>68.5</v>
      </c>
      <c r="I207" s="138"/>
      <c r="J207" s="138">
        <v>0</v>
      </c>
      <c r="K207" s="139">
        <f t="shared" ref="K207:K212" si="101">(J207/100)*D207</f>
        <v>0</v>
      </c>
      <c r="L207" s="134"/>
      <c r="M207" s="157">
        <v>11954</v>
      </c>
      <c r="N207" s="139"/>
      <c r="O207" s="139">
        <f t="shared" ref="O207:O212" si="102">D207-K207-M207</f>
        <v>168</v>
      </c>
      <c r="P207" s="139"/>
      <c r="Q207" s="138">
        <v>19</v>
      </c>
      <c r="R207" s="139">
        <f t="shared" ref="R207:R212" si="103">O207/Q207</f>
        <v>8.8421052631578956</v>
      </c>
      <c r="S207" s="139"/>
      <c r="T207" s="140">
        <f t="shared" ref="T207:T213" si="104">(R207/D207)*100</f>
        <v>7.2942627150287875E-2</v>
      </c>
      <c r="U207" s="116">
        <v>6.82</v>
      </c>
      <c r="V207" s="117">
        <f t="shared" ref="V207:V212" si="105">(U207/100)*D207</f>
        <v>826.72039999999993</v>
      </c>
      <c r="W207" s="111"/>
      <c r="X207" s="117">
        <f t="shared" ref="X207:X212" si="106">R207-V207</f>
        <v>-817.87829473684201</v>
      </c>
      <c r="Y207" s="111"/>
      <c r="Z207" s="114">
        <f t="shared" ref="Z207:Z212" si="107">D207*H207</f>
        <v>830357</v>
      </c>
      <c r="AA207" s="114"/>
      <c r="AB207" s="114">
        <f t="shared" ref="AB207:AB212" si="108">D207*Q207</f>
        <v>230318</v>
      </c>
      <c r="AC207" s="111"/>
      <c r="AD207" s="122">
        <f t="shared" ref="AD207:AD212" si="109">((1-(Q207/H207))*((100-J207)/100))*D207</f>
        <v>8759.6934306569347</v>
      </c>
      <c r="AE207" s="111"/>
      <c r="AF207" s="111"/>
    </row>
    <row r="208" spans="1:32" ht="15.6">
      <c r="A208" s="164">
        <v>331</v>
      </c>
      <c r="B208" s="164"/>
      <c r="C208" s="132" t="s">
        <v>103</v>
      </c>
      <c r="D208" s="150">
        <v>128106</v>
      </c>
      <c r="E208" s="150"/>
      <c r="F208" s="134" t="s">
        <v>102</v>
      </c>
      <c r="G208" s="134"/>
      <c r="H208" s="138">
        <v>44.73</v>
      </c>
      <c r="I208" s="138"/>
      <c r="J208" s="138">
        <v>-0.72</v>
      </c>
      <c r="K208" s="157">
        <f t="shared" si="101"/>
        <v>-922.36320000000001</v>
      </c>
      <c r="L208" s="134"/>
      <c r="M208" s="157">
        <v>101732</v>
      </c>
      <c r="N208" s="139"/>
      <c r="O208" s="157">
        <f t="shared" si="102"/>
        <v>27296.363200000007</v>
      </c>
      <c r="P208" s="157"/>
      <c r="Q208" s="138">
        <v>18.22</v>
      </c>
      <c r="R208" s="157">
        <f t="shared" si="103"/>
        <v>1498.1538529088918</v>
      </c>
      <c r="S208" s="157"/>
      <c r="T208" s="140">
        <f t="shared" si="104"/>
        <v>1.1694642350154496</v>
      </c>
      <c r="U208" s="116">
        <v>7.72</v>
      </c>
      <c r="V208" s="126">
        <f t="shared" si="105"/>
        <v>9889.783199999998</v>
      </c>
      <c r="W208" s="111"/>
      <c r="X208" s="126">
        <f t="shared" si="106"/>
        <v>-8391.629347091106</v>
      </c>
      <c r="Y208" s="111"/>
      <c r="Z208" s="114">
        <f t="shared" si="107"/>
        <v>5730181.3799999999</v>
      </c>
      <c r="AA208" s="114"/>
      <c r="AB208" s="114">
        <f t="shared" si="108"/>
        <v>2334091.3199999998</v>
      </c>
      <c r="AC208" s="111"/>
      <c r="AD208" s="122">
        <f t="shared" si="109"/>
        <v>76470.867615291761</v>
      </c>
      <c r="AE208" s="111"/>
      <c r="AF208" s="111"/>
    </row>
    <row r="209" spans="1:32" ht="15.6">
      <c r="A209" s="164">
        <v>332</v>
      </c>
      <c r="B209" s="164"/>
      <c r="C209" s="132" t="s">
        <v>140</v>
      </c>
      <c r="D209" s="150">
        <v>1213949</v>
      </c>
      <c r="E209" s="150"/>
      <c r="F209" s="134" t="s">
        <v>102</v>
      </c>
      <c r="G209" s="134"/>
      <c r="H209" s="138">
        <v>38.85</v>
      </c>
      <c r="I209" s="138"/>
      <c r="J209" s="138">
        <v>-1.04</v>
      </c>
      <c r="K209" s="157">
        <f t="shared" si="101"/>
        <v>-12625.069599999999</v>
      </c>
      <c r="L209" s="134"/>
      <c r="M209" s="157">
        <v>855614</v>
      </c>
      <c r="N209" s="139"/>
      <c r="O209" s="157">
        <f t="shared" si="102"/>
        <v>370960.06960000005</v>
      </c>
      <c r="P209" s="157"/>
      <c r="Q209" s="138">
        <v>18.489999999999998</v>
      </c>
      <c r="R209" s="157">
        <f t="shared" si="103"/>
        <v>20062.740378583021</v>
      </c>
      <c r="S209" s="157"/>
      <c r="T209" s="140">
        <f t="shared" si="104"/>
        <v>1.6526839577760699</v>
      </c>
      <c r="U209" s="116">
        <v>8.4</v>
      </c>
      <c r="V209" s="126">
        <f t="shared" si="105"/>
        <v>101971.716</v>
      </c>
      <c r="W209" s="111"/>
      <c r="X209" s="126">
        <f t="shared" si="106"/>
        <v>-81908.975621416976</v>
      </c>
      <c r="Y209" s="111"/>
      <c r="Z209" s="114">
        <f t="shared" si="107"/>
        <v>47161918.649999999</v>
      </c>
      <c r="AA209" s="114"/>
      <c r="AB209" s="114">
        <f t="shared" si="108"/>
        <v>22445917.009999998</v>
      </c>
      <c r="AC209" s="111"/>
      <c r="AD209" s="122">
        <f t="shared" si="109"/>
        <v>642806.89979552128</v>
      </c>
      <c r="AE209" s="111"/>
      <c r="AF209" s="111"/>
    </row>
    <row r="210" spans="1:32" ht="15.6">
      <c r="A210" s="164">
        <v>333</v>
      </c>
      <c r="B210" s="164"/>
      <c r="C210" s="132" t="s">
        <v>141</v>
      </c>
      <c r="D210" s="150">
        <v>251541</v>
      </c>
      <c r="E210" s="150"/>
      <c r="F210" s="134" t="s">
        <v>102</v>
      </c>
      <c r="G210" s="134"/>
      <c r="H210" s="138">
        <v>51.2</v>
      </c>
      <c r="I210" s="138"/>
      <c r="J210" s="138">
        <v>-1.91</v>
      </c>
      <c r="K210" s="157">
        <f t="shared" si="101"/>
        <v>-4804.4330999999993</v>
      </c>
      <c r="L210" s="134"/>
      <c r="M210" s="157">
        <v>220378</v>
      </c>
      <c r="N210" s="139"/>
      <c r="O210" s="157">
        <f t="shared" si="102"/>
        <v>35967.433099999995</v>
      </c>
      <c r="P210" s="157"/>
      <c r="Q210" s="138">
        <v>17.579999999999998</v>
      </c>
      <c r="R210" s="157">
        <f t="shared" si="103"/>
        <v>2045.9290728100113</v>
      </c>
      <c r="S210" s="157"/>
      <c r="T210" s="140">
        <f t="shared" si="104"/>
        <v>0.81335808985811919</v>
      </c>
      <c r="U210" s="116">
        <v>7.4</v>
      </c>
      <c r="V210" s="126">
        <f t="shared" si="105"/>
        <v>18614.034000000003</v>
      </c>
      <c r="W210" s="111"/>
      <c r="X210" s="126">
        <f t="shared" si="106"/>
        <v>-16568.10492718999</v>
      </c>
      <c r="Y210" s="111"/>
      <c r="Z210" s="114">
        <f t="shared" si="107"/>
        <v>12878899.200000001</v>
      </c>
      <c r="AA210" s="114"/>
      <c r="AB210" s="114">
        <f t="shared" si="108"/>
        <v>4422090.7799999993</v>
      </c>
      <c r="AC210" s="111"/>
      <c r="AD210" s="122">
        <f t="shared" si="109"/>
        <v>168326.82540667968</v>
      </c>
      <c r="AE210" s="111"/>
      <c r="AF210" s="111"/>
    </row>
    <row r="211" spans="1:32" ht="15.6">
      <c r="A211" s="164">
        <v>334</v>
      </c>
      <c r="B211" s="164"/>
      <c r="C211" s="132" t="s">
        <v>106</v>
      </c>
      <c r="D211" s="150">
        <v>71806</v>
      </c>
      <c r="E211" s="150"/>
      <c r="F211" s="134" t="s">
        <v>102</v>
      </c>
      <c r="G211" s="134"/>
      <c r="H211" s="138">
        <v>47.33</v>
      </c>
      <c r="I211" s="138"/>
      <c r="J211" s="138">
        <v>-2.36</v>
      </c>
      <c r="K211" s="157">
        <f t="shared" si="101"/>
        <v>-1694.6215999999999</v>
      </c>
      <c r="L211" s="134"/>
      <c r="M211" s="157">
        <v>61231</v>
      </c>
      <c r="N211" s="139"/>
      <c r="O211" s="157">
        <f t="shared" si="102"/>
        <v>12269.621599999999</v>
      </c>
      <c r="P211" s="157"/>
      <c r="Q211" s="138">
        <v>16.18</v>
      </c>
      <c r="R211" s="157">
        <f t="shared" si="103"/>
        <v>758.32024721878861</v>
      </c>
      <c r="S211" s="157"/>
      <c r="T211" s="140">
        <f t="shared" si="104"/>
        <v>1.0560680823591184</v>
      </c>
      <c r="U211" s="116">
        <v>7.42</v>
      </c>
      <c r="V211" s="126">
        <f t="shared" si="105"/>
        <v>5328.0052000000005</v>
      </c>
      <c r="W211" s="111"/>
      <c r="X211" s="126">
        <f t="shared" si="106"/>
        <v>-4569.6849527812119</v>
      </c>
      <c r="Y211" s="111"/>
      <c r="Z211" s="114">
        <f t="shared" si="107"/>
        <v>3398577.98</v>
      </c>
      <c r="AA211" s="114"/>
      <c r="AB211" s="114">
        <f t="shared" si="108"/>
        <v>1161821.08</v>
      </c>
      <c r="AC211" s="111"/>
      <c r="AD211" s="122">
        <f t="shared" si="109"/>
        <v>48374.062177054722</v>
      </c>
      <c r="AE211" s="111"/>
      <c r="AF211" s="111"/>
    </row>
    <row r="212" spans="1:32" ht="15.6">
      <c r="A212" s="164">
        <v>336</v>
      </c>
      <c r="B212" s="164"/>
      <c r="C212" s="132" t="s">
        <v>142</v>
      </c>
      <c r="D212" s="150">
        <v>112022</v>
      </c>
      <c r="E212" s="150"/>
      <c r="F212" s="134" t="s">
        <v>102</v>
      </c>
      <c r="G212" s="134"/>
      <c r="H212" s="138">
        <v>29.15</v>
      </c>
      <c r="I212" s="138"/>
      <c r="J212" s="138">
        <v>-0.96</v>
      </c>
      <c r="K212" s="157">
        <f t="shared" si="101"/>
        <v>-1075.4112</v>
      </c>
      <c r="L212" s="134"/>
      <c r="M212" s="157">
        <v>54253</v>
      </c>
      <c r="N212" s="139"/>
      <c r="O212" s="157">
        <f t="shared" si="102"/>
        <v>58844.411200000002</v>
      </c>
      <c r="P212" s="157"/>
      <c r="Q212" s="138">
        <v>18.600000000000001</v>
      </c>
      <c r="R212" s="157">
        <f t="shared" si="103"/>
        <v>3163.6780215053764</v>
      </c>
      <c r="S212" s="157"/>
      <c r="T212" s="140">
        <f t="shared" si="104"/>
        <v>2.8241577739242083</v>
      </c>
      <c r="U212" s="116">
        <v>7.07</v>
      </c>
      <c r="V212" s="126">
        <f t="shared" si="105"/>
        <v>7919.9553999999998</v>
      </c>
      <c r="W212" s="111"/>
      <c r="X212" s="126">
        <f t="shared" si="106"/>
        <v>-4756.2773784946239</v>
      </c>
      <c r="Y212" s="111"/>
      <c r="Z212" s="114">
        <f t="shared" si="107"/>
        <v>3265441.3</v>
      </c>
      <c r="AA212" s="114"/>
      <c r="AB212" s="114">
        <f t="shared" si="108"/>
        <v>2083609.2000000002</v>
      </c>
      <c r="AC212" s="111"/>
      <c r="AD212" s="122">
        <f t="shared" si="109"/>
        <v>40932.339216466527</v>
      </c>
      <c r="AE212" s="111"/>
      <c r="AF212" s="111"/>
    </row>
    <row r="213" spans="1:32" ht="15.6">
      <c r="A213" s="132"/>
      <c r="B213" s="132"/>
      <c r="C213" s="134" t="s">
        <v>160</v>
      </c>
      <c r="D213" s="153">
        <f>SUM(D207:D212)</f>
        <v>1789546</v>
      </c>
      <c r="E213" s="154"/>
      <c r="F213" s="134"/>
      <c r="G213" s="134"/>
      <c r="H213" s="171">
        <f>Z213/D213</f>
        <v>40.940761237766452</v>
      </c>
      <c r="I213" s="138"/>
      <c r="J213" s="171">
        <f>(K213/D213)*100</f>
        <v>-1.1802937001898801</v>
      </c>
      <c r="K213" s="155">
        <f>SUM(K207:K212)</f>
        <v>-21121.898699999994</v>
      </c>
      <c r="L213" s="134"/>
      <c r="M213" s="155">
        <f>SUM(M207:M212)</f>
        <v>1305162</v>
      </c>
      <c r="N213" s="139"/>
      <c r="O213" s="155">
        <f>SUM(O207:O212)</f>
        <v>505505.89870000014</v>
      </c>
      <c r="P213" s="154"/>
      <c r="Q213" s="171">
        <f>AB213/D213</f>
        <v>18.260412076582551</v>
      </c>
      <c r="R213" s="155">
        <f>SUM(R207:R212)</f>
        <v>27537.663678289246</v>
      </c>
      <c r="S213" s="154"/>
      <c r="T213" s="172">
        <f t="shared" si="104"/>
        <v>1.5388072549288616</v>
      </c>
      <c r="U213" s="116">
        <f>(V213/D213)*100</f>
        <v>8.0774796624395258</v>
      </c>
      <c r="V213" s="130">
        <f>SUM(V207:V212)</f>
        <v>144550.21420000002</v>
      </c>
      <c r="W213" s="111"/>
      <c r="X213" s="130">
        <f>SUM(X207:X212)</f>
        <v>-117012.55052171074</v>
      </c>
      <c r="Y213" s="111"/>
      <c r="Z213" s="130">
        <f>SUM(Z207:Z212)</f>
        <v>73265375.510000005</v>
      </c>
      <c r="AA213" s="114"/>
      <c r="AB213" s="130">
        <f>SUM(AB207:AB212)</f>
        <v>32677847.389999997</v>
      </c>
      <c r="AC213" s="111"/>
      <c r="AD213" s="130">
        <f>SUM(AD207:AD212)</f>
        <v>985670.68764167081</v>
      </c>
      <c r="AE213" s="111"/>
      <c r="AF213" s="111"/>
    </row>
    <row r="214" spans="1:32" ht="15.6">
      <c r="A214" s="132"/>
      <c r="B214" s="132"/>
      <c r="C214" s="134"/>
      <c r="D214" s="133"/>
      <c r="E214" s="133"/>
      <c r="F214" s="134"/>
      <c r="G214" s="134"/>
      <c r="H214" s="138"/>
      <c r="I214" s="138"/>
      <c r="J214" s="138"/>
      <c r="K214" s="139"/>
      <c r="L214" s="134"/>
      <c r="M214" s="139"/>
      <c r="N214" s="139"/>
      <c r="O214" s="139"/>
      <c r="P214" s="139"/>
      <c r="Q214" s="138"/>
      <c r="R214" s="139"/>
      <c r="S214" s="139"/>
      <c r="T214" s="140"/>
      <c r="U214" s="116"/>
      <c r="V214" s="117"/>
      <c r="W214" s="111"/>
      <c r="X214" s="117"/>
      <c r="Y214" s="111"/>
      <c r="Z214" s="114"/>
      <c r="AA214" s="114"/>
      <c r="AB214" s="114"/>
      <c r="AC214" s="111"/>
      <c r="AD214" s="114"/>
      <c r="AE214" s="111"/>
      <c r="AF214" s="111"/>
    </row>
    <row r="215" spans="1:32" ht="15.6">
      <c r="A215" s="164"/>
      <c r="B215" s="164"/>
      <c r="C215" s="165" t="s">
        <v>161</v>
      </c>
      <c r="D215" s="150"/>
      <c r="E215" s="150"/>
      <c r="F215" s="134"/>
      <c r="G215" s="134"/>
      <c r="H215" s="138"/>
      <c r="I215" s="138"/>
      <c r="J215" s="138"/>
      <c r="K215" s="139"/>
      <c r="L215" s="134"/>
      <c r="M215" s="139"/>
      <c r="N215" s="139"/>
      <c r="O215" s="139"/>
      <c r="P215" s="139"/>
      <c r="Q215" s="138"/>
      <c r="R215" s="139"/>
      <c r="S215" s="139"/>
      <c r="T215" s="140"/>
      <c r="U215" s="116"/>
      <c r="V215" s="117"/>
      <c r="W215" s="111"/>
      <c r="X215" s="117"/>
      <c r="Y215" s="111"/>
      <c r="Z215" s="114"/>
      <c r="AA215" s="114"/>
      <c r="AB215" s="114"/>
      <c r="AC215" s="111"/>
      <c r="AD215" s="114"/>
      <c r="AE215" s="111"/>
      <c r="AF215" s="111"/>
    </row>
    <row r="216" spans="1:32" ht="15.6">
      <c r="A216" s="164">
        <v>331</v>
      </c>
      <c r="B216" s="164"/>
      <c r="C216" s="132" t="s">
        <v>103</v>
      </c>
      <c r="D216" s="152">
        <v>23248</v>
      </c>
      <c r="E216" s="150"/>
      <c r="F216" s="134" t="s">
        <v>102</v>
      </c>
      <c r="G216" s="134"/>
      <c r="H216" s="138">
        <v>50.52</v>
      </c>
      <c r="I216" s="138"/>
      <c r="J216" s="138">
        <v>-0.05</v>
      </c>
      <c r="K216" s="139">
        <f t="shared" ref="K216:K221" si="110">(J216/100)*D216</f>
        <v>-11.624000000000001</v>
      </c>
      <c r="L216" s="134"/>
      <c r="M216" s="139">
        <v>25643</v>
      </c>
      <c r="N216" s="139"/>
      <c r="O216" s="139">
        <f t="shared" ref="O216:O221" si="111">D216-K216-M216</f>
        <v>-2383.3760000000002</v>
      </c>
      <c r="P216" s="139"/>
      <c r="Q216" s="138">
        <v>4.0599999999999996</v>
      </c>
      <c r="R216" s="139">
        <v>0</v>
      </c>
      <c r="S216" s="139"/>
      <c r="T216" s="140">
        <f t="shared" ref="T216:T222" si="112">(R216/D216)*100</f>
        <v>0</v>
      </c>
      <c r="U216" s="116">
        <v>2.35</v>
      </c>
      <c r="V216" s="117">
        <f t="shared" ref="V216:V221" si="113">(U216/100)*D216</f>
        <v>546.32799999999997</v>
      </c>
      <c r="W216" s="111"/>
      <c r="X216" s="117">
        <f t="shared" ref="X216:X221" si="114">R216-V216</f>
        <v>-546.32799999999997</v>
      </c>
      <c r="Y216" s="111"/>
      <c r="Z216" s="114">
        <f t="shared" ref="Z216:Z221" si="115">D216*H216</f>
        <v>1174488.96</v>
      </c>
      <c r="AA216" s="114"/>
      <c r="AB216" s="114">
        <f t="shared" ref="AB216:AB221" si="116">D216*Q216</f>
        <v>94386.87999999999</v>
      </c>
      <c r="AC216" s="111"/>
      <c r="AD216" s="122">
        <f t="shared" ref="AD216:AD221" si="117">((1-(Q216/H216))*((100-J216)/100))*D216</f>
        <v>21390.382641330165</v>
      </c>
      <c r="AE216" s="111"/>
      <c r="AF216" s="111"/>
    </row>
    <row r="217" spans="1:32" ht="15.6">
      <c r="A217" s="164">
        <v>332</v>
      </c>
      <c r="B217" s="164"/>
      <c r="C217" s="132" t="s">
        <v>140</v>
      </c>
      <c r="D217" s="150">
        <v>318833</v>
      </c>
      <c r="E217" s="150"/>
      <c r="F217" s="134" t="s">
        <v>102</v>
      </c>
      <c r="G217" s="134"/>
      <c r="H217" s="138">
        <v>20.28</v>
      </c>
      <c r="I217" s="138"/>
      <c r="J217" s="138">
        <v>-7.0000000000000007E-2</v>
      </c>
      <c r="K217" s="139">
        <f t="shared" si="110"/>
        <v>-223.18310000000002</v>
      </c>
      <c r="L217" s="134"/>
      <c r="M217" s="139">
        <v>302861</v>
      </c>
      <c r="N217" s="139"/>
      <c r="O217" s="139">
        <f t="shared" si="111"/>
        <v>16195.183100000024</v>
      </c>
      <c r="P217" s="139"/>
      <c r="Q217" s="138">
        <v>3.9</v>
      </c>
      <c r="R217" s="139">
        <f>O217/Q217</f>
        <v>4152.6110512820578</v>
      </c>
      <c r="S217" s="139"/>
      <c r="T217" s="140">
        <f t="shared" si="112"/>
        <v>1.3024407922900259</v>
      </c>
      <c r="U217" s="116">
        <v>2.4</v>
      </c>
      <c r="V217" s="117">
        <f t="shared" si="113"/>
        <v>7651.9920000000002</v>
      </c>
      <c r="W217" s="111"/>
      <c r="X217" s="117">
        <f t="shared" si="114"/>
        <v>-3499.3809487179424</v>
      </c>
      <c r="Y217" s="111"/>
      <c r="Z217" s="114">
        <f t="shared" si="115"/>
        <v>6465933.2400000002</v>
      </c>
      <c r="AA217" s="114"/>
      <c r="AB217" s="114">
        <f t="shared" si="116"/>
        <v>1243448.7</v>
      </c>
      <c r="AC217" s="111"/>
      <c r="AD217" s="122">
        <f t="shared" si="117"/>
        <v>257699.22481153844</v>
      </c>
      <c r="AE217" s="111"/>
      <c r="AF217" s="111"/>
    </row>
    <row r="218" spans="1:32" ht="15.6">
      <c r="A218" s="164">
        <v>333</v>
      </c>
      <c r="B218" s="164"/>
      <c r="C218" s="132" t="s">
        <v>141</v>
      </c>
      <c r="D218" s="150">
        <v>24279</v>
      </c>
      <c r="E218" s="150"/>
      <c r="F218" s="134" t="s">
        <v>102</v>
      </c>
      <c r="G218" s="134"/>
      <c r="H218" s="138">
        <v>76.23</v>
      </c>
      <c r="I218" s="138"/>
      <c r="J218" s="138">
        <v>-0.12</v>
      </c>
      <c r="K218" s="139">
        <f t="shared" si="110"/>
        <v>-29.134799999999998</v>
      </c>
      <c r="L218" s="134"/>
      <c r="M218" s="139">
        <v>27731</v>
      </c>
      <c r="N218" s="139"/>
      <c r="O218" s="139">
        <f t="shared" si="111"/>
        <v>-3422.8652000000002</v>
      </c>
      <c r="P218" s="139"/>
      <c r="Q218" s="138">
        <v>4.0599999999999996</v>
      </c>
      <c r="R218" s="139">
        <v>0</v>
      </c>
      <c r="S218" s="139"/>
      <c r="T218" s="140">
        <f t="shared" si="112"/>
        <v>0</v>
      </c>
      <c r="U218" s="116">
        <v>2.33</v>
      </c>
      <c r="V218" s="117">
        <f t="shared" si="113"/>
        <v>565.70069999999998</v>
      </c>
      <c r="W218" s="111"/>
      <c r="X218" s="117">
        <f t="shared" si="114"/>
        <v>-565.70069999999998</v>
      </c>
      <c r="Y218" s="111"/>
      <c r="Z218" s="114">
        <f t="shared" si="115"/>
        <v>1850788.1700000002</v>
      </c>
      <c r="AA218" s="114"/>
      <c r="AB218" s="114">
        <f t="shared" si="116"/>
        <v>98572.739999999991</v>
      </c>
      <c r="AC218" s="111"/>
      <c r="AD218" s="122">
        <f t="shared" si="117"/>
        <v>23013.486665564738</v>
      </c>
      <c r="AE218" s="111"/>
      <c r="AF218" s="111"/>
    </row>
    <row r="219" spans="1:32" ht="15.6">
      <c r="A219" s="164">
        <v>334</v>
      </c>
      <c r="B219" s="164"/>
      <c r="C219" s="132" t="s">
        <v>106</v>
      </c>
      <c r="D219" s="150">
        <v>77660</v>
      </c>
      <c r="E219" s="150"/>
      <c r="F219" s="134" t="s">
        <v>102</v>
      </c>
      <c r="G219" s="134"/>
      <c r="H219" s="138">
        <v>22.49</v>
      </c>
      <c r="I219" s="138"/>
      <c r="J219" s="138">
        <v>-0.15</v>
      </c>
      <c r="K219" s="139">
        <f t="shared" si="110"/>
        <v>-116.49000000000001</v>
      </c>
      <c r="L219" s="134"/>
      <c r="M219" s="139">
        <v>77423</v>
      </c>
      <c r="N219" s="139"/>
      <c r="O219" s="139">
        <f t="shared" si="111"/>
        <v>353.49000000000524</v>
      </c>
      <c r="P219" s="139"/>
      <c r="Q219" s="138">
        <v>1.91</v>
      </c>
      <c r="R219" s="139">
        <f>O219/Q219</f>
        <v>185.07329842932214</v>
      </c>
      <c r="S219" s="139"/>
      <c r="T219" s="140">
        <f t="shared" si="112"/>
        <v>0.23831225654046118</v>
      </c>
      <c r="U219" s="116">
        <v>2.35</v>
      </c>
      <c r="V219" s="117">
        <f t="shared" si="113"/>
        <v>1825.01</v>
      </c>
      <c r="W219" s="111"/>
      <c r="X219" s="117">
        <f t="shared" si="114"/>
        <v>-1639.9367015706778</v>
      </c>
      <c r="Y219" s="111"/>
      <c r="Z219" s="114">
        <f t="shared" si="115"/>
        <v>1746573.4</v>
      </c>
      <c r="AA219" s="114"/>
      <c r="AB219" s="114">
        <f t="shared" si="116"/>
        <v>148330.6</v>
      </c>
      <c r="AC219" s="111"/>
      <c r="AD219" s="122">
        <f t="shared" si="117"/>
        <v>71171.194495331263</v>
      </c>
      <c r="AE219" s="111"/>
      <c r="AF219" s="111"/>
    </row>
    <row r="220" spans="1:32" ht="15.6">
      <c r="A220" s="164">
        <v>335</v>
      </c>
      <c r="B220" s="164"/>
      <c r="C220" s="132" t="s">
        <v>107</v>
      </c>
      <c r="D220" s="150">
        <v>2086</v>
      </c>
      <c r="E220" s="150"/>
      <c r="F220" s="134" t="s">
        <v>102</v>
      </c>
      <c r="G220" s="134"/>
      <c r="H220" s="138">
        <v>23.17</v>
      </c>
      <c r="I220" s="138"/>
      <c r="J220" s="138">
        <v>0</v>
      </c>
      <c r="K220" s="139">
        <f t="shared" si="110"/>
        <v>0</v>
      </c>
      <c r="L220" s="134"/>
      <c r="M220" s="139">
        <v>2065</v>
      </c>
      <c r="N220" s="139"/>
      <c r="O220" s="139">
        <f t="shared" si="111"/>
        <v>21</v>
      </c>
      <c r="P220" s="139"/>
      <c r="Q220" s="138">
        <v>2.67</v>
      </c>
      <c r="R220" s="139">
        <f>O220/Q220</f>
        <v>7.8651685393258433</v>
      </c>
      <c r="S220" s="139"/>
      <c r="T220" s="140">
        <f t="shared" si="112"/>
        <v>0.37704547168388514</v>
      </c>
      <c r="U220" s="116">
        <v>2.33</v>
      </c>
      <c r="V220" s="117">
        <f t="shared" si="113"/>
        <v>48.6038</v>
      </c>
      <c r="W220" s="111"/>
      <c r="X220" s="117">
        <f t="shared" si="114"/>
        <v>-40.738631460674156</v>
      </c>
      <c r="Y220" s="111"/>
      <c r="Z220" s="114">
        <f t="shared" si="115"/>
        <v>48332.62</v>
      </c>
      <c r="AA220" s="114"/>
      <c r="AB220" s="114">
        <f t="shared" si="116"/>
        <v>5569.62</v>
      </c>
      <c r="AC220" s="111"/>
      <c r="AD220" s="122">
        <f t="shared" si="117"/>
        <v>1845.6193353474321</v>
      </c>
      <c r="AE220" s="111"/>
      <c r="AF220" s="111"/>
    </row>
    <row r="221" spans="1:32" ht="15.6">
      <c r="A221" s="164">
        <v>336</v>
      </c>
      <c r="B221" s="164"/>
      <c r="C221" s="132" t="s">
        <v>142</v>
      </c>
      <c r="D221" s="150">
        <v>1261</v>
      </c>
      <c r="E221" s="150"/>
      <c r="F221" s="134" t="s">
        <v>102</v>
      </c>
      <c r="G221" s="134"/>
      <c r="H221" s="138">
        <v>78.540000000000006</v>
      </c>
      <c r="I221" s="138"/>
      <c r="J221" s="138">
        <v>-0.06</v>
      </c>
      <c r="K221" s="139">
        <f t="shared" si="110"/>
        <v>-0.75659999999999994</v>
      </c>
      <c r="L221" s="134"/>
      <c r="M221" s="139">
        <v>1440</v>
      </c>
      <c r="N221" s="139"/>
      <c r="O221" s="139">
        <f t="shared" si="111"/>
        <v>-178.24340000000007</v>
      </c>
      <c r="P221" s="139"/>
      <c r="Q221" s="138">
        <v>4.04</v>
      </c>
      <c r="R221" s="139">
        <v>0</v>
      </c>
      <c r="S221" s="139"/>
      <c r="T221" s="140">
        <f t="shared" si="112"/>
        <v>0</v>
      </c>
      <c r="U221" s="116">
        <v>2.2999999999999998</v>
      </c>
      <c r="V221" s="117">
        <f t="shared" si="113"/>
        <v>29.003</v>
      </c>
      <c r="W221" s="111"/>
      <c r="X221" s="117">
        <f t="shared" si="114"/>
        <v>-29.003</v>
      </c>
      <c r="Y221" s="111"/>
      <c r="Z221" s="114">
        <f t="shared" si="115"/>
        <v>99038.94</v>
      </c>
      <c r="AA221" s="114"/>
      <c r="AB221" s="114">
        <f t="shared" si="116"/>
        <v>5094.4399999999996</v>
      </c>
      <c r="AC221" s="111"/>
      <c r="AD221" s="122">
        <f t="shared" si="117"/>
        <v>1196.8534084542907</v>
      </c>
      <c r="AE221" s="111"/>
      <c r="AF221" s="111"/>
    </row>
    <row r="222" spans="1:32" ht="15.6">
      <c r="A222" s="164"/>
      <c r="B222" s="164"/>
      <c r="C222" s="134" t="s">
        <v>162</v>
      </c>
      <c r="D222" s="153">
        <f>SUM(D216:D221)</f>
        <v>447367</v>
      </c>
      <c r="E222" s="154"/>
      <c r="F222" s="134"/>
      <c r="G222" s="134"/>
      <c r="H222" s="171">
        <f>Z222/D222</f>
        <v>25.449251576446184</v>
      </c>
      <c r="I222" s="138"/>
      <c r="J222" s="171">
        <f>(K222/D222)*100</f>
        <v>-8.520711183435524E-2</v>
      </c>
      <c r="K222" s="155">
        <f>SUM(K216:K221)</f>
        <v>-381.18850000000003</v>
      </c>
      <c r="L222" s="134"/>
      <c r="M222" s="155">
        <f>SUM(M216:M221)</f>
        <v>437163</v>
      </c>
      <c r="N222" s="139"/>
      <c r="O222" s="155">
        <f>SUM(O216:O221)</f>
        <v>10585.188500000029</v>
      </c>
      <c r="P222" s="154"/>
      <c r="Q222" s="171">
        <f>AB222/D222</f>
        <v>3.5662062244197719</v>
      </c>
      <c r="R222" s="155">
        <f>SUM(R216:R221)</f>
        <v>4345.5495182507057</v>
      </c>
      <c r="S222" s="154"/>
      <c r="T222" s="172">
        <f t="shared" si="112"/>
        <v>0.97136121310930534</v>
      </c>
      <c r="U222" s="116">
        <f>(V222/D222)*100</f>
        <v>2.3843147795881237</v>
      </c>
      <c r="V222" s="129">
        <f>SUM(V216:V221)</f>
        <v>10666.637500000001</v>
      </c>
      <c r="W222" s="111"/>
      <c r="X222" s="129">
        <f>SUM(X216:X221)</f>
        <v>-6321.0879817492932</v>
      </c>
      <c r="Y222" s="111"/>
      <c r="Z222" s="129">
        <f>SUM(Z216:Z221)</f>
        <v>11385155.33</v>
      </c>
      <c r="AA222" s="114"/>
      <c r="AB222" s="129">
        <f>SUM(AB216:AB221)</f>
        <v>1595402.98</v>
      </c>
      <c r="AC222" s="111"/>
      <c r="AD222" s="129">
        <f>SUM(AD216:AD221)</f>
        <v>376316.76135756634</v>
      </c>
      <c r="AE222" s="111"/>
      <c r="AF222" s="111"/>
    </row>
    <row r="223" spans="1:32" ht="15.6">
      <c r="A223" s="132"/>
      <c r="B223" s="132"/>
      <c r="C223" s="134"/>
      <c r="D223" s="133"/>
      <c r="E223" s="133"/>
      <c r="F223" s="134"/>
      <c r="G223" s="134"/>
      <c r="H223" s="138"/>
      <c r="I223" s="138"/>
      <c r="J223" s="138"/>
      <c r="K223" s="139"/>
      <c r="L223" s="134"/>
      <c r="M223" s="139"/>
      <c r="N223" s="139"/>
      <c r="O223" s="139"/>
      <c r="P223" s="139"/>
      <c r="Q223" s="138"/>
      <c r="R223" s="139"/>
      <c r="S223" s="139"/>
      <c r="T223" s="140"/>
      <c r="U223" s="116"/>
      <c r="V223" s="117"/>
      <c r="W223" s="111"/>
      <c r="X223" s="117"/>
      <c r="Y223" s="111"/>
      <c r="Z223" s="114"/>
      <c r="AA223" s="114"/>
      <c r="AB223" s="114"/>
      <c r="AC223" s="111"/>
      <c r="AD223" s="114"/>
      <c r="AE223" s="111"/>
      <c r="AF223" s="111"/>
    </row>
    <row r="224" spans="1:32" ht="15.6">
      <c r="A224" s="164"/>
      <c r="B224" s="164"/>
      <c r="C224" s="165" t="s">
        <v>163</v>
      </c>
      <c r="D224" s="150"/>
      <c r="E224" s="150"/>
      <c r="F224" s="134"/>
      <c r="G224" s="134"/>
      <c r="H224" s="138"/>
      <c r="I224" s="138"/>
      <c r="J224" s="138"/>
      <c r="K224" s="139"/>
      <c r="L224" s="134"/>
      <c r="M224" s="139"/>
      <c r="N224" s="139"/>
      <c r="O224" s="139"/>
      <c r="P224" s="139"/>
      <c r="Q224" s="138"/>
      <c r="R224" s="139"/>
      <c r="S224" s="139"/>
      <c r="T224" s="140"/>
      <c r="U224" s="116"/>
      <c r="V224" s="117"/>
      <c r="W224" s="111"/>
      <c r="X224" s="117"/>
      <c r="Y224" s="111"/>
      <c r="Z224" s="114"/>
      <c r="AA224" s="114"/>
      <c r="AB224" s="114"/>
      <c r="AC224" s="111"/>
      <c r="AD224" s="114"/>
      <c r="AE224" s="111"/>
      <c r="AF224" s="111"/>
    </row>
    <row r="225" spans="1:32" ht="15.6">
      <c r="A225" s="164">
        <v>331</v>
      </c>
      <c r="B225" s="164"/>
      <c r="C225" s="132" t="s">
        <v>103</v>
      </c>
      <c r="D225" s="152">
        <v>136038</v>
      </c>
      <c r="E225" s="150"/>
      <c r="F225" s="134" t="s">
        <v>102</v>
      </c>
      <c r="G225" s="134"/>
      <c r="H225" s="138">
        <v>61.39</v>
      </c>
      <c r="I225" s="138"/>
      <c r="J225" s="138">
        <v>-0.94</v>
      </c>
      <c r="K225" s="157">
        <f>(J225/100)*D225</f>
        <v>-1278.7571999999998</v>
      </c>
      <c r="L225" s="134"/>
      <c r="M225" s="157">
        <v>68444</v>
      </c>
      <c r="N225" s="139"/>
      <c r="O225" s="157">
        <f>D225-K225-M225</f>
        <v>68872.757199999993</v>
      </c>
      <c r="P225" s="157"/>
      <c r="Q225" s="138">
        <v>23.39</v>
      </c>
      <c r="R225" s="157">
        <f>O225/Q225</f>
        <v>2944.5385720393328</v>
      </c>
      <c r="S225" s="157"/>
      <c r="T225" s="140">
        <f t="shared" ref="T225:T230" si="118">(R225/D225)*100</f>
        <v>2.164497105249513</v>
      </c>
      <c r="U225" s="116">
        <v>2.41</v>
      </c>
      <c r="V225" s="126">
        <f>(U225/100)*D225</f>
        <v>3278.5158000000001</v>
      </c>
      <c r="W225" s="111"/>
      <c r="X225" s="126">
        <f>R225-V225</f>
        <v>-333.97722796066728</v>
      </c>
      <c r="Y225" s="111"/>
      <c r="Z225" s="114">
        <f>D225*H225</f>
        <v>8351372.8200000003</v>
      </c>
      <c r="AA225" s="114"/>
      <c r="AB225" s="114">
        <f>D225*Q225</f>
        <v>3181928.8200000003</v>
      </c>
      <c r="AC225" s="111"/>
      <c r="AD225" s="122">
        <f>((1-(Q225/H225))*((100-J225)/100))*D225</f>
        <v>84998.15562143673</v>
      </c>
      <c r="AE225" s="111"/>
      <c r="AF225" s="111"/>
    </row>
    <row r="226" spans="1:32" ht="15.6">
      <c r="A226" s="164">
        <v>332</v>
      </c>
      <c r="B226" s="164"/>
      <c r="C226" s="132" t="s">
        <v>140</v>
      </c>
      <c r="D226" s="150">
        <v>3547761</v>
      </c>
      <c r="E226" s="150"/>
      <c r="F226" s="134" t="s">
        <v>102</v>
      </c>
      <c r="G226" s="134"/>
      <c r="H226" s="138">
        <v>33.380000000000003</v>
      </c>
      <c r="I226" s="138"/>
      <c r="J226" s="138">
        <v>-1.35</v>
      </c>
      <c r="K226" s="157">
        <f>(J226/100)*D226</f>
        <v>-47894.773500000003</v>
      </c>
      <c r="L226" s="134"/>
      <c r="M226" s="157">
        <v>842764</v>
      </c>
      <c r="N226" s="139"/>
      <c r="O226" s="157">
        <f>D226-K226-M226</f>
        <v>2752891.7735000001</v>
      </c>
      <c r="P226" s="157"/>
      <c r="Q226" s="138">
        <v>23.58</v>
      </c>
      <c r="R226" s="157">
        <f>O226/Q226</f>
        <v>116746.89455046652</v>
      </c>
      <c r="S226" s="157"/>
      <c r="T226" s="140">
        <f t="shared" si="118"/>
        <v>3.29072038816782</v>
      </c>
      <c r="U226" s="116">
        <v>3.49</v>
      </c>
      <c r="V226" s="126">
        <f>(U226/100)*D226</f>
        <v>123816.85890000001</v>
      </c>
      <c r="W226" s="111"/>
      <c r="X226" s="126">
        <f>R226-V226</f>
        <v>-7069.9643495334894</v>
      </c>
      <c r="Y226" s="111"/>
      <c r="Z226" s="114">
        <f>D226*H226</f>
        <v>118424262.18000001</v>
      </c>
      <c r="AA226" s="114"/>
      <c r="AB226" s="114">
        <f>D226*Q226</f>
        <v>83656204.379999995</v>
      </c>
      <c r="AC226" s="111"/>
      <c r="AD226" s="122">
        <f>((1-(Q226/H226))*((100-J226)/100))*D226</f>
        <v>1055644.8945566211</v>
      </c>
      <c r="AE226" s="111"/>
      <c r="AF226" s="111"/>
    </row>
    <row r="227" spans="1:32" ht="15.6">
      <c r="A227" s="164">
        <v>333</v>
      </c>
      <c r="B227" s="164"/>
      <c r="C227" s="132" t="s">
        <v>141</v>
      </c>
      <c r="D227" s="150">
        <v>675594</v>
      </c>
      <c r="E227" s="150"/>
      <c r="F227" s="134" t="s">
        <v>102</v>
      </c>
      <c r="G227" s="134"/>
      <c r="H227" s="138">
        <v>47.35</v>
      </c>
      <c r="I227" s="138"/>
      <c r="J227" s="138">
        <v>-2.4900000000000002</v>
      </c>
      <c r="K227" s="157">
        <f>(J227/100)*D227</f>
        <v>-16822.2906</v>
      </c>
      <c r="L227" s="134"/>
      <c r="M227" s="157">
        <v>281168</v>
      </c>
      <c r="N227" s="139"/>
      <c r="O227" s="157">
        <f>D227-K227-M227</f>
        <v>411248.29059999995</v>
      </c>
      <c r="P227" s="157"/>
      <c r="Q227" s="138">
        <v>23.42</v>
      </c>
      <c r="R227" s="157">
        <f>O227/Q227</f>
        <v>17559.704978650723</v>
      </c>
      <c r="S227" s="157"/>
      <c r="T227" s="140">
        <f t="shared" si="118"/>
        <v>2.5991505221554254</v>
      </c>
      <c r="U227" s="116">
        <v>2.76</v>
      </c>
      <c r="V227" s="126">
        <f>(U227/100)*D227</f>
        <v>18646.394400000001</v>
      </c>
      <c r="W227" s="111"/>
      <c r="X227" s="126">
        <f>R227-V227</f>
        <v>-1086.6894213492778</v>
      </c>
      <c r="Y227" s="111"/>
      <c r="Z227" s="114">
        <f>D227*H227</f>
        <v>31989375.900000002</v>
      </c>
      <c r="AA227" s="114"/>
      <c r="AB227" s="114">
        <f>D227*Q227</f>
        <v>15822411.48</v>
      </c>
      <c r="AC227" s="111"/>
      <c r="AD227" s="122">
        <f>((1-(Q227/H227))*((100-J227)/100))*D227</f>
        <v>349937.10314800421</v>
      </c>
      <c r="AE227" s="111"/>
      <c r="AF227" s="111"/>
    </row>
    <row r="228" spans="1:32" ht="15.6">
      <c r="A228" s="164">
        <v>334</v>
      </c>
      <c r="B228" s="164"/>
      <c r="C228" s="132" t="s">
        <v>106</v>
      </c>
      <c r="D228" s="150">
        <v>182517</v>
      </c>
      <c r="E228" s="150"/>
      <c r="F228" s="134" t="s">
        <v>102</v>
      </c>
      <c r="G228" s="134"/>
      <c r="H228" s="138">
        <v>43.29</v>
      </c>
      <c r="I228" s="138"/>
      <c r="J228" s="138">
        <v>-3.06</v>
      </c>
      <c r="K228" s="157">
        <f>(J228/100)*D228</f>
        <v>-5585.0202000000008</v>
      </c>
      <c r="L228" s="134"/>
      <c r="M228" s="157">
        <v>71446</v>
      </c>
      <c r="N228" s="139"/>
      <c r="O228" s="157">
        <f>D228-K228-M228</f>
        <v>116656.0202</v>
      </c>
      <c r="P228" s="157"/>
      <c r="Q228" s="138">
        <v>22.27</v>
      </c>
      <c r="R228" s="157">
        <f>O228/Q228</f>
        <v>5238.2586528962729</v>
      </c>
      <c r="S228" s="157"/>
      <c r="T228" s="140">
        <f t="shared" si="118"/>
        <v>2.870011370390853</v>
      </c>
      <c r="U228" s="116">
        <v>2.89</v>
      </c>
      <c r="V228" s="126">
        <f>(U228/100)*D228</f>
        <v>5274.7413000000006</v>
      </c>
      <c r="W228" s="111"/>
      <c r="X228" s="126">
        <f>R228-V228</f>
        <v>-36.482647103727686</v>
      </c>
      <c r="Y228" s="111"/>
      <c r="Z228" s="114">
        <f>D228*H228</f>
        <v>7901160.9299999997</v>
      </c>
      <c r="AA228" s="114"/>
      <c r="AB228" s="114">
        <f>D228*Q228</f>
        <v>4064653.59</v>
      </c>
      <c r="AC228" s="111"/>
      <c r="AD228" s="122">
        <f>((1-(Q228/H228))*((100-J228)/100))*D228</f>
        <v>91335.28446763687</v>
      </c>
      <c r="AE228" s="111"/>
      <c r="AF228" s="111"/>
    </row>
    <row r="229" spans="1:32" ht="15.6">
      <c r="A229" s="164">
        <v>335</v>
      </c>
      <c r="B229" s="164"/>
      <c r="C229" s="132" t="s">
        <v>107</v>
      </c>
      <c r="D229" s="150">
        <v>1410</v>
      </c>
      <c r="E229" s="150"/>
      <c r="F229" s="134" t="s">
        <v>102</v>
      </c>
      <c r="G229" s="134"/>
      <c r="H229" s="138">
        <v>58.17</v>
      </c>
      <c r="I229" s="138"/>
      <c r="J229" s="138">
        <v>0</v>
      </c>
      <c r="K229" s="157">
        <f>(J229/100)*D229</f>
        <v>0</v>
      </c>
      <c r="L229" s="134"/>
      <c r="M229" s="157">
        <v>688</v>
      </c>
      <c r="N229" s="139"/>
      <c r="O229" s="157">
        <f>D229-K229-M229</f>
        <v>722</v>
      </c>
      <c r="P229" s="157"/>
      <c r="Q229" s="138">
        <v>22.07</v>
      </c>
      <c r="R229" s="157">
        <f>O229/Q229</f>
        <v>32.71409152695967</v>
      </c>
      <c r="S229" s="157"/>
      <c r="T229" s="140">
        <f t="shared" si="118"/>
        <v>2.3201483352453667</v>
      </c>
      <c r="U229" s="116">
        <v>2.56</v>
      </c>
      <c r="V229" s="126">
        <f>(U229/100)*D229</f>
        <v>36.096000000000004</v>
      </c>
      <c r="W229" s="111"/>
      <c r="X229" s="126">
        <f>R229-V229</f>
        <v>-3.3819084730403333</v>
      </c>
      <c r="Y229" s="111"/>
      <c r="Z229" s="114">
        <f>D229*H229</f>
        <v>82019.7</v>
      </c>
      <c r="AA229" s="114"/>
      <c r="AB229" s="114">
        <f>D229*Q229</f>
        <v>31118.7</v>
      </c>
      <c r="AC229" s="111"/>
      <c r="AD229" s="122">
        <f>((1-(Q229/H229))*((100-J229)/100))*D229</f>
        <v>875.03867973182059</v>
      </c>
      <c r="AE229" s="111"/>
      <c r="AF229" s="111"/>
    </row>
    <row r="230" spans="1:32" ht="15.6">
      <c r="A230" s="164"/>
      <c r="B230" s="164"/>
      <c r="C230" s="134" t="s">
        <v>164</v>
      </c>
      <c r="D230" s="153">
        <f>SUM(D225:D229)</f>
        <v>4543320</v>
      </c>
      <c r="E230" s="154"/>
      <c r="F230" s="134"/>
      <c r="G230" s="134"/>
      <c r="H230" s="171">
        <f>Z230/D230</f>
        <v>36.701837319405193</v>
      </c>
      <c r="I230" s="138"/>
      <c r="J230" s="171">
        <f>(K230/D230)*100</f>
        <v>-1.5755183764295717</v>
      </c>
      <c r="K230" s="155">
        <f>SUM(K225:K229)</f>
        <v>-71580.84150000001</v>
      </c>
      <c r="L230" s="134"/>
      <c r="M230" s="155">
        <f>SUM(M225:M229)</f>
        <v>1264510</v>
      </c>
      <c r="N230" s="139"/>
      <c r="O230" s="155">
        <f>SUM(O225:O229)</f>
        <v>3350390.8415000001</v>
      </c>
      <c r="P230" s="154"/>
      <c r="Q230" s="171">
        <f>AB230/D230</f>
        <v>23.497424123768521</v>
      </c>
      <c r="R230" s="155">
        <f>SUM(R225:R229)</f>
        <v>142522.11084557979</v>
      </c>
      <c r="S230" s="154"/>
      <c r="T230" s="172">
        <f t="shared" si="118"/>
        <v>3.1369595548096942</v>
      </c>
      <c r="U230" s="116">
        <f>(V230/D230)*100</f>
        <v>3.3247186286680228</v>
      </c>
      <c r="V230" s="129">
        <f>SUM(V225:V229)</f>
        <v>151052.60639999999</v>
      </c>
      <c r="W230" s="111"/>
      <c r="X230" s="129">
        <f>SUM(X225:X229)</f>
        <v>-8530.4955544202039</v>
      </c>
      <c r="Y230" s="111"/>
      <c r="Z230" s="129">
        <f>SUM(Z225:Z229)</f>
        <v>166748191.53</v>
      </c>
      <c r="AA230" s="114"/>
      <c r="AB230" s="129">
        <f>SUM(AB225:AB229)</f>
        <v>106756316.97</v>
      </c>
      <c r="AC230" s="111"/>
      <c r="AD230" s="129">
        <f>SUM(AD225:AD229)</f>
        <v>1582790.4764734306</v>
      </c>
      <c r="AE230" s="111"/>
      <c r="AF230" s="111"/>
    </row>
    <row r="231" spans="1:32" ht="15.6">
      <c r="A231" s="164"/>
      <c r="B231" s="164"/>
      <c r="C231" s="132"/>
      <c r="D231" s="150"/>
      <c r="E231" s="150"/>
      <c r="F231" s="134"/>
      <c r="G231" s="134"/>
      <c r="H231" s="138"/>
      <c r="I231" s="138"/>
      <c r="J231" s="138"/>
      <c r="K231" s="139"/>
      <c r="L231" s="134"/>
      <c r="M231" s="139"/>
      <c r="N231" s="139"/>
      <c r="O231" s="139"/>
      <c r="P231" s="139"/>
      <c r="Q231" s="138"/>
      <c r="R231" s="139"/>
      <c r="S231" s="139"/>
      <c r="T231" s="140"/>
      <c r="U231" s="116"/>
      <c r="V231" s="117"/>
      <c r="W231" s="111"/>
      <c r="X231" s="117"/>
      <c r="Y231" s="111"/>
      <c r="Z231" s="114"/>
      <c r="AA231" s="114"/>
      <c r="AB231" s="114"/>
      <c r="AC231" s="111"/>
      <c r="AD231" s="114"/>
      <c r="AE231" s="111"/>
      <c r="AF231" s="111"/>
    </row>
    <row r="232" spans="1:32" ht="15.6">
      <c r="A232" s="164"/>
      <c r="B232" s="164"/>
      <c r="C232" s="165" t="s">
        <v>165</v>
      </c>
      <c r="D232" s="150"/>
      <c r="E232" s="150"/>
      <c r="F232" s="134"/>
      <c r="G232" s="134"/>
      <c r="H232" s="138"/>
      <c r="I232" s="138"/>
      <c r="J232" s="138"/>
      <c r="K232" s="139"/>
      <c r="L232" s="134"/>
      <c r="M232" s="139"/>
      <c r="N232" s="139"/>
      <c r="O232" s="139"/>
      <c r="P232" s="139"/>
      <c r="Q232" s="138"/>
      <c r="R232" s="139"/>
      <c r="S232" s="139"/>
      <c r="T232" s="140"/>
      <c r="U232" s="116"/>
      <c r="V232" s="117"/>
      <c r="W232" s="111"/>
      <c r="X232" s="117"/>
      <c r="Y232" s="111"/>
      <c r="Z232" s="114"/>
      <c r="AA232" s="114"/>
      <c r="AB232" s="114"/>
      <c r="AC232" s="111"/>
      <c r="AD232" s="114"/>
      <c r="AE232" s="111"/>
      <c r="AF232" s="111"/>
    </row>
    <row r="233" spans="1:32" ht="15.6">
      <c r="A233" s="164">
        <v>330.2</v>
      </c>
      <c r="B233" s="164"/>
      <c r="C233" s="132" t="s">
        <v>101</v>
      </c>
      <c r="D233" s="152">
        <v>679934</v>
      </c>
      <c r="E233" s="150"/>
      <c r="F233" s="134" t="s">
        <v>102</v>
      </c>
      <c r="G233" s="134"/>
      <c r="H233" s="159">
        <v>55.95</v>
      </c>
      <c r="I233" s="159"/>
      <c r="J233" s="159">
        <v>0</v>
      </c>
      <c r="K233" s="157">
        <f t="shared" ref="K233:K240" si="119">(J233/100)*D233</f>
        <v>0</v>
      </c>
      <c r="L233" s="158"/>
      <c r="M233" s="157">
        <v>187236</v>
      </c>
      <c r="N233" s="157"/>
      <c r="O233" s="157">
        <f t="shared" ref="O233:O240" si="120">D233-K233-M233</f>
        <v>492698</v>
      </c>
      <c r="P233" s="157"/>
      <c r="Q233" s="159">
        <v>40</v>
      </c>
      <c r="R233" s="157">
        <f t="shared" ref="R233:R240" si="121">O233/Q233</f>
        <v>12317.45</v>
      </c>
      <c r="S233" s="157"/>
      <c r="T233" s="160">
        <f t="shared" ref="T233:T241" si="122">(R233/D233)*100</f>
        <v>1.8115655343018586</v>
      </c>
      <c r="U233" s="127">
        <v>2.6</v>
      </c>
      <c r="V233" s="126">
        <f t="shared" ref="V233:V240" si="123">(U233/100)*D233</f>
        <v>17678.284000000003</v>
      </c>
      <c r="W233" s="128"/>
      <c r="X233" s="126">
        <f t="shared" ref="X233:X240" si="124">R233-V233</f>
        <v>-5360.8340000000026</v>
      </c>
      <c r="Y233" s="128"/>
      <c r="Z233" s="122">
        <f t="shared" ref="Z233:Z240" si="125">D233*H233</f>
        <v>38042307.300000004</v>
      </c>
      <c r="AA233" s="122"/>
      <c r="AB233" s="122">
        <f t="shared" ref="AB233:AB240" si="126">D233*Q233</f>
        <v>27197360</v>
      </c>
      <c r="AC233" s="111"/>
      <c r="AD233" s="122">
        <f t="shared" ref="AD233:AD240" si="127">((1-(Q233/H233))*((100-J233)/100))*D233</f>
        <v>193832.83824843611</v>
      </c>
      <c r="AE233" s="111"/>
      <c r="AF233" s="111"/>
    </row>
    <row r="234" spans="1:32" ht="15.6">
      <c r="A234" s="164">
        <v>330.4</v>
      </c>
      <c r="B234" s="164"/>
      <c r="C234" s="132" t="s">
        <v>155</v>
      </c>
      <c r="D234" s="150">
        <v>253539</v>
      </c>
      <c r="E234" s="150"/>
      <c r="F234" s="134" t="s">
        <v>102</v>
      </c>
      <c r="G234" s="134"/>
      <c r="H234" s="159">
        <v>76.16</v>
      </c>
      <c r="I234" s="159"/>
      <c r="J234" s="159">
        <v>0</v>
      </c>
      <c r="K234" s="157">
        <f t="shared" si="119"/>
        <v>0</v>
      </c>
      <c r="L234" s="157" t="e">
        <f>(K234/100)*F234</f>
        <v>#VALUE!</v>
      </c>
      <c r="M234" s="157">
        <v>116555</v>
      </c>
      <c r="N234" s="157"/>
      <c r="O234" s="157">
        <f t="shared" si="120"/>
        <v>136984</v>
      </c>
      <c r="P234" s="157"/>
      <c r="Q234" s="159">
        <v>40</v>
      </c>
      <c r="R234" s="157">
        <f t="shared" si="121"/>
        <v>3424.6</v>
      </c>
      <c r="S234" s="157"/>
      <c r="T234" s="160">
        <f t="shared" si="122"/>
        <v>1.3507192187395232</v>
      </c>
      <c r="U234" s="127">
        <v>2.0699999999999998</v>
      </c>
      <c r="V234" s="126">
        <f t="shared" si="123"/>
        <v>5248.2573000000002</v>
      </c>
      <c r="W234" s="128"/>
      <c r="X234" s="126">
        <f t="shared" si="124"/>
        <v>-1823.6573000000003</v>
      </c>
      <c r="Y234" s="128"/>
      <c r="Z234" s="122">
        <f t="shared" si="125"/>
        <v>19309530.239999998</v>
      </c>
      <c r="AA234" s="122"/>
      <c r="AB234" s="122">
        <f t="shared" si="126"/>
        <v>10141560</v>
      </c>
      <c r="AC234" s="111"/>
      <c r="AD234" s="122">
        <f t="shared" si="127"/>
        <v>120377.76050420168</v>
      </c>
      <c r="AE234" s="111"/>
      <c r="AF234" s="111"/>
    </row>
    <row r="235" spans="1:32" ht="15.6">
      <c r="A235" s="164">
        <v>331</v>
      </c>
      <c r="B235" s="164"/>
      <c r="C235" s="132" t="s">
        <v>103</v>
      </c>
      <c r="D235" s="150">
        <v>9406769</v>
      </c>
      <c r="E235" s="150"/>
      <c r="F235" s="134" t="s">
        <v>102</v>
      </c>
      <c r="G235" s="134"/>
      <c r="H235" s="159">
        <v>66.87</v>
      </c>
      <c r="I235" s="159"/>
      <c r="J235" s="159">
        <v>-1.61</v>
      </c>
      <c r="K235" s="157">
        <f t="shared" si="119"/>
        <v>-151448.9809</v>
      </c>
      <c r="L235" s="158"/>
      <c r="M235" s="157">
        <v>3752767</v>
      </c>
      <c r="N235" s="157"/>
      <c r="O235" s="157">
        <f t="shared" si="120"/>
        <v>5805450.9809000008</v>
      </c>
      <c r="P235" s="157"/>
      <c r="Q235" s="159">
        <v>38</v>
      </c>
      <c r="R235" s="157">
        <f t="shared" si="121"/>
        <v>152775.0258131579</v>
      </c>
      <c r="S235" s="157"/>
      <c r="T235" s="160">
        <f t="shared" si="122"/>
        <v>1.6240967096476795</v>
      </c>
      <c r="U235" s="127">
        <v>2.0699999999999998</v>
      </c>
      <c r="V235" s="126">
        <f t="shared" si="123"/>
        <v>194720.1183</v>
      </c>
      <c r="W235" s="128"/>
      <c r="X235" s="126">
        <f t="shared" si="124"/>
        <v>-41945.092486842099</v>
      </c>
      <c r="Y235" s="128"/>
      <c r="Z235" s="122">
        <f t="shared" si="125"/>
        <v>629030643.03000009</v>
      </c>
      <c r="AA235" s="122"/>
      <c r="AB235" s="122">
        <f t="shared" si="126"/>
        <v>357457222</v>
      </c>
      <c r="AC235" s="111"/>
      <c r="AD235" s="122">
        <f t="shared" si="127"/>
        <v>4126600.1661220728</v>
      </c>
      <c r="AE235" s="111"/>
      <c r="AF235" s="111"/>
    </row>
    <row r="236" spans="1:32" ht="15.6">
      <c r="A236" s="164">
        <v>332</v>
      </c>
      <c r="B236" s="164"/>
      <c r="C236" s="132" t="s">
        <v>140</v>
      </c>
      <c r="D236" s="154">
        <v>42355963</v>
      </c>
      <c r="E236" s="154"/>
      <c r="F236" s="134" t="s">
        <v>102</v>
      </c>
      <c r="G236" s="134"/>
      <c r="H236" s="159">
        <v>73.72</v>
      </c>
      <c r="I236" s="159"/>
      <c r="J236" s="159">
        <v>-2.2999999999999998</v>
      </c>
      <c r="K236" s="157">
        <f t="shared" si="119"/>
        <v>-974187.14899999998</v>
      </c>
      <c r="L236" s="158"/>
      <c r="M236" s="157">
        <v>18987000</v>
      </c>
      <c r="N236" s="157"/>
      <c r="O236" s="157">
        <f t="shared" si="120"/>
        <v>24343150.148999996</v>
      </c>
      <c r="P236" s="157"/>
      <c r="Q236" s="159">
        <v>37.659999999999997</v>
      </c>
      <c r="R236" s="157">
        <f t="shared" si="121"/>
        <v>646392.72833244817</v>
      </c>
      <c r="S236" s="157"/>
      <c r="T236" s="160">
        <f t="shared" si="122"/>
        <v>1.5260961681651486</v>
      </c>
      <c r="U236" s="127">
        <v>1.96</v>
      </c>
      <c r="V236" s="126">
        <f t="shared" si="123"/>
        <v>830176.87479999999</v>
      </c>
      <c r="W236" s="128"/>
      <c r="X236" s="126">
        <f t="shared" si="124"/>
        <v>-183784.14646755182</v>
      </c>
      <c r="Y236" s="128"/>
      <c r="Z236" s="122">
        <f t="shared" si="125"/>
        <v>3122481592.3600001</v>
      </c>
      <c r="AA236" s="122"/>
      <c r="AB236" s="122">
        <f t="shared" si="126"/>
        <v>1595125566.5799999</v>
      </c>
      <c r="AC236" s="111"/>
      <c r="AD236" s="122">
        <f t="shared" si="127"/>
        <v>21194861.833599295</v>
      </c>
      <c r="AE236" s="111"/>
      <c r="AF236" s="111"/>
    </row>
    <row r="237" spans="1:32" ht="15.6">
      <c r="A237" s="164">
        <v>333</v>
      </c>
      <c r="B237" s="164"/>
      <c r="C237" s="132" t="s">
        <v>141</v>
      </c>
      <c r="D237" s="150">
        <v>17555792</v>
      </c>
      <c r="E237" s="150"/>
      <c r="F237" s="134" t="s">
        <v>102</v>
      </c>
      <c r="G237" s="134"/>
      <c r="H237" s="159">
        <v>55.15</v>
      </c>
      <c r="I237" s="159"/>
      <c r="J237" s="159">
        <v>-4.3</v>
      </c>
      <c r="K237" s="157">
        <f t="shared" si="119"/>
        <v>-754899.05599999998</v>
      </c>
      <c r="L237" s="158"/>
      <c r="M237" s="157">
        <v>4854752</v>
      </c>
      <c r="N237" s="157"/>
      <c r="O237" s="157">
        <f t="shared" si="120"/>
        <v>13455939.056000002</v>
      </c>
      <c r="P237" s="157"/>
      <c r="Q237" s="159">
        <v>38.06</v>
      </c>
      <c r="R237" s="157">
        <f t="shared" si="121"/>
        <v>353545.42974251183</v>
      </c>
      <c r="S237" s="157"/>
      <c r="T237" s="160">
        <f t="shared" si="122"/>
        <v>2.0138392488502475</v>
      </c>
      <c r="U237" s="127">
        <v>2.2599999999999998</v>
      </c>
      <c r="V237" s="126">
        <f t="shared" si="123"/>
        <v>396760.89919999999</v>
      </c>
      <c r="W237" s="128"/>
      <c r="X237" s="126">
        <f t="shared" si="124"/>
        <v>-43215.469457488158</v>
      </c>
      <c r="Y237" s="128"/>
      <c r="Z237" s="122">
        <f t="shared" si="125"/>
        <v>968201928.79999995</v>
      </c>
      <c r="AA237" s="122"/>
      <c r="AB237" s="122">
        <f t="shared" si="126"/>
        <v>668173443.51999998</v>
      </c>
      <c r="AC237" s="111"/>
      <c r="AD237" s="122">
        <f t="shared" si="127"/>
        <v>5674156.1223398</v>
      </c>
      <c r="AE237" s="111"/>
      <c r="AF237" s="111"/>
    </row>
    <row r="238" spans="1:32" ht="15.6">
      <c r="A238" s="164">
        <v>334</v>
      </c>
      <c r="B238" s="164"/>
      <c r="C238" s="132" t="s">
        <v>106</v>
      </c>
      <c r="D238" s="150">
        <v>8896998</v>
      </c>
      <c r="E238" s="150"/>
      <c r="F238" s="134" t="s">
        <v>102</v>
      </c>
      <c r="G238" s="134"/>
      <c r="H238" s="159">
        <v>47.75</v>
      </c>
      <c r="I238" s="159"/>
      <c r="J238" s="159">
        <v>-5.13</v>
      </c>
      <c r="K238" s="157">
        <f t="shared" si="119"/>
        <v>-456415.99739999999</v>
      </c>
      <c r="L238" s="158"/>
      <c r="M238" s="157">
        <v>1899919</v>
      </c>
      <c r="N238" s="157"/>
      <c r="O238" s="157">
        <f t="shared" si="120"/>
        <v>7453494.9974000007</v>
      </c>
      <c r="P238" s="157"/>
      <c r="Q238" s="159">
        <v>35.57</v>
      </c>
      <c r="R238" s="157">
        <f t="shared" si="121"/>
        <v>209544.41938150127</v>
      </c>
      <c r="S238" s="157"/>
      <c r="T238" s="160">
        <f t="shared" si="122"/>
        <v>2.3552261041477278</v>
      </c>
      <c r="U238" s="127">
        <v>2.37</v>
      </c>
      <c r="V238" s="126">
        <f t="shared" si="123"/>
        <v>210858.85260000001</v>
      </c>
      <c r="W238" s="128"/>
      <c r="X238" s="126">
        <f t="shared" si="124"/>
        <v>-1314.4332184987434</v>
      </c>
      <c r="Y238" s="128"/>
      <c r="Z238" s="122">
        <f t="shared" si="125"/>
        <v>424831654.5</v>
      </c>
      <c r="AA238" s="122"/>
      <c r="AB238" s="122">
        <f t="shared" si="126"/>
        <v>316466218.86000001</v>
      </c>
      <c r="AC238" s="111"/>
      <c r="AD238" s="122">
        <f t="shared" si="127"/>
        <v>2385855.1306456956</v>
      </c>
      <c r="AE238" s="111"/>
      <c r="AF238" s="111"/>
    </row>
    <row r="239" spans="1:32" ht="15.6">
      <c r="A239" s="164">
        <v>335</v>
      </c>
      <c r="B239" s="164"/>
      <c r="C239" s="132" t="s">
        <v>107</v>
      </c>
      <c r="D239" s="150">
        <v>242169</v>
      </c>
      <c r="E239" s="150"/>
      <c r="F239" s="134" t="s">
        <v>102</v>
      </c>
      <c r="G239" s="134"/>
      <c r="H239" s="159">
        <v>77.709999999999994</v>
      </c>
      <c r="I239" s="159"/>
      <c r="J239" s="159">
        <v>0</v>
      </c>
      <c r="K239" s="157">
        <f t="shared" si="119"/>
        <v>0</v>
      </c>
      <c r="L239" s="158"/>
      <c r="M239" s="157">
        <v>122399</v>
      </c>
      <c r="N239" s="157"/>
      <c r="O239" s="157">
        <f t="shared" si="120"/>
        <v>119770</v>
      </c>
      <c r="P239" s="157"/>
      <c r="Q239" s="159">
        <v>34.08</v>
      </c>
      <c r="R239" s="157">
        <f t="shared" si="121"/>
        <v>3514.3779342723005</v>
      </c>
      <c r="S239" s="157"/>
      <c r="T239" s="160">
        <f t="shared" si="122"/>
        <v>1.4512088393941012</v>
      </c>
      <c r="U239" s="127">
        <v>2.06</v>
      </c>
      <c r="V239" s="126">
        <f t="shared" si="123"/>
        <v>4988.6814000000004</v>
      </c>
      <c r="W239" s="128"/>
      <c r="X239" s="126">
        <f t="shared" si="124"/>
        <v>-1474.3034657276999</v>
      </c>
      <c r="Y239" s="128"/>
      <c r="Z239" s="122">
        <f t="shared" si="125"/>
        <v>18818952.989999998</v>
      </c>
      <c r="AA239" s="122"/>
      <c r="AB239" s="122">
        <f t="shared" si="126"/>
        <v>8253119.5199999996</v>
      </c>
      <c r="AC239" s="111"/>
      <c r="AD239" s="122">
        <f t="shared" si="127"/>
        <v>135964.91403937715</v>
      </c>
      <c r="AE239" s="111"/>
      <c r="AF239" s="111"/>
    </row>
    <row r="240" spans="1:32" ht="15.6">
      <c r="A240" s="164">
        <v>336</v>
      </c>
      <c r="B240" s="164"/>
      <c r="C240" s="132" t="s">
        <v>142</v>
      </c>
      <c r="D240" s="150">
        <v>2482729</v>
      </c>
      <c r="E240" s="150"/>
      <c r="F240" s="134" t="s">
        <v>102</v>
      </c>
      <c r="G240" s="134"/>
      <c r="H240" s="159">
        <v>61.98</v>
      </c>
      <c r="I240" s="159"/>
      <c r="J240" s="159">
        <v>-2.13</v>
      </c>
      <c r="K240" s="157">
        <f t="shared" si="119"/>
        <v>-52882.127699999997</v>
      </c>
      <c r="L240" s="158"/>
      <c r="M240" s="157">
        <v>883313</v>
      </c>
      <c r="N240" s="157"/>
      <c r="O240" s="157">
        <f t="shared" si="120"/>
        <v>1652298.1277000001</v>
      </c>
      <c r="P240" s="157"/>
      <c r="Q240" s="159">
        <v>37.869999999999997</v>
      </c>
      <c r="R240" s="157">
        <f t="shared" si="121"/>
        <v>43630.792915236343</v>
      </c>
      <c r="S240" s="157"/>
      <c r="T240" s="160">
        <f t="shared" si="122"/>
        <v>1.757372347736557</v>
      </c>
      <c r="U240" s="127">
        <v>2.13</v>
      </c>
      <c r="V240" s="126">
        <f t="shared" si="123"/>
        <v>52882.127699999997</v>
      </c>
      <c r="W240" s="128"/>
      <c r="X240" s="126">
        <f t="shared" si="124"/>
        <v>-9251.3347847636542</v>
      </c>
      <c r="Y240" s="128"/>
      <c r="Z240" s="122">
        <f t="shared" si="125"/>
        <v>153879543.41999999</v>
      </c>
      <c r="AA240" s="122"/>
      <c r="AB240" s="122">
        <f t="shared" si="126"/>
        <v>94020947.229999989</v>
      </c>
      <c r="AC240" s="111"/>
      <c r="AD240" s="122">
        <f t="shared" si="127"/>
        <v>986343.72844219091</v>
      </c>
      <c r="AE240" s="111"/>
      <c r="AF240" s="111"/>
    </row>
    <row r="241" spans="1:32" ht="15.6">
      <c r="A241" s="164"/>
      <c r="B241" s="164"/>
      <c r="C241" s="134" t="s">
        <v>166</v>
      </c>
      <c r="D241" s="153">
        <f>SUM(D233:D240)</f>
        <v>81873893</v>
      </c>
      <c r="E241" s="154"/>
      <c r="F241" s="134"/>
      <c r="G241" s="134"/>
      <c r="H241" s="171">
        <f>Z241/D241</f>
        <v>65.644810032912446</v>
      </c>
      <c r="I241" s="138"/>
      <c r="J241" s="171">
        <f>(K241/D241)*100</f>
        <v>-2.9189198454261844</v>
      </c>
      <c r="K241" s="155">
        <f>SUM(K233:K240)</f>
        <v>-2389833.3109999998</v>
      </c>
      <c r="L241" s="134"/>
      <c r="M241" s="155">
        <f>SUM(M233:M240)</f>
        <v>30803941</v>
      </c>
      <c r="N241" s="139"/>
      <c r="O241" s="155">
        <f>SUM(O233:O240)</f>
        <v>53459785.311000004</v>
      </c>
      <c r="P241" s="154"/>
      <c r="Q241" s="171">
        <f>AB241/D241</f>
        <v>37.580177575164285</v>
      </c>
      <c r="R241" s="155">
        <f>SUM(R233:R240)</f>
        <v>1425144.8241191281</v>
      </c>
      <c r="S241" s="154"/>
      <c r="T241" s="172">
        <f t="shared" si="122"/>
        <v>1.740658434452516</v>
      </c>
      <c r="U241" s="116">
        <f>(V241/D241)*100</f>
        <v>2.0926256618822316</v>
      </c>
      <c r="V241" s="129">
        <f>SUM(V233:V240)</f>
        <v>1713314.0953000002</v>
      </c>
      <c r="W241" s="111"/>
      <c r="X241" s="129">
        <f>SUM(X233:X240)</f>
        <v>-288169.27118087211</v>
      </c>
      <c r="Y241" s="111"/>
      <c r="Z241" s="129">
        <f>SUM(Z233:Z240)</f>
        <v>5374596152.6400003</v>
      </c>
      <c r="AA241" s="114"/>
      <c r="AB241" s="129">
        <f>SUM(AB233:AB240)</f>
        <v>3076835437.71</v>
      </c>
      <c r="AC241" s="111"/>
      <c r="AD241" s="129">
        <f>SUM(AD233:AD240)</f>
        <v>34817992.493941076</v>
      </c>
      <c r="AE241" s="111"/>
      <c r="AF241" s="111"/>
    </row>
    <row r="242" spans="1:32" ht="15.6">
      <c r="A242" s="164"/>
      <c r="B242" s="164"/>
      <c r="C242" s="132"/>
      <c r="D242" s="150"/>
      <c r="E242" s="150"/>
      <c r="F242" s="134"/>
      <c r="G242" s="134"/>
      <c r="H242" s="138"/>
      <c r="I242" s="138"/>
      <c r="J242" s="138"/>
      <c r="K242" s="139"/>
      <c r="L242" s="134"/>
      <c r="M242" s="139"/>
      <c r="N242" s="139"/>
      <c r="O242" s="139"/>
      <c r="P242" s="139"/>
      <c r="Q242" s="138"/>
      <c r="R242" s="139"/>
      <c r="S242" s="139"/>
      <c r="T242" s="140"/>
      <c r="U242" s="116"/>
      <c r="V242" s="117"/>
      <c r="W242" s="111"/>
      <c r="X242" s="117"/>
      <c r="Y242" s="111"/>
      <c r="Z242" s="114"/>
      <c r="AA242" s="114"/>
      <c r="AB242" s="114"/>
      <c r="AC242" s="111"/>
      <c r="AD242" s="114"/>
      <c r="AE242" s="111"/>
      <c r="AF242" s="111"/>
    </row>
    <row r="243" spans="1:32" ht="15.6">
      <c r="A243" s="164"/>
      <c r="B243" s="164"/>
      <c r="C243" s="165" t="s">
        <v>167</v>
      </c>
      <c r="D243" s="150"/>
      <c r="E243" s="150"/>
      <c r="F243" s="134"/>
      <c r="G243" s="134"/>
      <c r="H243" s="138"/>
      <c r="I243" s="138"/>
      <c r="J243" s="138"/>
      <c r="K243" s="139"/>
      <c r="L243" s="134"/>
      <c r="M243" s="139"/>
      <c r="N243" s="139"/>
      <c r="O243" s="139"/>
      <c r="P243" s="139"/>
      <c r="Q243" s="138"/>
      <c r="R243" s="139"/>
      <c r="S243" s="139"/>
      <c r="T243" s="140"/>
      <c r="U243" s="116"/>
      <c r="V243" s="117"/>
      <c r="W243" s="111"/>
      <c r="X243" s="117"/>
      <c r="Y243" s="111"/>
      <c r="Z243" s="114"/>
      <c r="AA243" s="114"/>
      <c r="AB243" s="114"/>
      <c r="AC243" s="111"/>
      <c r="AD243" s="114"/>
      <c r="AE243" s="111"/>
      <c r="AF243" s="111"/>
    </row>
    <row r="244" spans="1:32" ht="15.6">
      <c r="A244" s="164">
        <v>331</v>
      </c>
      <c r="B244" s="164"/>
      <c r="C244" s="132" t="s">
        <v>103</v>
      </c>
      <c r="D244" s="152">
        <v>435028</v>
      </c>
      <c r="E244" s="150"/>
      <c r="F244" s="134" t="s">
        <v>102</v>
      </c>
      <c r="G244" s="134"/>
      <c r="H244" s="138">
        <v>38.76</v>
      </c>
      <c r="I244" s="138"/>
      <c r="J244" s="138">
        <v>-0.72</v>
      </c>
      <c r="K244" s="157">
        <f>(J244/100)*D244</f>
        <v>-3132.2015999999999</v>
      </c>
      <c r="L244" s="134"/>
      <c r="M244" s="157">
        <v>196952</v>
      </c>
      <c r="N244" s="139"/>
      <c r="O244" s="157">
        <f>D244-K244-M244</f>
        <v>241208.20159999997</v>
      </c>
      <c r="P244" s="157"/>
      <c r="Q244" s="138">
        <v>18.61</v>
      </c>
      <c r="R244" s="157">
        <f>O244/Q244</f>
        <v>12961.214486835033</v>
      </c>
      <c r="S244" s="157"/>
      <c r="T244" s="140">
        <f t="shared" ref="T244:T249" si="128">(R244/D244)*100</f>
        <v>2.9793977598763832</v>
      </c>
      <c r="U244" s="116">
        <v>2.98</v>
      </c>
      <c r="V244" s="126">
        <f>(U244/100)*D244</f>
        <v>12963.8344</v>
      </c>
      <c r="W244" s="111"/>
      <c r="X244" s="126">
        <f>R244-V244</f>
        <v>-2.6199131649664196</v>
      </c>
      <c r="Y244" s="111"/>
      <c r="Z244" s="114">
        <f>D244*H244</f>
        <v>16861685.279999997</v>
      </c>
      <c r="AA244" s="114"/>
      <c r="AB244" s="114">
        <f>D244*Q244</f>
        <v>8095871.0800000001</v>
      </c>
      <c r="AC244" s="111"/>
      <c r="AD244" s="122">
        <f>((1-(Q244/H244))*((100-J244)/100))*D244</f>
        <v>227784.52172961819</v>
      </c>
      <c r="AE244" s="111"/>
      <c r="AF244" s="111"/>
    </row>
    <row r="245" spans="1:32" ht="15.6">
      <c r="A245" s="164">
        <v>332</v>
      </c>
      <c r="B245" s="164"/>
      <c r="C245" s="132" t="s">
        <v>140</v>
      </c>
      <c r="D245" s="150">
        <v>848524</v>
      </c>
      <c r="E245" s="150"/>
      <c r="F245" s="134" t="s">
        <v>102</v>
      </c>
      <c r="G245" s="134"/>
      <c r="H245" s="138">
        <v>38.869999999999997</v>
      </c>
      <c r="I245" s="138"/>
      <c r="J245" s="138">
        <v>-1.04</v>
      </c>
      <c r="K245" s="157">
        <f>(J245/100)*D245</f>
        <v>-8824.6495999999988</v>
      </c>
      <c r="L245" s="134"/>
      <c r="M245" s="157">
        <v>384215</v>
      </c>
      <c r="N245" s="139"/>
      <c r="O245" s="157">
        <f>D245-K245-M245</f>
        <v>473133.6496</v>
      </c>
      <c r="P245" s="157"/>
      <c r="Q245" s="138">
        <v>18.66</v>
      </c>
      <c r="R245" s="157">
        <f>O245/Q245</f>
        <v>25355.501050375133</v>
      </c>
      <c r="S245" s="157"/>
      <c r="T245" s="140">
        <f t="shared" si="128"/>
        <v>2.9881890259291586</v>
      </c>
      <c r="U245" s="116">
        <v>3.05</v>
      </c>
      <c r="V245" s="126">
        <f>(U245/100)*D245</f>
        <v>25879.982</v>
      </c>
      <c r="W245" s="111"/>
      <c r="X245" s="126">
        <f>R245-V245</f>
        <v>-524.48094962486721</v>
      </c>
      <c r="Y245" s="111"/>
      <c r="Z245" s="114">
        <f>D245*H245</f>
        <v>32982127.879999999</v>
      </c>
      <c r="AA245" s="114"/>
      <c r="AB245" s="114">
        <f>D245*Q245</f>
        <v>15833457.84</v>
      </c>
      <c r="AC245" s="111"/>
      <c r="AD245" s="122">
        <f>((1-(Q245/H245))*((100-J245)/100))*D245</f>
        <v>445768.36142052995</v>
      </c>
      <c r="AE245" s="111"/>
      <c r="AF245" s="111"/>
    </row>
    <row r="246" spans="1:32" ht="15.6">
      <c r="A246" s="164">
        <v>333</v>
      </c>
      <c r="B246" s="164"/>
      <c r="C246" s="132" t="s">
        <v>141</v>
      </c>
      <c r="D246" s="150">
        <v>1119220</v>
      </c>
      <c r="E246" s="150"/>
      <c r="F246" s="134" t="s">
        <v>102</v>
      </c>
      <c r="G246" s="134"/>
      <c r="H246" s="138">
        <v>39.07</v>
      </c>
      <c r="I246" s="138"/>
      <c r="J246" s="138">
        <v>-1.91</v>
      </c>
      <c r="K246" s="157">
        <f>(J246/100)*D246</f>
        <v>-21377.101999999999</v>
      </c>
      <c r="L246" s="134"/>
      <c r="M246" s="157">
        <v>510502</v>
      </c>
      <c r="N246" s="139"/>
      <c r="O246" s="157">
        <f>D246-K246-M246</f>
        <v>630095.10199999996</v>
      </c>
      <c r="P246" s="157"/>
      <c r="Q246" s="138">
        <v>18.489999999999998</v>
      </c>
      <c r="R246" s="157">
        <f>O246/Q246</f>
        <v>34077.615035154136</v>
      </c>
      <c r="S246" s="157"/>
      <c r="T246" s="140">
        <f t="shared" si="128"/>
        <v>3.0447646606703005</v>
      </c>
      <c r="U246" s="116">
        <v>2.87</v>
      </c>
      <c r="V246" s="126">
        <f>(U246/100)*D246</f>
        <v>32121.614000000001</v>
      </c>
      <c r="W246" s="111"/>
      <c r="X246" s="126">
        <f>R246-V246</f>
        <v>1956.001035154135</v>
      </c>
      <c r="Y246" s="111"/>
      <c r="Z246" s="114">
        <f>D246*H246</f>
        <v>43727925.399999999</v>
      </c>
      <c r="AA246" s="114"/>
      <c r="AB246" s="114">
        <f>D246*Q246</f>
        <v>20694377.799999997</v>
      </c>
      <c r="AC246" s="111"/>
      <c r="AD246" s="122">
        <f>((1-(Q246/H246))*((100-J246)/100))*D246</f>
        <v>600805.94725262339</v>
      </c>
      <c r="AE246" s="111"/>
      <c r="AF246" s="111"/>
    </row>
    <row r="247" spans="1:32" ht="15.6">
      <c r="A247" s="164">
        <v>334</v>
      </c>
      <c r="B247" s="164"/>
      <c r="C247" s="132" t="s">
        <v>106</v>
      </c>
      <c r="D247" s="150">
        <v>244432</v>
      </c>
      <c r="E247" s="150"/>
      <c r="F247" s="134" t="s">
        <v>102</v>
      </c>
      <c r="G247" s="134"/>
      <c r="H247" s="138">
        <v>28.98</v>
      </c>
      <c r="I247" s="138"/>
      <c r="J247" s="138">
        <v>-2.36</v>
      </c>
      <c r="K247" s="157">
        <f>(J247/100)*D247</f>
        <v>-5768.5951999999997</v>
      </c>
      <c r="L247" s="134"/>
      <c r="M247" s="157">
        <v>78609</v>
      </c>
      <c r="N247" s="139"/>
      <c r="O247" s="157">
        <f>D247-K247-M247</f>
        <v>171591.59520000001</v>
      </c>
      <c r="P247" s="157"/>
      <c r="Q247" s="138">
        <v>17.899999999999999</v>
      </c>
      <c r="R247" s="157">
        <f>O247/Q247</f>
        <v>9586.1226368715106</v>
      </c>
      <c r="S247" s="157"/>
      <c r="T247" s="140">
        <f t="shared" si="128"/>
        <v>3.9217952792071049</v>
      </c>
      <c r="U247" s="116">
        <v>2.91</v>
      </c>
      <c r="V247" s="126">
        <f>(U247/100)*D247</f>
        <v>7112.9712</v>
      </c>
      <c r="W247" s="111"/>
      <c r="X247" s="126">
        <f>R247-V247</f>
        <v>2473.1514368715107</v>
      </c>
      <c r="Y247" s="111"/>
      <c r="Z247" s="114">
        <f>D247*H247</f>
        <v>7083639.3600000003</v>
      </c>
      <c r="AA247" s="114"/>
      <c r="AB247" s="114">
        <f>D247*Q247</f>
        <v>4375332.8</v>
      </c>
      <c r="AC247" s="111"/>
      <c r="AD247" s="122">
        <f>((1-(Q247/H247))*((100-J247)/100))*D247</f>
        <v>95659.854893581796</v>
      </c>
      <c r="AE247" s="111"/>
      <c r="AF247" s="111"/>
    </row>
    <row r="248" spans="1:32" ht="15.6">
      <c r="A248" s="164">
        <v>336</v>
      </c>
      <c r="B248" s="164"/>
      <c r="C248" s="132" t="s">
        <v>142</v>
      </c>
      <c r="D248" s="150">
        <v>65287</v>
      </c>
      <c r="E248" s="150"/>
      <c r="F248" s="134" t="s">
        <v>102</v>
      </c>
      <c r="G248" s="134"/>
      <c r="H248" s="138">
        <v>42.09</v>
      </c>
      <c r="I248" s="138"/>
      <c r="J248" s="138">
        <v>-0.96</v>
      </c>
      <c r="K248" s="157">
        <f>(J248/100)*D248</f>
        <v>-626.75519999999995</v>
      </c>
      <c r="L248" s="134"/>
      <c r="M248" s="157">
        <v>31749</v>
      </c>
      <c r="N248" s="139"/>
      <c r="O248" s="157">
        <f>D248-K248-M248</f>
        <v>34164.7552</v>
      </c>
      <c r="P248" s="157"/>
      <c r="Q248" s="138">
        <v>18.59</v>
      </c>
      <c r="R248" s="157">
        <f>O248/Q248</f>
        <v>1837.8028617536311</v>
      </c>
      <c r="S248" s="157"/>
      <c r="T248" s="140">
        <f t="shared" si="128"/>
        <v>2.8149598875023067</v>
      </c>
      <c r="U248" s="116">
        <v>2.77</v>
      </c>
      <c r="V248" s="126">
        <f>(U248/100)*D248</f>
        <v>1808.4498999999998</v>
      </c>
      <c r="W248" s="111"/>
      <c r="X248" s="126">
        <f>R248-V248</f>
        <v>29.352961753631234</v>
      </c>
      <c r="Y248" s="111"/>
      <c r="Z248" s="114">
        <f>D248*H248</f>
        <v>2747929.83</v>
      </c>
      <c r="AA248" s="114"/>
      <c r="AB248" s="114">
        <f>D248*Q248</f>
        <v>1213685.33</v>
      </c>
      <c r="AC248" s="111"/>
      <c r="AD248" s="122">
        <f>((1-(Q248/H248))*((100-J248)/100))*D248</f>
        <v>36801.455148491325</v>
      </c>
      <c r="AE248" s="111"/>
      <c r="AF248" s="111"/>
    </row>
    <row r="249" spans="1:32" ht="15.6">
      <c r="A249" s="164"/>
      <c r="B249" s="164"/>
      <c r="C249" s="134" t="s">
        <v>168</v>
      </c>
      <c r="D249" s="153">
        <f>SUM(D244:D248)</f>
        <v>2712491</v>
      </c>
      <c r="E249" s="154"/>
      <c r="F249" s="134"/>
      <c r="G249" s="134"/>
      <c r="H249" s="171">
        <f>Z249/D249</f>
        <v>38.121161600167518</v>
      </c>
      <c r="I249" s="138"/>
      <c r="J249" s="171">
        <f>(K249/D249)*100</f>
        <v>-1.4646796468633445</v>
      </c>
      <c r="K249" s="155">
        <f>SUM(K244:K248)</f>
        <v>-39729.303599999999</v>
      </c>
      <c r="L249" s="134"/>
      <c r="M249" s="155">
        <f>SUM(M244:M248)</f>
        <v>1202027</v>
      </c>
      <c r="N249" s="139"/>
      <c r="O249" s="155">
        <f>SUM(O244:O248)</f>
        <v>1550193.3036</v>
      </c>
      <c r="P249" s="154"/>
      <c r="Q249" s="171">
        <f>AB249/D249</f>
        <v>18.511665052529203</v>
      </c>
      <c r="R249" s="155">
        <f>SUM(R244:R248)</f>
        <v>83818.256070989446</v>
      </c>
      <c r="S249" s="154"/>
      <c r="T249" s="172">
        <f t="shared" si="128"/>
        <v>3.0900842093481398</v>
      </c>
      <c r="U249" s="116">
        <f>(V249/D249)*100</f>
        <v>2.9451471544053054</v>
      </c>
      <c r="V249" s="129">
        <f>SUM(V244:V248)</f>
        <v>79886.851500000004</v>
      </c>
      <c r="W249" s="111"/>
      <c r="X249" s="129">
        <f>SUM(X244:X248)</f>
        <v>3931.4045709894435</v>
      </c>
      <c r="Y249" s="111"/>
      <c r="Z249" s="129">
        <f>SUM(Z244:Z248)</f>
        <v>103403307.75</v>
      </c>
      <c r="AA249" s="114"/>
      <c r="AB249" s="129">
        <f>SUM(AB244:AB248)</f>
        <v>50212724.849999994</v>
      </c>
      <c r="AC249" s="111"/>
      <c r="AD249" s="129">
        <f>SUM(AD244:AD248)</f>
        <v>1406820.1404448445</v>
      </c>
      <c r="AE249" s="111"/>
      <c r="AF249" s="111"/>
    </row>
    <row r="250" spans="1:32" ht="15.6">
      <c r="A250" s="164"/>
      <c r="B250" s="164"/>
      <c r="C250" s="134"/>
      <c r="D250" s="150"/>
      <c r="E250" s="150"/>
      <c r="F250" s="134"/>
      <c r="G250" s="134"/>
      <c r="H250" s="138"/>
      <c r="I250" s="138"/>
      <c r="J250" s="138"/>
      <c r="K250" s="139"/>
      <c r="L250" s="134"/>
      <c r="M250" s="139"/>
      <c r="N250" s="139"/>
      <c r="O250" s="139"/>
      <c r="P250" s="139"/>
      <c r="Q250" s="138"/>
      <c r="R250" s="139"/>
      <c r="S250" s="139"/>
      <c r="T250" s="140"/>
      <c r="U250" s="116"/>
      <c r="V250" s="117"/>
      <c r="W250" s="111"/>
      <c r="X250" s="117"/>
      <c r="Y250" s="111"/>
      <c r="Z250" s="114"/>
      <c r="AA250" s="114"/>
      <c r="AB250" s="114"/>
      <c r="AC250" s="111"/>
      <c r="AD250" s="114"/>
      <c r="AE250" s="111"/>
      <c r="AF250" s="111"/>
    </row>
    <row r="251" spans="1:32" ht="15.6">
      <c r="A251" s="164"/>
      <c r="B251" s="164"/>
      <c r="C251" s="165" t="s">
        <v>169</v>
      </c>
      <c r="D251" s="150"/>
      <c r="E251" s="150"/>
      <c r="F251" s="134"/>
      <c r="G251" s="134"/>
      <c r="H251" s="138"/>
      <c r="I251" s="138"/>
      <c r="J251" s="138"/>
      <c r="K251" s="139"/>
      <c r="L251" s="134"/>
      <c r="M251" s="139"/>
      <c r="N251" s="139"/>
      <c r="O251" s="139"/>
      <c r="P251" s="139"/>
      <c r="Q251" s="138"/>
      <c r="R251" s="139"/>
      <c r="S251" s="139"/>
      <c r="T251" s="140"/>
      <c r="U251" s="116"/>
      <c r="V251" s="117"/>
      <c r="W251" s="111"/>
      <c r="X251" s="117"/>
      <c r="Y251" s="111"/>
      <c r="Z251" s="114"/>
      <c r="AA251" s="114"/>
      <c r="AB251" s="114"/>
      <c r="AC251" s="111"/>
      <c r="AD251" s="114"/>
      <c r="AE251" s="111"/>
      <c r="AF251" s="111"/>
    </row>
    <row r="252" spans="1:32" ht="15.6">
      <c r="A252" s="164">
        <v>330.2</v>
      </c>
      <c r="B252" s="164"/>
      <c r="C252" s="132" t="s">
        <v>101</v>
      </c>
      <c r="D252" s="152">
        <v>19856</v>
      </c>
      <c r="E252" s="150"/>
      <c r="F252" s="134" t="s">
        <v>102</v>
      </c>
      <c r="G252" s="134"/>
      <c r="H252" s="138">
        <v>101.2</v>
      </c>
      <c r="I252" s="138"/>
      <c r="J252" s="138">
        <v>0</v>
      </c>
      <c r="K252" s="139">
        <f t="shared" ref="K252:K259" si="129">(J252/100)*D252</f>
        <v>0</v>
      </c>
      <c r="L252" s="134"/>
      <c r="M252" s="157">
        <v>9600</v>
      </c>
      <c r="N252" s="139"/>
      <c r="O252" s="139">
        <f t="shared" ref="O252:O259" si="130">D252-K252-M252</f>
        <v>10256</v>
      </c>
      <c r="P252" s="139"/>
      <c r="Q252" s="138">
        <v>27</v>
      </c>
      <c r="R252" s="139">
        <f t="shared" ref="R252:R259" si="131">O252/Q252</f>
        <v>379.85185185185185</v>
      </c>
      <c r="S252" s="139"/>
      <c r="T252" s="140">
        <f t="shared" ref="T252:T260" si="132">(R252/D252)*100</f>
        <v>1.9130330975617036</v>
      </c>
      <c r="U252" s="116">
        <v>1.04</v>
      </c>
      <c r="V252" s="117">
        <f t="shared" ref="V252:V259" si="133">(U252/100)*D252</f>
        <v>206.50239999999999</v>
      </c>
      <c r="W252" s="111"/>
      <c r="X252" s="117">
        <f t="shared" ref="X252:X259" si="134">R252-V252</f>
        <v>173.34945185185185</v>
      </c>
      <c r="Y252" s="111"/>
      <c r="Z252" s="114">
        <f t="shared" ref="Z252:Z259" si="135">D252*H252</f>
        <v>2009427.2</v>
      </c>
      <c r="AA252" s="114"/>
      <c r="AB252" s="114">
        <f t="shared" ref="AB252:AB259" si="136">D252*Q252</f>
        <v>536112</v>
      </c>
      <c r="AC252" s="111"/>
      <c r="AD252" s="122">
        <f t="shared" ref="AD252:AD259" si="137">((1-(Q252/H252))*((100-J252)/100))*D252</f>
        <v>14558.450592885376</v>
      </c>
      <c r="AE252" s="111"/>
      <c r="AF252" s="111"/>
    </row>
    <row r="253" spans="1:32" ht="15.6">
      <c r="A253" s="164">
        <v>330.3</v>
      </c>
      <c r="B253" s="164"/>
      <c r="C253" s="132" t="s">
        <v>136</v>
      </c>
      <c r="D253" s="150">
        <v>24130</v>
      </c>
      <c r="E253" s="150"/>
      <c r="F253" s="134" t="s">
        <v>102</v>
      </c>
      <c r="G253" s="134"/>
      <c r="H253" s="138">
        <v>94.75</v>
      </c>
      <c r="I253" s="138"/>
      <c r="J253" s="138">
        <v>0</v>
      </c>
      <c r="K253" s="139">
        <f t="shared" si="129"/>
        <v>0</v>
      </c>
      <c r="L253" s="134"/>
      <c r="M253" s="157">
        <v>11374</v>
      </c>
      <c r="N253" s="139"/>
      <c r="O253" s="139">
        <f t="shared" si="130"/>
        <v>12756</v>
      </c>
      <c r="P253" s="139"/>
      <c r="Q253" s="138">
        <v>27</v>
      </c>
      <c r="R253" s="139">
        <f t="shared" si="131"/>
        <v>472.44444444444446</v>
      </c>
      <c r="S253" s="139"/>
      <c r="T253" s="140">
        <f t="shared" si="132"/>
        <v>1.9579131555923932</v>
      </c>
      <c r="U253" s="116">
        <v>1.08</v>
      </c>
      <c r="V253" s="117">
        <f t="shared" si="133"/>
        <v>260.60400000000004</v>
      </c>
      <c r="W253" s="111"/>
      <c r="X253" s="117">
        <f t="shared" si="134"/>
        <v>211.84044444444442</v>
      </c>
      <c r="Y253" s="111"/>
      <c r="Z253" s="114">
        <f t="shared" si="135"/>
        <v>2286317.5</v>
      </c>
      <c r="AA253" s="114"/>
      <c r="AB253" s="114">
        <f t="shared" si="136"/>
        <v>651510</v>
      </c>
      <c r="AC253" s="111"/>
      <c r="AD253" s="122">
        <f t="shared" si="137"/>
        <v>17253.905013192612</v>
      </c>
      <c r="AE253" s="111"/>
      <c r="AF253" s="111"/>
    </row>
    <row r="254" spans="1:32" ht="15.6">
      <c r="A254" s="164">
        <v>331</v>
      </c>
      <c r="B254" s="164"/>
      <c r="C254" s="132" t="s">
        <v>103</v>
      </c>
      <c r="D254" s="150">
        <v>1228591</v>
      </c>
      <c r="E254" s="150"/>
      <c r="F254" s="134" t="s">
        <v>102</v>
      </c>
      <c r="G254" s="134"/>
      <c r="H254" s="138">
        <v>72.23</v>
      </c>
      <c r="I254" s="138"/>
      <c r="J254" s="138">
        <v>-1.07</v>
      </c>
      <c r="K254" s="157">
        <f t="shared" si="129"/>
        <v>-13145.923700000001</v>
      </c>
      <c r="L254" s="134"/>
      <c r="M254" s="157">
        <v>461335</v>
      </c>
      <c r="N254" s="139"/>
      <c r="O254" s="157">
        <f t="shared" si="130"/>
        <v>780401.92369999993</v>
      </c>
      <c r="P254" s="157"/>
      <c r="Q254" s="138">
        <v>26.34</v>
      </c>
      <c r="R254" s="157">
        <f t="shared" si="131"/>
        <v>29628.015326499619</v>
      </c>
      <c r="S254" s="157"/>
      <c r="T254" s="140">
        <f t="shared" si="132"/>
        <v>2.4115442263942697</v>
      </c>
      <c r="U254" s="116">
        <v>1.36</v>
      </c>
      <c r="V254" s="126">
        <f t="shared" si="133"/>
        <v>16708.837600000003</v>
      </c>
      <c r="W254" s="111"/>
      <c r="X254" s="126">
        <f t="shared" si="134"/>
        <v>12919.177726499616</v>
      </c>
      <c r="Y254" s="111"/>
      <c r="Z254" s="114">
        <f t="shared" si="135"/>
        <v>88741127.930000007</v>
      </c>
      <c r="AA254" s="114"/>
      <c r="AB254" s="114">
        <f t="shared" si="136"/>
        <v>32361086.940000001</v>
      </c>
      <c r="AC254" s="111"/>
      <c r="AD254" s="122">
        <f t="shared" si="137"/>
        <v>788914.68127638102</v>
      </c>
      <c r="AE254" s="111"/>
      <c r="AF254" s="111"/>
    </row>
    <row r="255" spans="1:32" ht="15.6">
      <c r="A255" s="164">
        <v>332</v>
      </c>
      <c r="B255" s="164"/>
      <c r="C255" s="132" t="s">
        <v>140</v>
      </c>
      <c r="D255" s="150">
        <v>7734971</v>
      </c>
      <c r="E255" s="150"/>
      <c r="F255" s="134" t="s">
        <v>102</v>
      </c>
      <c r="G255" s="134"/>
      <c r="H255" s="138">
        <v>56.19</v>
      </c>
      <c r="I255" s="138"/>
      <c r="J255" s="138">
        <v>-1.55</v>
      </c>
      <c r="K255" s="157">
        <f t="shared" si="129"/>
        <v>-119892.0505</v>
      </c>
      <c r="L255" s="134"/>
      <c r="M255" s="157">
        <v>2301294</v>
      </c>
      <c r="N255" s="139"/>
      <c r="O255" s="157">
        <f t="shared" si="130"/>
        <v>5553569.0504999999</v>
      </c>
      <c r="P255" s="157"/>
      <c r="Q255" s="138">
        <v>26.45</v>
      </c>
      <c r="R255" s="157">
        <f t="shared" si="131"/>
        <v>209964.80342155011</v>
      </c>
      <c r="S255" s="157"/>
      <c r="T255" s="140">
        <f t="shared" si="132"/>
        <v>2.714487273727983</v>
      </c>
      <c r="U255" s="116">
        <v>1.64</v>
      </c>
      <c r="V255" s="126">
        <f t="shared" si="133"/>
        <v>126853.52439999998</v>
      </c>
      <c r="W255" s="111"/>
      <c r="X255" s="126">
        <f t="shared" si="134"/>
        <v>83111.27902155013</v>
      </c>
      <c r="Y255" s="111"/>
      <c r="Z255" s="114">
        <f t="shared" si="135"/>
        <v>434628020.49000001</v>
      </c>
      <c r="AA255" s="114"/>
      <c r="AB255" s="114">
        <f t="shared" si="136"/>
        <v>204589982.94999999</v>
      </c>
      <c r="AC255" s="111"/>
      <c r="AD255" s="122">
        <f t="shared" si="137"/>
        <v>4157387.9181681802</v>
      </c>
      <c r="AE255" s="111"/>
      <c r="AF255" s="111"/>
    </row>
    <row r="256" spans="1:32" ht="15.6">
      <c r="A256" s="164">
        <v>333</v>
      </c>
      <c r="B256" s="164"/>
      <c r="C256" s="132" t="s">
        <v>141</v>
      </c>
      <c r="D256" s="150">
        <v>3331559</v>
      </c>
      <c r="E256" s="150"/>
      <c r="F256" s="134" t="s">
        <v>102</v>
      </c>
      <c r="G256" s="134"/>
      <c r="H256" s="138">
        <v>32.11</v>
      </c>
      <c r="I256" s="138"/>
      <c r="J256" s="138">
        <v>-2.84</v>
      </c>
      <c r="K256" s="157">
        <f t="shared" si="129"/>
        <v>-94616.275599999994</v>
      </c>
      <c r="L256" s="134"/>
      <c r="M256" s="157">
        <v>291244</v>
      </c>
      <c r="N256" s="139"/>
      <c r="O256" s="157">
        <f t="shared" si="130"/>
        <v>3134931.2755999998</v>
      </c>
      <c r="P256" s="157"/>
      <c r="Q256" s="138">
        <v>26.25</v>
      </c>
      <c r="R256" s="157">
        <f t="shared" si="131"/>
        <v>119425.95335619047</v>
      </c>
      <c r="S256" s="157"/>
      <c r="T256" s="140">
        <f t="shared" si="132"/>
        <v>3.584686729431791</v>
      </c>
      <c r="U256" s="116">
        <v>1.2</v>
      </c>
      <c r="V256" s="126">
        <f t="shared" si="133"/>
        <v>39978.707999999999</v>
      </c>
      <c r="W256" s="111"/>
      <c r="X256" s="126">
        <f t="shared" si="134"/>
        <v>79447.245356190469</v>
      </c>
      <c r="Y256" s="111"/>
      <c r="Z256" s="114">
        <f t="shared" si="135"/>
        <v>106976359.48999999</v>
      </c>
      <c r="AA256" s="114"/>
      <c r="AB256" s="114">
        <f t="shared" si="136"/>
        <v>87453423.75</v>
      </c>
      <c r="AC256" s="111"/>
      <c r="AD256" s="122">
        <f t="shared" si="137"/>
        <v>625268.98520759877</v>
      </c>
      <c r="AE256" s="111"/>
      <c r="AF256" s="111"/>
    </row>
    <row r="257" spans="1:32" ht="15.6">
      <c r="A257" s="164">
        <v>334</v>
      </c>
      <c r="B257" s="164"/>
      <c r="C257" s="132" t="s">
        <v>106</v>
      </c>
      <c r="D257" s="150">
        <v>264766</v>
      </c>
      <c r="E257" s="150"/>
      <c r="F257" s="134" t="s">
        <v>102</v>
      </c>
      <c r="G257" s="134"/>
      <c r="H257" s="138">
        <v>51.2</v>
      </c>
      <c r="I257" s="138"/>
      <c r="J257" s="138">
        <v>-3.48</v>
      </c>
      <c r="K257" s="157">
        <f t="shared" si="129"/>
        <v>-9213.8567999999996</v>
      </c>
      <c r="L257" s="134"/>
      <c r="M257" s="157">
        <v>59390</v>
      </c>
      <c r="N257" s="139"/>
      <c r="O257" s="157">
        <f t="shared" si="130"/>
        <v>214589.85680000001</v>
      </c>
      <c r="P257" s="157"/>
      <c r="Q257" s="138">
        <v>25.08</v>
      </c>
      <c r="R257" s="157">
        <f t="shared" si="131"/>
        <v>8556.2143859649132</v>
      </c>
      <c r="S257" s="157"/>
      <c r="T257" s="140">
        <f t="shared" si="132"/>
        <v>3.2316137215370979</v>
      </c>
      <c r="U257" s="116">
        <v>1.72</v>
      </c>
      <c r="V257" s="126">
        <f t="shared" si="133"/>
        <v>4553.9751999999999</v>
      </c>
      <c r="W257" s="111"/>
      <c r="X257" s="126">
        <f t="shared" si="134"/>
        <v>4002.2391859649133</v>
      </c>
      <c r="Y257" s="111"/>
      <c r="Z257" s="114">
        <f t="shared" si="135"/>
        <v>13556019.200000001</v>
      </c>
      <c r="AA257" s="114"/>
      <c r="AB257" s="114">
        <f t="shared" si="136"/>
        <v>6640331.2799999993</v>
      </c>
      <c r="AC257" s="111"/>
      <c r="AD257" s="122">
        <f t="shared" si="137"/>
        <v>139772.53632062502</v>
      </c>
      <c r="AE257" s="111"/>
      <c r="AF257" s="111"/>
    </row>
    <row r="258" spans="1:32" ht="15.6">
      <c r="A258" s="164">
        <v>335</v>
      </c>
      <c r="B258" s="164"/>
      <c r="C258" s="132" t="s">
        <v>107</v>
      </c>
      <c r="D258" s="150">
        <v>2910</v>
      </c>
      <c r="E258" s="150"/>
      <c r="F258" s="134" t="s">
        <v>102</v>
      </c>
      <c r="G258" s="134"/>
      <c r="H258" s="138">
        <v>56.09</v>
      </c>
      <c r="I258" s="138"/>
      <c r="J258" s="138">
        <v>0</v>
      </c>
      <c r="K258" s="157">
        <f t="shared" si="129"/>
        <v>0</v>
      </c>
      <c r="L258" s="134"/>
      <c r="M258" s="157">
        <v>1027</v>
      </c>
      <c r="N258" s="139"/>
      <c r="O258" s="157">
        <f t="shared" si="130"/>
        <v>1883</v>
      </c>
      <c r="P258" s="157"/>
      <c r="Q258" s="138">
        <v>24.74</v>
      </c>
      <c r="R258" s="157">
        <f t="shared" si="131"/>
        <v>76.111560226354086</v>
      </c>
      <c r="S258" s="157"/>
      <c r="T258" s="140">
        <f t="shared" si="132"/>
        <v>2.6155175335516869</v>
      </c>
      <c r="U258" s="116">
        <v>1.95</v>
      </c>
      <c r="V258" s="126">
        <f t="shared" si="133"/>
        <v>56.744999999999997</v>
      </c>
      <c r="W258" s="111"/>
      <c r="X258" s="126">
        <f t="shared" si="134"/>
        <v>19.366560226354089</v>
      </c>
      <c r="Y258" s="111"/>
      <c r="Z258" s="114">
        <f t="shared" si="135"/>
        <v>163221.90000000002</v>
      </c>
      <c r="AA258" s="114"/>
      <c r="AB258" s="114">
        <f t="shared" si="136"/>
        <v>71993.399999999994</v>
      </c>
      <c r="AC258" s="111"/>
      <c r="AD258" s="122">
        <f t="shared" si="137"/>
        <v>1626.4663932964881</v>
      </c>
      <c r="AE258" s="111"/>
      <c r="AF258" s="111"/>
    </row>
    <row r="259" spans="1:32" ht="15.6">
      <c r="A259" s="164">
        <v>336</v>
      </c>
      <c r="B259" s="164"/>
      <c r="C259" s="132" t="s">
        <v>142</v>
      </c>
      <c r="D259" s="150">
        <v>182783</v>
      </c>
      <c r="E259" s="150"/>
      <c r="F259" s="134" t="s">
        <v>102</v>
      </c>
      <c r="G259" s="134"/>
      <c r="H259" s="138">
        <v>32.72</v>
      </c>
      <c r="I259" s="138"/>
      <c r="J259" s="138">
        <v>-1.42</v>
      </c>
      <c r="K259" s="157">
        <f t="shared" si="129"/>
        <v>-2595.5185999999999</v>
      </c>
      <c r="L259" s="134"/>
      <c r="M259" s="157">
        <v>19740</v>
      </c>
      <c r="N259" s="139"/>
      <c r="O259" s="157">
        <f t="shared" si="130"/>
        <v>165638.51860000001</v>
      </c>
      <c r="P259" s="157"/>
      <c r="Q259" s="138">
        <v>26.43</v>
      </c>
      <c r="R259" s="157">
        <f t="shared" si="131"/>
        <v>6267.0646462353388</v>
      </c>
      <c r="S259" s="157"/>
      <c r="T259" s="140">
        <f t="shared" si="132"/>
        <v>3.4286912055472003</v>
      </c>
      <c r="U259" s="116">
        <v>1.07</v>
      </c>
      <c r="V259" s="126">
        <f t="shared" si="133"/>
        <v>1955.7781000000002</v>
      </c>
      <c r="W259" s="111"/>
      <c r="X259" s="126">
        <f t="shared" si="134"/>
        <v>4311.2865462353384</v>
      </c>
      <c r="Y259" s="111"/>
      <c r="Z259" s="114">
        <f t="shared" si="135"/>
        <v>5980659.7599999998</v>
      </c>
      <c r="AA259" s="114"/>
      <c r="AB259" s="114">
        <f t="shared" si="136"/>
        <v>4830954.6900000004</v>
      </c>
      <c r="AC259" s="111"/>
      <c r="AD259" s="122">
        <f t="shared" si="137"/>
        <v>35636.640647738379</v>
      </c>
      <c r="AE259" s="111"/>
      <c r="AF259" s="111"/>
    </row>
    <row r="260" spans="1:32" ht="15.6">
      <c r="A260" s="164"/>
      <c r="B260" s="164"/>
      <c r="C260" s="134" t="s">
        <v>170</v>
      </c>
      <c r="D260" s="153">
        <f>SUM(D252:D259)</f>
        <v>12789566</v>
      </c>
      <c r="E260" s="154"/>
      <c r="F260" s="134"/>
      <c r="G260" s="134"/>
      <c r="H260" s="171">
        <f>Z260/D260</f>
        <v>51.162107726720365</v>
      </c>
      <c r="I260" s="138"/>
      <c r="J260" s="171">
        <f>(K260/D260)*100</f>
        <v>-1.8723358181192391</v>
      </c>
      <c r="K260" s="155">
        <f>SUM(K252:K259)</f>
        <v>-239463.62520000001</v>
      </c>
      <c r="L260" s="134"/>
      <c r="M260" s="155">
        <f>SUM(M252:M259)</f>
        <v>3155004</v>
      </c>
      <c r="N260" s="139"/>
      <c r="O260" s="155">
        <f>SUM(O252:O259)</f>
        <v>9874025.6251999997</v>
      </c>
      <c r="P260" s="154"/>
      <c r="Q260" s="171">
        <f>AB260/D260</f>
        <v>26.360190409119429</v>
      </c>
      <c r="R260" s="155">
        <f>SUM(R252:R259)</f>
        <v>374770.45899296307</v>
      </c>
      <c r="S260" s="154"/>
      <c r="T260" s="172">
        <f t="shared" si="132"/>
        <v>2.9302828492613671</v>
      </c>
      <c r="U260" s="116">
        <f>(V260/D260)*100</f>
        <v>1.4900792935428768</v>
      </c>
      <c r="V260" s="129">
        <f>SUM(V252:V259)</f>
        <v>190574.67469999997</v>
      </c>
      <c r="W260" s="111"/>
      <c r="X260" s="129">
        <f>SUM(X252:X259)</f>
        <v>184195.78429296313</v>
      </c>
      <c r="Y260" s="111"/>
      <c r="Z260" s="129">
        <f>SUM(Z252:Z259)</f>
        <v>654341153.47000003</v>
      </c>
      <c r="AA260" s="114"/>
      <c r="AB260" s="129">
        <f>SUM(AB252:AB259)</f>
        <v>337135395.00999993</v>
      </c>
      <c r="AC260" s="111"/>
      <c r="AD260" s="129">
        <f>SUM(AD252:AD259)</f>
        <v>5780419.5836198973</v>
      </c>
      <c r="AE260" s="111"/>
      <c r="AF260" s="111"/>
    </row>
    <row r="261" spans="1:32" ht="15.6">
      <c r="A261" s="164"/>
      <c r="B261" s="164"/>
      <c r="C261" s="132"/>
      <c r="D261" s="150"/>
      <c r="E261" s="150"/>
      <c r="F261" s="134"/>
      <c r="G261" s="134"/>
      <c r="H261" s="138"/>
      <c r="I261" s="138"/>
      <c r="J261" s="138"/>
      <c r="K261" s="139"/>
      <c r="L261" s="134"/>
      <c r="M261" s="139"/>
      <c r="N261" s="139"/>
      <c r="O261" s="139"/>
      <c r="P261" s="139"/>
      <c r="Q261" s="138"/>
      <c r="R261" s="139"/>
      <c r="S261" s="139"/>
      <c r="T261" s="140"/>
      <c r="U261" s="116"/>
      <c r="V261" s="117"/>
      <c r="W261" s="111"/>
      <c r="X261" s="117"/>
      <c r="Y261" s="111"/>
      <c r="Z261" s="114"/>
      <c r="AA261" s="114"/>
      <c r="AB261" s="114"/>
      <c r="AC261" s="111"/>
      <c r="AD261" s="114"/>
      <c r="AE261" s="111"/>
      <c r="AF261" s="111"/>
    </row>
    <row r="262" spans="1:32" ht="15.6">
      <c r="A262" s="164"/>
      <c r="B262" s="164"/>
      <c r="C262" s="165" t="s">
        <v>171</v>
      </c>
      <c r="D262" s="150"/>
      <c r="E262" s="150"/>
      <c r="F262" s="134"/>
      <c r="G262" s="134"/>
      <c r="H262" s="138"/>
      <c r="I262" s="138"/>
      <c r="J262" s="138"/>
      <c r="K262" s="139"/>
      <c r="L262" s="134"/>
      <c r="M262" s="139"/>
      <c r="N262" s="139"/>
      <c r="O262" s="139"/>
      <c r="P262" s="139"/>
      <c r="Q262" s="138"/>
      <c r="R262" s="139"/>
      <c r="S262" s="139"/>
      <c r="T262" s="140"/>
      <c r="U262" s="116"/>
      <c r="V262" s="117"/>
      <c r="W262" s="111"/>
      <c r="X262" s="117"/>
      <c r="Y262" s="111"/>
      <c r="Z262" s="114"/>
      <c r="AA262" s="114"/>
      <c r="AB262" s="114"/>
      <c r="AC262" s="111"/>
      <c r="AD262" s="114"/>
      <c r="AE262" s="111"/>
      <c r="AF262" s="111"/>
    </row>
    <row r="263" spans="1:32" ht="15.6">
      <c r="A263" s="164">
        <v>330.2</v>
      </c>
      <c r="B263" s="164"/>
      <c r="C263" s="132" t="s">
        <v>101</v>
      </c>
      <c r="D263" s="152">
        <v>300510</v>
      </c>
      <c r="E263" s="150"/>
      <c r="F263" s="134" t="s">
        <v>102</v>
      </c>
      <c r="G263" s="134"/>
      <c r="H263" s="159">
        <v>111.67</v>
      </c>
      <c r="I263" s="159"/>
      <c r="J263" s="159">
        <v>0</v>
      </c>
      <c r="K263" s="157">
        <f t="shared" ref="K263:K270" si="138">(J263/100)*D263</f>
        <v>0</v>
      </c>
      <c r="L263" s="158"/>
      <c r="M263" s="157">
        <v>209891</v>
      </c>
      <c r="N263" s="157"/>
      <c r="O263" s="157">
        <f t="shared" ref="O263:O270" si="139">D263-K263-M263</f>
        <v>90619</v>
      </c>
      <c r="P263" s="157"/>
      <c r="Q263" s="159">
        <v>40</v>
      </c>
      <c r="R263" s="157">
        <f t="shared" ref="R263:R270" si="140">O263/Q263</f>
        <v>2265.4749999999999</v>
      </c>
      <c r="S263" s="157"/>
      <c r="T263" s="160">
        <f t="shared" ref="T263:T271" si="141">(R263/D263)*100</f>
        <v>0.75387674287045359</v>
      </c>
      <c r="U263" s="127">
        <v>1.1499999999999999</v>
      </c>
      <c r="V263" s="126">
        <f t="shared" ref="V263:V270" si="142">(U263/100)*D263</f>
        <v>3455.8649999999998</v>
      </c>
      <c r="W263" s="128"/>
      <c r="X263" s="126">
        <f t="shared" ref="X263:X270" si="143">R263-V263</f>
        <v>-1190.3899999999999</v>
      </c>
      <c r="Y263" s="128"/>
      <c r="Z263" s="122">
        <f t="shared" ref="Z263:Z270" si="144">D263*H263</f>
        <v>33557951.700000003</v>
      </c>
      <c r="AA263" s="122"/>
      <c r="AB263" s="122">
        <f t="shared" ref="AB263:AB270" si="145">D263*Q263</f>
        <v>12020400</v>
      </c>
      <c r="AC263" s="111"/>
      <c r="AD263" s="122">
        <f t="shared" ref="AD263:AD270" si="146">((1-(Q263/H263))*((100-J263)/100))*D263</f>
        <v>192867.84006447569</v>
      </c>
      <c r="AE263" s="111"/>
      <c r="AF263" s="111"/>
    </row>
    <row r="264" spans="1:32" ht="15.6">
      <c r="A264" s="164">
        <v>330.5</v>
      </c>
      <c r="B264" s="164"/>
      <c r="C264" s="132" t="s">
        <v>172</v>
      </c>
      <c r="D264" s="150">
        <v>212280</v>
      </c>
      <c r="E264" s="150"/>
      <c r="F264" s="134" t="s">
        <v>102</v>
      </c>
      <c r="G264" s="134"/>
      <c r="H264" s="159">
        <v>113.5</v>
      </c>
      <c r="I264" s="159"/>
      <c r="J264" s="159">
        <v>0</v>
      </c>
      <c r="K264" s="157">
        <f t="shared" si="138"/>
        <v>0</v>
      </c>
      <c r="L264" s="158"/>
      <c r="M264" s="157">
        <v>149612</v>
      </c>
      <c r="N264" s="157"/>
      <c r="O264" s="157">
        <f t="shared" si="139"/>
        <v>62668</v>
      </c>
      <c r="P264" s="157"/>
      <c r="Q264" s="159">
        <v>40</v>
      </c>
      <c r="R264" s="157">
        <f t="shared" si="140"/>
        <v>1566.7</v>
      </c>
      <c r="S264" s="157"/>
      <c r="T264" s="160">
        <f t="shared" si="141"/>
        <v>0.73803467118899568</v>
      </c>
      <c r="U264" s="127">
        <v>1.1399999999999999</v>
      </c>
      <c r="V264" s="126">
        <f t="shared" si="142"/>
        <v>2419.9919999999997</v>
      </c>
      <c r="W264" s="128"/>
      <c r="X264" s="126">
        <f t="shared" si="143"/>
        <v>-853.29199999999969</v>
      </c>
      <c r="Y264" s="128"/>
      <c r="Z264" s="122">
        <f t="shared" si="144"/>
        <v>24093780</v>
      </c>
      <c r="AA264" s="122"/>
      <c r="AB264" s="122">
        <f t="shared" si="145"/>
        <v>8491200</v>
      </c>
      <c r="AC264" s="111"/>
      <c r="AD264" s="122">
        <f t="shared" si="146"/>
        <v>137467.66519823787</v>
      </c>
      <c r="AE264" s="111"/>
      <c r="AF264" s="111"/>
    </row>
    <row r="265" spans="1:32" ht="15.6">
      <c r="A265" s="164">
        <v>331</v>
      </c>
      <c r="B265" s="164"/>
      <c r="C265" s="132" t="s">
        <v>103</v>
      </c>
      <c r="D265" s="150">
        <v>28099855</v>
      </c>
      <c r="E265" s="150"/>
      <c r="F265" s="134" t="s">
        <v>102</v>
      </c>
      <c r="G265" s="134"/>
      <c r="H265" s="159">
        <v>55.01</v>
      </c>
      <c r="I265" s="159"/>
      <c r="J265" s="159">
        <v>-1.63</v>
      </c>
      <c r="K265" s="157">
        <f t="shared" si="138"/>
        <v>-458027.63649999996</v>
      </c>
      <c r="L265" s="158"/>
      <c r="M265" s="157">
        <v>8838782</v>
      </c>
      <c r="N265" s="157"/>
      <c r="O265" s="157">
        <f t="shared" si="139"/>
        <v>19719100.636500001</v>
      </c>
      <c r="P265" s="157"/>
      <c r="Q265" s="159">
        <v>38.69</v>
      </c>
      <c r="R265" s="157">
        <f t="shared" si="140"/>
        <v>509669.18161023525</v>
      </c>
      <c r="S265" s="157"/>
      <c r="T265" s="160">
        <f t="shared" si="141"/>
        <v>1.8137786889300149</v>
      </c>
      <c r="U265" s="127">
        <v>1.93</v>
      </c>
      <c r="V265" s="126">
        <f t="shared" si="142"/>
        <v>542327.20149999997</v>
      </c>
      <c r="W265" s="128"/>
      <c r="X265" s="126">
        <f t="shared" si="143"/>
        <v>-32658.019889764721</v>
      </c>
      <c r="Y265" s="128"/>
      <c r="Z265" s="122">
        <f t="shared" si="144"/>
        <v>1545773023.55</v>
      </c>
      <c r="AA265" s="122"/>
      <c r="AB265" s="122">
        <f t="shared" si="145"/>
        <v>1087183389.95</v>
      </c>
      <c r="AC265" s="111"/>
      <c r="AD265" s="122">
        <f t="shared" si="146"/>
        <v>8472362.2001032513</v>
      </c>
      <c r="AE265" s="111"/>
      <c r="AF265" s="111"/>
    </row>
    <row r="266" spans="1:32" ht="15.6">
      <c r="A266" s="164">
        <v>332</v>
      </c>
      <c r="B266" s="164"/>
      <c r="C266" s="132" t="s">
        <v>140</v>
      </c>
      <c r="D266" s="150">
        <v>9689959</v>
      </c>
      <c r="E266" s="150"/>
      <c r="F266" s="134" t="s">
        <v>102</v>
      </c>
      <c r="G266" s="134"/>
      <c r="H266" s="159">
        <v>87.11</v>
      </c>
      <c r="I266" s="159"/>
      <c r="J266" s="159">
        <v>-2.36</v>
      </c>
      <c r="K266" s="157">
        <f t="shared" si="138"/>
        <v>-228683.0324</v>
      </c>
      <c r="L266" s="158"/>
      <c r="M266" s="157">
        <v>5786514</v>
      </c>
      <c r="N266" s="157"/>
      <c r="O266" s="157">
        <f t="shared" si="139"/>
        <v>4132128.0324000008</v>
      </c>
      <c r="P266" s="157"/>
      <c r="Q266" s="159">
        <v>38.630000000000003</v>
      </c>
      <c r="R266" s="157">
        <f t="shared" si="140"/>
        <v>106966.81419622057</v>
      </c>
      <c r="S266" s="157"/>
      <c r="T266" s="160">
        <f t="shared" si="141"/>
        <v>1.1038933621516931</v>
      </c>
      <c r="U266" s="127">
        <v>1.53</v>
      </c>
      <c r="V266" s="126">
        <f t="shared" si="142"/>
        <v>148256.37270000001</v>
      </c>
      <c r="W266" s="128"/>
      <c r="X266" s="126">
        <f t="shared" si="143"/>
        <v>-41289.558503779437</v>
      </c>
      <c r="Y266" s="128"/>
      <c r="Z266" s="122">
        <f t="shared" si="144"/>
        <v>844092328.49000001</v>
      </c>
      <c r="AA266" s="122"/>
      <c r="AB266" s="122">
        <f t="shared" si="145"/>
        <v>374323116.17000002</v>
      </c>
      <c r="AC266" s="111"/>
      <c r="AD266" s="122">
        <f t="shared" si="146"/>
        <v>5520098.3323470559</v>
      </c>
      <c r="AE266" s="111"/>
      <c r="AF266" s="111"/>
    </row>
    <row r="267" spans="1:32" ht="15.6">
      <c r="A267" s="164">
        <v>333</v>
      </c>
      <c r="B267" s="164"/>
      <c r="C267" s="132" t="s">
        <v>141</v>
      </c>
      <c r="D267" s="150">
        <v>7405354</v>
      </c>
      <c r="E267" s="150"/>
      <c r="F267" s="134" t="s">
        <v>102</v>
      </c>
      <c r="G267" s="134"/>
      <c r="H267" s="159">
        <v>74.02</v>
      </c>
      <c r="I267" s="159"/>
      <c r="J267" s="159">
        <v>-4.32</v>
      </c>
      <c r="K267" s="157">
        <f t="shared" si="138"/>
        <v>-319911.2928</v>
      </c>
      <c r="L267" s="158"/>
      <c r="M267" s="157">
        <v>3823991</v>
      </c>
      <c r="N267" s="157"/>
      <c r="O267" s="157">
        <f t="shared" si="139"/>
        <v>3901274.2927999999</v>
      </c>
      <c r="P267" s="157"/>
      <c r="Q267" s="159">
        <v>38.090000000000003</v>
      </c>
      <c r="R267" s="157">
        <f t="shared" si="140"/>
        <v>102422.53328432658</v>
      </c>
      <c r="S267" s="157"/>
      <c r="T267" s="160">
        <f t="shared" si="141"/>
        <v>1.3830876050534058</v>
      </c>
      <c r="U267" s="127">
        <v>1.62</v>
      </c>
      <c r="V267" s="126">
        <f t="shared" si="142"/>
        <v>119966.73480000002</v>
      </c>
      <c r="W267" s="128"/>
      <c r="X267" s="126">
        <f t="shared" si="143"/>
        <v>-17544.201515673441</v>
      </c>
      <c r="Y267" s="128"/>
      <c r="Z267" s="122">
        <f t="shared" si="144"/>
        <v>548144303.07999992</v>
      </c>
      <c r="AA267" s="122"/>
      <c r="AB267" s="122">
        <f t="shared" si="145"/>
        <v>282069933.86000001</v>
      </c>
      <c r="AC267" s="111"/>
      <c r="AD267" s="122">
        <f t="shared" si="146"/>
        <v>3749915.9952756544</v>
      </c>
      <c r="AE267" s="111"/>
      <c r="AF267" s="111"/>
    </row>
    <row r="268" spans="1:32" ht="15.6">
      <c r="A268" s="164">
        <v>334</v>
      </c>
      <c r="B268" s="164"/>
      <c r="C268" s="132" t="s">
        <v>106</v>
      </c>
      <c r="D268" s="154">
        <v>6386531</v>
      </c>
      <c r="E268" s="154"/>
      <c r="F268" s="134" t="s">
        <v>102</v>
      </c>
      <c r="G268" s="134"/>
      <c r="H268" s="159">
        <v>46.57</v>
      </c>
      <c r="I268" s="159"/>
      <c r="J268" s="159">
        <v>-5.2</v>
      </c>
      <c r="K268" s="157">
        <f t="shared" si="138"/>
        <v>-332099.61200000002</v>
      </c>
      <c r="L268" s="158"/>
      <c r="M268" s="157">
        <v>1429286</v>
      </c>
      <c r="N268" s="157"/>
      <c r="O268" s="157">
        <f t="shared" si="139"/>
        <v>5289344.6119999997</v>
      </c>
      <c r="P268" s="157"/>
      <c r="Q268" s="159">
        <v>36.22</v>
      </c>
      <c r="R268" s="157">
        <f t="shared" si="140"/>
        <v>146033.81038100497</v>
      </c>
      <c r="S268" s="157"/>
      <c r="T268" s="160">
        <f t="shared" si="141"/>
        <v>2.2865904883418708</v>
      </c>
      <c r="U268" s="127">
        <v>2.66</v>
      </c>
      <c r="V268" s="126">
        <f t="shared" si="142"/>
        <v>169881.72460000002</v>
      </c>
      <c r="W268" s="128"/>
      <c r="X268" s="126">
        <f t="shared" si="143"/>
        <v>-23847.914218995051</v>
      </c>
      <c r="Y268" s="128"/>
      <c r="Z268" s="122">
        <f t="shared" si="144"/>
        <v>297420748.67000002</v>
      </c>
      <c r="AA268" s="122"/>
      <c r="AB268" s="122">
        <f t="shared" si="145"/>
        <v>231320152.81999999</v>
      </c>
      <c r="AC268" s="111"/>
      <c r="AD268" s="122">
        <f t="shared" si="146"/>
        <v>1493189.3243332622</v>
      </c>
      <c r="AE268" s="111"/>
      <c r="AF268" s="111"/>
    </row>
    <row r="269" spans="1:32" ht="15.6">
      <c r="A269" s="164">
        <v>335</v>
      </c>
      <c r="B269" s="164"/>
      <c r="C269" s="132" t="s">
        <v>107</v>
      </c>
      <c r="D269" s="150">
        <v>164499</v>
      </c>
      <c r="E269" s="150"/>
      <c r="F269" s="134" t="s">
        <v>102</v>
      </c>
      <c r="G269" s="134"/>
      <c r="H269" s="159">
        <v>68.33</v>
      </c>
      <c r="I269" s="159"/>
      <c r="J269" s="159">
        <v>0</v>
      </c>
      <c r="K269" s="157">
        <f t="shared" si="138"/>
        <v>0</v>
      </c>
      <c r="L269" s="158"/>
      <c r="M269" s="157">
        <v>80655</v>
      </c>
      <c r="N269" s="157"/>
      <c r="O269" s="157">
        <f t="shared" si="139"/>
        <v>83844</v>
      </c>
      <c r="P269" s="157"/>
      <c r="Q269" s="159">
        <v>35.39</v>
      </c>
      <c r="R269" s="157">
        <f t="shared" si="140"/>
        <v>2369.1438259395309</v>
      </c>
      <c r="S269" s="157"/>
      <c r="T269" s="160">
        <f t="shared" si="141"/>
        <v>1.4402177678524068</v>
      </c>
      <c r="U269" s="127">
        <v>2.67</v>
      </c>
      <c r="V269" s="126">
        <f t="shared" si="142"/>
        <v>4392.1232999999993</v>
      </c>
      <c r="W269" s="128"/>
      <c r="X269" s="126">
        <f t="shared" si="143"/>
        <v>-2022.9794740604684</v>
      </c>
      <c r="Y269" s="128"/>
      <c r="Z269" s="122">
        <f t="shared" si="144"/>
        <v>11240216.67</v>
      </c>
      <c r="AA269" s="122"/>
      <c r="AB269" s="122">
        <f t="shared" si="145"/>
        <v>5821619.6100000003</v>
      </c>
      <c r="AC269" s="111"/>
      <c r="AD269" s="122">
        <f t="shared" si="146"/>
        <v>79300.410654178238</v>
      </c>
      <c r="AE269" s="111"/>
      <c r="AF269" s="111"/>
    </row>
    <row r="270" spans="1:32" ht="15.6">
      <c r="A270" s="164">
        <v>336</v>
      </c>
      <c r="B270" s="164"/>
      <c r="C270" s="132" t="s">
        <v>142</v>
      </c>
      <c r="D270" s="150">
        <v>1793049</v>
      </c>
      <c r="E270" s="150"/>
      <c r="F270" s="134" t="s">
        <v>102</v>
      </c>
      <c r="G270" s="134"/>
      <c r="H270" s="159">
        <v>57.7</v>
      </c>
      <c r="I270" s="159"/>
      <c r="J270" s="159">
        <v>-2.1800000000000002</v>
      </c>
      <c r="K270" s="157">
        <f t="shared" si="138"/>
        <v>-39088.468200000003</v>
      </c>
      <c r="L270" s="158"/>
      <c r="M270" s="157">
        <v>628105</v>
      </c>
      <c r="N270" s="157"/>
      <c r="O270" s="157">
        <f t="shared" si="139"/>
        <v>1204032.4682</v>
      </c>
      <c r="P270" s="157"/>
      <c r="Q270" s="159">
        <v>38.67</v>
      </c>
      <c r="R270" s="157">
        <f t="shared" si="140"/>
        <v>31136.086583915177</v>
      </c>
      <c r="S270" s="157"/>
      <c r="T270" s="160">
        <f t="shared" si="141"/>
        <v>1.736488327085048</v>
      </c>
      <c r="U270" s="127">
        <v>1.65</v>
      </c>
      <c r="V270" s="126">
        <f t="shared" si="142"/>
        <v>29585.308500000003</v>
      </c>
      <c r="W270" s="128"/>
      <c r="X270" s="126">
        <f t="shared" si="143"/>
        <v>1550.7780839151746</v>
      </c>
      <c r="Y270" s="128"/>
      <c r="Z270" s="122">
        <f t="shared" si="144"/>
        <v>103458927.30000001</v>
      </c>
      <c r="AA270" s="122"/>
      <c r="AB270" s="122">
        <f t="shared" si="145"/>
        <v>69337204.829999998</v>
      </c>
      <c r="AC270" s="111"/>
      <c r="AD270" s="122">
        <f t="shared" si="146"/>
        <v>604256.08353285957</v>
      </c>
      <c r="AE270" s="111"/>
      <c r="AF270" s="111"/>
    </row>
    <row r="271" spans="1:32" ht="15.6">
      <c r="A271" s="164"/>
      <c r="B271" s="164"/>
      <c r="C271" s="134" t="s">
        <v>173</v>
      </c>
      <c r="D271" s="153">
        <f>SUM(D263:D270)</f>
        <v>54052037</v>
      </c>
      <c r="E271" s="154"/>
      <c r="F271" s="134"/>
      <c r="G271" s="134"/>
      <c r="H271" s="171">
        <f>Z271/D271</f>
        <v>63.046306274451787</v>
      </c>
      <c r="I271" s="138"/>
      <c r="J271" s="171">
        <f>(K271/D271)*100</f>
        <v>-2.5490436963550511</v>
      </c>
      <c r="K271" s="155">
        <f>SUM(K263:K270)</f>
        <v>-1377810.0418999998</v>
      </c>
      <c r="L271" s="134"/>
      <c r="M271" s="155">
        <f>SUM(M263:M270)</f>
        <v>20946836</v>
      </c>
      <c r="N271" s="139"/>
      <c r="O271" s="155">
        <f>SUM(O263:O270)</f>
        <v>34483011.041900001</v>
      </c>
      <c r="P271" s="154"/>
      <c r="Q271" s="171">
        <f>AB271/D271</f>
        <v>38.306919260785669</v>
      </c>
      <c r="R271" s="155">
        <f>SUM(R263:R270)</f>
        <v>902429.74488164193</v>
      </c>
      <c r="S271" s="154"/>
      <c r="T271" s="172">
        <f t="shared" si="141"/>
        <v>1.6695573283975256</v>
      </c>
      <c r="U271" s="116">
        <f>(V271/D271)*100</f>
        <v>1.8875982831137335</v>
      </c>
      <c r="V271" s="129">
        <f>SUM(V263:V270)</f>
        <v>1020285.3224000001</v>
      </c>
      <c r="W271" s="111"/>
      <c r="X271" s="129">
        <f>SUM(X263:X270)</f>
        <v>-117855.57751835795</v>
      </c>
      <c r="Y271" s="111"/>
      <c r="Z271" s="129">
        <f>SUM(Z263:Z270)</f>
        <v>3407781279.46</v>
      </c>
      <c r="AA271" s="114"/>
      <c r="AB271" s="129">
        <f>SUM(AB263:AB270)</f>
        <v>2070567017.2399998</v>
      </c>
      <c r="AC271" s="111"/>
      <c r="AD271" s="129">
        <f>SUM(AD263:AD270)</f>
        <v>20249457.851508975</v>
      </c>
      <c r="AE271" s="111"/>
      <c r="AF271" s="111"/>
    </row>
    <row r="272" spans="1:32" ht="15.6">
      <c r="A272" s="164"/>
      <c r="B272" s="164"/>
      <c r="C272" s="132"/>
      <c r="D272" s="150"/>
      <c r="E272" s="150"/>
      <c r="F272" s="134"/>
      <c r="G272" s="134"/>
      <c r="H272" s="138"/>
      <c r="I272" s="138"/>
      <c r="J272" s="138"/>
      <c r="K272" s="139"/>
      <c r="L272" s="134"/>
      <c r="M272" s="139"/>
      <c r="N272" s="139"/>
      <c r="O272" s="139"/>
      <c r="P272" s="139"/>
      <c r="Q272" s="138"/>
      <c r="R272" s="139"/>
      <c r="S272" s="139"/>
      <c r="T272" s="140"/>
      <c r="U272" s="116"/>
      <c r="V272" s="117"/>
      <c r="W272" s="111"/>
      <c r="X272" s="117"/>
      <c r="Y272" s="111"/>
      <c r="Z272" s="114"/>
      <c r="AA272" s="114"/>
      <c r="AB272" s="114"/>
      <c r="AC272" s="111"/>
      <c r="AD272" s="114"/>
      <c r="AE272" s="111"/>
      <c r="AF272" s="111"/>
    </row>
    <row r="273" spans="1:32" ht="15.6">
      <c r="A273" s="164"/>
      <c r="B273" s="164"/>
      <c r="C273" s="165" t="s">
        <v>174</v>
      </c>
      <c r="D273" s="150"/>
      <c r="E273" s="150"/>
      <c r="F273" s="134"/>
      <c r="G273" s="134"/>
      <c r="H273" s="138"/>
      <c r="I273" s="138"/>
      <c r="J273" s="138"/>
      <c r="K273" s="139"/>
      <c r="L273" s="134"/>
      <c r="M273" s="139"/>
      <c r="N273" s="139"/>
      <c r="O273" s="139"/>
      <c r="P273" s="139"/>
      <c r="Q273" s="138"/>
      <c r="R273" s="139"/>
      <c r="S273" s="139"/>
      <c r="T273" s="140"/>
      <c r="U273" s="116"/>
      <c r="V273" s="117"/>
      <c r="W273" s="111"/>
      <c r="X273" s="117"/>
      <c r="Y273" s="111"/>
      <c r="Z273" s="114"/>
      <c r="AA273" s="114"/>
      <c r="AB273" s="114"/>
      <c r="AC273" s="111"/>
      <c r="AD273" s="114"/>
      <c r="AE273" s="111"/>
      <c r="AF273" s="111"/>
    </row>
    <row r="274" spans="1:32" ht="15.6">
      <c r="A274" s="164">
        <v>331</v>
      </c>
      <c r="B274" s="164"/>
      <c r="C274" s="132" t="s">
        <v>103</v>
      </c>
      <c r="D274" s="152">
        <v>14207092</v>
      </c>
      <c r="E274" s="150"/>
      <c r="F274" s="134" t="s">
        <v>102</v>
      </c>
      <c r="G274" s="134"/>
      <c r="H274" s="159">
        <v>55.74</v>
      </c>
      <c r="I274" s="159"/>
      <c r="J274" s="159">
        <v>-1.29</v>
      </c>
      <c r="K274" s="157">
        <f t="shared" ref="K274:K279" si="147">(J274/100)*D274</f>
        <v>-183271.48680000001</v>
      </c>
      <c r="L274" s="158"/>
      <c r="M274" s="157">
        <v>5039217</v>
      </c>
      <c r="N274" s="157"/>
      <c r="O274" s="157">
        <f t="shared" ref="O274:O279" si="148">D274-K274-M274</f>
        <v>9351146.4868000001</v>
      </c>
      <c r="P274" s="157"/>
      <c r="Q274" s="159">
        <v>31.11</v>
      </c>
      <c r="R274" s="157">
        <f t="shared" ref="R274:R279" si="149">O274/Q274</f>
        <v>300583.30076502735</v>
      </c>
      <c r="S274" s="157"/>
      <c r="T274" s="160">
        <f t="shared" ref="T274:T280" si="150">(R274/D274)*100</f>
        <v>2.1157271365950705</v>
      </c>
      <c r="U274" s="127">
        <v>1.83</v>
      </c>
      <c r="V274" s="126">
        <f t="shared" ref="V274:V279" si="151">(U274/100)*D274</f>
        <v>259989.7836</v>
      </c>
      <c r="W274" s="128"/>
      <c r="X274" s="126">
        <f t="shared" ref="X274:X279" si="152">R274-V274</f>
        <v>40593.517165027355</v>
      </c>
      <c r="Y274" s="128"/>
      <c r="Z274" s="122">
        <f t="shared" ref="Z274:Z279" si="153">D274*H274</f>
        <v>791903308.08000004</v>
      </c>
      <c r="AA274" s="122"/>
      <c r="AB274" s="122">
        <f t="shared" ref="AB274:AB279" si="154">D274*Q274</f>
        <v>441982632.12</v>
      </c>
      <c r="AC274" s="111"/>
      <c r="AD274" s="122">
        <f t="shared" ref="AD274:AD279" si="155">((1-(Q274/H274))*((100-J274)/100))*D274</f>
        <v>6358712.8216699688</v>
      </c>
      <c r="AE274" s="111"/>
      <c r="AF274" s="111"/>
    </row>
    <row r="275" spans="1:32" ht="15.6">
      <c r="A275" s="164">
        <v>332</v>
      </c>
      <c r="B275" s="164"/>
      <c r="C275" s="132" t="s">
        <v>140</v>
      </c>
      <c r="D275" s="150">
        <v>64245025</v>
      </c>
      <c r="E275" s="150"/>
      <c r="F275" s="134" t="s">
        <v>102</v>
      </c>
      <c r="G275" s="134"/>
      <c r="H275" s="159">
        <v>66.099999999999994</v>
      </c>
      <c r="I275" s="159"/>
      <c r="J275" s="159">
        <v>-2.14</v>
      </c>
      <c r="K275" s="157">
        <f t="shared" si="147"/>
        <v>-1374843.5350000001</v>
      </c>
      <c r="L275" s="158"/>
      <c r="M275" s="157">
        <v>27251893</v>
      </c>
      <c r="N275" s="157"/>
      <c r="O275" s="157">
        <f t="shared" si="148"/>
        <v>38367975.534999996</v>
      </c>
      <c r="P275" s="157"/>
      <c r="Q275" s="159">
        <v>31.08</v>
      </c>
      <c r="R275" s="157">
        <f t="shared" si="149"/>
        <v>1234490.8473294722</v>
      </c>
      <c r="S275" s="157"/>
      <c r="T275" s="160">
        <f t="shared" si="150"/>
        <v>1.921535320952046</v>
      </c>
      <c r="U275" s="127">
        <v>1.62</v>
      </c>
      <c r="V275" s="126">
        <f t="shared" si="151"/>
        <v>1040769.4050000001</v>
      </c>
      <c r="W275" s="128"/>
      <c r="X275" s="126">
        <f t="shared" si="152"/>
        <v>193721.44232947205</v>
      </c>
      <c r="Y275" s="128"/>
      <c r="Z275" s="122">
        <f t="shared" si="153"/>
        <v>4246596152.4999995</v>
      </c>
      <c r="AA275" s="122"/>
      <c r="AB275" s="122">
        <f t="shared" si="154"/>
        <v>1996735377</v>
      </c>
      <c r="AC275" s="111"/>
      <c r="AD275" s="122">
        <f t="shared" si="155"/>
        <v>34765624.751826026</v>
      </c>
      <c r="AE275" s="111"/>
      <c r="AF275" s="111"/>
    </row>
    <row r="276" spans="1:32" ht="15.6">
      <c r="A276" s="164">
        <v>333</v>
      </c>
      <c r="B276" s="164"/>
      <c r="C276" s="132" t="s">
        <v>141</v>
      </c>
      <c r="D276" s="150">
        <v>12822338</v>
      </c>
      <c r="E276" s="150"/>
      <c r="F276" s="134" t="s">
        <v>102</v>
      </c>
      <c r="G276" s="134"/>
      <c r="H276" s="159">
        <v>61.27</v>
      </c>
      <c r="I276" s="159"/>
      <c r="J276" s="159">
        <v>-3.41</v>
      </c>
      <c r="K276" s="157">
        <f t="shared" si="147"/>
        <v>-437241.72579999996</v>
      </c>
      <c r="L276" s="158"/>
      <c r="M276" s="157">
        <v>5028239</v>
      </c>
      <c r="N276" s="157"/>
      <c r="O276" s="157">
        <f t="shared" si="148"/>
        <v>8231340.7258000001</v>
      </c>
      <c r="P276" s="157"/>
      <c r="Q276" s="159">
        <v>30.81</v>
      </c>
      <c r="R276" s="157">
        <f t="shared" si="149"/>
        <v>267164.58051931194</v>
      </c>
      <c r="S276" s="157"/>
      <c r="T276" s="160">
        <f t="shared" si="150"/>
        <v>2.0835871002566919</v>
      </c>
      <c r="U276" s="127">
        <v>1.43</v>
      </c>
      <c r="V276" s="126">
        <f t="shared" si="151"/>
        <v>183359.43340000001</v>
      </c>
      <c r="W276" s="128"/>
      <c r="X276" s="126">
        <f t="shared" si="152"/>
        <v>83805.147119311936</v>
      </c>
      <c r="Y276" s="128"/>
      <c r="Z276" s="122">
        <f t="shared" si="153"/>
        <v>785624649.25999999</v>
      </c>
      <c r="AA276" s="122"/>
      <c r="AB276" s="122">
        <f t="shared" si="154"/>
        <v>395056233.77999997</v>
      </c>
      <c r="AC276" s="111"/>
      <c r="AD276" s="122">
        <f t="shared" si="155"/>
        <v>6591917.7158130901</v>
      </c>
      <c r="AE276" s="111"/>
      <c r="AF276" s="111"/>
    </row>
    <row r="277" spans="1:32" ht="15.6">
      <c r="A277" s="164">
        <v>334</v>
      </c>
      <c r="B277" s="164"/>
      <c r="C277" s="132" t="s">
        <v>106</v>
      </c>
      <c r="D277" s="150">
        <v>5754112</v>
      </c>
      <c r="E277" s="150"/>
      <c r="F277" s="134" t="s">
        <v>102</v>
      </c>
      <c r="G277" s="134"/>
      <c r="H277" s="159">
        <v>46.99</v>
      </c>
      <c r="I277" s="159"/>
      <c r="J277" s="159">
        <v>-4.1500000000000004</v>
      </c>
      <c r="K277" s="157">
        <f t="shared" si="147"/>
        <v>-238795.64800000002</v>
      </c>
      <c r="L277" s="158"/>
      <c r="M277" s="157">
        <v>1634672</v>
      </c>
      <c r="N277" s="157"/>
      <c r="O277" s="157">
        <f t="shared" si="148"/>
        <v>4358235.648</v>
      </c>
      <c r="P277" s="157"/>
      <c r="Q277" s="159">
        <v>29.31</v>
      </c>
      <c r="R277" s="157">
        <f t="shared" si="149"/>
        <v>148694.49498464688</v>
      </c>
      <c r="S277" s="157"/>
      <c r="T277" s="160">
        <f t="shared" si="150"/>
        <v>2.5841432176615067</v>
      </c>
      <c r="U277" s="127">
        <v>2.0299999999999998</v>
      </c>
      <c r="V277" s="126">
        <f t="shared" si="151"/>
        <v>116808.4736</v>
      </c>
      <c r="W277" s="128"/>
      <c r="X277" s="126">
        <f t="shared" si="152"/>
        <v>31886.021384646883</v>
      </c>
      <c r="Y277" s="128"/>
      <c r="Z277" s="122">
        <f t="shared" si="153"/>
        <v>270385722.88</v>
      </c>
      <c r="AA277" s="122"/>
      <c r="AB277" s="122">
        <f t="shared" si="154"/>
        <v>168653022.72</v>
      </c>
      <c r="AC277" s="111"/>
      <c r="AD277" s="122">
        <f t="shared" si="155"/>
        <v>2254833.096757608</v>
      </c>
      <c r="AE277" s="111"/>
      <c r="AF277" s="111"/>
    </row>
    <row r="278" spans="1:32" ht="15.6">
      <c r="A278" s="164">
        <v>335</v>
      </c>
      <c r="B278" s="164"/>
      <c r="C278" s="132" t="s">
        <v>107</v>
      </c>
      <c r="D278" s="154">
        <v>712829</v>
      </c>
      <c r="E278" s="154"/>
      <c r="F278" s="134" t="s">
        <v>102</v>
      </c>
      <c r="G278" s="134"/>
      <c r="H278" s="159">
        <v>42.37</v>
      </c>
      <c r="I278" s="159"/>
      <c r="J278" s="159">
        <v>0</v>
      </c>
      <c r="K278" s="157">
        <f t="shared" si="147"/>
        <v>0</v>
      </c>
      <c r="L278" s="158"/>
      <c r="M278" s="157">
        <v>169627</v>
      </c>
      <c r="N278" s="157"/>
      <c r="O278" s="157">
        <f t="shared" si="148"/>
        <v>543202</v>
      </c>
      <c r="P278" s="157"/>
      <c r="Q278" s="159">
        <v>29.31</v>
      </c>
      <c r="R278" s="157">
        <f t="shared" si="149"/>
        <v>18532.992152848859</v>
      </c>
      <c r="S278" s="157"/>
      <c r="T278" s="160">
        <f t="shared" si="150"/>
        <v>2.5999211806546674</v>
      </c>
      <c r="U278" s="127">
        <v>2.31</v>
      </c>
      <c r="V278" s="126">
        <f t="shared" si="151"/>
        <v>16466.349900000001</v>
      </c>
      <c r="W278" s="128"/>
      <c r="X278" s="126">
        <f t="shared" si="152"/>
        <v>2066.6422528488583</v>
      </c>
      <c r="Y278" s="128"/>
      <c r="Z278" s="122">
        <f t="shared" si="153"/>
        <v>30202564.729999997</v>
      </c>
      <c r="AA278" s="122"/>
      <c r="AB278" s="122">
        <f t="shared" si="154"/>
        <v>20893017.989999998</v>
      </c>
      <c r="AC278" s="111"/>
      <c r="AD278" s="122">
        <f t="shared" si="155"/>
        <v>219720.24404059476</v>
      </c>
      <c r="AE278" s="111"/>
      <c r="AF278" s="111"/>
    </row>
    <row r="279" spans="1:32" ht="15.6">
      <c r="A279" s="164">
        <v>336</v>
      </c>
      <c r="B279" s="164"/>
      <c r="C279" s="132" t="s">
        <v>142</v>
      </c>
      <c r="D279" s="150">
        <v>5390836</v>
      </c>
      <c r="E279" s="150"/>
      <c r="F279" s="134" t="s">
        <v>102</v>
      </c>
      <c r="G279" s="134"/>
      <c r="H279" s="159">
        <v>59.66</v>
      </c>
      <c r="I279" s="159"/>
      <c r="J279" s="159">
        <v>-1.72</v>
      </c>
      <c r="K279" s="157">
        <f t="shared" si="147"/>
        <v>-92722.379199999996</v>
      </c>
      <c r="L279" s="158"/>
      <c r="M279" s="157">
        <v>2068282</v>
      </c>
      <c r="N279" s="157"/>
      <c r="O279" s="157">
        <f t="shared" si="148"/>
        <v>3415276.3792000003</v>
      </c>
      <c r="P279" s="157"/>
      <c r="Q279" s="159">
        <v>31.1</v>
      </c>
      <c r="R279" s="157">
        <f t="shared" si="149"/>
        <v>109815.96074598072</v>
      </c>
      <c r="S279" s="157"/>
      <c r="T279" s="160">
        <f t="shared" si="150"/>
        <v>2.0370859129452414</v>
      </c>
      <c r="U279" s="127">
        <v>1.67</v>
      </c>
      <c r="V279" s="126">
        <f t="shared" si="151"/>
        <v>90026.961199999991</v>
      </c>
      <c r="W279" s="128"/>
      <c r="X279" s="126">
        <f t="shared" si="152"/>
        <v>19788.999545980725</v>
      </c>
      <c r="Y279" s="128"/>
      <c r="Z279" s="122">
        <f t="shared" si="153"/>
        <v>321617275.75999999</v>
      </c>
      <c r="AA279" s="122"/>
      <c r="AB279" s="122">
        <f t="shared" si="154"/>
        <v>167654999.59999999</v>
      </c>
      <c r="AC279" s="111"/>
      <c r="AD279" s="122">
        <f t="shared" si="155"/>
        <v>2625049.066542943</v>
      </c>
      <c r="AE279" s="111"/>
      <c r="AF279" s="111"/>
    </row>
    <row r="280" spans="1:32" ht="15.6">
      <c r="A280" s="164"/>
      <c r="B280" s="164"/>
      <c r="C280" s="134" t="s">
        <v>175</v>
      </c>
      <c r="D280" s="153">
        <f>SUM(D274:D279)</f>
        <v>103132232</v>
      </c>
      <c r="E280" s="154"/>
      <c r="F280" s="134"/>
      <c r="G280" s="134"/>
      <c r="H280" s="171">
        <f>Z280/D280</f>
        <v>62.505480083180977</v>
      </c>
      <c r="I280" s="138"/>
      <c r="J280" s="171">
        <f>(K280/D280)*100</f>
        <v>-2.2562051937361343</v>
      </c>
      <c r="K280" s="155">
        <f>SUM(K274:K279)</f>
        <v>-2326874.7747999998</v>
      </c>
      <c r="L280" s="134"/>
      <c r="M280" s="155">
        <f>SUM(M274:M279)</f>
        <v>41191930</v>
      </c>
      <c r="N280" s="139"/>
      <c r="O280" s="155">
        <f>SUM(O274:O279)</f>
        <v>64267176.774800003</v>
      </c>
      <c r="P280" s="154"/>
      <c r="Q280" s="171">
        <f>AB280/D280</f>
        <v>30.940620806209246</v>
      </c>
      <c r="R280" s="155">
        <f>SUM(R274:R279)</f>
        <v>2079282.1764972878</v>
      </c>
      <c r="S280" s="154"/>
      <c r="T280" s="172">
        <f t="shared" si="150"/>
        <v>2.016132237395277</v>
      </c>
      <c r="U280" s="116">
        <f>(V280/D280)*100</f>
        <v>1.6555642921603793</v>
      </c>
      <c r="V280" s="129">
        <f>SUM(V274:V279)</f>
        <v>1707420.4067000002</v>
      </c>
      <c r="W280" s="111"/>
      <c r="X280" s="129">
        <f>SUM(X274:X279)</f>
        <v>371861.76979728776</v>
      </c>
      <c r="Y280" s="111"/>
      <c r="Z280" s="129">
        <f>SUM(Z274:Z279)</f>
        <v>6446329673.21</v>
      </c>
      <c r="AA280" s="114"/>
      <c r="AB280" s="129">
        <f>SUM(AB274:AB279)</f>
        <v>3190975283.2099991</v>
      </c>
      <c r="AC280" s="111"/>
      <c r="AD280" s="129">
        <f>SUM(AD274:AD279)</f>
        <v>52815857.696650229</v>
      </c>
      <c r="AE280" s="111"/>
      <c r="AF280" s="111"/>
    </row>
    <row r="281" spans="1:32" ht="15.6">
      <c r="A281" s="164"/>
      <c r="B281" s="164"/>
      <c r="C281" s="132"/>
      <c r="D281" s="150"/>
      <c r="E281" s="150"/>
      <c r="F281" s="134"/>
      <c r="G281" s="134"/>
      <c r="H281" s="138"/>
      <c r="I281" s="138"/>
      <c r="J281" s="138"/>
      <c r="K281" s="139"/>
      <c r="L281" s="134"/>
      <c r="M281" s="139"/>
      <c r="N281" s="139"/>
      <c r="O281" s="139"/>
      <c r="P281" s="139"/>
      <c r="Q281" s="138"/>
      <c r="R281" s="139"/>
      <c r="S281" s="139"/>
      <c r="T281" s="140"/>
      <c r="U281" s="116"/>
      <c r="V281" s="117"/>
      <c r="W281" s="111"/>
      <c r="X281" s="117"/>
      <c r="Y281" s="111"/>
      <c r="Z281" s="114"/>
      <c r="AA281" s="114"/>
      <c r="AB281" s="114"/>
      <c r="AC281" s="111"/>
      <c r="AD281" s="114"/>
      <c r="AE281" s="111"/>
      <c r="AF281" s="111"/>
    </row>
    <row r="282" spans="1:32" ht="15.6">
      <c r="A282" s="164"/>
      <c r="B282" s="164"/>
      <c r="C282" s="165" t="s">
        <v>176</v>
      </c>
      <c r="D282" s="150"/>
      <c r="E282" s="150"/>
      <c r="F282" s="134"/>
      <c r="G282" s="134"/>
      <c r="H282" s="138"/>
      <c r="I282" s="138"/>
      <c r="J282" s="138"/>
      <c r="K282" s="139"/>
      <c r="L282" s="134"/>
      <c r="M282" s="139"/>
      <c r="N282" s="139"/>
      <c r="O282" s="139"/>
      <c r="P282" s="139"/>
      <c r="Q282" s="138"/>
      <c r="R282" s="139"/>
      <c r="S282" s="139"/>
      <c r="T282" s="140"/>
      <c r="U282" s="116"/>
      <c r="V282" s="117"/>
      <c r="W282" s="111"/>
      <c r="X282" s="117"/>
      <c r="Y282" s="111"/>
      <c r="Z282" s="114"/>
      <c r="AA282" s="114"/>
      <c r="AB282" s="114"/>
      <c r="AC282" s="111"/>
      <c r="AD282" s="114"/>
      <c r="AE282" s="111"/>
      <c r="AF282" s="111"/>
    </row>
    <row r="283" spans="1:32" ht="15.6">
      <c r="A283" s="164">
        <v>331</v>
      </c>
      <c r="B283" s="164"/>
      <c r="C283" s="132" t="s">
        <v>103</v>
      </c>
      <c r="D283" s="152">
        <v>176221</v>
      </c>
      <c r="E283" s="150"/>
      <c r="F283" s="134" t="s">
        <v>102</v>
      </c>
      <c r="G283" s="134"/>
      <c r="H283" s="138">
        <v>77.400000000000006</v>
      </c>
      <c r="I283" s="138"/>
      <c r="J283" s="138">
        <v>-0.31</v>
      </c>
      <c r="K283" s="157">
        <f>(J283/100)*D283</f>
        <v>-546.28509999999994</v>
      </c>
      <c r="L283" s="134"/>
      <c r="M283" s="157">
        <v>128318</v>
      </c>
      <c r="N283" s="139"/>
      <c r="O283" s="157">
        <f>D283-K283-M283</f>
        <v>48449.285100000008</v>
      </c>
      <c r="P283" s="157"/>
      <c r="Q283" s="138">
        <v>9.7200000000000006</v>
      </c>
      <c r="R283" s="157">
        <f>O283/Q283</f>
        <v>4984.4943518518521</v>
      </c>
      <c r="S283" s="157"/>
      <c r="T283" s="140">
        <f>(R283/D283)*100</f>
        <v>2.8285473081255086</v>
      </c>
      <c r="U283" s="116">
        <v>2.1</v>
      </c>
      <c r="V283" s="126">
        <f>(U283/100)*D283</f>
        <v>3700.6410000000001</v>
      </c>
      <c r="W283" s="111"/>
      <c r="X283" s="126">
        <f>R283-V283</f>
        <v>1283.853351851852</v>
      </c>
      <c r="Y283" s="111"/>
      <c r="Z283" s="114">
        <f>D283*H283</f>
        <v>13639505.4</v>
      </c>
      <c r="AA283" s="114"/>
      <c r="AB283" s="114">
        <f>D283*Q283</f>
        <v>1712868.12</v>
      </c>
      <c r="AC283" s="111"/>
      <c r="AD283" s="122">
        <f>((1-(Q283/H283))*((100-J283)/100))*D283</f>
        <v>154568.60278511629</v>
      </c>
      <c r="AE283" s="111"/>
      <c r="AF283" s="111"/>
    </row>
    <row r="284" spans="1:32" ht="15.6">
      <c r="A284" s="164">
        <v>334</v>
      </c>
      <c r="B284" s="164"/>
      <c r="C284" s="132" t="s">
        <v>106</v>
      </c>
      <c r="D284" s="150">
        <v>22177</v>
      </c>
      <c r="E284" s="150"/>
      <c r="F284" s="134" t="s">
        <v>102</v>
      </c>
      <c r="G284" s="134"/>
      <c r="H284" s="138">
        <v>17.309999999999999</v>
      </c>
      <c r="I284" s="138"/>
      <c r="J284" s="138">
        <v>-1.05</v>
      </c>
      <c r="K284" s="157">
        <f>(J284/100)*D284</f>
        <v>-232.85850000000002</v>
      </c>
      <c r="L284" s="134"/>
      <c r="M284" s="157">
        <v>7960</v>
      </c>
      <c r="N284" s="139"/>
      <c r="O284" s="157">
        <f>D284-K284-M284</f>
        <v>14449.858499999998</v>
      </c>
      <c r="P284" s="157"/>
      <c r="Q284" s="138">
        <v>9.59</v>
      </c>
      <c r="R284" s="157">
        <f>O284/Q284</f>
        <v>1506.7631386861312</v>
      </c>
      <c r="S284" s="157"/>
      <c r="T284" s="140">
        <f>(R284/D284)*100</f>
        <v>6.794260444091317</v>
      </c>
      <c r="U284" s="116">
        <v>5.76</v>
      </c>
      <c r="V284" s="126">
        <f>(U284/100)*D284</f>
        <v>1277.3951999999999</v>
      </c>
      <c r="W284" s="111"/>
      <c r="X284" s="126">
        <f>R284-V284</f>
        <v>229.36793868613131</v>
      </c>
      <c r="Y284" s="111"/>
      <c r="Z284" s="114">
        <f>D284*H284</f>
        <v>383883.87</v>
      </c>
      <c r="AA284" s="114"/>
      <c r="AB284" s="114">
        <f>D284*Q284</f>
        <v>212677.43</v>
      </c>
      <c r="AC284" s="111"/>
      <c r="AD284" s="122">
        <f>((1-(Q284/H284))*((100-J284)/100))*D284</f>
        <v>9994.4602900057762</v>
      </c>
      <c r="AE284" s="111"/>
      <c r="AF284" s="111"/>
    </row>
    <row r="285" spans="1:32" ht="15.6">
      <c r="A285" s="164">
        <v>335</v>
      </c>
      <c r="B285" s="164"/>
      <c r="C285" s="132" t="s">
        <v>107</v>
      </c>
      <c r="D285" s="150">
        <v>3274</v>
      </c>
      <c r="E285" s="150"/>
      <c r="F285" s="134" t="s">
        <v>102</v>
      </c>
      <c r="G285" s="134"/>
      <c r="H285" s="138">
        <v>38.06</v>
      </c>
      <c r="I285" s="138"/>
      <c r="J285" s="138">
        <v>0</v>
      </c>
      <c r="K285" s="157">
        <f>(J285/100)*D285</f>
        <v>0</v>
      </c>
      <c r="L285" s="134"/>
      <c r="M285" s="157">
        <v>2010</v>
      </c>
      <c r="N285" s="139"/>
      <c r="O285" s="157">
        <f>D285-K285-M285</f>
        <v>1264</v>
      </c>
      <c r="P285" s="157"/>
      <c r="Q285" s="138">
        <v>9.35</v>
      </c>
      <c r="R285" s="157">
        <f>O285/Q285</f>
        <v>135.18716577540107</v>
      </c>
      <c r="S285" s="157"/>
      <c r="T285" s="140">
        <f>(R285/D285)*100</f>
        <v>4.129113188008585</v>
      </c>
      <c r="U285" s="116">
        <v>3.37</v>
      </c>
      <c r="V285" s="126">
        <f>(U285/100)*D285</f>
        <v>110.3338</v>
      </c>
      <c r="W285" s="111"/>
      <c r="X285" s="126">
        <f>R285-V285</f>
        <v>24.853365775401073</v>
      </c>
      <c r="Y285" s="111"/>
      <c r="Z285" s="114">
        <f>D285*H285</f>
        <v>124608.44</v>
      </c>
      <c r="AA285" s="114"/>
      <c r="AB285" s="114">
        <f>D285*Q285</f>
        <v>30611.899999999998</v>
      </c>
      <c r="AC285" s="111"/>
      <c r="AD285" s="122">
        <f>((1-(Q285/H285))*((100-J285)/100))*D285</f>
        <v>2469.6936416184972</v>
      </c>
      <c r="AE285" s="111"/>
      <c r="AF285" s="111"/>
    </row>
    <row r="286" spans="1:32" ht="15.6">
      <c r="A286" s="164">
        <v>336</v>
      </c>
      <c r="B286" s="164"/>
      <c r="C286" s="132" t="s">
        <v>142</v>
      </c>
      <c r="D286" s="150">
        <v>3547</v>
      </c>
      <c r="E286" s="150"/>
      <c r="F286" s="134" t="s">
        <v>102</v>
      </c>
      <c r="G286" s="134"/>
      <c r="H286" s="138">
        <v>23.35</v>
      </c>
      <c r="I286" s="138"/>
      <c r="J286" s="138">
        <v>-0.42</v>
      </c>
      <c r="K286" s="157">
        <f>(J286/100)*D286</f>
        <v>-14.897399999999999</v>
      </c>
      <c r="L286" s="134"/>
      <c r="M286" s="157">
        <v>1680</v>
      </c>
      <c r="N286" s="139"/>
      <c r="O286" s="157">
        <f>D286-K286-M286</f>
        <v>1881.8973999999998</v>
      </c>
      <c r="P286" s="157"/>
      <c r="Q286" s="138">
        <v>9.85</v>
      </c>
      <c r="R286" s="157">
        <f>O286/Q286</f>
        <v>191.0555736040609</v>
      </c>
      <c r="S286" s="157"/>
      <c r="T286" s="140">
        <f>(R286/D286)*100</f>
        <v>5.3863990302808258</v>
      </c>
      <c r="U286" s="116">
        <v>4.84</v>
      </c>
      <c r="V286" s="126">
        <f>(U286/100)*D286</f>
        <v>171.6748</v>
      </c>
      <c r="W286" s="111"/>
      <c r="X286" s="126">
        <f>R286-V286</f>
        <v>19.380773604060892</v>
      </c>
      <c r="Y286" s="111"/>
      <c r="Z286" s="114">
        <f>D286*H286</f>
        <v>82822.450000000012</v>
      </c>
      <c r="AA286" s="114"/>
      <c r="AB286" s="114">
        <f>D286*Q286</f>
        <v>34937.949999999997</v>
      </c>
      <c r="AC286" s="111"/>
      <c r="AD286" s="122">
        <f>((1-(Q286/H286))*((100-J286)/100))*D286</f>
        <v>2059.341109207709</v>
      </c>
      <c r="AE286" s="111"/>
      <c r="AF286" s="111"/>
    </row>
    <row r="287" spans="1:32" ht="15.6">
      <c r="A287" s="164"/>
      <c r="B287" s="164"/>
      <c r="C287" s="134" t="s">
        <v>177</v>
      </c>
      <c r="D287" s="153">
        <f>SUM(D283:D286)</f>
        <v>205219</v>
      </c>
      <c r="E287" s="154"/>
      <c r="F287" s="134"/>
      <c r="G287" s="134"/>
      <c r="H287" s="171">
        <f>Z287/D287</f>
        <v>69.344554646499589</v>
      </c>
      <c r="I287" s="138"/>
      <c r="J287" s="171">
        <f>(K287/D287)*100</f>
        <v>-0.38692372538605097</v>
      </c>
      <c r="K287" s="155">
        <f>SUM(K283:K286)</f>
        <v>-794.04099999999994</v>
      </c>
      <c r="L287" s="134"/>
      <c r="M287" s="155">
        <f>SUM(M283:M286)</f>
        <v>139968</v>
      </c>
      <c r="N287" s="139"/>
      <c r="O287" s="155">
        <f>SUM(O283:O286)</f>
        <v>66045.041000000012</v>
      </c>
      <c r="P287" s="154"/>
      <c r="Q287" s="171">
        <f>AB287/D287</f>
        <v>9.7022955964116377</v>
      </c>
      <c r="R287" s="155">
        <f>SUM(R283:R286)</f>
        <v>6817.5002299174448</v>
      </c>
      <c r="S287" s="154"/>
      <c r="T287" s="172">
        <f>(R287/D287)*100</f>
        <v>3.3220609348634604</v>
      </c>
      <c r="U287" s="116">
        <f>(V287/D287)*100</f>
        <v>2.5631373313387167</v>
      </c>
      <c r="V287" s="129">
        <f>SUM(V283:V286)</f>
        <v>5260.0448000000006</v>
      </c>
      <c r="W287" s="111"/>
      <c r="X287" s="129">
        <f>SUM(X283:X286)</f>
        <v>1557.4554299174451</v>
      </c>
      <c r="Y287" s="111"/>
      <c r="Z287" s="129">
        <f>SUM(Z283:Z286)</f>
        <v>14230820.159999998</v>
      </c>
      <c r="AA287" s="114"/>
      <c r="AB287" s="129">
        <f>SUM(AB283:AB286)</f>
        <v>1991095.4</v>
      </c>
      <c r="AC287" s="111"/>
      <c r="AD287" s="129">
        <f>SUM(AD283:AD286)</f>
        <v>169092.09782594829</v>
      </c>
      <c r="AE287" s="111"/>
      <c r="AF287" s="111"/>
    </row>
    <row r="288" spans="1:32" ht="15.6">
      <c r="A288" s="164"/>
      <c r="B288" s="164"/>
      <c r="C288" s="132"/>
      <c r="D288" s="150"/>
      <c r="E288" s="150"/>
      <c r="F288" s="134"/>
      <c r="G288" s="134"/>
      <c r="H288" s="138"/>
      <c r="I288" s="138"/>
      <c r="J288" s="138"/>
      <c r="K288" s="139"/>
      <c r="L288" s="134"/>
      <c r="M288" s="139"/>
      <c r="N288" s="139"/>
      <c r="O288" s="139"/>
      <c r="P288" s="139"/>
      <c r="Q288" s="138"/>
      <c r="R288" s="139"/>
      <c r="S288" s="139"/>
      <c r="T288" s="140"/>
      <c r="U288" s="116"/>
      <c r="V288" s="117"/>
      <c r="W288" s="111"/>
      <c r="X288" s="117"/>
      <c r="Y288" s="111"/>
      <c r="Z288" s="114"/>
      <c r="AA288" s="114"/>
      <c r="AB288" s="114"/>
      <c r="AC288" s="111"/>
      <c r="AD288" s="114"/>
      <c r="AE288" s="111"/>
      <c r="AF288" s="111"/>
    </row>
    <row r="289" spans="1:32" ht="15.6">
      <c r="A289" s="164"/>
      <c r="B289" s="164"/>
      <c r="C289" s="165" t="s">
        <v>178</v>
      </c>
      <c r="D289" s="150"/>
      <c r="E289" s="150"/>
      <c r="F289" s="134"/>
      <c r="G289" s="134"/>
      <c r="H289" s="138"/>
      <c r="I289" s="138"/>
      <c r="J289" s="138"/>
      <c r="K289" s="139"/>
      <c r="L289" s="134"/>
      <c r="M289" s="139"/>
      <c r="N289" s="139"/>
      <c r="O289" s="139"/>
      <c r="P289" s="139"/>
      <c r="Q289" s="138"/>
      <c r="R289" s="139"/>
      <c r="S289" s="139"/>
      <c r="T289" s="140"/>
      <c r="U289" s="116"/>
      <c r="V289" s="117"/>
      <c r="W289" s="111"/>
      <c r="X289" s="117"/>
      <c r="Y289" s="111"/>
      <c r="Z289" s="114"/>
      <c r="AA289" s="114"/>
      <c r="AB289" s="114"/>
      <c r="AC289" s="111"/>
      <c r="AD289" s="114"/>
      <c r="AE289" s="111"/>
      <c r="AF289" s="111"/>
    </row>
    <row r="290" spans="1:32" ht="15.6">
      <c r="A290" s="164">
        <v>331</v>
      </c>
      <c r="B290" s="164"/>
      <c r="C290" s="132" t="s">
        <v>103</v>
      </c>
      <c r="D290" s="152">
        <v>37716</v>
      </c>
      <c r="E290" s="150"/>
      <c r="F290" s="134" t="s">
        <v>102</v>
      </c>
      <c r="G290" s="134"/>
      <c r="H290" s="159">
        <v>38.67</v>
      </c>
      <c r="I290" s="159"/>
      <c r="J290" s="159">
        <v>-0.05</v>
      </c>
      <c r="K290" s="157">
        <f>(J290/100)*D290</f>
        <v>-18.858000000000001</v>
      </c>
      <c r="L290" s="158"/>
      <c r="M290" s="157">
        <v>28566</v>
      </c>
      <c r="N290" s="157"/>
      <c r="O290" s="157">
        <f>D290-K290-M290</f>
        <v>9168.8580000000002</v>
      </c>
      <c r="P290" s="157"/>
      <c r="Q290" s="159">
        <v>3.98</v>
      </c>
      <c r="R290" s="157">
        <f>O290/Q290</f>
        <v>2303.7331658291459</v>
      </c>
      <c r="S290" s="157"/>
      <c r="T290" s="160">
        <f t="shared" ref="T290:T295" si="156">(R290/D290)*100</f>
        <v>6.1081057530733531</v>
      </c>
      <c r="U290" s="127">
        <v>3.06</v>
      </c>
      <c r="V290" s="126">
        <f>(U290/100)*D290</f>
        <v>1154.1096</v>
      </c>
      <c r="W290" s="128"/>
      <c r="X290" s="126">
        <f>R290-V290</f>
        <v>1149.6235658291459</v>
      </c>
      <c r="Y290" s="128"/>
      <c r="Z290" s="122">
        <f>D290*H290</f>
        <v>1458477.72</v>
      </c>
      <c r="AA290" s="122"/>
      <c r="AB290" s="122">
        <f>D290*Q290</f>
        <v>150109.68</v>
      </c>
      <c r="AC290" s="111"/>
      <c r="AD290" s="122">
        <f>((1-(Q290/H290))*((100-J290)/100))*D290</f>
        <v>33851.104836307211</v>
      </c>
      <c r="AE290" s="111"/>
      <c r="AF290" s="111"/>
    </row>
    <row r="291" spans="1:32" ht="15.6">
      <c r="A291" s="164">
        <v>332</v>
      </c>
      <c r="B291" s="164"/>
      <c r="C291" s="132" t="s">
        <v>140</v>
      </c>
      <c r="D291" s="150">
        <v>96285</v>
      </c>
      <c r="E291" s="150"/>
      <c r="F291" s="134" t="s">
        <v>102</v>
      </c>
      <c r="G291" s="134"/>
      <c r="H291" s="159">
        <v>62.19</v>
      </c>
      <c r="I291" s="159"/>
      <c r="J291" s="159">
        <v>-7.0000000000000007E-2</v>
      </c>
      <c r="K291" s="157">
        <f>(J291/100)*D291</f>
        <v>-67.399500000000003</v>
      </c>
      <c r="L291" s="158"/>
      <c r="M291" s="157">
        <v>76527</v>
      </c>
      <c r="N291" s="157"/>
      <c r="O291" s="157">
        <f>D291-K291-M291</f>
        <v>19825.3995</v>
      </c>
      <c r="P291" s="157"/>
      <c r="Q291" s="159">
        <v>3.97</v>
      </c>
      <c r="R291" s="157">
        <f>O291/Q291</f>
        <v>4993.803400503778</v>
      </c>
      <c r="S291" s="157"/>
      <c r="T291" s="160">
        <f t="shared" si="156"/>
        <v>5.1864811761995933</v>
      </c>
      <c r="U291" s="127">
        <v>2.36</v>
      </c>
      <c r="V291" s="126">
        <f>(U291/100)*D291</f>
        <v>2272.326</v>
      </c>
      <c r="W291" s="128"/>
      <c r="X291" s="126">
        <f>R291-V291</f>
        <v>2721.477400503778</v>
      </c>
      <c r="Y291" s="128"/>
      <c r="Z291" s="122">
        <f>D291*H291</f>
        <v>5987964.1499999994</v>
      </c>
      <c r="AA291" s="122"/>
      <c r="AB291" s="122">
        <f>D291*Q291</f>
        <v>382251.45</v>
      </c>
      <c r="AC291" s="111"/>
      <c r="AD291" s="122">
        <f>((1-(Q291/H291))*((100-J291)/100))*D291</f>
        <v>90201.587054027972</v>
      </c>
      <c r="AE291" s="111"/>
      <c r="AF291" s="111"/>
    </row>
    <row r="292" spans="1:32" ht="15.6">
      <c r="A292" s="164">
        <v>333</v>
      </c>
      <c r="B292" s="164"/>
      <c r="C292" s="132" t="s">
        <v>141</v>
      </c>
      <c r="D292" s="150">
        <v>69439</v>
      </c>
      <c r="E292" s="150"/>
      <c r="F292" s="134" t="s">
        <v>102</v>
      </c>
      <c r="G292" s="134"/>
      <c r="H292" s="159">
        <v>38.97</v>
      </c>
      <c r="I292" s="159"/>
      <c r="J292" s="159">
        <v>-0.12</v>
      </c>
      <c r="K292" s="157">
        <f>(J292/100)*D292</f>
        <v>-83.326799999999992</v>
      </c>
      <c r="L292" s="158"/>
      <c r="M292" s="157">
        <v>52770</v>
      </c>
      <c r="N292" s="157"/>
      <c r="O292" s="157">
        <f>D292-K292-M292</f>
        <v>16752.326799999995</v>
      </c>
      <c r="P292" s="157"/>
      <c r="Q292" s="159">
        <v>3.97</v>
      </c>
      <c r="R292" s="157">
        <f>O292/Q292</f>
        <v>4219.7296725440792</v>
      </c>
      <c r="S292" s="157"/>
      <c r="T292" s="160">
        <f t="shared" si="156"/>
        <v>6.0768871564165368</v>
      </c>
      <c r="U292" s="127">
        <v>3.03</v>
      </c>
      <c r="V292" s="126">
        <f>(U292/100)*D292</f>
        <v>2104.0016999999998</v>
      </c>
      <c r="W292" s="128"/>
      <c r="X292" s="126">
        <f>R292-V292</f>
        <v>2115.7279725440794</v>
      </c>
      <c r="Y292" s="128"/>
      <c r="Z292" s="122">
        <f>D292*H292</f>
        <v>2706037.83</v>
      </c>
      <c r="AA292" s="122"/>
      <c r="AB292" s="122">
        <f>D292*Q292</f>
        <v>275672.83</v>
      </c>
      <c r="AC292" s="111"/>
      <c r="AD292" s="122">
        <f>((1-(Q292/H292))*((100-J292)/100))*D292</f>
        <v>62439.862406979737</v>
      </c>
      <c r="AE292" s="111"/>
      <c r="AF292" s="111"/>
    </row>
    <row r="293" spans="1:32" ht="15.6">
      <c r="A293" s="164">
        <v>334</v>
      </c>
      <c r="B293" s="164"/>
      <c r="C293" s="132" t="s">
        <v>106</v>
      </c>
      <c r="D293" s="154">
        <v>104526</v>
      </c>
      <c r="E293" s="154"/>
      <c r="F293" s="134" t="s">
        <v>102</v>
      </c>
      <c r="G293" s="134"/>
      <c r="H293" s="159">
        <v>28.85</v>
      </c>
      <c r="I293" s="159"/>
      <c r="J293" s="159">
        <v>-0.15</v>
      </c>
      <c r="K293" s="157">
        <f>(J293/100)*D293</f>
        <v>-156.78900000000002</v>
      </c>
      <c r="L293" s="158"/>
      <c r="M293" s="157">
        <v>76010</v>
      </c>
      <c r="N293" s="157"/>
      <c r="O293" s="157">
        <f>D293-K293-M293</f>
        <v>28672.789000000004</v>
      </c>
      <c r="P293" s="157"/>
      <c r="Q293" s="159">
        <v>3.93</v>
      </c>
      <c r="R293" s="157">
        <f>O293/Q293</f>
        <v>7295.8750636132327</v>
      </c>
      <c r="S293" s="157"/>
      <c r="T293" s="160">
        <f t="shared" si="156"/>
        <v>6.9799619842079803</v>
      </c>
      <c r="U293" s="127">
        <v>3.58</v>
      </c>
      <c r="V293" s="126">
        <f>(U293/100)*D293</f>
        <v>3742.0308</v>
      </c>
      <c r="W293" s="128"/>
      <c r="X293" s="126">
        <f>R293-V293</f>
        <v>3553.8442636132327</v>
      </c>
      <c r="Y293" s="128"/>
      <c r="Z293" s="122">
        <f>D293*H293</f>
        <v>3015575.1</v>
      </c>
      <c r="AA293" s="122"/>
      <c r="AB293" s="122">
        <f>D293*Q293</f>
        <v>410787.18</v>
      </c>
      <c r="AC293" s="111"/>
      <c r="AD293" s="122">
        <f>((1-(Q293/H293))*((100-J293)/100))*D293</f>
        <v>90422.707170883892</v>
      </c>
      <c r="AE293" s="111"/>
      <c r="AF293" s="111"/>
    </row>
    <row r="294" spans="1:32" ht="15.6">
      <c r="A294" s="164">
        <v>335</v>
      </c>
      <c r="B294" s="164"/>
      <c r="C294" s="132" t="s">
        <v>107</v>
      </c>
      <c r="D294" s="150">
        <v>3440</v>
      </c>
      <c r="E294" s="150"/>
      <c r="F294" s="134" t="s">
        <v>102</v>
      </c>
      <c r="G294" s="134"/>
      <c r="H294" s="159">
        <v>20.87</v>
      </c>
      <c r="I294" s="159"/>
      <c r="J294" s="159">
        <v>0</v>
      </c>
      <c r="K294" s="157">
        <f>(J294/100)*D294</f>
        <v>0</v>
      </c>
      <c r="L294" s="158"/>
      <c r="M294" s="157">
        <v>2322</v>
      </c>
      <c r="N294" s="157"/>
      <c r="O294" s="157">
        <f>D294-K294-M294</f>
        <v>1118</v>
      </c>
      <c r="P294" s="157"/>
      <c r="Q294" s="159">
        <v>3.94</v>
      </c>
      <c r="R294" s="157">
        <f>O294/Q294</f>
        <v>283.75634517766497</v>
      </c>
      <c r="S294" s="157"/>
      <c r="T294" s="160">
        <f t="shared" si="156"/>
        <v>8.2487309644670042</v>
      </c>
      <c r="U294" s="127">
        <v>4.17</v>
      </c>
      <c r="V294" s="126">
        <f>(U294/100)*D294</f>
        <v>143.44800000000001</v>
      </c>
      <c r="W294" s="128"/>
      <c r="X294" s="126">
        <f>R294-V294</f>
        <v>140.30834517766496</v>
      </c>
      <c r="Y294" s="128"/>
      <c r="Z294" s="122">
        <f>D294*H294</f>
        <v>71792.800000000003</v>
      </c>
      <c r="AA294" s="122"/>
      <c r="AB294" s="122">
        <f>D294*Q294</f>
        <v>13553.6</v>
      </c>
      <c r="AC294" s="111"/>
      <c r="AD294" s="122">
        <f>((1-(Q294/H294))*((100-J294)/100))*D294</f>
        <v>2790.5701964542404</v>
      </c>
      <c r="AE294" s="111"/>
      <c r="AF294" s="111"/>
    </row>
    <row r="295" spans="1:32" ht="15.6">
      <c r="A295" s="164"/>
      <c r="B295" s="164"/>
      <c r="C295" s="134" t="s">
        <v>179</v>
      </c>
      <c r="D295" s="153">
        <f>SUM(D290:D294)</f>
        <v>311406</v>
      </c>
      <c r="E295" s="154"/>
      <c r="F295" s="134"/>
      <c r="G295" s="134"/>
      <c r="H295" s="171">
        <f>Z295/D295</f>
        <v>42.516353570579888</v>
      </c>
      <c r="I295" s="138"/>
      <c r="J295" s="171">
        <f>(K295/D295)*100</f>
        <v>-0.10480636211248337</v>
      </c>
      <c r="K295" s="155">
        <f>SUM(K290:K294)</f>
        <v>-326.37329999999997</v>
      </c>
      <c r="L295" s="134"/>
      <c r="M295" s="155">
        <f>SUM(M290:M294)</f>
        <v>236195</v>
      </c>
      <c r="N295" s="139"/>
      <c r="O295" s="155">
        <f>SUM(O290:O294)</f>
        <v>75537.373300000007</v>
      </c>
      <c r="P295" s="154"/>
      <c r="Q295" s="171">
        <f>AB295/D295</f>
        <v>3.9574534209360128</v>
      </c>
      <c r="R295" s="155">
        <f>SUM(R290:R294)</f>
        <v>19096.897647667902</v>
      </c>
      <c r="S295" s="154"/>
      <c r="T295" s="172">
        <f t="shared" si="156"/>
        <v>6.1324758185994819</v>
      </c>
      <c r="U295" s="116">
        <f>(V295/D295)*100</f>
        <v>3.0236784455020134</v>
      </c>
      <c r="V295" s="129">
        <f>SUM(V290:V294)</f>
        <v>9415.9161000000004</v>
      </c>
      <c r="W295" s="111"/>
      <c r="X295" s="129">
        <f>SUM(X290:X294)</f>
        <v>9680.9815476679014</v>
      </c>
      <c r="Y295" s="111"/>
      <c r="Z295" s="129">
        <f>SUM(Z290:Z294)</f>
        <v>13239847.6</v>
      </c>
      <c r="AA295" s="114"/>
      <c r="AB295" s="129">
        <f>SUM(AB290:AB294)</f>
        <v>1232374.74</v>
      </c>
      <c r="AC295" s="111"/>
      <c r="AD295" s="129">
        <f>SUM(AD290:AD294)</f>
        <v>279705.83166465303</v>
      </c>
      <c r="AE295" s="111"/>
      <c r="AF295" s="111"/>
    </row>
    <row r="296" spans="1:32" ht="15.6">
      <c r="A296" s="164"/>
      <c r="B296" s="164"/>
      <c r="C296" s="132"/>
      <c r="D296" s="150"/>
      <c r="E296" s="150"/>
      <c r="F296" s="134"/>
      <c r="G296" s="134"/>
      <c r="H296" s="138"/>
      <c r="I296" s="138"/>
      <c r="J296" s="138"/>
      <c r="K296" s="139"/>
      <c r="L296" s="134"/>
      <c r="M296" s="139"/>
      <c r="N296" s="139"/>
      <c r="O296" s="139"/>
      <c r="P296" s="139"/>
      <c r="Q296" s="138"/>
      <c r="R296" s="139"/>
      <c r="S296" s="139"/>
      <c r="T296" s="140"/>
      <c r="U296" s="116"/>
      <c r="V296" s="117"/>
      <c r="W296" s="111"/>
      <c r="X296" s="117"/>
      <c r="Y296" s="111"/>
      <c r="Z296" s="114"/>
      <c r="AA296" s="114"/>
      <c r="AB296" s="114"/>
      <c r="AC296" s="111"/>
      <c r="AD296" s="114"/>
      <c r="AE296" s="111"/>
      <c r="AF296" s="111"/>
    </row>
    <row r="297" spans="1:32" ht="15.6">
      <c r="A297" s="164"/>
      <c r="B297" s="164"/>
      <c r="C297" s="165" t="s">
        <v>180</v>
      </c>
      <c r="D297" s="150"/>
      <c r="E297" s="150"/>
      <c r="F297" s="134"/>
      <c r="G297" s="134"/>
      <c r="H297" s="138"/>
      <c r="I297" s="138"/>
      <c r="J297" s="138"/>
      <c r="K297" s="139"/>
      <c r="L297" s="134"/>
      <c r="M297" s="139"/>
      <c r="N297" s="139"/>
      <c r="O297" s="139"/>
      <c r="P297" s="139"/>
      <c r="Q297" s="138"/>
      <c r="R297" s="139"/>
      <c r="S297" s="139"/>
      <c r="T297" s="140"/>
      <c r="U297" s="116"/>
      <c r="V297" s="117"/>
      <c r="W297" s="111"/>
      <c r="X297" s="117"/>
      <c r="Y297" s="111"/>
      <c r="Z297" s="114"/>
      <c r="AA297" s="114"/>
      <c r="AB297" s="114"/>
      <c r="AC297" s="111"/>
      <c r="AD297" s="114"/>
      <c r="AE297" s="111"/>
      <c r="AF297" s="111"/>
    </row>
    <row r="298" spans="1:32" ht="15.6">
      <c r="A298" s="164">
        <v>330.2</v>
      </c>
      <c r="B298" s="164"/>
      <c r="C298" s="132" t="s">
        <v>101</v>
      </c>
      <c r="D298" s="152">
        <v>9247</v>
      </c>
      <c r="E298" s="150"/>
      <c r="F298" s="134" t="s">
        <v>102</v>
      </c>
      <c r="G298" s="134"/>
      <c r="H298" s="138">
        <v>133.41999999999999</v>
      </c>
      <c r="I298" s="138"/>
      <c r="J298" s="138">
        <v>0</v>
      </c>
      <c r="K298" s="139">
        <f t="shared" ref="K298:K305" si="157">(J298/100)*D298</f>
        <v>0</v>
      </c>
      <c r="L298" s="134"/>
      <c r="M298" s="157">
        <v>7180</v>
      </c>
      <c r="N298" s="139"/>
      <c r="O298" s="139">
        <f t="shared" ref="O298:O305" si="158">D298-K298-M298</f>
        <v>2067</v>
      </c>
      <c r="P298" s="139"/>
      <c r="Q298" s="138">
        <v>24</v>
      </c>
      <c r="R298" s="139">
        <f t="shared" ref="R298:R305" si="159">O298/Q298</f>
        <v>86.125</v>
      </c>
      <c r="S298" s="139"/>
      <c r="T298" s="140">
        <f t="shared" ref="T298:T306" si="160">(R298/D298)*100</f>
        <v>0.93138315129231097</v>
      </c>
      <c r="U298" s="116">
        <v>1.1299999999999999</v>
      </c>
      <c r="V298" s="117">
        <f t="shared" ref="V298:V305" si="161">(U298/100)*D298</f>
        <v>104.49109999999999</v>
      </c>
      <c r="W298" s="111"/>
      <c r="X298" s="117">
        <f t="shared" ref="X298:X305" si="162">R298-V298</f>
        <v>-18.366099999999989</v>
      </c>
      <c r="Y298" s="111"/>
      <c r="Z298" s="114">
        <f t="shared" ref="Z298:Z305" si="163">D298*H298</f>
        <v>1233734.74</v>
      </c>
      <c r="AA298" s="114"/>
      <c r="AB298" s="114">
        <f t="shared" ref="AB298:AB305" si="164">D298*Q298</f>
        <v>221928</v>
      </c>
      <c r="AC298" s="111"/>
      <c r="AD298" s="122">
        <f t="shared" ref="AD298:AD305" si="165">((1-(Q298/H298))*((100-J298)/100))*D298</f>
        <v>7583.6211962224552</v>
      </c>
      <c r="AE298" s="111"/>
      <c r="AF298" s="111"/>
    </row>
    <row r="299" spans="1:32" ht="15.6">
      <c r="A299" s="164">
        <v>330.3</v>
      </c>
      <c r="B299" s="164"/>
      <c r="C299" s="132" t="s">
        <v>136</v>
      </c>
      <c r="D299" s="150">
        <v>110806</v>
      </c>
      <c r="E299" s="150"/>
      <c r="F299" s="134" t="s">
        <v>102</v>
      </c>
      <c r="G299" s="134"/>
      <c r="H299" s="138">
        <v>133.5</v>
      </c>
      <c r="I299" s="138"/>
      <c r="J299" s="138">
        <v>0</v>
      </c>
      <c r="K299" s="139">
        <f t="shared" si="157"/>
        <v>0</v>
      </c>
      <c r="L299" s="134"/>
      <c r="M299" s="157">
        <v>86051</v>
      </c>
      <c r="N299" s="139"/>
      <c r="O299" s="139">
        <f t="shared" si="158"/>
        <v>24755</v>
      </c>
      <c r="P299" s="139"/>
      <c r="Q299" s="138">
        <v>24</v>
      </c>
      <c r="R299" s="139">
        <f t="shared" si="159"/>
        <v>1031.4583333333333</v>
      </c>
      <c r="S299" s="139"/>
      <c r="T299" s="140">
        <f t="shared" si="160"/>
        <v>0.93086866535506496</v>
      </c>
      <c r="U299" s="116">
        <v>1.1299999999999999</v>
      </c>
      <c r="V299" s="117">
        <f t="shared" si="161"/>
        <v>1252.1078</v>
      </c>
      <c r="W299" s="111"/>
      <c r="X299" s="117">
        <f t="shared" si="162"/>
        <v>-220.64946666666674</v>
      </c>
      <c r="Y299" s="111"/>
      <c r="Z299" s="114">
        <f t="shared" si="163"/>
        <v>14792601</v>
      </c>
      <c r="AA299" s="114"/>
      <c r="AB299" s="114">
        <f t="shared" si="164"/>
        <v>2659344</v>
      </c>
      <c r="AC299" s="111"/>
      <c r="AD299" s="122">
        <f t="shared" si="165"/>
        <v>90885.820224719108</v>
      </c>
      <c r="AE299" s="111"/>
      <c r="AF299" s="111"/>
    </row>
    <row r="300" spans="1:32" ht="15.6">
      <c r="A300" s="164">
        <v>331</v>
      </c>
      <c r="B300" s="164"/>
      <c r="C300" s="132" t="s">
        <v>103</v>
      </c>
      <c r="D300" s="150">
        <v>364589</v>
      </c>
      <c r="E300" s="150"/>
      <c r="F300" s="134" t="s">
        <v>102</v>
      </c>
      <c r="G300" s="134"/>
      <c r="H300" s="138">
        <v>57.22</v>
      </c>
      <c r="I300" s="138"/>
      <c r="J300" s="138">
        <v>-0.94</v>
      </c>
      <c r="K300" s="157">
        <f t="shared" si="157"/>
        <v>-3427.1365999999994</v>
      </c>
      <c r="L300" s="134"/>
      <c r="M300" s="157">
        <v>202660</v>
      </c>
      <c r="N300" s="139"/>
      <c r="O300" s="157">
        <f t="shared" si="158"/>
        <v>165356.13660000003</v>
      </c>
      <c r="P300" s="157"/>
      <c r="Q300" s="138">
        <v>23.35</v>
      </c>
      <c r="R300" s="157">
        <f t="shared" si="159"/>
        <v>7081.633259100643</v>
      </c>
      <c r="S300" s="157"/>
      <c r="T300" s="140">
        <f t="shared" si="160"/>
        <v>1.9423606469478352</v>
      </c>
      <c r="U300" s="116">
        <v>2.02</v>
      </c>
      <c r="V300" s="126">
        <f t="shared" si="161"/>
        <v>7364.6977999999999</v>
      </c>
      <c r="W300" s="111"/>
      <c r="X300" s="126">
        <f t="shared" si="162"/>
        <v>-283.06454089935687</v>
      </c>
      <c r="Y300" s="111"/>
      <c r="Z300" s="114">
        <f t="shared" si="163"/>
        <v>20861782.579999998</v>
      </c>
      <c r="AA300" s="114"/>
      <c r="AB300" s="114">
        <f t="shared" si="164"/>
        <v>8513153.1500000004</v>
      </c>
      <c r="AC300" s="111"/>
      <c r="AD300" s="122">
        <f t="shared" si="165"/>
        <v>217838.28288434117</v>
      </c>
      <c r="AE300" s="111"/>
      <c r="AF300" s="111"/>
    </row>
    <row r="301" spans="1:32" ht="15.6">
      <c r="A301" s="164">
        <v>332</v>
      </c>
      <c r="B301" s="164"/>
      <c r="C301" s="132" t="s">
        <v>140</v>
      </c>
      <c r="D301" s="150">
        <v>7836313</v>
      </c>
      <c r="E301" s="150"/>
      <c r="F301" s="134" t="s">
        <v>102</v>
      </c>
      <c r="G301" s="134"/>
      <c r="H301" s="138">
        <v>44.48</v>
      </c>
      <c r="I301" s="138"/>
      <c r="J301" s="138">
        <v>-1.35</v>
      </c>
      <c r="K301" s="157">
        <f t="shared" si="157"/>
        <v>-105790.22550000002</v>
      </c>
      <c r="L301" s="134"/>
      <c r="M301" s="157">
        <v>3464107</v>
      </c>
      <c r="N301" s="139"/>
      <c r="O301" s="157">
        <f t="shared" si="158"/>
        <v>4477996.2254999997</v>
      </c>
      <c r="P301" s="157"/>
      <c r="Q301" s="138">
        <v>23.62</v>
      </c>
      <c r="R301" s="157">
        <f t="shared" si="159"/>
        <v>189584.93757408974</v>
      </c>
      <c r="S301" s="157"/>
      <c r="T301" s="140">
        <f t="shared" si="160"/>
        <v>2.4193129801488245</v>
      </c>
      <c r="U301" s="116">
        <v>2.63</v>
      </c>
      <c r="V301" s="126">
        <f t="shared" si="161"/>
        <v>206095.0319</v>
      </c>
      <c r="W301" s="111"/>
      <c r="X301" s="126">
        <f t="shared" si="162"/>
        <v>-16510.094325910264</v>
      </c>
      <c r="Y301" s="111"/>
      <c r="Z301" s="114">
        <f t="shared" si="163"/>
        <v>348559202.23999995</v>
      </c>
      <c r="AA301" s="114"/>
      <c r="AB301" s="114">
        <f t="shared" si="164"/>
        <v>185093713.06</v>
      </c>
      <c r="AC301" s="111"/>
      <c r="AD301" s="122">
        <f t="shared" si="165"/>
        <v>3724646.4317430295</v>
      </c>
      <c r="AE301" s="111"/>
      <c r="AF301" s="111"/>
    </row>
    <row r="302" spans="1:32" ht="15.6">
      <c r="A302" s="164">
        <v>333</v>
      </c>
      <c r="B302" s="164"/>
      <c r="C302" s="132" t="s">
        <v>141</v>
      </c>
      <c r="D302" s="150">
        <v>955146</v>
      </c>
      <c r="E302" s="150"/>
      <c r="F302" s="134" t="s">
        <v>102</v>
      </c>
      <c r="G302" s="134"/>
      <c r="H302" s="138">
        <v>37.880000000000003</v>
      </c>
      <c r="I302" s="138"/>
      <c r="J302" s="138">
        <v>-2.4900000000000002</v>
      </c>
      <c r="K302" s="157">
        <f t="shared" si="157"/>
        <v>-23783.135400000003</v>
      </c>
      <c r="L302" s="134"/>
      <c r="M302" s="157">
        <v>345821</v>
      </c>
      <c r="N302" s="139"/>
      <c r="O302" s="157">
        <f t="shared" si="158"/>
        <v>633108.13540000003</v>
      </c>
      <c r="P302" s="157"/>
      <c r="Q302" s="138">
        <v>23.3</v>
      </c>
      <c r="R302" s="157">
        <f t="shared" si="159"/>
        <v>27172.022978540772</v>
      </c>
      <c r="S302" s="157"/>
      <c r="T302" s="140">
        <f t="shared" si="160"/>
        <v>2.8448030959184014</v>
      </c>
      <c r="U302" s="116">
        <v>2.88</v>
      </c>
      <c r="V302" s="126">
        <f t="shared" si="161"/>
        <v>27508.2048</v>
      </c>
      <c r="W302" s="111"/>
      <c r="X302" s="126">
        <f t="shared" si="162"/>
        <v>-336.18182145922765</v>
      </c>
      <c r="Y302" s="111"/>
      <c r="Z302" s="114">
        <f t="shared" si="163"/>
        <v>36180930.480000004</v>
      </c>
      <c r="AA302" s="114"/>
      <c r="AB302" s="114">
        <f t="shared" si="164"/>
        <v>22254901.800000001</v>
      </c>
      <c r="AC302" s="111"/>
      <c r="AD302" s="122">
        <f t="shared" si="165"/>
        <v>376789.51410063362</v>
      </c>
      <c r="AE302" s="111"/>
      <c r="AF302" s="111"/>
    </row>
    <row r="303" spans="1:32" ht="15.6">
      <c r="A303" s="164">
        <v>334</v>
      </c>
      <c r="B303" s="164"/>
      <c r="C303" s="132" t="s">
        <v>106</v>
      </c>
      <c r="D303" s="150">
        <v>474736</v>
      </c>
      <c r="E303" s="150"/>
      <c r="F303" s="134" t="s">
        <v>102</v>
      </c>
      <c r="G303" s="134"/>
      <c r="H303" s="138">
        <v>42.2</v>
      </c>
      <c r="I303" s="138"/>
      <c r="J303" s="138">
        <v>-3.06</v>
      </c>
      <c r="K303" s="157">
        <f t="shared" si="157"/>
        <v>-14526.921600000001</v>
      </c>
      <c r="L303" s="134"/>
      <c r="M303" s="157">
        <v>208102</v>
      </c>
      <c r="N303" s="139"/>
      <c r="O303" s="157">
        <f t="shared" si="158"/>
        <v>281160.9216</v>
      </c>
      <c r="P303" s="157"/>
      <c r="Q303" s="138">
        <v>22.21</v>
      </c>
      <c r="R303" s="157">
        <f t="shared" si="159"/>
        <v>12659.204034218819</v>
      </c>
      <c r="S303" s="157"/>
      <c r="T303" s="140">
        <f t="shared" si="160"/>
        <v>2.6665776419354796</v>
      </c>
      <c r="U303" s="116">
        <v>2.57</v>
      </c>
      <c r="V303" s="126">
        <f t="shared" si="161"/>
        <v>12200.715199999999</v>
      </c>
      <c r="W303" s="111"/>
      <c r="X303" s="126">
        <f t="shared" si="162"/>
        <v>458.48883421882056</v>
      </c>
      <c r="Y303" s="111"/>
      <c r="Z303" s="114">
        <f t="shared" si="163"/>
        <v>20033859.200000003</v>
      </c>
      <c r="AA303" s="114"/>
      <c r="AB303" s="114">
        <f t="shared" si="164"/>
        <v>10543886.560000001</v>
      </c>
      <c r="AC303" s="111"/>
      <c r="AD303" s="122">
        <f t="shared" si="165"/>
        <v>231762.22281478671</v>
      </c>
      <c r="AE303" s="111"/>
      <c r="AF303" s="111"/>
    </row>
    <row r="304" spans="1:32" ht="15.6">
      <c r="A304" s="164">
        <v>335</v>
      </c>
      <c r="B304" s="164"/>
      <c r="C304" s="132" t="s">
        <v>107</v>
      </c>
      <c r="D304" s="150">
        <v>9602</v>
      </c>
      <c r="E304" s="150"/>
      <c r="F304" s="134" t="s">
        <v>102</v>
      </c>
      <c r="G304" s="134"/>
      <c r="H304" s="138">
        <v>43.5</v>
      </c>
      <c r="I304" s="138"/>
      <c r="J304" s="138">
        <v>0</v>
      </c>
      <c r="K304" s="157">
        <f t="shared" si="157"/>
        <v>0</v>
      </c>
      <c r="L304" s="134"/>
      <c r="M304" s="157">
        <v>4249</v>
      </c>
      <c r="N304" s="139"/>
      <c r="O304" s="157">
        <f t="shared" si="158"/>
        <v>5353</v>
      </c>
      <c r="P304" s="157"/>
      <c r="Q304" s="138">
        <v>22.15</v>
      </c>
      <c r="R304" s="157">
        <f t="shared" si="159"/>
        <v>241.67042889390521</v>
      </c>
      <c r="S304" s="157"/>
      <c r="T304" s="140">
        <f t="shared" si="160"/>
        <v>2.5168759518215498</v>
      </c>
      <c r="U304" s="116">
        <v>2.23</v>
      </c>
      <c r="V304" s="126">
        <f t="shared" si="161"/>
        <v>214.12460000000002</v>
      </c>
      <c r="W304" s="111"/>
      <c r="X304" s="126">
        <f t="shared" si="162"/>
        <v>27.545828893905195</v>
      </c>
      <c r="Y304" s="111"/>
      <c r="Z304" s="114">
        <f t="shared" si="163"/>
        <v>417687</v>
      </c>
      <c r="AA304" s="114"/>
      <c r="AB304" s="114">
        <f t="shared" si="164"/>
        <v>212684.3</v>
      </c>
      <c r="AC304" s="111"/>
      <c r="AD304" s="122">
        <f t="shared" si="165"/>
        <v>4712.705747126437</v>
      </c>
      <c r="AE304" s="111"/>
      <c r="AF304" s="111"/>
    </row>
    <row r="305" spans="1:32" ht="15.6">
      <c r="A305" s="164">
        <v>336</v>
      </c>
      <c r="B305" s="164"/>
      <c r="C305" s="132" t="s">
        <v>142</v>
      </c>
      <c r="D305" s="150">
        <v>11922</v>
      </c>
      <c r="E305" s="150"/>
      <c r="F305" s="134" t="s">
        <v>102</v>
      </c>
      <c r="G305" s="134"/>
      <c r="H305" s="138">
        <v>51.88</v>
      </c>
      <c r="I305" s="138"/>
      <c r="J305" s="138">
        <v>-1.25</v>
      </c>
      <c r="K305" s="157">
        <f t="shared" si="157"/>
        <v>-149.02500000000001</v>
      </c>
      <c r="L305" s="134"/>
      <c r="M305" s="157">
        <v>6158</v>
      </c>
      <c r="N305" s="139"/>
      <c r="O305" s="157">
        <f t="shared" si="158"/>
        <v>5913.0249999999996</v>
      </c>
      <c r="P305" s="157"/>
      <c r="Q305" s="138">
        <v>23.38</v>
      </c>
      <c r="R305" s="157">
        <f t="shared" si="159"/>
        <v>252.90953806672368</v>
      </c>
      <c r="S305" s="157"/>
      <c r="T305" s="140">
        <f t="shared" si="160"/>
        <v>2.1213683783486301</v>
      </c>
      <c r="U305" s="116">
        <v>1.87</v>
      </c>
      <c r="V305" s="126">
        <f t="shared" si="161"/>
        <v>222.94140000000002</v>
      </c>
      <c r="W305" s="111"/>
      <c r="X305" s="126">
        <f t="shared" si="162"/>
        <v>29.968138066723668</v>
      </c>
      <c r="Y305" s="111"/>
      <c r="Z305" s="114">
        <f t="shared" si="163"/>
        <v>618513.36</v>
      </c>
      <c r="AA305" s="114"/>
      <c r="AB305" s="114">
        <f t="shared" si="164"/>
        <v>278736.36</v>
      </c>
      <c r="AC305" s="111"/>
      <c r="AD305" s="122">
        <f t="shared" si="165"/>
        <v>6631.1529009252135</v>
      </c>
      <c r="AE305" s="111"/>
      <c r="AF305" s="111"/>
    </row>
    <row r="306" spans="1:32" ht="15.6">
      <c r="A306" s="164"/>
      <c r="B306" s="164"/>
      <c r="C306" s="134" t="s">
        <v>181</v>
      </c>
      <c r="D306" s="153">
        <f>SUM(D298:D305)</f>
        <v>9772361</v>
      </c>
      <c r="E306" s="154"/>
      <c r="F306" s="134"/>
      <c r="G306" s="134"/>
      <c r="H306" s="171">
        <f>Z306/D306</f>
        <v>45.301059856466615</v>
      </c>
      <c r="I306" s="138"/>
      <c r="J306" s="171">
        <f>(K306/D306)*100</f>
        <v>-1.5111644371303927</v>
      </c>
      <c r="K306" s="155">
        <f>SUM(K298:K305)</f>
        <v>-147676.44410000002</v>
      </c>
      <c r="L306" s="134"/>
      <c r="M306" s="155">
        <f>SUM(M298:M305)</f>
        <v>4324328</v>
      </c>
      <c r="N306" s="139"/>
      <c r="O306" s="155">
        <f>SUM(O298:O305)</f>
        <v>5595709.4441</v>
      </c>
      <c r="P306" s="154"/>
      <c r="Q306" s="171">
        <f>AB306/D306</f>
        <v>23.513084220896062</v>
      </c>
      <c r="R306" s="155">
        <f>SUM(R298:R305)</f>
        <v>238109.96114624394</v>
      </c>
      <c r="S306" s="154"/>
      <c r="T306" s="172">
        <f t="shared" si="160"/>
        <v>2.43656534123375</v>
      </c>
      <c r="U306" s="116">
        <f>(V306/D306)*100</f>
        <v>2.6090144909710156</v>
      </c>
      <c r="V306" s="129">
        <f>SUM(V298:V305)</f>
        <v>254962.31460000004</v>
      </c>
      <c r="W306" s="111"/>
      <c r="X306" s="129">
        <f>SUM(X298:X305)</f>
        <v>-16852.353453756066</v>
      </c>
      <c r="Y306" s="111"/>
      <c r="Z306" s="129">
        <f>SUM(Z298:Z305)</f>
        <v>442698310.59999996</v>
      </c>
      <c r="AA306" s="114"/>
      <c r="AB306" s="129">
        <f>SUM(AB298:AB305)</f>
        <v>229778347.23000005</v>
      </c>
      <c r="AC306" s="111"/>
      <c r="AD306" s="129">
        <f>SUM(AD298:AD305)</f>
        <v>4660849.751611785</v>
      </c>
      <c r="AE306" s="111"/>
      <c r="AF306" s="111"/>
    </row>
    <row r="307" spans="1:32" ht="15.6">
      <c r="A307" s="164"/>
      <c r="B307" s="164"/>
      <c r="C307" s="132"/>
      <c r="D307" s="150"/>
      <c r="E307" s="150"/>
      <c r="F307" s="134"/>
      <c r="G307" s="134"/>
      <c r="H307" s="138"/>
      <c r="I307" s="138"/>
      <c r="J307" s="138"/>
      <c r="K307" s="139"/>
      <c r="L307" s="134"/>
      <c r="M307" s="139"/>
      <c r="N307" s="139"/>
      <c r="O307" s="139"/>
      <c r="P307" s="139"/>
      <c r="Q307" s="138"/>
      <c r="R307" s="139"/>
      <c r="S307" s="139"/>
      <c r="T307" s="140"/>
      <c r="U307" s="116"/>
      <c r="V307" s="117"/>
      <c r="W307" s="111"/>
      <c r="X307" s="117"/>
      <c r="Y307" s="111"/>
      <c r="Z307" s="114"/>
      <c r="AA307" s="114"/>
      <c r="AB307" s="114"/>
      <c r="AC307" s="111"/>
      <c r="AD307" s="114"/>
      <c r="AE307" s="111"/>
      <c r="AF307" s="111"/>
    </row>
    <row r="308" spans="1:32" ht="15.6">
      <c r="A308" s="164"/>
      <c r="B308" s="164"/>
      <c r="C308" s="165" t="s">
        <v>182</v>
      </c>
      <c r="D308" s="150"/>
      <c r="E308" s="150"/>
      <c r="F308" s="134"/>
      <c r="G308" s="134"/>
      <c r="H308" s="138"/>
      <c r="I308" s="138"/>
      <c r="J308" s="138"/>
      <c r="K308" s="139"/>
      <c r="L308" s="134"/>
      <c r="M308" s="139"/>
      <c r="N308" s="139"/>
      <c r="O308" s="139"/>
      <c r="P308" s="139"/>
      <c r="Q308" s="138"/>
      <c r="R308" s="139"/>
      <c r="S308" s="139"/>
      <c r="T308" s="140"/>
      <c r="U308" s="116"/>
      <c r="V308" s="117"/>
      <c r="W308" s="111"/>
      <c r="X308" s="117"/>
      <c r="Y308" s="111"/>
      <c r="Z308" s="114"/>
      <c r="AA308" s="114"/>
      <c r="AB308" s="114"/>
      <c r="AC308" s="111"/>
      <c r="AD308" s="114"/>
      <c r="AE308" s="111"/>
      <c r="AF308" s="111"/>
    </row>
    <row r="309" spans="1:32" ht="15.6">
      <c r="A309" s="164">
        <v>330.2</v>
      </c>
      <c r="B309" s="164"/>
      <c r="C309" s="132" t="s">
        <v>101</v>
      </c>
      <c r="D309" s="152">
        <v>3712</v>
      </c>
      <c r="E309" s="150"/>
      <c r="F309" s="134" t="s">
        <v>102</v>
      </c>
      <c r="G309" s="134"/>
      <c r="H309" s="159">
        <v>65.95</v>
      </c>
      <c r="I309" s="159"/>
      <c r="J309" s="159">
        <v>0</v>
      </c>
      <c r="K309" s="157">
        <f t="shared" ref="K309:K316" si="166">(J309/100)*D309</f>
        <v>0</v>
      </c>
      <c r="L309" s="158"/>
      <c r="M309" s="157">
        <v>1300</v>
      </c>
      <c r="N309" s="157"/>
      <c r="O309" s="157">
        <f t="shared" ref="O309:O316" si="167">D309-K309-M309</f>
        <v>2412</v>
      </c>
      <c r="P309" s="157"/>
      <c r="Q309" s="159">
        <v>31</v>
      </c>
      <c r="R309" s="157">
        <f t="shared" ref="R309:R316" si="168">O309/Q309</f>
        <v>77.806451612903231</v>
      </c>
      <c r="S309" s="157"/>
      <c r="T309" s="160">
        <f t="shared" ref="T309:T317" si="169">(R309/D309)*100</f>
        <v>2.0960789766407117</v>
      </c>
      <c r="U309" s="127">
        <v>1.66</v>
      </c>
      <c r="V309" s="126">
        <f t="shared" ref="V309:V316" si="170">(U309/100)*D309</f>
        <v>61.619199999999999</v>
      </c>
      <c r="W309" s="128"/>
      <c r="X309" s="126">
        <f t="shared" ref="X309:X316" si="171">R309-V309</f>
        <v>16.187251612903232</v>
      </c>
      <c r="Y309" s="128"/>
      <c r="Z309" s="122">
        <f t="shared" ref="Z309:Z316" si="172">D309*H309</f>
        <v>244806.40000000002</v>
      </c>
      <c r="AA309" s="122"/>
      <c r="AB309" s="122">
        <f t="shared" ref="AB309:AB316" si="173">D309*Q309</f>
        <v>115072</v>
      </c>
      <c r="AC309" s="111"/>
      <c r="AD309" s="122">
        <f t="shared" ref="AD309:AD316" si="174">((1-(Q309/H309))*((100-J309)/100))*D309</f>
        <v>1967.16300227445</v>
      </c>
      <c r="AE309" s="111"/>
      <c r="AF309" s="111"/>
    </row>
    <row r="310" spans="1:32" ht="15.6">
      <c r="A310" s="164">
        <v>330.4</v>
      </c>
      <c r="B310" s="164"/>
      <c r="C310" s="132" t="s">
        <v>155</v>
      </c>
      <c r="D310" s="150">
        <v>3167</v>
      </c>
      <c r="E310" s="150"/>
      <c r="F310" s="134" t="s">
        <v>102</v>
      </c>
      <c r="G310" s="134"/>
      <c r="H310" s="159">
        <v>100.5</v>
      </c>
      <c r="I310" s="159"/>
      <c r="J310" s="159">
        <v>0</v>
      </c>
      <c r="K310" s="157">
        <f t="shared" si="166"/>
        <v>0</v>
      </c>
      <c r="L310" s="158"/>
      <c r="M310" s="157">
        <v>1451</v>
      </c>
      <c r="N310" s="157"/>
      <c r="O310" s="157">
        <f t="shared" si="167"/>
        <v>1716</v>
      </c>
      <c r="P310" s="157"/>
      <c r="Q310" s="159">
        <v>31</v>
      </c>
      <c r="R310" s="157">
        <f t="shared" si="168"/>
        <v>55.354838709677416</v>
      </c>
      <c r="S310" s="157"/>
      <c r="T310" s="160">
        <f t="shared" si="169"/>
        <v>1.7478635525632276</v>
      </c>
      <c r="U310" s="127">
        <v>1.1200000000000001</v>
      </c>
      <c r="V310" s="126">
        <f t="shared" si="170"/>
        <v>35.470400000000005</v>
      </c>
      <c r="W310" s="128"/>
      <c r="X310" s="126">
        <f t="shared" si="171"/>
        <v>19.884438709677411</v>
      </c>
      <c r="Y310" s="128"/>
      <c r="Z310" s="122">
        <f t="shared" si="172"/>
        <v>318283.5</v>
      </c>
      <c r="AA310" s="122"/>
      <c r="AB310" s="122">
        <f t="shared" si="173"/>
        <v>98177</v>
      </c>
      <c r="AC310" s="111"/>
      <c r="AD310" s="122">
        <f t="shared" si="174"/>
        <v>2190.1144278606967</v>
      </c>
      <c r="AE310" s="111"/>
      <c r="AF310" s="111"/>
    </row>
    <row r="311" spans="1:32" ht="15.6">
      <c r="A311" s="164">
        <v>331</v>
      </c>
      <c r="B311" s="164"/>
      <c r="C311" s="132" t="s">
        <v>103</v>
      </c>
      <c r="D311" s="150">
        <v>2821096</v>
      </c>
      <c r="E311" s="150"/>
      <c r="F311" s="134" t="s">
        <v>102</v>
      </c>
      <c r="G311" s="134"/>
      <c r="H311" s="159">
        <v>52.67</v>
      </c>
      <c r="I311" s="159"/>
      <c r="J311" s="159">
        <v>-1.24</v>
      </c>
      <c r="K311" s="157">
        <f t="shared" si="166"/>
        <v>-34981.590400000001</v>
      </c>
      <c r="L311" s="158"/>
      <c r="M311" s="157">
        <v>757314</v>
      </c>
      <c r="N311" s="157"/>
      <c r="O311" s="157">
        <f t="shared" si="167"/>
        <v>2098763.5904000001</v>
      </c>
      <c r="P311" s="157"/>
      <c r="Q311" s="159">
        <v>30.28</v>
      </c>
      <c r="R311" s="157">
        <f t="shared" si="168"/>
        <v>69311.875508586527</v>
      </c>
      <c r="S311" s="157"/>
      <c r="T311" s="160">
        <f t="shared" si="169"/>
        <v>2.4569130404844972</v>
      </c>
      <c r="U311" s="127">
        <v>1.92</v>
      </c>
      <c r="V311" s="126">
        <f t="shared" si="170"/>
        <v>54165.043199999993</v>
      </c>
      <c r="W311" s="128"/>
      <c r="X311" s="126">
        <f t="shared" si="171"/>
        <v>15146.832308586534</v>
      </c>
      <c r="Y311" s="128"/>
      <c r="Z311" s="122">
        <f t="shared" si="172"/>
        <v>148587126.31999999</v>
      </c>
      <c r="AA311" s="122"/>
      <c r="AB311" s="122">
        <f t="shared" si="173"/>
        <v>85422786.88000001</v>
      </c>
      <c r="AC311" s="111"/>
      <c r="AD311" s="122">
        <f t="shared" si="174"/>
        <v>1214117.6618389217</v>
      </c>
      <c r="AE311" s="111"/>
      <c r="AF311" s="111"/>
    </row>
    <row r="312" spans="1:32" ht="15.6">
      <c r="A312" s="164">
        <v>332</v>
      </c>
      <c r="B312" s="164"/>
      <c r="C312" s="132" t="s">
        <v>140</v>
      </c>
      <c r="D312" s="150">
        <v>23734199</v>
      </c>
      <c r="E312" s="150"/>
      <c r="F312" s="134" t="s">
        <v>102</v>
      </c>
      <c r="G312" s="134"/>
      <c r="H312" s="159">
        <v>39.61</v>
      </c>
      <c r="I312" s="159"/>
      <c r="J312" s="159">
        <v>-1.8</v>
      </c>
      <c r="K312" s="157">
        <f t="shared" si="166"/>
        <v>-427215.58200000005</v>
      </c>
      <c r="L312" s="158"/>
      <c r="M312" s="157">
        <v>3439012</v>
      </c>
      <c r="N312" s="157"/>
      <c r="O312" s="157">
        <f t="shared" si="167"/>
        <v>20722402.581999999</v>
      </c>
      <c r="P312" s="157"/>
      <c r="Q312" s="159">
        <v>30.34</v>
      </c>
      <c r="R312" s="157">
        <f t="shared" si="168"/>
        <v>683006.01786420564</v>
      </c>
      <c r="S312" s="157"/>
      <c r="T312" s="160">
        <f t="shared" si="169"/>
        <v>2.8777293805626458</v>
      </c>
      <c r="U312" s="127">
        <v>1.56</v>
      </c>
      <c r="V312" s="126">
        <f t="shared" si="170"/>
        <v>370253.50440000003</v>
      </c>
      <c r="W312" s="128"/>
      <c r="X312" s="126">
        <f t="shared" si="171"/>
        <v>312752.51346420561</v>
      </c>
      <c r="Y312" s="128"/>
      <c r="Z312" s="122">
        <f t="shared" si="172"/>
        <v>940111622.38999999</v>
      </c>
      <c r="AA312" s="122"/>
      <c r="AB312" s="122">
        <f t="shared" si="173"/>
        <v>720095597.65999997</v>
      </c>
      <c r="AC312" s="111"/>
      <c r="AD312" s="122">
        <f t="shared" si="174"/>
        <v>5654539.5903847506</v>
      </c>
      <c r="AE312" s="111"/>
      <c r="AF312" s="111"/>
    </row>
    <row r="313" spans="1:32" ht="15.6">
      <c r="A313" s="164">
        <v>333</v>
      </c>
      <c r="B313" s="164"/>
      <c r="C313" s="132" t="s">
        <v>141</v>
      </c>
      <c r="D313" s="150">
        <v>1740728</v>
      </c>
      <c r="E313" s="150"/>
      <c r="F313" s="134" t="s">
        <v>102</v>
      </c>
      <c r="G313" s="134"/>
      <c r="H313" s="159">
        <v>60.23</v>
      </c>
      <c r="I313" s="159"/>
      <c r="J313" s="159">
        <v>-3.3</v>
      </c>
      <c r="K313" s="157">
        <f t="shared" si="166"/>
        <v>-57444.024000000005</v>
      </c>
      <c r="L313" s="158"/>
      <c r="M313" s="157">
        <v>523643</v>
      </c>
      <c r="N313" s="157"/>
      <c r="O313" s="157">
        <f t="shared" si="167"/>
        <v>1274529.024</v>
      </c>
      <c r="P313" s="157"/>
      <c r="Q313" s="159">
        <v>29.93</v>
      </c>
      <c r="R313" s="157">
        <f t="shared" si="168"/>
        <v>42583.662679585701</v>
      </c>
      <c r="S313" s="157"/>
      <c r="T313" s="160">
        <f t="shared" si="169"/>
        <v>2.4463134205680439</v>
      </c>
      <c r="U313" s="127">
        <v>1.79</v>
      </c>
      <c r="V313" s="126">
        <f t="shared" si="170"/>
        <v>31159.031199999998</v>
      </c>
      <c r="W313" s="128"/>
      <c r="X313" s="126">
        <f t="shared" si="171"/>
        <v>11424.631479585703</v>
      </c>
      <c r="Y313" s="128"/>
      <c r="Z313" s="122">
        <f t="shared" si="172"/>
        <v>104844047.44</v>
      </c>
      <c r="AA313" s="122"/>
      <c r="AB313" s="122">
        <f t="shared" si="173"/>
        <v>52099989.039999999</v>
      </c>
      <c r="AC313" s="111"/>
      <c r="AD313" s="122">
        <f t="shared" si="174"/>
        <v>904609.20350655797</v>
      </c>
      <c r="AE313" s="111"/>
      <c r="AF313" s="111"/>
    </row>
    <row r="314" spans="1:32" ht="15.6">
      <c r="A314" s="164">
        <v>334</v>
      </c>
      <c r="B314" s="164"/>
      <c r="C314" s="132" t="s">
        <v>106</v>
      </c>
      <c r="D314" s="150">
        <v>1553232</v>
      </c>
      <c r="E314" s="150"/>
      <c r="F314" s="134" t="s">
        <v>102</v>
      </c>
      <c r="G314" s="134"/>
      <c r="H314" s="159">
        <v>44.41</v>
      </c>
      <c r="I314" s="159"/>
      <c r="J314" s="159">
        <v>-4.0199999999999996</v>
      </c>
      <c r="K314" s="157">
        <f t="shared" si="166"/>
        <v>-62439.926399999989</v>
      </c>
      <c r="L314" s="158"/>
      <c r="M314" s="157">
        <v>313218</v>
      </c>
      <c r="N314" s="157"/>
      <c r="O314" s="157">
        <f t="shared" si="167"/>
        <v>1302453.9264</v>
      </c>
      <c r="P314" s="157"/>
      <c r="Q314" s="159">
        <v>28.55</v>
      </c>
      <c r="R314" s="157">
        <f t="shared" si="168"/>
        <v>45620.102500875655</v>
      </c>
      <c r="S314" s="157"/>
      <c r="T314" s="160">
        <f t="shared" si="169"/>
        <v>2.9371080753471248</v>
      </c>
      <c r="U314" s="127">
        <v>2.4</v>
      </c>
      <c r="V314" s="126">
        <f t="shared" si="170"/>
        <v>37277.567999999999</v>
      </c>
      <c r="W314" s="128"/>
      <c r="X314" s="126">
        <f t="shared" si="171"/>
        <v>8342.5345008756558</v>
      </c>
      <c r="Y314" s="128"/>
      <c r="Z314" s="122">
        <f t="shared" si="172"/>
        <v>68979033.11999999</v>
      </c>
      <c r="AA314" s="122"/>
      <c r="AB314" s="122">
        <f t="shared" si="173"/>
        <v>44344773.600000001</v>
      </c>
      <c r="AC314" s="111"/>
      <c r="AD314" s="122">
        <f t="shared" si="174"/>
        <v>576999.70170466101</v>
      </c>
      <c r="AE314" s="111"/>
      <c r="AF314" s="111"/>
    </row>
    <row r="315" spans="1:32" ht="15.6">
      <c r="A315" s="164">
        <v>335</v>
      </c>
      <c r="B315" s="164"/>
      <c r="C315" s="132" t="s">
        <v>107</v>
      </c>
      <c r="D315" s="150">
        <v>21679</v>
      </c>
      <c r="E315" s="150"/>
      <c r="F315" s="134" t="s">
        <v>102</v>
      </c>
      <c r="G315" s="134"/>
      <c r="H315" s="159">
        <v>32</v>
      </c>
      <c r="I315" s="159"/>
      <c r="J315" s="159">
        <v>0</v>
      </c>
      <c r="K315" s="157">
        <f t="shared" si="166"/>
        <v>0</v>
      </c>
      <c r="L315" s="158"/>
      <c r="M315" s="157">
        <v>2021</v>
      </c>
      <c r="N315" s="157"/>
      <c r="O315" s="157">
        <f t="shared" si="167"/>
        <v>19658</v>
      </c>
      <c r="P315" s="157"/>
      <c r="Q315" s="159">
        <v>26.87</v>
      </c>
      <c r="R315" s="157">
        <f t="shared" si="168"/>
        <v>731.59657610718273</v>
      </c>
      <c r="S315" s="157"/>
      <c r="T315" s="160">
        <f t="shared" si="169"/>
        <v>3.3746786111314298</v>
      </c>
      <c r="U315" s="127">
        <v>3.29</v>
      </c>
      <c r="V315" s="126">
        <f t="shared" si="170"/>
        <v>713.23910000000001</v>
      </c>
      <c r="W315" s="128"/>
      <c r="X315" s="126">
        <f t="shared" si="171"/>
        <v>18.35747610718272</v>
      </c>
      <c r="Y315" s="128"/>
      <c r="Z315" s="122">
        <f t="shared" si="172"/>
        <v>693728</v>
      </c>
      <c r="AA315" s="122"/>
      <c r="AB315" s="122">
        <f t="shared" si="173"/>
        <v>582514.73</v>
      </c>
      <c r="AC315" s="111"/>
      <c r="AD315" s="122">
        <f t="shared" si="174"/>
        <v>3475.4146874999992</v>
      </c>
      <c r="AE315" s="111"/>
      <c r="AF315" s="111"/>
    </row>
    <row r="316" spans="1:32" ht="15.6">
      <c r="A316" s="164">
        <v>336</v>
      </c>
      <c r="B316" s="164"/>
      <c r="C316" s="132" t="s">
        <v>142</v>
      </c>
      <c r="D316" s="154">
        <v>195446</v>
      </c>
      <c r="E316" s="154"/>
      <c r="F316" s="134" t="s">
        <v>102</v>
      </c>
      <c r="G316" s="134"/>
      <c r="H316" s="159">
        <v>59.83</v>
      </c>
      <c r="I316" s="159"/>
      <c r="J316" s="159">
        <v>-1.66</v>
      </c>
      <c r="K316" s="157">
        <f t="shared" si="166"/>
        <v>-3244.4036000000001</v>
      </c>
      <c r="L316" s="158"/>
      <c r="M316" s="157">
        <v>60590</v>
      </c>
      <c r="N316" s="157"/>
      <c r="O316" s="157">
        <f t="shared" si="167"/>
        <v>138100.40359999999</v>
      </c>
      <c r="P316" s="157"/>
      <c r="Q316" s="159">
        <v>30.19</v>
      </c>
      <c r="R316" s="157">
        <f t="shared" si="168"/>
        <v>4574.3757403113605</v>
      </c>
      <c r="S316" s="157"/>
      <c r="T316" s="160">
        <f t="shared" si="169"/>
        <v>2.3404806137303198</v>
      </c>
      <c r="U316" s="127">
        <v>1.82</v>
      </c>
      <c r="V316" s="126">
        <f t="shared" si="170"/>
        <v>3557.1172000000001</v>
      </c>
      <c r="W316" s="128"/>
      <c r="X316" s="126">
        <f t="shared" si="171"/>
        <v>1017.2585403113603</v>
      </c>
      <c r="Y316" s="128"/>
      <c r="Z316" s="122">
        <f t="shared" si="172"/>
        <v>11693534.18</v>
      </c>
      <c r="AA316" s="122"/>
      <c r="AB316" s="122">
        <f t="shared" si="173"/>
        <v>5900514.7400000002</v>
      </c>
      <c r="AC316" s="111"/>
      <c r="AD316" s="122">
        <f t="shared" si="174"/>
        <v>98431.949903125511</v>
      </c>
      <c r="AE316" s="111"/>
      <c r="AF316" s="111"/>
    </row>
    <row r="317" spans="1:32" ht="15.6">
      <c r="A317" s="164"/>
      <c r="B317" s="164"/>
      <c r="C317" s="134" t="s">
        <v>183</v>
      </c>
      <c r="D317" s="153">
        <f>SUM(D309:D316)</f>
        <v>30073259</v>
      </c>
      <c r="E317" s="154"/>
      <c r="F317" s="134"/>
      <c r="G317" s="134"/>
      <c r="H317" s="171">
        <f>Z317/D317</f>
        <v>42.41217027226746</v>
      </c>
      <c r="I317" s="138"/>
      <c r="J317" s="171">
        <f>(K317/D317)*100</f>
        <v>-1.9463322096218438</v>
      </c>
      <c r="K317" s="155">
        <f>SUM(K309:K316)</f>
        <v>-585325.52639999997</v>
      </c>
      <c r="L317" s="134"/>
      <c r="M317" s="155">
        <f>SUM(M309:M316)</f>
        <v>5098549</v>
      </c>
      <c r="N317" s="139"/>
      <c r="O317" s="155">
        <f>SUM(O309:O316)</f>
        <v>25560035.526399996</v>
      </c>
      <c r="P317" s="154"/>
      <c r="Q317" s="171">
        <f>AB317/D317</f>
        <v>30.214863831352631</v>
      </c>
      <c r="R317" s="155">
        <f>SUM(R309:R316)</f>
        <v>845960.7921599946</v>
      </c>
      <c r="S317" s="154"/>
      <c r="T317" s="172">
        <f t="shared" si="169"/>
        <v>2.8130000548327492</v>
      </c>
      <c r="U317" s="116">
        <f>(V317/D317)*100</f>
        <v>1.6533711650606273</v>
      </c>
      <c r="V317" s="129">
        <f>SUM(V309:V316)</f>
        <v>497222.59269999992</v>
      </c>
      <c r="W317" s="111"/>
      <c r="X317" s="129">
        <f>SUM(X309:X316)</f>
        <v>348738.19945999468</v>
      </c>
      <c r="Y317" s="111"/>
      <c r="Z317" s="129">
        <f>SUM(Z309:Z316)</f>
        <v>1275472181.3499999</v>
      </c>
      <c r="AA317" s="114"/>
      <c r="AB317" s="129">
        <f>SUM(AB309:AB316)</f>
        <v>908659425.64999998</v>
      </c>
      <c r="AC317" s="111"/>
      <c r="AD317" s="129">
        <f>SUM(AD309:AD316)</f>
        <v>8456330.799455652</v>
      </c>
      <c r="AE317" s="111"/>
      <c r="AF317" s="111"/>
    </row>
    <row r="318" spans="1:32" ht="15.6">
      <c r="A318" s="164"/>
      <c r="B318" s="164"/>
      <c r="C318" s="132"/>
      <c r="D318" s="154"/>
      <c r="E318" s="154"/>
      <c r="F318" s="134"/>
      <c r="G318" s="134"/>
      <c r="H318" s="138"/>
      <c r="I318" s="138"/>
      <c r="J318" s="138"/>
      <c r="K318" s="139"/>
      <c r="L318" s="134"/>
      <c r="M318" s="139"/>
      <c r="N318" s="139"/>
      <c r="O318" s="139"/>
      <c r="P318" s="139"/>
      <c r="Q318" s="138"/>
      <c r="R318" s="139"/>
      <c r="S318" s="139"/>
      <c r="T318" s="140"/>
      <c r="U318" s="116"/>
      <c r="V318" s="117"/>
      <c r="W318" s="111"/>
      <c r="X318" s="117"/>
      <c r="Y318" s="111"/>
      <c r="Z318" s="114"/>
      <c r="AA318" s="114"/>
      <c r="AB318" s="114"/>
      <c r="AC318" s="111"/>
      <c r="AD318" s="114"/>
      <c r="AE318" s="111"/>
      <c r="AF318" s="111"/>
    </row>
    <row r="319" spans="1:32" ht="15.6">
      <c r="A319" s="164"/>
      <c r="B319" s="164"/>
      <c r="C319" s="165" t="s">
        <v>184</v>
      </c>
      <c r="D319" s="154"/>
      <c r="E319" s="154"/>
      <c r="F319" s="134"/>
      <c r="G319" s="134"/>
      <c r="H319" s="138"/>
      <c r="I319" s="138"/>
      <c r="J319" s="138"/>
      <c r="K319" s="139"/>
      <c r="L319" s="134"/>
      <c r="M319" s="139"/>
      <c r="N319" s="139"/>
      <c r="O319" s="139"/>
      <c r="P319" s="139"/>
      <c r="Q319" s="138"/>
      <c r="R319" s="139"/>
      <c r="S319" s="139"/>
      <c r="T319" s="140"/>
      <c r="U319" s="116"/>
      <c r="V319" s="117"/>
      <c r="W319" s="111"/>
      <c r="X319" s="117"/>
      <c r="Y319" s="111"/>
      <c r="Z319" s="114"/>
      <c r="AA319" s="114"/>
      <c r="AB319" s="114"/>
      <c r="AC319" s="111"/>
      <c r="AD319" s="114"/>
      <c r="AE319" s="111"/>
      <c r="AF319" s="111"/>
    </row>
    <row r="320" spans="1:32" ht="15.6">
      <c r="A320" s="164">
        <v>331</v>
      </c>
      <c r="B320" s="164"/>
      <c r="C320" s="132" t="s">
        <v>103</v>
      </c>
      <c r="D320" s="152">
        <v>294174</v>
      </c>
      <c r="E320" s="150"/>
      <c r="F320" s="134" t="s">
        <v>102</v>
      </c>
      <c r="G320" s="134"/>
      <c r="H320" s="138">
        <v>41.43</v>
      </c>
      <c r="I320" s="138"/>
      <c r="J320" s="138">
        <v>-0.4</v>
      </c>
      <c r="K320" s="157">
        <f t="shared" ref="K320:K325" si="175">(J320/100)*D320</f>
        <v>-1176.6959999999999</v>
      </c>
      <c r="L320" s="134"/>
      <c r="M320" s="157">
        <v>166484</v>
      </c>
      <c r="N320" s="139"/>
      <c r="O320" s="157">
        <f t="shared" ref="O320:O325" si="176">D320-K320-M320</f>
        <v>128866.696</v>
      </c>
      <c r="P320" s="157"/>
      <c r="Q320" s="138">
        <v>11.88</v>
      </c>
      <c r="R320" s="157">
        <f t="shared" ref="R320:R325" si="177">O320/Q320</f>
        <v>10847.364983164982</v>
      </c>
      <c r="S320" s="157"/>
      <c r="T320" s="140">
        <f t="shared" ref="T320:T326" si="178">(R320/D320)*100</f>
        <v>3.6873975888980608</v>
      </c>
      <c r="U320" s="116">
        <v>3.72</v>
      </c>
      <c r="V320" s="126">
        <f t="shared" ref="V320:V325" si="179">(U320/100)*D320</f>
        <v>10943.272800000001</v>
      </c>
      <c r="W320" s="111"/>
      <c r="X320" s="126">
        <f t="shared" ref="X320:X325" si="180">R320-V320</f>
        <v>-95.907816835018821</v>
      </c>
      <c r="Y320" s="111"/>
      <c r="Z320" s="114">
        <f t="shared" ref="Z320:Z325" si="181">D320*H320</f>
        <v>12187628.82</v>
      </c>
      <c r="AA320" s="114"/>
      <c r="AB320" s="114">
        <f t="shared" ref="AB320:AB325" si="182">D320*Q320</f>
        <v>3494787.12</v>
      </c>
      <c r="AC320" s="111"/>
      <c r="AD320" s="122">
        <f t="shared" ref="AD320:AD325" si="183">((1-(Q320/H320))*((100-J320)/100))*D320</f>
        <v>210659.2581897176</v>
      </c>
      <c r="AE320" s="111"/>
      <c r="AF320" s="111"/>
    </row>
    <row r="321" spans="1:32" ht="15.6">
      <c r="A321" s="164">
        <v>332</v>
      </c>
      <c r="B321" s="164"/>
      <c r="C321" s="132" t="s">
        <v>140</v>
      </c>
      <c r="D321" s="150">
        <v>4073015</v>
      </c>
      <c r="E321" s="150"/>
      <c r="F321" s="134" t="s">
        <v>102</v>
      </c>
      <c r="G321" s="134"/>
      <c r="H321" s="138">
        <v>33.71</v>
      </c>
      <c r="I321" s="138"/>
      <c r="J321" s="138">
        <v>-0.57999999999999996</v>
      </c>
      <c r="K321" s="157">
        <f t="shared" si="175"/>
        <v>-23623.486999999997</v>
      </c>
      <c r="L321" s="134"/>
      <c r="M321" s="157">
        <v>2090376</v>
      </c>
      <c r="N321" s="139"/>
      <c r="O321" s="157">
        <f t="shared" si="176"/>
        <v>2006262.4870000002</v>
      </c>
      <c r="P321" s="157"/>
      <c r="Q321" s="138">
        <v>11.82</v>
      </c>
      <c r="R321" s="157">
        <f t="shared" si="177"/>
        <v>169734.5589678511</v>
      </c>
      <c r="S321" s="157"/>
      <c r="T321" s="140">
        <f t="shared" si="178"/>
        <v>4.1672952092700637</v>
      </c>
      <c r="U321" s="116">
        <v>3.65</v>
      </c>
      <c r="V321" s="126">
        <f t="shared" si="179"/>
        <v>148665.04749999999</v>
      </c>
      <c r="W321" s="111"/>
      <c r="X321" s="126">
        <f t="shared" si="180"/>
        <v>21069.511467851116</v>
      </c>
      <c r="Y321" s="111"/>
      <c r="Z321" s="114">
        <f t="shared" si="181"/>
        <v>137301335.65000001</v>
      </c>
      <c r="AA321" s="114"/>
      <c r="AB321" s="114">
        <f t="shared" si="182"/>
        <v>48143037.300000004</v>
      </c>
      <c r="AC321" s="111"/>
      <c r="AD321" s="122">
        <f t="shared" si="183"/>
        <v>2660202.2094461587</v>
      </c>
      <c r="AE321" s="111"/>
      <c r="AF321" s="111"/>
    </row>
    <row r="322" spans="1:32" ht="15.6">
      <c r="A322" s="164">
        <v>333</v>
      </c>
      <c r="B322" s="164"/>
      <c r="C322" s="132" t="s">
        <v>141</v>
      </c>
      <c r="D322" s="150">
        <v>1922715</v>
      </c>
      <c r="E322" s="150"/>
      <c r="F322" s="134" t="s">
        <v>102</v>
      </c>
      <c r="G322" s="134"/>
      <c r="H322" s="138">
        <v>25.44</v>
      </c>
      <c r="I322" s="138"/>
      <c r="J322" s="138">
        <v>-1.08</v>
      </c>
      <c r="K322" s="157">
        <f t="shared" si="175"/>
        <v>-20765.322</v>
      </c>
      <c r="L322" s="134"/>
      <c r="M322" s="157">
        <v>812767</v>
      </c>
      <c r="N322" s="139"/>
      <c r="O322" s="157">
        <f t="shared" si="176"/>
        <v>1130713.3219999999</v>
      </c>
      <c r="P322" s="157"/>
      <c r="Q322" s="138">
        <v>11.76</v>
      </c>
      <c r="R322" s="157">
        <f t="shared" si="177"/>
        <v>96149.092006802719</v>
      </c>
      <c r="S322" s="157"/>
      <c r="T322" s="140">
        <f t="shared" si="178"/>
        <v>5.0006939149485348</v>
      </c>
      <c r="U322" s="116">
        <v>4.71</v>
      </c>
      <c r="V322" s="126">
        <f t="shared" si="179"/>
        <v>90559.876499999998</v>
      </c>
      <c r="W322" s="111"/>
      <c r="X322" s="126">
        <f t="shared" si="180"/>
        <v>5589.2155068027205</v>
      </c>
      <c r="Y322" s="111"/>
      <c r="Z322" s="114">
        <f t="shared" si="181"/>
        <v>48913869.600000001</v>
      </c>
      <c r="AA322" s="114"/>
      <c r="AB322" s="114">
        <f t="shared" si="182"/>
        <v>22611128.399999999</v>
      </c>
      <c r="AC322" s="111"/>
      <c r="AD322" s="122">
        <f t="shared" si="183"/>
        <v>1045079.0410754716</v>
      </c>
      <c r="AE322" s="111"/>
      <c r="AF322" s="111"/>
    </row>
    <row r="323" spans="1:32" ht="15.6">
      <c r="A323" s="164">
        <v>334</v>
      </c>
      <c r="B323" s="164"/>
      <c r="C323" s="132" t="s">
        <v>106</v>
      </c>
      <c r="D323" s="150">
        <v>466435</v>
      </c>
      <c r="E323" s="150"/>
      <c r="F323" s="134" t="s">
        <v>102</v>
      </c>
      <c r="G323" s="134"/>
      <c r="H323" s="138">
        <v>26.21</v>
      </c>
      <c r="I323" s="138"/>
      <c r="J323" s="138">
        <v>-1.35</v>
      </c>
      <c r="K323" s="157">
        <f t="shared" si="175"/>
        <v>-6296.8725000000004</v>
      </c>
      <c r="L323" s="134"/>
      <c r="M323" s="157">
        <v>204991</v>
      </c>
      <c r="N323" s="139"/>
      <c r="O323" s="157">
        <f t="shared" si="176"/>
        <v>267740.8725</v>
      </c>
      <c r="P323" s="157"/>
      <c r="Q323" s="138">
        <v>11.4</v>
      </c>
      <c r="R323" s="157">
        <f t="shared" si="177"/>
        <v>23486.041447368421</v>
      </c>
      <c r="S323" s="157"/>
      <c r="T323" s="140">
        <f t="shared" si="178"/>
        <v>5.0352227957525528</v>
      </c>
      <c r="U323" s="116">
        <v>4.6100000000000003</v>
      </c>
      <c r="V323" s="126">
        <f t="shared" si="179"/>
        <v>21502.6535</v>
      </c>
      <c r="W323" s="111"/>
      <c r="X323" s="126">
        <f t="shared" si="180"/>
        <v>1983.387947368421</v>
      </c>
      <c r="Y323" s="111"/>
      <c r="Z323" s="114">
        <f t="shared" si="181"/>
        <v>12225261.35</v>
      </c>
      <c r="AA323" s="114"/>
      <c r="AB323" s="114">
        <f t="shared" si="182"/>
        <v>5317359</v>
      </c>
      <c r="AC323" s="111"/>
      <c r="AD323" s="122">
        <f t="shared" si="183"/>
        <v>267117.85699065239</v>
      </c>
      <c r="AE323" s="111"/>
      <c r="AF323" s="111"/>
    </row>
    <row r="324" spans="1:32" ht="15.6">
      <c r="A324" s="164">
        <v>335</v>
      </c>
      <c r="B324" s="164"/>
      <c r="C324" s="132" t="s">
        <v>107</v>
      </c>
      <c r="D324" s="150">
        <v>73267</v>
      </c>
      <c r="E324" s="150"/>
      <c r="F324" s="134" t="s">
        <v>102</v>
      </c>
      <c r="G324" s="134"/>
      <c r="H324" s="138">
        <v>28.72</v>
      </c>
      <c r="I324" s="138"/>
      <c r="J324" s="138">
        <v>0</v>
      </c>
      <c r="K324" s="157">
        <f t="shared" si="175"/>
        <v>0</v>
      </c>
      <c r="L324" s="134"/>
      <c r="M324" s="157">
        <v>34204</v>
      </c>
      <c r="N324" s="139"/>
      <c r="O324" s="157">
        <f t="shared" si="176"/>
        <v>39063</v>
      </c>
      <c r="P324" s="157"/>
      <c r="Q324" s="138">
        <v>11.37</v>
      </c>
      <c r="R324" s="157">
        <f t="shared" si="177"/>
        <v>3435.6200527704486</v>
      </c>
      <c r="S324" s="157"/>
      <c r="T324" s="140">
        <f t="shared" si="178"/>
        <v>4.6891780102507932</v>
      </c>
      <c r="U324" s="116">
        <v>4.4800000000000004</v>
      </c>
      <c r="V324" s="126">
        <f t="shared" si="179"/>
        <v>3282.3616000000006</v>
      </c>
      <c r="W324" s="111"/>
      <c r="X324" s="126">
        <f t="shared" si="180"/>
        <v>153.258452770448</v>
      </c>
      <c r="Y324" s="111"/>
      <c r="Z324" s="114">
        <f t="shared" si="181"/>
        <v>2104228.2399999998</v>
      </c>
      <c r="AA324" s="114"/>
      <c r="AB324" s="114">
        <f t="shared" si="182"/>
        <v>833045.78999999992</v>
      </c>
      <c r="AC324" s="111"/>
      <c r="AD324" s="122">
        <f t="shared" si="183"/>
        <v>44261.227367688029</v>
      </c>
      <c r="AE324" s="111"/>
      <c r="AF324" s="111"/>
    </row>
    <row r="325" spans="1:32" ht="15.6">
      <c r="A325" s="164">
        <v>336</v>
      </c>
      <c r="B325" s="164"/>
      <c r="C325" s="132" t="s">
        <v>142</v>
      </c>
      <c r="D325" s="150">
        <v>51115</v>
      </c>
      <c r="E325" s="150"/>
      <c r="F325" s="134" t="s">
        <v>102</v>
      </c>
      <c r="G325" s="134"/>
      <c r="H325" s="138">
        <v>61.95</v>
      </c>
      <c r="I325" s="138"/>
      <c r="J325" s="138">
        <v>-0.54</v>
      </c>
      <c r="K325" s="157">
        <f t="shared" si="175"/>
        <v>-276.02100000000002</v>
      </c>
      <c r="L325" s="134"/>
      <c r="M325" s="157">
        <v>32991</v>
      </c>
      <c r="N325" s="139"/>
      <c r="O325" s="157">
        <f t="shared" si="176"/>
        <v>18400.021000000001</v>
      </c>
      <c r="P325" s="157"/>
      <c r="Q325" s="138">
        <v>11.73</v>
      </c>
      <c r="R325" s="157">
        <f t="shared" si="177"/>
        <v>1568.629241261722</v>
      </c>
      <c r="S325" s="157"/>
      <c r="T325" s="140">
        <f t="shared" si="178"/>
        <v>3.068823713707761</v>
      </c>
      <c r="U325" s="116">
        <v>3.15</v>
      </c>
      <c r="V325" s="126">
        <f t="shared" si="179"/>
        <v>1610.1224999999999</v>
      </c>
      <c r="W325" s="111"/>
      <c r="X325" s="126">
        <f t="shared" si="180"/>
        <v>-41.493258738277973</v>
      </c>
      <c r="Y325" s="111"/>
      <c r="Z325" s="114">
        <f t="shared" si="181"/>
        <v>3166574.25</v>
      </c>
      <c r="AA325" s="114"/>
      <c r="AB325" s="114">
        <f t="shared" si="182"/>
        <v>599578.95000000007</v>
      </c>
      <c r="AC325" s="111"/>
      <c r="AD325" s="122">
        <f t="shared" si="183"/>
        <v>41660.324045520589</v>
      </c>
      <c r="AE325" s="111"/>
      <c r="AF325" s="111"/>
    </row>
    <row r="326" spans="1:32" ht="15.6">
      <c r="A326" s="164"/>
      <c r="B326" s="164"/>
      <c r="C326" s="134" t="s">
        <v>185</v>
      </c>
      <c r="D326" s="153">
        <f>SUM(D320:D325)</f>
        <v>6880721</v>
      </c>
      <c r="E326" s="154"/>
      <c r="F326" s="134"/>
      <c r="G326" s="134"/>
      <c r="H326" s="171">
        <f>Z326/D326</f>
        <v>31.377365527537012</v>
      </c>
      <c r="I326" s="138"/>
      <c r="J326" s="171">
        <f>(K326/D326)*100</f>
        <v>-0.75774615043975768</v>
      </c>
      <c r="K326" s="155">
        <f>SUM(K320:K325)</f>
        <v>-52138.398499999996</v>
      </c>
      <c r="L326" s="134"/>
      <c r="M326" s="155">
        <f>SUM(M320:M325)</f>
        <v>3341813</v>
      </c>
      <c r="N326" s="139"/>
      <c r="O326" s="155">
        <f>SUM(O320:O325)</f>
        <v>3591046.3985000001</v>
      </c>
      <c r="P326" s="154"/>
      <c r="Q326" s="171">
        <f>AB326/D326</f>
        <v>11.771867593526899</v>
      </c>
      <c r="R326" s="155">
        <f>SUM(R320:R325)</f>
        <v>305221.30669921945</v>
      </c>
      <c r="S326" s="154"/>
      <c r="T326" s="172">
        <f t="shared" si="178"/>
        <v>4.4358913360855556</v>
      </c>
      <c r="U326" s="116">
        <f>(V326/D326)*100</f>
        <v>4.0193946884345406</v>
      </c>
      <c r="V326" s="129">
        <f>SUM(V320:V325)</f>
        <v>276563.33439999999</v>
      </c>
      <c r="W326" s="111"/>
      <c r="X326" s="129">
        <f>SUM(X320:X325)</f>
        <v>28657.972299219411</v>
      </c>
      <c r="Y326" s="111"/>
      <c r="Z326" s="129">
        <f>SUM(Z320:Z325)</f>
        <v>215898897.91</v>
      </c>
      <c r="AA326" s="114"/>
      <c r="AB326" s="129">
        <f>SUM(AB320:AB325)</f>
        <v>80998936.560000002</v>
      </c>
      <c r="AC326" s="111"/>
      <c r="AD326" s="129">
        <f>SUM(AD320:AD325)</f>
        <v>4268979.9171152087</v>
      </c>
      <c r="AE326" s="111"/>
      <c r="AF326" s="111"/>
    </row>
    <row r="327" spans="1:32" ht="15.6">
      <c r="A327" s="164"/>
      <c r="B327" s="164"/>
      <c r="C327" s="132"/>
      <c r="D327" s="150"/>
      <c r="E327" s="150"/>
      <c r="F327" s="134"/>
      <c r="G327" s="134"/>
      <c r="H327" s="138"/>
      <c r="I327" s="138"/>
      <c r="J327" s="138"/>
      <c r="K327" s="139"/>
      <c r="L327" s="134"/>
      <c r="M327" s="139"/>
      <c r="N327" s="139"/>
      <c r="O327" s="139"/>
      <c r="P327" s="139"/>
      <c r="Q327" s="138"/>
      <c r="R327" s="139"/>
      <c r="S327" s="139"/>
      <c r="T327" s="140"/>
      <c r="U327" s="116"/>
      <c r="V327" s="117"/>
      <c r="W327" s="111"/>
      <c r="X327" s="117"/>
      <c r="Y327" s="111"/>
      <c r="Z327" s="114"/>
      <c r="AA327" s="114"/>
      <c r="AB327" s="114"/>
      <c r="AC327" s="111"/>
      <c r="AD327" s="114"/>
      <c r="AE327" s="111"/>
      <c r="AF327" s="111"/>
    </row>
    <row r="328" spans="1:32" ht="15.6">
      <c r="A328" s="164"/>
      <c r="B328" s="164"/>
      <c r="C328" s="165" t="s">
        <v>186</v>
      </c>
      <c r="D328" s="150"/>
      <c r="E328" s="150"/>
      <c r="F328" s="134"/>
      <c r="G328" s="134"/>
      <c r="H328" s="138"/>
      <c r="I328" s="138"/>
      <c r="J328" s="138"/>
      <c r="K328" s="139"/>
      <c r="L328" s="134"/>
      <c r="M328" s="139"/>
      <c r="N328" s="139"/>
      <c r="O328" s="139"/>
      <c r="P328" s="139"/>
      <c r="Q328" s="138"/>
      <c r="R328" s="139"/>
      <c r="S328" s="139"/>
      <c r="T328" s="140"/>
      <c r="U328" s="116"/>
      <c r="V328" s="117"/>
      <c r="W328" s="111"/>
      <c r="X328" s="117"/>
      <c r="Y328" s="111"/>
      <c r="Z328" s="114"/>
      <c r="AA328" s="114"/>
      <c r="AB328" s="114"/>
      <c r="AC328" s="111"/>
      <c r="AD328" s="114"/>
      <c r="AE328" s="111"/>
      <c r="AF328" s="111"/>
    </row>
    <row r="329" spans="1:32" ht="15.6">
      <c r="A329" s="164">
        <v>331</v>
      </c>
      <c r="B329" s="164"/>
      <c r="C329" s="132" t="s">
        <v>103</v>
      </c>
      <c r="D329" s="152">
        <v>141402</v>
      </c>
      <c r="E329" s="150"/>
      <c r="F329" s="134" t="s">
        <v>102</v>
      </c>
      <c r="G329" s="134"/>
      <c r="H329" s="138">
        <v>43.37</v>
      </c>
      <c r="I329" s="138"/>
      <c r="J329" s="138">
        <v>-0.49</v>
      </c>
      <c r="K329" s="157">
        <f t="shared" ref="K329:K334" si="184">(J329/100)*D329</f>
        <v>-692.86979999999994</v>
      </c>
      <c r="L329" s="134"/>
      <c r="M329" s="157">
        <v>79348</v>
      </c>
      <c r="N329" s="139"/>
      <c r="O329" s="157">
        <f t="shared" ref="O329:O334" si="185">D329-K329-M329</f>
        <v>62746.869799999986</v>
      </c>
      <c r="P329" s="157"/>
      <c r="Q329" s="138">
        <v>13.71</v>
      </c>
      <c r="R329" s="157">
        <f t="shared" ref="R329:R334" si="186">O329/Q329</f>
        <v>4576.7228154631639</v>
      </c>
      <c r="S329" s="157"/>
      <c r="T329" s="140">
        <f t="shared" ref="T329:T335" si="187">(R329/D329)*100</f>
        <v>3.2366747397230333</v>
      </c>
      <c r="U329" s="116">
        <v>3.34</v>
      </c>
      <c r="V329" s="126">
        <f t="shared" ref="V329:V334" si="188">(U329/100)*D329</f>
        <v>4722.8267999999998</v>
      </c>
      <c r="W329" s="111"/>
      <c r="X329" s="126">
        <f t="shared" ref="X329:X334" si="189">R329-V329</f>
        <v>-146.10398453683592</v>
      </c>
      <c r="Y329" s="111"/>
      <c r="Z329" s="114">
        <f t="shared" ref="Z329:Z334" si="190">D329*H329</f>
        <v>6132604.7399999993</v>
      </c>
      <c r="AA329" s="114"/>
      <c r="AB329" s="114">
        <f t="shared" ref="AB329:AB334" si="191">D329*Q329</f>
        <v>1938621.4200000002</v>
      </c>
      <c r="AC329" s="111"/>
      <c r="AD329" s="122">
        <f t="shared" ref="AD329:AD334" si="192">((1-(Q329/H329))*((100-J329)/100))*D329</f>
        <v>97176.247135531463</v>
      </c>
      <c r="AE329" s="111"/>
      <c r="AF329" s="111"/>
    </row>
    <row r="330" spans="1:32" ht="15.6">
      <c r="A330" s="164">
        <v>332</v>
      </c>
      <c r="B330" s="164"/>
      <c r="C330" s="132" t="s">
        <v>140</v>
      </c>
      <c r="D330" s="150">
        <v>971149</v>
      </c>
      <c r="E330" s="150"/>
      <c r="F330" s="134" t="s">
        <v>102</v>
      </c>
      <c r="G330" s="134"/>
      <c r="H330" s="138">
        <v>45.36</v>
      </c>
      <c r="I330" s="138"/>
      <c r="J330" s="138">
        <v>-0.71</v>
      </c>
      <c r="K330" s="157">
        <f t="shared" si="184"/>
        <v>-6895.1578999999992</v>
      </c>
      <c r="L330" s="134"/>
      <c r="M330" s="157">
        <v>556908</v>
      </c>
      <c r="N330" s="139"/>
      <c r="O330" s="157">
        <f t="shared" si="185"/>
        <v>421136.15789999999</v>
      </c>
      <c r="P330" s="157"/>
      <c r="Q330" s="138">
        <v>13.75</v>
      </c>
      <c r="R330" s="157">
        <f t="shared" si="186"/>
        <v>30628.084210909092</v>
      </c>
      <c r="S330" s="157"/>
      <c r="T330" s="140">
        <f t="shared" si="187"/>
        <v>3.1537986664156676</v>
      </c>
      <c r="U330" s="116">
        <v>3.24</v>
      </c>
      <c r="V330" s="126">
        <f t="shared" si="188"/>
        <v>31465.227600000006</v>
      </c>
      <c r="W330" s="111"/>
      <c r="X330" s="126">
        <f t="shared" si="189"/>
        <v>-837.14338909091384</v>
      </c>
      <c r="Y330" s="111"/>
      <c r="Z330" s="114">
        <f t="shared" si="190"/>
        <v>44051318.640000001</v>
      </c>
      <c r="AA330" s="114"/>
      <c r="AB330" s="114">
        <f t="shared" si="191"/>
        <v>13353298.75</v>
      </c>
      <c r="AC330" s="111"/>
      <c r="AD330" s="122">
        <f t="shared" si="192"/>
        <v>681569.13208154764</v>
      </c>
      <c r="AE330" s="111"/>
      <c r="AF330" s="111"/>
    </row>
    <row r="331" spans="1:32" ht="15.6">
      <c r="A331" s="164">
        <v>333</v>
      </c>
      <c r="B331" s="164"/>
      <c r="C331" s="132" t="s">
        <v>141</v>
      </c>
      <c r="D331" s="150">
        <v>426169</v>
      </c>
      <c r="E331" s="150"/>
      <c r="F331" s="134" t="s">
        <v>102</v>
      </c>
      <c r="G331" s="134"/>
      <c r="H331" s="138">
        <v>34.44</v>
      </c>
      <c r="I331" s="138"/>
      <c r="J331" s="138">
        <v>-1.32</v>
      </c>
      <c r="K331" s="157">
        <f t="shared" si="184"/>
        <v>-5625.4308000000001</v>
      </c>
      <c r="L331" s="134"/>
      <c r="M331" s="157">
        <v>210680</v>
      </c>
      <c r="N331" s="139"/>
      <c r="O331" s="157">
        <f t="shared" si="185"/>
        <v>221114.43079999997</v>
      </c>
      <c r="P331" s="157"/>
      <c r="Q331" s="138">
        <v>13.66</v>
      </c>
      <c r="R331" s="157">
        <f t="shared" si="186"/>
        <v>16187.000790629574</v>
      </c>
      <c r="S331" s="157"/>
      <c r="T331" s="140">
        <f t="shared" si="187"/>
        <v>3.7982586229006743</v>
      </c>
      <c r="U331" s="116">
        <v>3.78</v>
      </c>
      <c r="V331" s="126">
        <f t="shared" si="188"/>
        <v>16109.188200000001</v>
      </c>
      <c r="W331" s="111"/>
      <c r="X331" s="126">
        <f t="shared" si="189"/>
        <v>77.812590629573606</v>
      </c>
      <c r="Y331" s="111"/>
      <c r="Z331" s="114">
        <f t="shared" si="190"/>
        <v>14677260.359999999</v>
      </c>
      <c r="AA331" s="114"/>
      <c r="AB331" s="114">
        <f t="shared" si="191"/>
        <v>5821468.54</v>
      </c>
      <c r="AC331" s="111"/>
      <c r="AD331" s="122">
        <f t="shared" si="192"/>
        <v>260531.01835145176</v>
      </c>
      <c r="AE331" s="111"/>
      <c r="AF331" s="111"/>
    </row>
    <row r="332" spans="1:32" ht="15.6">
      <c r="A332" s="164">
        <v>334</v>
      </c>
      <c r="B332" s="164"/>
      <c r="C332" s="132" t="s">
        <v>106</v>
      </c>
      <c r="D332" s="150">
        <v>625750</v>
      </c>
      <c r="E332" s="150"/>
      <c r="F332" s="134" t="s">
        <v>102</v>
      </c>
      <c r="G332" s="134"/>
      <c r="H332" s="138">
        <v>27.36</v>
      </c>
      <c r="I332" s="138"/>
      <c r="J332" s="138">
        <v>-1.64</v>
      </c>
      <c r="K332" s="157">
        <f t="shared" si="184"/>
        <v>-10262.299999999999</v>
      </c>
      <c r="L332" s="134"/>
      <c r="M332" s="157">
        <v>259289</v>
      </c>
      <c r="N332" s="139"/>
      <c r="O332" s="157">
        <f t="shared" si="185"/>
        <v>376723.30000000005</v>
      </c>
      <c r="P332" s="157"/>
      <c r="Q332" s="138">
        <v>13.27</v>
      </c>
      <c r="R332" s="157">
        <f t="shared" si="186"/>
        <v>28389.095704596839</v>
      </c>
      <c r="S332" s="157"/>
      <c r="T332" s="140">
        <f t="shared" si="187"/>
        <v>4.5368111393682522</v>
      </c>
      <c r="U332" s="116">
        <v>4.34</v>
      </c>
      <c r="V332" s="126">
        <f t="shared" si="188"/>
        <v>27157.55</v>
      </c>
      <c r="W332" s="111"/>
      <c r="X332" s="126">
        <f t="shared" si="189"/>
        <v>1231.5457045968396</v>
      </c>
      <c r="Y332" s="111"/>
      <c r="Z332" s="114">
        <f t="shared" si="190"/>
        <v>17120520</v>
      </c>
      <c r="AA332" s="114"/>
      <c r="AB332" s="114">
        <f t="shared" si="191"/>
        <v>8303702.5</v>
      </c>
      <c r="AC332" s="111"/>
      <c r="AD332" s="122">
        <f t="shared" si="192"/>
        <v>327537.03607456136</v>
      </c>
      <c r="AE332" s="111"/>
      <c r="AF332" s="111"/>
    </row>
    <row r="333" spans="1:32" ht="15.6">
      <c r="A333" s="164">
        <v>335</v>
      </c>
      <c r="B333" s="164"/>
      <c r="C333" s="132" t="s">
        <v>107</v>
      </c>
      <c r="D333" s="150">
        <v>7952</v>
      </c>
      <c r="E333" s="150"/>
      <c r="F333" s="134" t="s">
        <v>102</v>
      </c>
      <c r="G333" s="134"/>
      <c r="H333" s="138">
        <v>39.020000000000003</v>
      </c>
      <c r="I333" s="138"/>
      <c r="J333" s="138">
        <v>0</v>
      </c>
      <c r="K333" s="157">
        <f t="shared" si="184"/>
        <v>0</v>
      </c>
      <c r="L333" s="134"/>
      <c r="M333" s="157">
        <v>4248</v>
      </c>
      <c r="N333" s="139"/>
      <c r="O333" s="157">
        <f t="shared" si="185"/>
        <v>3704</v>
      </c>
      <c r="P333" s="157"/>
      <c r="Q333" s="138">
        <v>13.12</v>
      </c>
      <c r="R333" s="157">
        <f t="shared" si="186"/>
        <v>282.3170731707317</v>
      </c>
      <c r="S333" s="157"/>
      <c r="T333" s="140">
        <f t="shared" si="187"/>
        <v>3.5502650046621191</v>
      </c>
      <c r="U333" s="116">
        <v>3.53</v>
      </c>
      <c r="V333" s="126">
        <f t="shared" si="188"/>
        <v>280.7056</v>
      </c>
      <c r="W333" s="111"/>
      <c r="X333" s="126">
        <f t="shared" si="189"/>
        <v>1.6114731707316992</v>
      </c>
      <c r="Y333" s="111"/>
      <c r="Z333" s="114">
        <f t="shared" si="190"/>
        <v>310287.04000000004</v>
      </c>
      <c r="AA333" s="114"/>
      <c r="AB333" s="114">
        <f t="shared" si="191"/>
        <v>104330.23999999999</v>
      </c>
      <c r="AC333" s="111"/>
      <c r="AD333" s="122">
        <f t="shared" si="192"/>
        <v>5278.2368016401851</v>
      </c>
      <c r="AE333" s="111"/>
      <c r="AF333" s="111"/>
    </row>
    <row r="334" spans="1:32" ht="15.6">
      <c r="A334" s="164">
        <v>336</v>
      </c>
      <c r="B334" s="164"/>
      <c r="C334" s="132" t="s">
        <v>142</v>
      </c>
      <c r="D334" s="150">
        <v>2720</v>
      </c>
      <c r="E334" s="150"/>
      <c r="F334" s="134" t="s">
        <v>102</v>
      </c>
      <c r="G334" s="134"/>
      <c r="H334" s="138">
        <v>91.96</v>
      </c>
      <c r="I334" s="138"/>
      <c r="J334" s="138">
        <v>-0.66</v>
      </c>
      <c r="K334" s="157">
        <f t="shared" si="184"/>
        <v>-17.951999999999998</v>
      </c>
      <c r="L334" s="134"/>
      <c r="M334" s="157">
        <v>1919</v>
      </c>
      <c r="N334" s="139"/>
      <c r="O334" s="157">
        <f t="shared" si="185"/>
        <v>818.95200000000023</v>
      </c>
      <c r="P334" s="157"/>
      <c r="Q334" s="138">
        <v>13.61</v>
      </c>
      <c r="R334" s="157">
        <f t="shared" si="186"/>
        <v>60.172814107274085</v>
      </c>
      <c r="S334" s="157"/>
      <c r="T334" s="140">
        <f t="shared" si="187"/>
        <v>2.2122358127674295</v>
      </c>
      <c r="U334" s="116">
        <v>2.21</v>
      </c>
      <c r="V334" s="126">
        <f t="shared" si="188"/>
        <v>60.111999999999995</v>
      </c>
      <c r="W334" s="111"/>
      <c r="X334" s="126">
        <f t="shared" si="189"/>
        <v>6.0814107274090645E-2</v>
      </c>
      <c r="Y334" s="111"/>
      <c r="Z334" s="114">
        <f t="shared" si="190"/>
        <v>250131.19999999998</v>
      </c>
      <c r="AA334" s="114"/>
      <c r="AB334" s="114">
        <f t="shared" si="191"/>
        <v>37019.199999999997</v>
      </c>
      <c r="AC334" s="111"/>
      <c r="AD334" s="122">
        <f t="shared" si="192"/>
        <v>2332.7374858634189</v>
      </c>
      <c r="AE334" s="111"/>
      <c r="AF334" s="111"/>
    </row>
    <row r="335" spans="1:32" ht="15.6">
      <c r="A335" s="164"/>
      <c r="B335" s="164"/>
      <c r="C335" s="134" t="s">
        <v>187</v>
      </c>
      <c r="D335" s="153">
        <f>SUM(D329:D334)</f>
        <v>2175142</v>
      </c>
      <c r="E335" s="154"/>
      <c r="F335" s="134"/>
      <c r="G335" s="134"/>
      <c r="H335" s="171">
        <f>Z335/D335</f>
        <v>37.947923390748748</v>
      </c>
      <c r="I335" s="138"/>
      <c r="J335" s="171">
        <f>(K335/D335)*100</f>
        <v>-1.0801000808223093</v>
      </c>
      <c r="K335" s="155">
        <f>SUM(K329:K334)</f>
        <v>-23493.710499999997</v>
      </c>
      <c r="L335" s="134"/>
      <c r="M335" s="155">
        <f>SUM(M329:M334)</f>
        <v>1112392</v>
      </c>
      <c r="N335" s="139"/>
      <c r="O335" s="155">
        <f>SUM(O329:O334)</f>
        <v>1086243.7105</v>
      </c>
      <c r="P335" s="154"/>
      <c r="Q335" s="171">
        <f>AB335/D335</f>
        <v>13.589200452200361</v>
      </c>
      <c r="R335" s="155">
        <f>SUM(R329:R334)</f>
        <v>80123.393408876669</v>
      </c>
      <c r="S335" s="154"/>
      <c r="T335" s="172">
        <f t="shared" si="187"/>
        <v>3.6835936876248385</v>
      </c>
      <c r="U335" s="116">
        <f>(V335/D335)*100</f>
        <v>3.6685241791110657</v>
      </c>
      <c r="V335" s="129">
        <f>SUM(V329:V334)</f>
        <v>79795.61020000001</v>
      </c>
      <c r="W335" s="111"/>
      <c r="X335" s="129">
        <f>SUM(X329:X334)</f>
        <v>327.78320887666928</v>
      </c>
      <c r="Y335" s="111"/>
      <c r="Z335" s="129">
        <f>SUM(Z329:Z334)</f>
        <v>82542121.980000019</v>
      </c>
      <c r="AA335" s="114"/>
      <c r="AB335" s="129">
        <f>SUM(AB329:AB334)</f>
        <v>29558440.649999999</v>
      </c>
      <c r="AC335" s="111"/>
      <c r="AD335" s="129">
        <f>SUM(AD329:AD334)</f>
        <v>1374424.4079305958</v>
      </c>
      <c r="AE335" s="111"/>
      <c r="AF335" s="111"/>
    </row>
    <row r="336" spans="1:32" ht="15.6">
      <c r="A336" s="164"/>
      <c r="B336" s="164"/>
      <c r="C336" s="132"/>
      <c r="D336" s="150"/>
      <c r="E336" s="150"/>
      <c r="F336" s="134"/>
      <c r="G336" s="134"/>
      <c r="H336" s="138"/>
      <c r="I336" s="138"/>
      <c r="J336" s="138"/>
      <c r="K336" s="139"/>
      <c r="L336" s="134"/>
      <c r="M336" s="139"/>
      <c r="N336" s="139"/>
      <c r="O336" s="139"/>
      <c r="P336" s="139"/>
      <c r="Q336" s="138"/>
      <c r="R336" s="139"/>
      <c r="S336" s="139"/>
      <c r="T336" s="140"/>
      <c r="U336" s="116"/>
      <c r="V336" s="117"/>
      <c r="W336" s="111"/>
      <c r="X336" s="117"/>
      <c r="Y336" s="111"/>
      <c r="Z336" s="114"/>
      <c r="AA336" s="114"/>
      <c r="AB336" s="114"/>
      <c r="AC336" s="111"/>
      <c r="AD336" s="114"/>
      <c r="AE336" s="111"/>
      <c r="AF336" s="111"/>
    </row>
    <row r="337" spans="1:32" ht="15.6">
      <c r="A337" s="164"/>
      <c r="B337" s="164"/>
      <c r="C337" s="165" t="s">
        <v>188</v>
      </c>
      <c r="D337" s="150"/>
      <c r="E337" s="150"/>
      <c r="F337" s="134"/>
      <c r="G337" s="134"/>
      <c r="H337" s="138"/>
      <c r="I337" s="138"/>
      <c r="J337" s="138"/>
      <c r="K337" s="139"/>
      <c r="L337" s="134"/>
      <c r="M337" s="139"/>
      <c r="N337" s="139"/>
      <c r="O337" s="139"/>
      <c r="P337" s="139"/>
      <c r="Q337" s="138"/>
      <c r="R337" s="139"/>
      <c r="S337" s="139"/>
      <c r="T337" s="140"/>
      <c r="U337" s="116"/>
      <c r="V337" s="117"/>
      <c r="W337" s="111"/>
      <c r="X337" s="117"/>
      <c r="Y337" s="111"/>
      <c r="Z337" s="114"/>
      <c r="AA337" s="114"/>
      <c r="AB337" s="114"/>
      <c r="AC337" s="111"/>
      <c r="AD337" s="114"/>
      <c r="AE337" s="111"/>
      <c r="AF337" s="111"/>
    </row>
    <row r="338" spans="1:32" ht="15.6">
      <c r="A338" s="164">
        <v>331</v>
      </c>
      <c r="B338" s="164"/>
      <c r="C338" s="132" t="s">
        <v>103</v>
      </c>
      <c r="D338" s="152">
        <v>59731</v>
      </c>
      <c r="E338" s="150"/>
      <c r="F338" s="134" t="s">
        <v>102</v>
      </c>
      <c r="G338" s="134"/>
      <c r="H338" s="138">
        <v>44.94</v>
      </c>
      <c r="I338" s="138"/>
      <c r="J338" s="138">
        <v>-0.49</v>
      </c>
      <c r="K338" s="157">
        <f>(J338/100)*D338</f>
        <v>-292.68189999999998</v>
      </c>
      <c r="L338" s="134"/>
      <c r="M338" s="157">
        <v>37292</v>
      </c>
      <c r="N338" s="139"/>
      <c r="O338" s="157">
        <f>D338-K338-M338</f>
        <v>22731.681900000003</v>
      </c>
      <c r="P338" s="157"/>
      <c r="Q338" s="138">
        <v>13.68</v>
      </c>
      <c r="R338" s="157">
        <f>O338/Q338</f>
        <v>1661.6726535087721</v>
      </c>
      <c r="S338" s="157"/>
      <c r="T338" s="140">
        <f t="shared" ref="T338:T343" si="193">(R338/D338)*100</f>
        <v>2.7819267273422046</v>
      </c>
      <c r="U338" s="116">
        <v>2.9</v>
      </c>
      <c r="V338" s="126">
        <f>(U338/100)*D338</f>
        <v>1732.1989999999998</v>
      </c>
      <c r="W338" s="111"/>
      <c r="X338" s="126">
        <f>R338-V338</f>
        <v>-70.526346491227741</v>
      </c>
      <c r="Y338" s="111"/>
      <c r="Z338" s="114">
        <f>D338*H338</f>
        <v>2684311.1399999997</v>
      </c>
      <c r="AA338" s="114"/>
      <c r="AB338" s="114">
        <f>D338*Q338</f>
        <v>817120.08</v>
      </c>
      <c r="AC338" s="111"/>
      <c r="AD338" s="122">
        <f>((1-(Q338/H338))*((100-J338)/100))*D338</f>
        <v>41752.12052056074</v>
      </c>
      <c r="AE338" s="111"/>
      <c r="AF338" s="111"/>
    </row>
    <row r="339" spans="1:32" ht="15.6">
      <c r="A339" s="164">
        <v>332</v>
      </c>
      <c r="B339" s="164"/>
      <c r="C339" s="132" t="s">
        <v>140</v>
      </c>
      <c r="D339" s="150">
        <v>423401</v>
      </c>
      <c r="E339" s="150"/>
      <c r="F339" s="134" t="s">
        <v>102</v>
      </c>
      <c r="G339" s="134"/>
      <c r="H339" s="138">
        <v>45.05</v>
      </c>
      <c r="I339" s="138"/>
      <c r="J339" s="138">
        <v>-0.71</v>
      </c>
      <c r="K339" s="157">
        <f>(J339/100)*D339</f>
        <v>-3006.1470999999997</v>
      </c>
      <c r="L339" s="134"/>
      <c r="M339" s="157">
        <v>264860</v>
      </c>
      <c r="N339" s="139"/>
      <c r="O339" s="157">
        <f>D339-K339-M339</f>
        <v>161547.1471</v>
      </c>
      <c r="P339" s="157"/>
      <c r="Q339" s="138">
        <v>13.72</v>
      </c>
      <c r="R339" s="157">
        <f>O339/Q339</f>
        <v>11774.573403790087</v>
      </c>
      <c r="S339" s="157"/>
      <c r="T339" s="140">
        <f t="shared" si="193"/>
        <v>2.7809507780543945</v>
      </c>
      <c r="U339" s="116">
        <v>3.12</v>
      </c>
      <c r="V339" s="126">
        <f>(U339/100)*D339</f>
        <v>13210.111200000001</v>
      </c>
      <c r="W339" s="111"/>
      <c r="X339" s="126">
        <f>R339-V339</f>
        <v>-1435.5377962099137</v>
      </c>
      <c r="Y339" s="111"/>
      <c r="Z339" s="114">
        <f>D339*H339</f>
        <v>19074215.049999997</v>
      </c>
      <c r="AA339" s="114"/>
      <c r="AB339" s="114">
        <f>D339*Q339</f>
        <v>5809061.7200000007</v>
      </c>
      <c r="AC339" s="111"/>
      <c r="AD339" s="122">
        <f>((1-(Q339/H339))*((100-J339)/100))*D339</f>
        <v>296544.63748375134</v>
      </c>
      <c r="AE339" s="111"/>
      <c r="AF339" s="111"/>
    </row>
    <row r="340" spans="1:32" ht="15.6">
      <c r="A340" s="164">
        <v>333</v>
      </c>
      <c r="B340" s="164"/>
      <c r="C340" s="132" t="s">
        <v>141</v>
      </c>
      <c r="D340" s="150">
        <v>263034</v>
      </c>
      <c r="E340" s="150"/>
      <c r="F340" s="134" t="s">
        <v>102</v>
      </c>
      <c r="G340" s="134"/>
      <c r="H340" s="138">
        <v>36.67</v>
      </c>
      <c r="I340" s="138"/>
      <c r="J340" s="138">
        <v>-1.32</v>
      </c>
      <c r="K340" s="157">
        <f>(J340/100)*D340</f>
        <v>-3472.0488</v>
      </c>
      <c r="L340" s="134"/>
      <c r="M340" s="157">
        <v>148241</v>
      </c>
      <c r="N340" s="139"/>
      <c r="O340" s="157">
        <f>D340-K340-M340</f>
        <v>118265.04879999999</v>
      </c>
      <c r="P340" s="157"/>
      <c r="Q340" s="138">
        <v>13.63</v>
      </c>
      <c r="R340" s="157">
        <f>O340/Q340</f>
        <v>8676.8194277329403</v>
      </c>
      <c r="S340" s="157"/>
      <c r="T340" s="140">
        <f t="shared" si="193"/>
        <v>3.2987444314168286</v>
      </c>
      <c r="U340" s="116">
        <v>3.44</v>
      </c>
      <c r="V340" s="126">
        <f>(U340/100)*D340</f>
        <v>9048.3696</v>
      </c>
      <c r="W340" s="111"/>
      <c r="X340" s="126">
        <f>R340-V340</f>
        <v>-371.55017226705968</v>
      </c>
      <c r="Y340" s="111"/>
      <c r="Z340" s="114">
        <f>D340*H340</f>
        <v>9645456.7800000012</v>
      </c>
      <c r="AA340" s="114"/>
      <c r="AB340" s="114">
        <f>D340*Q340</f>
        <v>3585153.4200000004</v>
      </c>
      <c r="AC340" s="111"/>
      <c r="AD340" s="122">
        <f>((1-(Q340/H340))*((100-J340)/100))*D340</f>
        <v>167447.48743801474</v>
      </c>
      <c r="AE340" s="111"/>
      <c r="AF340" s="111"/>
    </row>
    <row r="341" spans="1:32" ht="15.6">
      <c r="A341" s="164">
        <v>334</v>
      </c>
      <c r="B341" s="164"/>
      <c r="C341" s="132" t="s">
        <v>106</v>
      </c>
      <c r="D341" s="150">
        <v>155893</v>
      </c>
      <c r="E341" s="150"/>
      <c r="F341" s="134" t="s">
        <v>102</v>
      </c>
      <c r="G341" s="134"/>
      <c r="H341" s="138">
        <v>37.049999999999997</v>
      </c>
      <c r="I341" s="138"/>
      <c r="J341" s="138">
        <v>-1.64</v>
      </c>
      <c r="K341" s="157">
        <f>(J341/100)*D341</f>
        <v>-2556.6451999999995</v>
      </c>
      <c r="L341" s="134"/>
      <c r="M341" s="157">
        <v>88791</v>
      </c>
      <c r="N341" s="139"/>
      <c r="O341" s="157">
        <f>D341-K341-M341</f>
        <v>69658.645199999999</v>
      </c>
      <c r="P341" s="157"/>
      <c r="Q341" s="138">
        <v>13.48</v>
      </c>
      <c r="R341" s="157">
        <f>O341/Q341</f>
        <v>5167.5552818991091</v>
      </c>
      <c r="S341" s="157"/>
      <c r="T341" s="140">
        <f t="shared" si="193"/>
        <v>3.3148090561469141</v>
      </c>
      <c r="U341" s="116">
        <v>3.38</v>
      </c>
      <c r="V341" s="126">
        <f>(U341/100)*D341</f>
        <v>5269.1833999999999</v>
      </c>
      <c r="W341" s="111"/>
      <c r="X341" s="126">
        <f>R341-V341</f>
        <v>-101.62811810089079</v>
      </c>
      <c r="Y341" s="111"/>
      <c r="Z341" s="114">
        <f>D341*H341</f>
        <v>5775835.6499999994</v>
      </c>
      <c r="AA341" s="114"/>
      <c r="AB341" s="114">
        <f>D341*Q341</f>
        <v>2101437.64</v>
      </c>
      <c r="AC341" s="111"/>
      <c r="AD341" s="122">
        <f>((1-(Q341/H341))*((100-J341)/100))*D341</f>
        <v>100800.48953748988</v>
      </c>
      <c r="AE341" s="111"/>
      <c r="AF341" s="111"/>
    </row>
    <row r="342" spans="1:32" ht="15.6">
      <c r="A342" s="164">
        <v>335</v>
      </c>
      <c r="B342" s="164"/>
      <c r="C342" s="132" t="s">
        <v>107</v>
      </c>
      <c r="D342" s="150">
        <v>2086</v>
      </c>
      <c r="E342" s="150"/>
      <c r="F342" s="134" t="s">
        <v>102</v>
      </c>
      <c r="G342" s="134"/>
      <c r="H342" s="138">
        <v>33.619999999999997</v>
      </c>
      <c r="I342" s="138"/>
      <c r="J342" s="138">
        <v>0</v>
      </c>
      <c r="K342" s="157">
        <f>(J342/100)*D342</f>
        <v>0</v>
      </c>
      <c r="L342" s="134"/>
      <c r="M342" s="157">
        <v>1113</v>
      </c>
      <c r="N342" s="139"/>
      <c r="O342" s="157">
        <f>D342-K342-M342</f>
        <v>973</v>
      </c>
      <c r="P342" s="157"/>
      <c r="Q342" s="138">
        <v>13.12</v>
      </c>
      <c r="R342" s="157">
        <f>O342/Q342</f>
        <v>74.161585365853668</v>
      </c>
      <c r="S342" s="157"/>
      <c r="T342" s="140">
        <f t="shared" si="193"/>
        <v>3.5552054346046824</v>
      </c>
      <c r="U342" s="116">
        <v>3.68</v>
      </c>
      <c r="V342" s="126">
        <f>(U342/100)*D342</f>
        <v>76.764799999999994</v>
      </c>
      <c r="W342" s="111"/>
      <c r="X342" s="126">
        <f>R342-V342</f>
        <v>-2.603214634146326</v>
      </c>
      <c r="Y342" s="111"/>
      <c r="Z342" s="114">
        <f>D342*H342</f>
        <v>70131.319999999992</v>
      </c>
      <c r="AA342" s="114"/>
      <c r="AB342" s="114">
        <f>D342*Q342</f>
        <v>27368.32</v>
      </c>
      <c r="AC342" s="111"/>
      <c r="AD342" s="122">
        <f>((1-(Q342/H342))*((100-J342)/100))*D342</f>
        <v>1271.9512195121952</v>
      </c>
      <c r="AE342" s="111"/>
      <c r="AF342" s="111"/>
    </row>
    <row r="343" spans="1:32" ht="15.6">
      <c r="A343" s="164"/>
      <c r="B343" s="164"/>
      <c r="C343" s="134" t="s">
        <v>189</v>
      </c>
      <c r="D343" s="153">
        <f>SUM(D338:D342)</f>
        <v>904145</v>
      </c>
      <c r="E343" s="154"/>
      <c r="F343" s="134"/>
      <c r="G343" s="134"/>
      <c r="H343" s="171">
        <f>Z343/D343</f>
        <v>41.199088575394434</v>
      </c>
      <c r="I343" s="138"/>
      <c r="J343" s="171">
        <f>(K343/D343)*100</f>
        <v>-1.0316401683358309</v>
      </c>
      <c r="K343" s="155">
        <f>SUM(K338:K342)</f>
        <v>-9327.5229999999992</v>
      </c>
      <c r="L343" s="134"/>
      <c r="M343" s="155">
        <f>SUM(M338:M342)</f>
        <v>540297</v>
      </c>
      <c r="N343" s="139"/>
      <c r="O343" s="155">
        <f>SUM(O338:O342)</f>
        <v>373175.52300000004</v>
      </c>
      <c r="P343" s="154"/>
      <c r="Q343" s="171">
        <f>AB343/D343</f>
        <v>13.648409469720013</v>
      </c>
      <c r="R343" s="155">
        <f>SUM(R338:R342)</f>
        <v>27354.782352296766</v>
      </c>
      <c r="S343" s="154"/>
      <c r="T343" s="172">
        <f t="shared" si="193"/>
        <v>3.0254862165135865</v>
      </c>
      <c r="U343" s="116">
        <f>(V343/D343)*100</f>
        <v>3.2446817711760834</v>
      </c>
      <c r="V343" s="129">
        <f>SUM(V338:V342)</f>
        <v>29336.628000000001</v>
      </c>
      <c r="W343" s="111"/>
      <c r="X343" s="129">
        <f>SUM(X338:X342)</f>
        <v>-1981.8456477032382</v>
      </c>
      <c r="Y343" s="111"/>
      <c r="Z343" s="129">
        <f>SUM(Z338:Z342)</f>
        <v>37249949.939999998</v>
      </c>
      <c r="AA343" s="114"/>
      <c r="AB343" s="129">
        <f>SUM(AB338:AB342)</f>
        <v>12340141.180000002</v>
      </c>
      <c r="AC343" s="111"/>
      <c r="AD343" s="129">
        <f>SUM(AD338:AD342)</f>
        <v>607816.68619932875</v>
      </c>
      <c r="AE343" s="111"/>
      <c r="AF343" s="111"/>
    </row>
    <row r="344" spans="1:32" ht="15.6">
      <c r="A344" s="164"/>
      <c r="B344" s="164"/>
      <c r="C344" s="132"/>
      <c r="D344" s="150"/>
      <c r="E344" s="150"/>
      <c r="F344" s="134"/>
      <c r="G344" s="134"/>
      <c r="H344" s="138"/>
      <c r="I344" s="138"/>
      <c r="J344" s="138"/>
      <c r="K344" s="139"/>
      <c r="L344" s="134"/>
      <c r="M344" s="139"/>
      <c r="N344" s="139"/>
      <c r="O344" s="139"/>
      <c r="P344" s="139"/>
      <c r="Q344" s="138"/>
      <c r="R344" s="139"/>
      <c r="S344" s="139"/>
      <c r="T344" s="140"/>
      <c r="U344" s="116"/>
      <c r="V344" s="117"/>
      <c r="W344" s="111"/>
      <c r="X344" s="117"/>
      <c r="Y344" s="111"/>
      <c r="Z344" s="114"/>
      <c r="AA344" s="114"/>
      <c r="AB344" s="114"/>
      <c r="AC344" s="111"/>
      <c r="AD344" s="114"/>
      <c r="AE344" s="111"/>
      <c r="AF344" s="111"/>
    </row>
    <row r="345" spans="1:32" ht="15.6">
      <c r="A345" s="164"/>
      <c r="B345" s="164"/>
      <c r="C345" s="165" t="s">
        <v>190</v>
      </c>
      <c r="D345" s="150"/>
      <c r="E345" s="150"/>
      <c r="F345" s="134"/>
      <c r="G345" s="134"/>
      <c r="H345" s="138"/>
      <c r="I345" s="138"/>
      <c r="J345" s="138"/>
      <c r="K345" s="139"/>
      <c r="L345" s="134"/>
      <c r="M345" s="139"/>
      <c r="N345" s="139"/>
      <c r="O345" s="139"/>
      <c r="P345" s="139"/>
      <c r="Q345" s="138"/>
      <c r="R345" s="139"/>
      <c r="S345" s="139"/>
      <c r="T345" s="140"/>
      <c r="U345" s="116"/>
      <c r="V345" s="117"/>
      <c r="W345" s="111"/>
      <c r="X345" s="117"/>
      <c r="Y345" s="111"/>
      <c r="Z345" s="114"/>
      <c r="AA345" s="114"/>
      <c r="AB345" s="114"/>
      <c r="AC345" s="111"/>
      <c r="AD345" s="114"/>
      <c r="AE345" s="111"/>
      <c r="AF345" s="111"/>
    </row>
    <row r="346" spans="1:32" ht="15.6">
      <c r="A346" s="164">
        <v>331</v>
      </c>
      <c r="B346" s="164"/>
      <c r="C346" s="132" t="s">
        <v>103</v>
      </c>
      <c r="D346" s="152">
        <v>168165</v>
      </c>
      <c r="E346" s="150"/>
      <c r="F346" s="134" t="s">
        <v>102</v>
      </c>
      <c r="G346" s="134"/>
      <c r="H346" s="138">
        <v>50.83</v>
      </c>
      <c r="I346" s="138"/>
      <c r="J346" s="138">
        <v>-0.72</v>
      </c>
      <c r="K346" s="157">
        <f>(J346/100)*D346</f>
        <v>-1210.788</v>
      </c>
      <c r="L346" s="134"/>
      <c r="M346" s="157">
        <v>95061</v>
      </c>
      <c r="N346" s="139"/>
      <c r="O346" s="157">
        <f>D346-K346-M346</f>
        <v>74314.788</v>
      </c>
      <c r="P346" s="157"/>
      <c r="Q346" s="138">
        <v>18.55</v>
      </c>
      <c r="R346" s="157">
        <f>O346/Q346</f>
        <v>4006.1880323450132</v>
      </c>
      <c r="S346" s="157"/>
      <c r="T346" s="140">
        <f>(R346/D346)*100</f>
        <v>2.3822959785597555</v>
      </c>
      <c r="U346" s="116">
        <v>2.5</v>
      </c>
      <c r="V346" s="126">
        <f>(U346/100)*D346</f>
        <v>4204.125</v>
      </c>
      <c r="W346" s="111"/>
      <c r="X346" s="126">
        <f>R346-V346</f>
        <v>-197.9369676549868</v>
      </c>
      <c r="Y346" s="111"/>
      <c r="Z346" s="114">
        <f>D346*H346</f>
        <v>8547826.9499999993</v>
      </c>
      <c r="AA346" s="114"/>
      <c r="AB346" s="114">
        <f>D346*Q346</f>
        <v>3119460.75</v>
      </c>
      <c r="AC346" s="111"/>
      <c r="AD346" s="122">
        <f>((1-(Q346/H346))*((100-J346)/100))*D346</f>
        <v>107563.45537359828</v>
      </c>
      <c r="AE346" s="111"/>
      <c r="AF346" s="111"/>
    </row>
    <row r="347" spans="1:32" ht="15.6">
      <c r="A347" s="164">
        <v>332</v>
      </c>
      <c r="B347" s="164"/>
      <c r="C347" s="132" t="s">
        <v>140</v>
      </c>
      <c r="D347" s="150">
        <v>335349</v>
      </c>
      <c r="E347" s="150"/>
      <c r="F347" s="134" t="s">
        <v>102</v>
      </c>
      <c r="G347" s="134"/>
      <c r="H347" s="138">
        <v>60.3</v>
      </c>
      <c r="I347" s="138"/>
      <c r="J347" s="138">
        <v>-1.04</v>
      </c>
      <c r="K347" s="157">
        <f>(J347/100)*D347</f>
        <v>-3487.6295999999998</v>
      </c>
      <c r="L347" s="134"/>
      <c r="M347" s="157">
        <v>207480</v>
      </c>
      <c r="N347" s="139"/>
      <c r="O347" s="157">
        <f>D347-K347-M347</f>
        <v>131356.62959999999</v>
      </c>
      <c r="P347" s="157"/>
      <c r="Q347" s="138">
        <v>18.57</v>
      </c>
      <c r="R347" s="157">
        <f>O347/Q347</f>
        <v>7073.5934087237474</v>
      </c>
      <c r="S347" s="157"/>
      <c r="T347" s="140">
        <f>(R347/D347)*100</f>
        <v>2.1093229467580783</v>
      </c>
      <c r="U347" s="116">
        <v>2.4</v>
      </c>
      <c r="V347" s="126">
        <f>(U347/100)*D347</f>
        <v>8048.3760000000002</v>
      </c>
      <c r="W347" s="111"/>
      <c r="X347" s="126">
        <f>R347-V347</f>
        <v>-974.78259127625279</v>
      </c>
      <c r="Y347" s="111"/>
      <c r="Z347" s="114">
        <f>D347*H347</f>
        <v>20221544.699999999</v>
      </c>
      <c r="AA347" s="114"/>
      <c r="AB347" s="114">
        <f>D347*Q347</f>
        <v>6227430.9299999997</v>
      </c>
      <c r="AC347" s="111"/>
      <c r="AD347" s="122">
        <f>((1-(Q347/H347))*((100-J347)/100))*D347</f>
        <v>234488.43371820892</v>
      </c>
      <c r="AE347" s="111"/>
      <c r="AF347" s="111"/>
    </row>
    <row r="348" spans="1:32" ht="15.6">
      <c r="A348" s="164">
        <v>333</v>
      </c>
      <c r="B348" s="164"/>
      <c r="C348" s="132" t="s">
        <v>141</v>
      </c>
      <c r="D348" s="150">
        <v>513215</v>
      </c>
      <c r="E348" s="150"/>
      <c r="F348" s="134" t="s">
        <v>102</v>
      </c>
      <c r="G348" s="134"/>
      <c r="H348" s="138">
        <v>37.64</v>
      </c>
      <c r="I348" s="138"/>
      <c r="J348" s="138">
        <v>-1.91</v>
      </c>
      <c r="K348" s="157">
        <f>(J348/100)*D348</f>
        <v>-9802.4064999999991</v>
      </c>
      <c r="L348" s="134"/>
      <c r="M348" s="157">
        <v>231566</v>
      </c>
      <c r="N348" s="139"/>
      <c r="O348" s="157">
        <f>D348-K348-M348</f>
        <v>291451.40649999998</v>
      </c>
      <c r="P348" s="157"/>
      <c r="Q348" s="138">
        <v>18.489999999999998</v>
      </c>
      <c r="R348" s="157">
        <f>O348/Q348</f>
        <v>15762.650432666307</v>
      </c>
      <c r="S348" s="157"/>
      <c r="T348" s="140">
        <f>(R348/D348)*100</f>
        <v>3.0713541951553065</v>
      </c>
      <c r="U348" s="116">
        <v>3.12</v>
      </c>
      <c r="V348" s="126">
        <f>(U348/100)*D348</f>
        <v>16012.308000000001</v>
      </c>
      <c r="W348" s="111"/>
      <c r="X348" s="126">
        <f>R348-V348</f>
        <v>-249.65756733369381</v>
      </c>
      <c r="Y348" s="111"/>
      <c r="Z348" s="114">
        <f>D348*H348</f>
        <v>19317412.600000001</v>
      </c>
      <c r="AA348" s="114"/>
      <c r="AB348" s="114">
        <f>D348*Q348</f>
        <v>9489345.3499999996</v>
      </c>
      <c r="AC348" s="111"/>
      <c r="AD348" s="122">
        <f>((1-(Q348/H348))*((100-J348)/100))*D348</f>
        <v>266094.13747276831</v>
      </c>
      <c r="AE348" s="111"/>
      <c r="AF348" s="111"/>
    </row>
    <row r="349" spans="1:32" ht="15.6">
      <c r="A349" s="164">
        <v>334</v>
      </c>
      <c r="B349" s="164"/>
      <c r="C349" s="132" t="s">
        <v>106</v>
      </c>
      <c r="D349" s="150">
        <v>160503</v>
      </c>
      <c r="E349" s="150"/>
      <c r="F349" s="134" t="s">
        <v>102</v>
      </c>
      <c r="G349" s="134"/>
      <c r="H349" s="138">
        <v>39.4</v>
      </c>
      <c r="I349" s="138"/>
      <c r="J349" s="138">
        <v>-2.36</v>
      </c>
      <c r="K349" s="157">
        <f>(J349/100)*D349</f>
        <v>-3787.8707999999997</v>
      </c>
      <c r="L349" s="134"/>
      <c r="M349" s="157">
        <v>77059</v>
      </c>
      <c r="N349" s="139"/>
      <c r="O349" s="157">
        <f>D349-K349-M349</f>
        <v>87231.870800000004</v>
      </c>
      <c r="P349" s="157"/>
      <c r="Q349" s="138">
        <v>17.73</v>
      </c>
      <c r="R349" s="157">
        <f>O349/Q349</f>
        <v>4920.0152735476595</v>
      </c>
      <c r="S349" s="157"/>
      <c r="T349" s="140">
        <f>(R349/D349)*100</f>
        <v>3.0653727802892528</v>
      </c>
      <c r="U349" s="116">
        <v>2.99</v>
      </c>
      <c r="V349" s="126">
        <f>(U349/100)*D349</f>
        <v>4799.0397000000003</v>
      </c>
      <c r="W349" s="111"/>
      <c r="X349" s="126">
        <f>R349-V349</f>
        <v>120.97557354765922</v>
      </c>
      <c r="Y349" s="111"/>
      <c r="Z349" s="114">
        <f>D349*H349</f>
        <v>6323818.2000000002</v>
      </c>
      <c r="AA349" s="114"/>
      <c r="AB349" s="114">
        <f>D349*Q349</f>
        <v>2845718.19</v>
      </c>
      <c r="AC349" s="111"/>
      <c r="AD349" s="122">
        <f>((1-(Q349/H349))*((100-J349)/100))*D349</f>
        <v>90359.978940000001</v>
      </c>
      <c r="AE349" s="111"/>
      <c r="AF349" s="111"/>
    </row>
    <row r="350" spans="1:32" ht="15.6">
      <c r="A350" s="164"/>
      <c r="B350" s="164"/>
      <c r="C350" s="134" t="s">
        <v>191</v>
      </c>
      <c r="D350" s="153">
        <f>SUM(D346:D349)</f>
        <v>1177232</v>
      </c>
      <c r="E350" s="154"/>
      <c r="F350" s="134"/>
      <c r="G350" s="134"/>
      <c r="H350" s="171">
        <f>Z350/D350</f>
        <v>46.219099081574406</v>
      </c>
      <c r="I350" s="138"/>
      <c r="J350" s="171">
        <f>(K350/D350)*100</f>
        <v>-1.5535336195414327</v>
      </c>
      <c r="K350" s="155">
        <f>SUM(K346:K349)</f>
        <v>-18288.694899999999</v>
      </c>
      <c r="L350" s="134"/>
      <c r="M350" s="155">
        <f>SUM(M346:M349)</f>
        <v>611166</v>
      </c>
      <c r="N350" s="139"/>
      <c r="O350" s="155">
        <f>SUM(O346:O349)</f>
        <v>584354.6949</v>
      </c>
      <c r="P350" s="154"/>
      <c r="Q350" s="171">
        <f>AB350/D350</f>
        <v>18.417741974394175</v>
      </c>
      <c r="R350" s="155">
        <f>SUM(R346:R349)</f>
        <v>31762.447147282728</v>
      </c>
      <c r="S350" s="154"/>
      <c r="T350" s="172">
        <f>(R350/D350)*100</f>
        <v>2.6980618219078929</v>
      </c>
      <c r="U350" s="116">
        <f>(V350/D350)*100</f>
        <v>2.8086094074914714</v>
      </c>
      <c r="V350" s="129">
        <f>SUM(V346:V349)</f>
        <v>33063.848700000002</v>
      </c>
      <c r="W350" s="111"/>
      <c r="X350" s="129">
        <f>SUM(X346:X349)</f>
        <v>-1301.4015527172742</v>
      </c>
      <c r="Y350" s="111"/>
      <c r="Z350" s="129">
        <f>SUM(Z346:Z349)</f>
        <v>54410602.450000003</v>
      </c>
      <c r="AA350" s="114"/>
      <c r="AB350" s="129">
        <f>SUM(AB346:AB349)</f>
        <v>21681955.220000003</v>
      </c>
      <c r="AC350" s="111"/>
      <c r="AD350" s="129">
        <f>SUM(AD346:AD349)</f>
        <v>698506.00550457556</v>
      </c>
      <c r="AE350" s="111"/>
      <c r="AF350" s="111"/>
    </row>
    <row r="351" spans="1:32" ht="15.6">
      <c r="A351" s="164"/>
      <c r="B351" s="164"/>
      <c r="C351" s="132"/>
      <c r="D351" s="150"/>
      <c r="E351" s="150"/>
      <c r="F351" s="134"/>
      <c r="G351" s="134"/>
      <c r="H351" s="138"/>
      <c r="I351" s="138"/>
      <c r="J351" s="138"/>
      <c r="K351" s="139"/>
      <c r="L351" s="134"/>
      <c r="M351" s="139"/>
      <c r="N351" s="139"/>
      <c r="O351" s="139"/>
      <c r="P351" s="139"/>
      <c r="Q351" s="138"/>
      <c r="R351" s="139"/>
      <c r="S351" s="139"/>
      <c r="T351" s="140"/>
      <c r="U351" s="116"/>
      <c r="V351" s="117"/>
      <c r="W351" s="111"/>
      <c r="X351" s="117"/>
      <c r="Y351" s="111"/>
      <c r="Z351" s="114"/>
      <c r="AA351" s="114"/>
      <c r="AB351" s="114"/>
      <c r="AC351" s="111"/>
      <c r="AD351" s="114"/>
      <c r="AE351" s="111"/>
      <c r="AF351" s="111"/>
    </row>
    <row r="352" spans="1:32" ht="15.6">
      <c r="A352" s="164"/>
      <c r="B352" s="164"/>
      <c r="C352" s="165" t="s">
        <v>192</v>
      </c>
      <c r="D352" s="150"/>
      <c r="E352" s="150"/>
      <c r="F352" s="134"/>
      <c r="G352" s="134"/>
      <c r="H352" s="138"/>
      <c r="I352" s="138"/>
      <c r="J352" s="138"/>
      <c r="K352" s="139"/>
      <c r="L352" s="134"/>
      <c r="M352" s="139"/>
      <c r="N352" s="139"/>
      <c r="O352" s="139"/>
      <c r="P352" s="139"/>
      <c r="Q352" s="138"/>
      <c r="R352" s="139"/>
      <c r="S352" s="139"/>
      <c r="T352" s="140"/>
      <c r="U352" s="116"/>
      <c r="V352" s="117"/>
      <c r="W352" s="111"/>
      <c r="X352" s="117"/>
      <c r="Y352" s="111"/>
      <c r="Z352" s="114"/>
      <c r="AA352" s="114"/>
      <c r="AB352" s="114"/>
      <c r="AC352" s="111"/>
      <c r="AD352" s="114"/>
      <c r="AE352" s="111"/>
      <c r="AF352" s="111"/>
    </row>
    <row r="353" spans="1:32" ht="15.6">
      <c r="A353" s="164">
        <v>330.2</v>
      </c>
      <c r="B353" s="164"/>
      <c r="C353" s="132" t="s">
        <v>101</v>
      </c>
      <c r="D353" s="152">
        <v>6277413</v>
      </c>
      <c r="E353" s="150"/>
      <c r="F353" s="134" t="s">
        <v>102</v>
      </c>
      <c r="G353" s="134"/>
      <c r="H353" s="159">
        <v>88.23</v>
      </c>
      <c r="I353" s="159"/>
      <c r="J353" s="159">
        <v>0</v>
      </c>
      <c r="K353" s="157">
        <f t="shared" ref="K353:K360" si="194">(J353/100)*D353</f>
        <v>0</v>
      </c>
      <c r="L353" s="158"/>
      <c r="M353" s="157">
        <v>3585699</v>
      </c>
      <c r="N353" s="157"/>
      <c r="O353" s="157">
        <f t="shared" ref="O353:O360" si="195">D353-K353-M353</f>
        <v>2691714</v>
      </c>
      <c r="P353" s="157"/>
      <c r="Q353" s="159">
        <v>40</v>
      </c>
      <c r="R353" s="157">
        <f t="shared" ref="R353:R360" si="196">O353/Q353</f>
        <v>67292.850000000006</v>
      </c>
      <c r="S353" s="157"/>
      <c r="T353" s="160">
        <f t="shared" ref="T353:T361" si="197">(R353/D353)*100</f>
        <v>1.0719837933237786</v>
      </c>
      <c r="U353" s="127">
        <v>1.46</v>
      </c>
      <c r="V353" s="126">
        <f t="shared" ref="V353:V360" si="198">(U353/100)*D353</f>
        <v>91650.229800000001</v>
      </c>
      <c r="W353" s="128"/>
      <c r="X353" s="126">
        <f t="shared" ref="X353:X360" si="199">R353-V353</f>
        <v>-24357.379799999995</v>
      </c>
      <c r="Y353" s="128"/>
      <c r="Z353" s="122">
        <f t="shared" ref="Z353:Z360" si="200">D353*H353</f>
        <v>553856148.99000001</v>
      </c>
      <c r="AA353" s="122"/>
      <c r="AB353" s="122">
        <f t="shared" ref="AB353:AB360" si="201">D353*Q353</f>
        <v>251096520</v>
      </c>
      <c r="AC353" s="111"/>
      <c r="AD353" s="122">
        <f t="shared" ref="AD353:AD360" si="202">((1-(Q353/H353))*((100-J353)/100))*D353</f>
        <v>3431481.6841210471</v>
      </c>
      <c r="AE353" s="111"/>
      <c r="AF353" s="111"/>
    </row>
    <row r="354" spans="1:32" ht="15.6">
      <c r="A354" s="164">
        <v>330.5</v>
      </c>
      <c r="B354" s="164"/>
      <c r="C354" s="132" t="s">
        <v>172</v>
      </c>
      <c r="D354" s="150">
        <v>97228</v>
      </c>
      <c r="E354" s="150"/>
      <c r="F354" s="134" t="s">
        <v>102</v>
      </c>
      <c r="G354" s="134"/>
      <c r="H354" s="159">
        <v>86.5</v>
      </c>
      <c r="I354" s="159"/>
      <c r="J354" s="159">
        <v>0</v>
      </c>
      <c r="K354" s="157">
        <f t="shared" si="194"/>
        <v>0</v>
      </c>
      <c r="L354" s="158"/>
      <c r="M354" s="157">
        <v>54610</v>
      </c>
      <c r="N354" s="157"/>
      <c r="O354" s="157">
        <f t="shared" si="195"/>
        <v>42618</v>
      </c>
      <c r="P354" s="157"/>
      <c r="Q354" s="159">
        <v>40</v>
      </c>
      <c r="R354" s="157">
        <f t="shared" si="196"/>
        <v>1065.45</v>
      </c>
      <c r="S354" s="157"/>
      <c r="T354" s="160">
        <f t="shared" si="197"/>
        <v>1.0958263051795778</v>
      </c>
      <c r="U354" s="127">
        <v>1.49</v>
      </c>
      <c r="V354" s="126">
        <f t="shared" si="198"/>
        <v>1448.6972000000001</v>
      </c>
      <c r="W354" s="128"/>
      <c r="X354" s="126">
        <f t="shared" si="199"/>
        <v>-383.24720000000002</v>
      </c>
      <c r="Y354" s="128"/>
      <c r="Z354" s="122">
        <f t="shared" si="200"/>
        <v>8410222</v>
      </c>
      <c r="AA354" s="122"/>
      <c r="AB354" s="122">
        <f t="shared" si="201"/>
        <v>3889120</v>
      </c>
      <c r="AC354" s="111"/>
      <c r="AD354" s="122">
        <f t="shared" si="202"/>
        <v>52267.075144508672</v>
      </c>
      <c r="AE354" s="111"/>
      <c r="AF354" s="111"/>
    </row>
    <row r="355" spans="1:32" ht="15.6">
      <c r="A355" s="164">
        <v>331</v>
      </c>
      <c r="B355" s="164"/>
      <c r="C355" s="132" t="s">
        <v>103</v>
      </c>
      <c r="D355" s="154">
        <v>6284936</v>
      </c>
      <c r="E355" s="154"/>
      <c r="F355" s="134" t="s">
        <v>102</v>
      </c>
      <c r="G355" s="134"/>
      <c r="H355" s="159">
        <v>68.37</v>
      </c>
      <c r="I355" s="159"/>
      <c r="J355" s="159">
        <v>-1.63</v>
      </c>
      <c r="K355" s="157">
        <f t="shared" si="194"/>
        <v>-102444.45679999999</v>
      </c>
      <c r="L355" s="158"/>
      <c r="M355" s="157">
        <v>2811753</v>
      </c>
      <c r="N355" s="157"/>
      <c r="O355" s="157">
        <f t="shared" si="195"/>
        <v>3575627.4567999998</v>
      </c>
      <c r="P355" s="157"/>
      <c r="Q355" s="159">
        <v>38.590000000000003</v>
      </c>
      <c r="R355" s="157">
        <f t="shared" si="196"/>
        <v>92656.84003109613</v>
      </c>
      <c r="S355" s="157"/>
      <c r="T355" s="160">
        <f t="shared" si="197"/>
        <v>1.4742686326654102</v>
      </c>
      <c r="U355" s="127">
        <v>1.65</v>
      </c>
      <c r="V355" s="126">
        <f t="shared" si="198"/>
        <v>103701.444</v>
      </c>
      <c r="W355" s="128"/>
      <c r="X355" s="126">
        <f t="shared" si="199"/>
        <v>-11044.603968903873</v>
      </c>
      <c r="Y355" s="128"/>
      <c r="Z355" s="122">
        <f t="shared" si="200"/>
        <v>429701074.32000005</v>
      </c>
      <c r="AA355" s="122"/>
      <c r="AB355" s="122">
        <f t="shared" si="201"/>
        <v>242535680.24000001</v>
      </c>
      <c r="AC355" s="111"/>
      <c r="AD355" s="122">
        <f t="shared" si="202"/>
        <v>2782158.6953854617</v>
      </c>
      <c r="AE355" s="111"/>
      <c r="AF355" s="111"/>
    </row>
    <row r="356" spans="1:32" ht="15.6">
      <c r="A356" s="164">
        <v>332</v>
      </c>
      <c r="B356" s="164"/>
      <c r="C356" s="132" t="s">
        <v>140</v>
      </c>
      <c r="D356" s="150">
        <v>37633791</v>
      </c>
      <c r="E356" s="150"/>
      <c r="F356" s="134" t="s">
        <v>102</v>
      </c>
      <c r="G356" s="134"/>
      <c r="H356" s="159">
        <v>85.84</v>
      </c>
      <c r="I356" s="159"/>
      <c r="J356" s="159">
        <v>-2.36</v>
      </c>
      <c r="K356" s="157">
        <f t="shared" si="194"/>
        <v>-888157.46759999997</v>
      </c>
      <c r="L356" s="158"/>
      <c r="M356" s="157">
        <v>21423252</v>
      </c>
      <c r="N356" s="157"/>
      <c r="O356" s="157">
        <f t="shared" si="195"/>
        <v>17098696.467600003</v>
      </c>
      <c r="P356" s="157"/>
      <c r="Q356" s="159">
        <v>38.67</v>
      </c>
      <c r="R356" s="157">
        <f t="shared" si="196"/>
        <v>442169.54920093098</v>
      </c>
      <c r="S356" s="157"/>
      <c r="T356" s="160">
        <f t="shared" si="197"/>
        <v>1.1749269405278118</v>
      </c>
      <c r="U356" s="127">
        <v>1.65</v>
      </c>
      <c r="V356" s="126">
        <f t="shared" si="198"/>
        <v>620957.55150000006</v>
      </c>
      <c r="W356" s="128"/>
      <c r="X356" s="126">
        <f t="shared" si="199"/>
        <v>-178788.00229906908</v>
      </c>
      <c r="Y356" s="128"/>
      <c r="Z356" s="122">
        <f t="shared" si="200"/>
        <v>3230484619.4400001</v>
      </c>
      <c r="AA356" s="122"/>
      <c r="AB356" s="122">
        <f t="shared" si="201"/>
        <v>1455298697.97</v>
      </c>
      <c r="AC356" s="111"/>
      <c r="AD356" s="122">
        <f t="shared" si="202"/>
        <v>21168223.546326794</v>
      </c>
      <c r="AE356" s="111"/>
      <c r="AF356" s="111"/>
    </row>
    <row r="357" spans="1:32" ht="15.6">
      <c r="A357" s="164">
        <v>333</v>
      </c>
      <c r="B357" s="164"/>
      <c r="C357" s="132" t="s">
        <v>141</v>
      </c>
      <c r="D357" s="150">
        <v>11242321</v>
      </c>
      <c r="E357" s="150"/>
      <c r="F357" s="134" t="s">
        <v>102</v>
      </c>
      <c r="G357" s="134"/>
      <c r="H357" s="159">
        <v>71.260000000000005</v>
      </c>
      <c r="I357" s="159"/>
      <c r="J357" s="159">
        <v>-4.32</v>
      </c>
      <c r="K357" s="157">
        <f t="shared" si="194"/>
        <v>-485668.2672</v>
      </c>
      <c r="L357" s="158"/>
      <c r="M357" s="157">
        <v>5382040</v>
      </c>
      <c r="N357" s="157"/>
      <c r="O357" s="157">
        <f t="shared" si="195"/>
        <v>6345949.2672000006</v>
      </c>
      <c r="P357" s="157"/>
      <c r="Q357" s="159">
        <v>38.130000000000003</v>
      </c>
      <c r="R357" s="157">
        <f t="shared" si="196"/>
        <v>166429.30152635722</v>
      </c>
      <c r="S357" s="157"/>
      <c r="T357" s="160">
        <f t="shared" si="197"/>
        <v>1.48038204500972</v>
      </c>
      <c r="U357" s="127">
        <v>1.74</v>
      </c>
      <c r="V357" s="126">
        <f t="shared" si="198"/>
        <v>195616.3854</v>
      </c>
      <c r="W357" s="128"/>
      <c r="X357" s="126">
        <f t="shared" si="199"/>
        <v>-29187.083873642783</v>
      </c>
      <c r="Y357" s="128"/>
      <c r="Z357" s="122">
        <f t="shared" si="200"/>
        <v>801127794.46000004</v>
      </c>
      <c r="AA357" s="122"/>
      <c r="AB357" s="122">
        <f t="shared" si="201"/>
        <v>428669699.73000002</v>
      </c>
      <c r="AC357" s="111"/>
      <c r="AD357" s="122">
        <f t="shared" si="202"/>
        <v>5452543.9857190009</v>
      </c>
      <c r="AE357" s="111"/>
      <c r="AF357" s="111"/>
    </row>
    <row r="358" spans="1:32" ht="15.6">
      <c r="A358" s="164">
        <v>334</v>
      </c>
      <c r="B358" s="164"/>
      <c r="C358" s="132" t="s">
        <v>106</v>
      </c>
      <c r="D358" s="150">
        <v>3819175</v>
      </c>
      <c r="E358" s="150"/>
      <c r="F358" s="134" t="s">
        <v>102</v>
      </c>
      <c r="G358" s="134"/>
      <c r="H358" s="159">
        <v>47.41</v>
      </c>
      <c r="I358" s="159"/>
      <c r="J358" s="159">
        <v>-5.2</v>
      </c>
      <c r="K358" s="157">
        <f t="shared" si="194"/>
        <v>-198597.1</v>
      </c>
      <c r="L358" s="158"/>
      <c r="M358" s="157">
        <v>894173</v>
      </c>
      <c r="N358" s="157"/>
      <c r="O358" s="157">
        <f t="shared" si="195"/>
        <v>3123599.1</v>
      </c>
      <c r="P358" s="157"/>
      <c r="Q358" s="159">
        <v>36.020000000000003</v>
      </c>
      <c r="R358" s="157">
        <f t="shared" si="196"/>
        <v>86718.464741810094</v>
      </c>
      <c r="S358" s="157"/>
      <c r="T358" s="160">
        <f t="shared" si="197"/>
        <v>2.2706072578975851</v>
      </c>
      <c r="U358" s="127">
        <v>1.89</v>
      </c>
      <c r="V358" s="126">
        <f t="shared" si="198"/>
        <v>72182.407500000001</v>
      </c>
      <c r="W358" s="128"/>
      <c r="X358" s="126">
        <f t="shared" si="199"/>
        <v>14536.057241810093</v>
      </c>
      <c r="Y358" s="128"/>
      <c r="Z358" s="122">
        <f t="shared" si="200"/>
        <v>181067086.75</v>
      </c>
      <c r="AA358" s="122"/>
      <c r="AB358" s="122">
        <f t="shared" si="201"/>
        <v>137566683.5</v>
      </c>
      <c r="AC358" s="111"/>
      <c r="AD358" s="122">
        <f t="shared" si="202"/>
        <v>965248.34885045304</v>
      </c>
      <c r="AE358" s="111"/>
      <c r="AF358" s="111"/>
    </row>
    <row r="359" spans="1:32" ht="15.6">
      <c r="A359" s="164">
        <v>335</v>
      </c>
      <c r="B359" s="164"/>
      <c r="C359" s="132" t="s">
        <v>107</v>
      </c>
      <c r="D359" s="150">
        <v>560313</v>
      </c>
      <c r="E359" s="150"/>
      <c r="F359" s="134" t="s">
        <v>102</v>
      </c>
      <c r="G359" s="134"/>
      <c r="H359" s="159">
        <v>78.260000000000005</v>
      </c>
      <c r="I359" s="159"/>
      <c r="J359" s="159">
        <v>0</v>
      </c>
      <c r="K359" s="157">
        <f t="shared" si="194"/>
        <v>0</v>
      </c>
      <c r="L359" s="158"/>
      <c r="M359" s="157">
        <v>303426</v>
      </c>
      <c r="N359" s="157"/>
      <c r="O359" s="157">
        <f t="shared" si="195"/>
        <v>256887</v>
      </c>
      <c r="P359" s="157"/>
      <c r="Q359" s="159">
        <v>35.200000000000003</v>
      </c>
      <c r="R359" s="157">
        <f t="shared" si="196"/>
        <v>7297.926136363636</v>
      </c>
      <c r="S359" s="157"/>
      <c r="T359" s="160">
        <f t="shared" si="197"/>
        <v>1.3024731063465662</v>
      </c>
      <c r="U359" s="127">
        <v>1.68</v>
      </c>
      <c r="V359" s="126">
        <f t="shared" si="198"/>
        <v>9413.2583999999988</v>
      </c>
      <c r="W359" s="128"/>
      <c r="X359" s="126">
        <f t="shared" si="199"/>
        <v>-2115.3322636363628</v>
      </c>
      <c r="Y359" s="128"/>
      <c r="Z359" s="122">
        <f t="shared" si="200"/>
        <v>43850095.380000003</v>
      </c>
      <c r="AA359" s="122"/>
      <c r="AB359" s="122">
        <f t="shared" si="201"/>
        <v>19723017.600000001</v>
      </c>
      <c r="AC359" s="111"/>
      <c r="AD359" s="122">
        <f t="shared" si="202"/>
        <v>308293.86378737539</v>
      </c>
      <c r="AE359" s="111"/>
      <c r="AF359" s="111"/>
    </row>
    <row r="360" spans="1:32" ht="15.6">
      <c r="A360" s="164">
        <v>336</v>
      </c>
      <c r="B360" s="164"/>
      <c r="C360" s="132" t="s">
        <v>142</v>
      </c>
      <c r="D360" s="150">
        <v>395145</v>
      </c>
      <c r="E360" s="150"/>
      <c r="F360" s="134" t="s">
        <v>102</v>
      </c>
      <c r="G360" s="134"/>
      <c r="H360" s="159">
        <v>57.95</v>
      </c>
      <c r="I360" s="159"/>
      <c r="J360" s="159">
        <v>-2.1800000000000002</v>
      </c>
      <c r="K360" s="157">
        <f t="shared" si="194"/>
        <v>-8614.1610000000001</v>
      </c>
      <c r="L360" s="158"/>
      <c r="M360" s="157">
        <v>134718</v>
      </c>
      <c r="N360" s="157"/>
      <c r="O360" s="157">
        <f t="shared" si="195"/>
        <v>269041.16100000002</v>
      </c>
      <c r="P360" s="157"/>
      <c r="Q360" s="159">
        <v>38.68</v>
      </c>
      <c r="R360" s="157">
        <f t="shared" si="196"/>
        <v>6955.5625904860399</v>
      </c>
      <c r="S360" s="157"/>
      <c r="T360" s="160">
        <f t="shared" si="197"/>
        <v>1.7602557518090929</v>
      </c>
      <c r="U360" s="127">
        <v>2.2000000000000002</v>
      </c>
      <c r="V360" s="126">
        <f t="shared" si="198"/>
        <v>8693.19</v>
      </c>
      <c r="W360" s="128"/>
      <c r="X360" s="126">
        <f t="shared" si="199"/>
        <v>-1737.6274095139606</v>
      </c>
      <c r="Y360" s="128"/>
      <c r="Z360" s="122">
        <f t="shared" si="200"/>
        <v>22898652.75</v>
      </c>
      <c r="AA360" s="122"/>
      <c r="AB360" s="122">
        <f t="shared" si="201"/>
        <v>15284208.6</v>
      </c>
      <c r="AC360" s="111"/>
      <c r="AD360" s="122">
        <f t="shared" si="202"/>
        <v>134261.2430106989</v>
      </c>
      <c r="AE360" s="111"/>
      <c r="AF360" s="111"/>
    </row>
    <row r="361" spans="1:32" ht="15.6">
      <c r="A361" s="164"/>
      <c r="B361" s="164"/>
      <c r="C361" s="134" t="s">
        <v>193</v>
      </c>
      <c r="D361" s="153">
        <f>SUM(D353:D360)</f>
        <v>66310322</v>
      </c>
      <c r="E361" s="154"/>
      <c r="F361" s="134"/>
      <c r="G361" s="134"/>
      <c r="H361" s="171">
        <f>Z361/D361</f>
        <v>79.495854266700746</v>
      </c>
      <c r="I361" s="138"/>
      <c r="J361" s="171">
        <f>(K361/D361)*100</f>
        <v>-2.5387924561729625</v>
      </c>
      <c r="K361" s="155">
        <f>SUM(K353:K360)</f>
        <v>-1683481.4526000002</v>
      </c>
      <c r="L361" s="134"/>
      <c r="M361" s="155">
        <f>SUM(M353:M360)</f>
        <v>34589671</v>
      </c>
      <c r="N361" s="139"/>
      <c r="O361" s="155">
        <f>SUM(O353:O360)</f>
        <v>33404132.452600002</v>
      </c>
      <c r="P361" s="154"/>
      <c r="Q361" s="171">
        <f>AB361/D361</f>
        <v>38.516833437183429</v>
      </c>
      <c r="R361" s="155">
        <f>SUM(R353:R360)</f>
        <v>870585.94422704412</v>
      </c>
      <c r="S361" s="154"/>
      <c r="T361" s="172">
        <f t="shared" si="197"/>
        <v>1.3128965717087668</v>
      </c>
      <c r="U361" s="116">
        <f>(V361/D361)*100</f>
        <v>1.6643911996084109</v>
      </c>
      <c r="V361" s="129">
        <f>SUM(V353:V360)</f>
        <v>1103663.1638</v>
      </c>
      <c r="W361" s="111"/>
      <c r="X361" s="129">
        <f>SUM(X353:X360)</f>
        <v>-233077.21957295598</v>
      </c>
      <c r="Y361" s="111"/>
      <c r="Z361" s="129">
        <f>SUM(Z353:Z360)</f>
        <v>5271395694.0900002</v>
      </c>
      <c r="AA361" s="114"/>
      <c r="AB361" s="129">
        <f>SUM(AB353:AB360)</f>
        <v>2554063627.6399999</v>
      </c>
      <c r="AC361" s="111"/>
      <c r="AD361" s="129">
        <f>SUM(AD353:AD360)</f>
        <v>34294478.442345336</v>
      </c>
      <c r="AE361" s="111"/>
      <c r="AF361" s="111"/>
    </row>
    <row r="362" spans="1:32" ht="15.6">
      <c r="A362" s="164"/>
      <c r="B362" s="164"/>
      <c r="C362" s="132"/>
      <c r="D362" s="150"/>
      <c r="E362" s="150"/>
      <c r="F362" s="134"/>
      <c r="G362" s="134"/>
      <c r="H362" s="138"/>
      <c r="I362" s="138"/>
      <c r="J362" s="138"/>
      <c r="K362" s="139"/>
      <c r="L362" s="134"/>
      <c r="M362" s="139"/>
      <c r="N362" s="139"/>
      <c r="O362" s="139"/>
      <c r="P362" s="139"/>
      <c r="Q362" s="138"/>
      <c r="R362" s="139"/>
      <c r="S362" s="139"/>
      <c r="T362" s="140"/>
      <c r="U362" s="116"/>
      <c r="V362" s="117"/>
      <c r="W362" s="111"/>
      <c r="X362" s="117"/>
      <c r="Y362" s="111"/>
      <c r="Z362" s="114"/>
      <c r="AA362" s="114"/>
      <c r="AB362" s="114"/>
      <c r="AC362" s="111"/>
      <c r="AD362" s="114"/>
      <c r="AE362" s="111"/>
      <c r="AF362" s="111"/>
    </row>
    <row r="363" spans="1:32" ht="15.6">
      <c r="A363" s="164"/>
      <c r="B363" s="164"/>
      <c r="C363" s="165" t="s">
        <v>194</v>
      </c>
      <c r="D363" s="150"/>
      <c r="E363" s="150"/>
      <c r="F363" s="134"/>
      <c r="G363" s="134"/>
      <c r="H363" s="138"/>
      <c r="I363" s="138"/>
      <c r="J363" s="138"/>
      <c r="K363" s="139"/>
      <c r="L363" s="134"/>
      <c r="M363" s="139"/>
      <c r="N363" s="139"/>
      <c r="O363" s="139"/>
      <c r="P363" s="139"/>
      <c r="Q363" s="138"/>
      <c r="R363" s="139"/>
      <c r="S363" s="139"/>
      <c r="T363" s="140"/>
      <c r="U363" s="116"/>
      <c r="V363" s="117"/>
      <c r="W363" s="111"/>
      <c r="X363" s="117"/>
      <c r="Y363" s="111"/>
      <c r="Z363" s="114"/>
      <c r="AA363" s="114"/>
      <c r="AB363" s="114"/>
      <c r="AC363" s="111"/>
      <c r="AD363" s="114"/>
      <c r="AE363" s="111"/>
      <c r="AF363" s="111"/>
    </row>
    <row r="364" spans="1:32" ht="15.6">
      <c r="A364" s="164">
        <v>330.3</v>
      </c>
      <c r="B364" s="164"/>
      <c r="C364" s="132" t="s">
        <v>136</v>
      </c>
      <c r="D364" s="152">
        <v>1047</v>
      </c>
      <c r="E364" s="150"/>
      <c r="F364" s="134" t="s">
        <v>102</v>
      </c>
      <c r="G364" s="134"/>
      <c r="H364" s="138">
        <v>123.5</v>
      </c>
      <c r="I364" s="138"/>
      <c r="J364" s="138">
        <v>0</v>
      </c>
      <c r="K364" s="139">
        <f t="shared" ref="K364:K370" si="203">(J364/100)*D364</f>
        <v>0</v>
      </c>
      <c r="L364" s="134"/>
      <c r="M364" s="157">
        <v>879</v>
      </c>
      <c r="N364" s="139"/>
      <c r="O364" s="139">
        <f t="shared" ref="O364:O370" si="204">D364-K364-M364</f>
        <v>168</v>
      </c>
      <c r="P364" s="139"/>
      <c r="Q364" s="138">
        <v>24</v>
      </c>
      <c r="R364" s="139">
        <f t="shared" ref="R364:R370" si="205">O364/Q364</f>
        <v>7</v>
      </c>
      <c r="S364" s="139"/>
      <c r="T364" s="140">
        <f t="shared" ref="T364:T371" si="206">(R364/D364)*100</f>
        <v>0.66857688634192936</v>
      </c>
      <c r="U364" s="121">
        <v>1.4</v>
      </c>
      <c r="V364" s="117">
        <f t="shared" ref="V364:V370" si="207">(U364/100)*D364</f>
        <v>14.657999999999998</v>
      </c>
      <c r="W364" s="111"/>
      <c r="X364" s="117">
        <f t="shared" ref="X364:X370" si="208">R364-V364</f>
        <v>-7.6579999999999977</v>
      </c>
      <c r="Y364" s="111"/>
      <c r="Z364" s="114">
        <f t="shared" ref="Z364:Z370" si="209">D364*H364</f>
        <v>129304.5</v>
      </c>
      <c r="AA364" s="114"/>
      <c r="AB364" s="114">
        <f t="shared" ref="AB364:AB370" si="210">D364*Q364</f>
        <v>25128</v>
      </c>
      <c r="AC364" s="111"/>
      <c r="AD364" s="122">
        <f t="shared" ref="AD364:AD370" si="211">((1-(Q364/H364))*((100-J364)/100))*D364</f>
        <v>843.53441295546554</v>
      </c>
      <c r="AE364" s="111"/>
      <c r="AF364" s="111"/>
    </row>
    <row r="365" spans="1:32" ht="15.6">
      <c r="A365" s="164">
        <v>331</v>
      </c>
      <c r="B365" s="164"/>
      <c r="C365" s="132" t="s">
        <v>103</v>
      </c>
      <c r="D365" s="150">
        <v>157756</v>
      </c>
      <c r="E365" s="150"/>
      <c r="F365" s="134" t="s">
        <v>102</v>
      </c>
      <c r="G365" s="134"/>
      <c r="H365" s="138">
        <v>75.39</v>
      </c>
      <c r="I365" s="138"/>
      <c r="J365" s="138">
        <v>-0.94</v>
      </c>
      <c r="K365" s="157">
        <f t="shared" si="203"/>
        <v>-1482.9063999999998</v>
      </c>
      <c r="L365" s="134"/>
      <c r="M365" s="157">
        <v>113017</v>
      </c>
      <c r="N365" s="139"/>
      <c r="O365" s="157">
        <f t="shared" si="204"/>
        <v>46221.906400000007</v>
      </c>
      <c r="P365" s="157"/>
      <c r="Q365" s="138">
        <v>23.15</v>
      </c>
      <c r="R365" s="157">
        <f t="shared" si="205"/>
        <v>1996.6266263498924</v>
      </c>
      <c r="S365" s="157"/>
      <c r="T365" s="140">
        <f t="shared" si="206"/>
        <v>1.2656422743666753</v>
      </c>
      <c r="U365" s="116">
        <v>1.4</v>
      </c>
      <c r="V365" s="126">
        <f t="shared" si="207"/>
        <v>2208.5839999999998</v>
      </c>
      <c r="W365" s="111"/>
      <c r="X365" s="126">
        <f t="shared" si="208"/>
        <v>-211.95737365010746</v>
      </c>
      <c r="Y365" s="111"/>
      <c r="Z365" s="114">
        <f t="shared" si="209"/>
        <v>11893224.84</v>
      </c>
      <c r="AA365" s="114"/>
      <c r="AB365" s="114">
        <f t="shared" si="210"/>
        <v>3652051.4</v>
      </c>
      <c r="AC365" s="111"/>
      <c r="AD365" s="122">
        <f t="shared" si="211"/>
        <v>110341.43083082639</v>
      </c>
      <c r="AE365" s="111"/>
      <c r="AF365" s="111"/>
    </row>
    <row r="366" spans="1:32" ht="15.6">
      <c r="A366" s="164">
        <v>332</v>
      </c>
      <c r="B366" s="164"/>
      <c r="C366" s="132" t="s">
        <v>140</v>
      </c>
      <c r="D366" s="150">
        <v>1820100</v>
      </c>
      <c r="E366" s="150"/>
      <c r="F366" s="134" t="s">
        <v>102</v>
      </c>
      <c r="G366" s="134"/>
      <c r="H366" s="138">
        <v>46.28</v>
      </c>
      <c r="I366" s="138"/>
      <c r="J366" s="138">
        <v>-1.35</v>
      </c>
      <c r="K366" s="157">
        <f t="shared" si="203"/>
        <v>-24571.350000000002</v>
      </c>
      <c r="L366" s="134"/>
      <c r="M366" s="157">
        <v>925924</v>
      </c>
      <c r="N366" s="139"/>
      <c r="O366" s="157">
        <f t="shared" si="204"/>
        <v>918747.35000000009</v>
      </c>
      <c r="P366" s="157"/>
      <c r="Q366" s="138">
        <v>23.47</v>
      </c>
      <c r="R366" s="157">
        <f t="shared" si="205"/>
        <v>39145.605027694939</v>
      </c>
      <c r="S366" s="157"/>
      <c r="T366" s="140">
        <f t="shared" si="206"/>
        <v>2.1507392466180395</v>
      </c>
      <c r="U366" s="116">
        <v>2.37</v>
      </c>
      <c r="V366" s="126">
        <f t="shared" si="207"/>
        <v>43136.37</v>
      </c>
      <c r="W366" s="111"/>
      <c r="X366" s="126">
        <f t="shared" si="208"/>
        <v>-3990.7649723050636</v>
      </c>
      <c r="Y366" s="111"/>
      <c r="Z366" s="114">
        <f t="shared" si="209"/>
        <v>84234228</v>
      </c>
      <c r="AA366" s="114"/>
      <c r="AB366" s="114">
        <f t="shared" si="210"/>
        <v>42717747</v>
      </c>
      <c r="AC366" s="111"/>
      <c r="AD366" s="122">
        <f t="shared" si="211"/>
        <v>909182.22760371643</v>
      </c>
      <c r="AE366" s="111"/>
      <c r="AF366" s="111"/>
    </row>
    <row r="367" spans="1:32" ht="15.6">
      <c r="A367" s="164">
        <v>333</v>
      </c>
      <c r="B367" s="164"/>
      <c r="C367" s="132" t="s">
        <v>141</v>
      </c>
      <c r="D367" s="150">
        <v>118090</v>
      </c>
      <c r="E367" s="150"/>
      <c r="F367" s="134" t="s">
        <v>102</v>
      </c>
      <c r="G367" s="134"/>
      <c r="H367" s="138">
        <v>69.03</v>
      </c>
      <c r="I367" s="138"/>
      <c r="J367" s="138">
        <v>-2.4900000000000002</v>
      </c>
      <c r="K367" s="157">
        <f t="shared" si="203"/>
        <v>-2940.4410000000003</v>
      </c>
      <c r="L367" s="134"/>
      <c r="M367" s="157">
        <v>81930</v>
      </c>
      <c r="N367" s="139"/>
      <c r="O367" s="157">
        <f t="shared" si="204"/>
        <v>39100.441000000006</v>
      </c>
      <c r="P367" s="157"/>
      <c r="Q367" s="138">
        <v>22.96</v>
      </c>
      <c r="R367" s="157">
        <f t="shared" si="205"/>
        <v>1702.9808797909409</v>
      </c>
      <c r="S367" s="157"/>
      <c r="T367" s="140">
        <f t="shared" si="206"/>
        <v>1.4421042254136174</v>
      </c>
      <c r="U367" s="116">
        <v>1.52</v>
      </c>
      <c r="V367" s="126">
        <f t="shared" si="207"/>
        <v>1794.9680000000001</v>
      </c>
      <c r="W367" s="111"/>
      <c r="X367" s="126">
        <f t="shared" si="208"/>
        <v>-91.987120209059185</v>
      </c>
      <c r="Y367" s="111"/>
      <c r="Z367" s="114">
        <f t="shared" si="209"/>
        <v>8151752.7000000002</v>
      </c>
      <c r="AA367" s="114"/>
      <c r="AB367" s="114">
        <f t="shared" si="210"/>
        <v>2711346.4</v>
      </c>
      <c r="AC367" s="111"/>
      <c r="AD367" s="122">
        <f t="shared" si="211"/>
        <v>80774.625769520484</v>
      </c>
      <c r="AE367" s="111"/>
      <c r="AF367" s="111"/>
    </row>
    <row r="368" spans="1:32" ht="15.6">
      <c r="A368" s="164">
        <v>334</v>
      </c>
      <c r="B368" s="164"/>
      <c r="C368" s="132" t="s">
        <v>106</v>
      </c>
      <c r="D368" s="150">
        <v>401471</v>
      </c>
      <c r="E368" s="150"/>
      <c r="F368" s="134" t="s">
        <v>102</v>
      </c>
      <c r="G368" s="134"/>
      <c r="H368" s="138">
        <v>36.76</v>
      </c>
      <c r="I368" s="138"/>
      <c r="J368" s="138">
        <v>-3.06</v>
      </c>
      <c r="K368" s="157">
        <f t="shared" si="203"/>
        <v>-12285.0126</v>
      </c>
      <c r="L368" s="134"/>
      <c r="M368" s="157">
        <v>159134</v>
      </c>
      <c r="N368" s="139"/>
      <c r="O368" s="157">
        <f t="shared" si="204"/>
        <v>254622.01260000002</v>
      </c>
      <c r="P368" s="157"/>
      <c r="Q368" s="138">
        <v>22.27</v>
      </c>
      <c r="R368" s="157">
        <f t="shared" si="205"/>
        <v>11433.408738212844</v>
      </c>
      <c r="S368" s="157"/>
      <c r="T368" s="140">
        <f t="shared" si="206"/>
        <v>2.8478791091293876</v>
      </c>
      <c r="U368" s="116">
        <v>2.81</v>
      </c>
      <c r="V368" s="126">
        <f t="shared" si="207"/>
        <v>11281.3351</v>
      </c>
      <c r="W368" s="111"/>
      <c r="X368" s="126">
        <f t="shared" si="208"/>
        <v>152.07363821284343</v>
      </c>
      <c r="Y368" s="111"/>
      <c r="Z368" s="114">
        <f t="shared" si="209"/>
        <v>14758073.959999999</v>
      </c>
      <c r="AA368" s="114"/>
      <c r="AB368" s="114">
        <f t="shared" si="210"/>
        <v>8940759.1699999999</v>
      </c>
      <c r="AC368" s="111"/>
      <c r="AD368" s="122">
        <f t="shared" si="211"/>
        <v>163093.70572834602</v>
      </c>
      <c r="AE368" s="111"/>
      <c r="AF368" s="111"/>
    </row>
    <row r="369" spans="1:32" ht="15.6">
      <c r="A369" s="164">
        <v>335</v>
      </c>
      <c r="B369" s="164"/>
      <c r="C369" s="132" t="s">
        <v>107</v>
      </c>
      <c r="D369" s="150">
        <v>10110</v>
      </c>
      <c r="E369" s="150"/>
      <c r="F369" s="134" t="s">
        <v>102</v>
      </c>
      <c r="G369" s="134"/>
      <c r="H369" s="138">
        <v>43.01</v>
      </c>
      <c r="I369" s="138"/>
      <c r="J369" s="138">
        <v>0</v>
      </c>
      <c r="K369" s="157">
        <f t="shared" si="203"/>
        <v>0</v>
      </c>
      <c r="L369" s="134"/>
      <c r="M369" s="157">
        <v>4872</v>
      </c>
      <c r="N369" s="139"/>
      <c r="O369" s="157">
        <f t="shared" si="204"/>
        <v>5238</v>
      </c>
      <c r="P369" s="157"/>
      <c r="Q369" s="138">
        <v>22.08</v>
      </c>
      <c r="R369" s="157">
        <f t="shared" si="205"/>
        <v>237.22826086956525</v>
      </c>
      <c r="S369" s="157"/>
      <c r="T369" s="140">
        <f t="shared" si="206"/>
        <v>2.3464714230421886</v>
      </c>
      <c r="U369" s="116">
        <v>2.4300000000000002</v>
      </c>
      <c r="V369" s="126">
        <f t="shared" si="207"/>
        <v>245.67300000000003</v>
      </c>
      <c r="W369" s="111"/>
      <c r="X369" s="126">
        <f t="shared" si="208"/>
        <v>-8.4447391304347832</v>
      </c>
      <c r="Y369" s="111"/>
      <c r="Z369" s="114">
        <f t="shared" si="209"/>
        <v>434831.1</v>
      </c>
      <c r="AA369" s="114"/>
      <c r="AB369" s="114">
        <f t="shared" si="210"/>
        <v>223228.79999999999</v>
      </c>
      <c r="AC369" s="111"/>
      <c r="AD369" s="122">
        <f t="shared" si="211"/>
        <v>4919.8395721925135</v>
      </c>
      <c r="AE369" s="111"/>
      <c r="AF369" s="111"/>
    </row>
    <row r="370" spans="1:32" ht="15.6">
      <c r="A370" s="164">
        <v>336</v>
      </c>
      <c r="B370" s="164"/>
      <c r="C370" s="132" t="s">
        <v>142</v>
      </c>
      <c r="D370" s="150">
        <v>9808</v>
      </c>
      <c r="E370" s="150"/>
      <c r="F370" s="134" t="s">
        <v>102</v>
      </c>
      <c r="G370" s="134"/>
      <c r="H370" s="138">
        <v>41.47</v>
      </c>
      <c r="I370" s="138"/>
      <c r="J370" s="138">
        <v>-1.25</v>
      </c>
      <c r="K370" s="157">
        <f t="shared" si="203"/>
        <v>-122.60000000000001</v>
      </c>
      <c r="L370" s="134"/>
      <c r="M370" s="157">
        <v>4386</v>
      </c>
      <c r="N370" s="139"/>
      <c r="O370" s="157">
        <f t="shared" si="204"/>
        <v>5544.6</v>
      </c>
      <c r="P370" s="157"/>
      <c r="Q370" s="138">
        <v>23.43</v>
      </c>
      <c r="R370" s="157">
        <f t="shared" si="205"/>
        <v>236.64532650448146</v>
      </c>
      <c r="S370" s="157"/>
      <c r="T370" s="140">
        <f t="shared" si="206"/>
        <v>2.4127786144421028</v>
      </c>
      <c r="U370" s="116">
        <v>1.26</v>
      </c>
      <c r="V370" s="126">
        <f t="shared" si="207"/>
        <v>123.5808</v>
      </c>
      <c r="W370" s="111"/>
      <c r="X370" s="126">
        <f t="shared" si="208"/>
        <v>113.06452650448146</v>
      </c>
      <c r="Y370" s="111"/>
      <c r="Z370" s="114">
        <f t="shared" si="209"/>
        <v>406737.76</v>
      </c>
      <c r="AA370" s="114"/>
      <c r="AB370" s="114">
        <f t="shared" si="210"/>
        <v>229801.44</v>
      </c>
      <c r="AC370" s="111"/>
      <c r="AD370" s="122">
        <f t="shared" si="211"/>
        <v>4319.9427055702909</v>
      </c>
      <c r="AE370" s="111"/>
      <c r="AF370" s="111"/>
    </row>
    <row r="371" spans="1:32" ht="15.6">
      <c r="A371" s="164"/>
      <c r="B371" s="164"/>
      <c r="C371" s="134" t="s">
        <v>195</v>
      </c>
      <c r="D371" s="153">
        <f>SUM(D364:D370)</f>
        <v>2518382</v>
      </c>
      <c r="E371" s="154"/>
      <c r="F371" s="134"/>
      <c r="G371" s="134"/>
      <c r="H371" s="171">
        <f>Z371/D371</f>
        <v>47.65287905488524</v>
      </c>
      <c r="I371" s="138"/>
      <c r="J371" s="171">
        <f>(K371/D371)*100</f>
        <v>-1.6440043647071811</v>
      </c>
      <c r="K371" s="155">
        <f>SUM(K364:K370)</f>
        <v>-41402.31</v>
      </c>
      <c r="L371" s="134"/>
      <c r="M371" s="155">
        <f>SUM(M364:M370)</f>
        <v>1290142</v>
      </c>
      <c r="N371" s="139"/>
      <c r="O371" s="155">
        <f>SUM(O364:O370)</f>
        <v>1269642.31</v>
      </c>
      <c r="P371" s="154"/>
      <c r="Q371" s="171">
        <f>AB371/D371</f>
        <v>23.229225038139564</v>
      </c>
      <c r="R371" s="155">
        <f>SUM(R364:R370)</f>
        <v>54759.494859422666</v>
      </c>
      <c r="S371" s="154"/>
      <c r="T371" s="172">
        <f t="shared" si="206"/>
        <v>2.1743919254276225</v>
      </c>
      <c r="U371" s="116">
        <f>(V371/D371)*100</f>
        <v>2.3350376908665962</v>
      </c>
      <c r="V371" s="129">
        <f>SUM(V364:V370)</f>
        <v>58805.168900000004</v>
      </c>
      <c r="W371" s="111"/>
      <c r="X371" s="129">
        <f>SUM(X364:X370)</f>
        <v>-4045.6740405773398</v>
      </c>
      <c r="Y371" s="111"/>
      <c r="Z371" s="129">
        <f>SUM(Z364:Z370)</f>
        <v>120008152.86</v>
      </c>
      <c r="AA371" s="114"/>
      <c r="AB371" s="129">
        <f>SUM(AB364:AB370)</f>
        <v>58500062.209999993</v>
      </c>
      <c r="AC371" s="111"/>
      <c r="AD371" s="129">
        <f>SUM(AD364:AD370)</f>
        <v>1273475.3066231273</v>
      </c>
      <c r="AE371" s="111"/>
      <c r="AF371" s="111"/>
    </row>
    <row r="372" spans="1:32" ht="15.6">
      <c r="A372" s="164"/>
      <c r="B372" s="164"/>
      <c r="C372" s="132"/>
      <c r="D372" s="150"/>
      <c r="E372" s="150"/>
      <c r="F372" s="134"/>
      <c r="G372" s="134"/>
      <c r="H372" s="138"/>
      <c r="I372" s="138"/>
      <c r="J372" s="138"/>
      <c r="K372" s="139"/>
      <c r="L372" s="134"/>
      <c r="M372" s="139"/>
      <c r="N372" s="139"/>
      <c r="O372" s="139"/>
      <c r="P372" s="139"/>
      <c r="Q372" s="138"/>
      <c r="R372" s="139"/>
      <c r="S372" s="139"/>
      <c r="T372" s="140"/>
      <c r="U372" s="116"/>
      <c r="V372" s="117"/>
      <c r="W372" s="111"/>
      <c r="X372" s="117"/>
      <c r="Y372" s="111"/>
      <c r="Z372" s="114"/>
      <c r="AA372" s="114"/>
      <c r="AB372" s="114"/>
      <c r="AC372" s="111"/>
      <c r="AD372" s="114"/>
      <c r="AE372" s="111"/>
      <c r="AF372" s="111"/>
    </row>
    <row r="373" spans="1:32" ht="15.6">
      <c r="A373" s="164"/>
      <c r="B373" s="164"/>
      <c r="C373" s="165" t="s">
        <v>196</v>
      </c>
      <c r="D373" s="150"/>
      <c r="E373" s="150"/>
      <c r="F373" s="134"/>
      <c r="G373" s="134"/>
      <c r="H373" s="138"/>
      <c r="I373" s="138"/>
      <c r="J373" s="138"/>
      <c r="K373" s="139"/>
      <c r="L373" s="134"/>
      <c r="M373" s="139"/>
      <c r="N373" s="139"/>
      <c r="O373" s="139"/>
      <c r="P373" s="139"/>
      <c r="Q373" s="138"/>
      <c r="R373" s="139"/>
      <c r="S373" s="139"/>
      <c r="T373" s="140"/>
      <c r="U373" s="116"/>
      <c r="V373" s="117"/>
      <c r="W373" s="111"/>
      <c r="X373" s="117"/>
      <c r="Y373" s="111"/>
      <c r="Z373" s="114"/>
      <c r="AA373" s="114"/>
      <c r="AB373" s="114"/>
      <c r="AC373" s="111"/>
      <c r="AD373" s="114"/>
      <c r="AE373" s="111"/>
      <c r="AF373" s="111"/>
    </row>
    <row r="374" spans="1:32" ht="15.6">
      <c r="A374" s="164">
        <v>331</v>
      </c>
      <c r="B374" s="164"/>
      <c r="C374" s="132" t="s">
        <v>103</v>
      </c>
      <c r="D374" s="152">
        <v>388940</v>
      </c>
      <c r="E374" s="150"/>
      <c r="F374" s="134" t="s">
        <v>102</v>
      </c>
      <c r="G374" s="134"/>
      <c r="H374" s="138">
        <v>52.89</v>
      </c>
      <c r="I374" s="138"/>
      <c r="J374" s="138">
        <v>-1.37</v>
      </c>
      <c r="K374" s="157">
        <f>(J374/100)*D374</f>
        <v>-5328.4780000000001</v>
      </c>
      <c r="L374" s="134"/>
      <c r="M374" s="157">
        <v>140151</v>
      </c>
      <c r="N374" s="139"/>
      <c r="O374" s="157">
        <f>D374-K374-M374</f>
        <v>254117.478</v>
      </c>
      <c r="P374" s="157"/>
      <c r="Q374" s="138">
        <v>33.01</v>
      </c>
      <c r="R374" s="157">
        <f>O374/Q374</f>
        <v>7698.1968494395642</v>
      </c>
      <c r="S374" s="157"/>
      <c r="T374" s="140">
        <f t="shared" ref="T374:T379" si="212">(R374/D374)*100</f>
        <v>1.9792761992696983</v>
      </c>
      <c r="U374" s="116">
        <v>2.0099999999999998</v>
      </c>
      <c r="V374" s="126">
        <f>(U374/100)*D374</f>
        <v>7817.6939999999986</v>
      </c>
      <c r="W374" s="111"/>
      <c r="X374" s="126">
        <f>R374-V374</f>
        <v>-119.49715056043442</v>
      </c>
      <c r="Y374" s="111"/>
      <c r="Z374" s="114">
        <f>D374*H374</f>
        <v>20571036.600000001</v>
      </c>
      <c r="AA374" s="114"/>
      <c r="AB374" s="114">
        <f>D374*Q374</f>
        <v>12838909.399999999</v>
      </c>
      <c r="AC374" s="111"/>
      <c r="AD374" s="122">
        <f>((1-(Q374/H374))*((100-J374)/100))*D374</f>
        <v>148195.44985138971</v>
      </c>
      <c r="AE374" s="111"/>
      <c r="AF374" s="111"/>
    </row>
    <row r="375" spans="1:32" ht="15.6">
      <c r="A375" s="164">
        <v>332</v>
      </c>
      <c r="B375" s="164"/>
      <c r="C375" s="132" t="s">
        <v>140</v>
      </c>
      <c r="D375" s="150">
        <v>103507</v>
      </c>
      <c r="E375" s="150"/>
      <c r="F375" s="134" t="s">
        <v>102</v>
      </c>
      <c r="G375" s="134"/>
      <c r="H375" s="138">
        <v>52.72</v>
      </c>
      <c r="I375" s="138"/>
      <c r="J375" s="138">
        <v>-2.29</v>
      </c>
      <c r="K375" s="157">
        <f>(J375/100)*D375</f>
        <v>-2370.3103000000001</v>
      </c>
      <c r="L375" s="134"/>
      <c r="M375" s="157">
        <v>37099</v>
      </c>
      <c r="N375" s="139"/>
      <c r="O375" s="157">
        <f>D375-K375-M375</f>
        <v>68778.310299999997</v>
      </c>
      <c r="P375" s="157"/>
      <c r="Q375" s="138">
        <v>33.01</v>
      </c>
      <c r="R375" s="157">
        <f>O375/Q375</f>
        <v>2083.5598394425933</v>
      </c>
      <c r="S375" s="157"/>
      <c r="T375" s="140">
        <f t="shared" si="212"/>
        <v>2.012965151576795</v>
      </c>
      <c r="U375" s="116">
        <v>2.11</v>
      </c>
      <c r="V375" s="126">
        <f>(U375/100)*D375</f>
        <v>2183.9976999999999</v>
      </c>
      <c r="W375" s="111"/>
      <c r="X375" s="126">
        <f>R375-V375</f>
        <v>-100.43786055740657</v>
      </c>
      <c r="Y375" s="111"/>
      <c r="Z375" s="114">
        <f>D375*H375</f>
        <v>5456889.04</v>
      </c>
      <c r="AA375" s="114"/>
      <c r="AB375" s="114">
        <f>D375*Q375</f>
        <v>3416766.07</v>
      </c>
      <c r="AC375" s="111"/>
      <c r="AD375" s="122">
        <f>((1-(Q375/H375))*((100-J375)/100))*D375</f>
        <v>39583.493664889997</v>
      </c>
      <c r="AE375" s="111"/>
      <c r="AF375" s="111"/>
    </row>
    <row r="376" spans="1:32" ht="15.6">
      <c r="A376" s="164">
        <v>333</v>
      </c>
      <c r="B376" s="164"/>
      <c r="C376" s="132" t="s">
        <v>141</v>
      </c>
      <c r="D376" s="150">
        <v>497438</v>
      </c>
      <c r="E376" s="150"/>
      <c r="F376" s="134" t="s">
        <v>102</v>
      </c>
      <c r="G376" s="134"/>
      <c r="H376" s="138">
        <v>51.78</v>
      </c>
      <c r="I376" s="138"/>
      <c r="J376" s="138">
        <v>-3.64</v>
      </c>
      <c r="K376" s="157">
        <f>(J376/100)*D376</f>
        <v>-18106.743200000001</v>
      </c>
      <c r="L376" s="134"/>
      <c r="M376" s="157">
        <v>174602</v>
      </c>
      <c r="N376" s="139"/>
      <c r="O376" s="157">
        <f>D376-K376-M376</f>
        <v>340942.74320000003</v>
      </c>
      <c r="P376" s="157"/>
      <c r="Q376" s="138">
        <v>32.71</v>
      </c>
      <c r="R376" s="157">
        <f>O376/Q376</f>
        <v>10423.196062366249</v>
      </c>
      <c r="S376" s="157"/>
      <c r="T376" s="140">
        <f t="shared" si="212"/>
        <v>2.0953759186805692</v>
      </c>
      <c r="U376" s="116">
        <v>1.98</v>
      </c>
      <c r="V376" s="126">
        <f>(U376/100)*D376</f>
        <v>9849.2723999999998</v>
      </c>
      <c r="W376" s="111"/>
      <c r="X376" s="126">
        <f>R376-V376</f>
        <v>573.92366236624912</v>
      </c>
      <c r="Y376" s="111"/>
      <c r="Z376" s="114">
        <f>D376*H376</f>
        <v>25757339.640000001</v>
      </c>
      <c r="AA376" s="114"/>
      <c r="AB376" s="114">
        <f>D376*Q376</f>
        <v>16271196.98</v>
      </c>
      <c r="AC376" s="111"/>
      <c r="AD376" s="122">
        <f>((1-(Q376/H376))*((100-J376)/100))*D376</f>
        <v>189869.4139208961</v>
      </c>
      <c r="AE376" s="111"/>
      <c r="AF376" s="111"/>
    </row>
    <row r="377" spans="1:32" ht="15.6">
      <c r="A377" s="164">
        <v>334</v>
      </c>
      <c r="B377" s="164"/>
      <c r="C377" s="132" t="s">
        <v>106</v>
      </c>
      <c r="D377" s="150">
        <v>159117</v>
      </c>
      <c r="E377" s="150"/>
      <c r="F377" s="134" t="s">
        <v>102</v>
      </c>
      <c r="G377" s="134"/>
      <c r="H377" s="138">
        <v>51.26</v>
      </c>
      <c r="I377" s="138"/>
      <c r="J377" s="138">
        <v>-4.42</v>
      </c>
      <c r="K377" s="157">
        <f>(J377/100)*D377</f>
        <v>-7032.9713999999994</v>
      </c>
      <c r="L377" s="134"/>
      <c r="M377" s="157">
        <v>58287</v>
      </c>
      <c r="N377" s="139"/>
      <c r="O377" s="157">
        <f>D377-K377-M377</f>
        <v>107862.97140000001</v>
      </c>
      <c r="P377" s="157"/>
      <c r="Q377" s="138">
        <v>30.87</v>
      </c>
      <c r="R377" s="157">
        <f>O377/Q377</f>
        <v>3494.1033819241984</v>
      </c>
      <c r="S377" s="157"/>
      <c r="T377" s="140">
        <f t="shared" si="212"/>
        <v>2.1959334212712647</v>
      </c>
      <c r="U377" s="116">
        <v>2.0499999999999998</v>
      </c>
      <c r="V377" s="126">
        <f>(U377/100)*D377</f>
        <v>3261.8984999999998</v>
      </c>
      <c r="W377" s="111"/>
      <c r="X377" s="126">
        <f>R377-V377</f>
        <v>232.20488192419862</v>
      </c>
      <c r="Y377" s="111"/>
      <c r="Z377" s="114">
        <f>D377*H377</f>
        <v>8156337.4199999999</v>
      </c>
      <c r="AA377" s="114"/>
      <c r="AB377" s="114">
        <f>D377*Q377</f>
        <v>4911941.79</v>
      </c>
      <c r="AC377" s="111"/>
      <c r="AD377" s="122">
        <f>((1-(Q377/H377))*((100-J377)/100))*D377</f>
        <v>66090.47828415918</v>
      </c>
      <c r="AE377" s="111"/>
      <c r="AF377" s="111"/>
    </row>
    <row r="378" spans="1:32" ht="15.6">
      <c r="A378" s="164">
        <v>335</v>
      </c>
      <c r="B378" s="164"/>
      <c r="C378" s="132" t="s">
        <v>107</v>
      </c>
      <c r="D378" s="150">
        <v>20594</v>
      </c>
      <c r="E378" s="150"/>
      <c r="F378" s="134" t="s">
        <v>102</v>
      </c>
      <c r="G378" s="134"/>
      <c r="H378" s="138">
        <v>51.29</v>
      </c>
      <c r="I378" s="138"/>
      <c r="J378" s="138">
        <v>0</v>
      </c>
      <c r="K378" s="157">
        <f>(J378/100)*D378</f>
        <v>0</v>
      </c>
      <c r="L378" s="134"/>
      <c r="M378" s="157">
        <v>7565</v>
      </c>
      <c r="N378" s="139"/>
      <c r="O378" s="157">
        <f>D378-K378-M378</f>
        <v>13029</v>
      </c>
      <c r="P378" s="157"/>
      <c r="Q378" s="138">
        <v>30.79</v>
      </c>
      <c r="R378" s="157">
        <f>O378/Q378</f>
        <v>423.15686911334848</v>
      </c>
      <c r="S378" s="157"/>
      <c r="T378" s="140">
        <f t="shared" si="212"/>
        <v>2.0547580320158709</v>
      </c>
      <c r="U378" s="116">
        <v>2.0699999999999998</v>
      </c>
      <c r="V378" s="126">
        <f>(U378/100)*D378</f>
        <v>426.29579999999999</v>
      </c>
      <c r="W378" s="111"/>
      <c r="X378" s="126">
        <f>R378-V378</f>
        <v>-3.138930886651508</v>
      </c>
      <c r="Y378" s="111"/>
      <c r="Z378" s="114">
        <f>D378*H378</f>
        <v>1056266.26</v>
      </c>
      <c r="AA378" s="114"/>
      <c r="AB378" s="114">
        <f>D378*Q378</f>
        <v>634089.26</v>
      </c>
      <c r="AC378" s="111"/>
      <c r="AD378" s="122">
        <f>((1-(Q378/H378))*((100-J378)/100))*D378</f>
        <v>8231.1756677714966</v>
      </c>
      <c r="AE378" s="111"/>
      <c r="AF378" s="111"/>
    </row>
    <row r="379" spans="1:32" ht="15.6">
      <c r="A379" s="164"/>
      <c r="B379" s="164"/>
      <c r="C379" s="134" t="s">
        <v>197</v>
      </c>
      <c r="D379" s="153">
        <f>SUM(D374:D378)</f>
        <v>1169596</v>
      </c>
      <c r="E379" s="154"/>
      <c r="F379" s="134"/>
      <c r="G379" s="134"/>
      <c r="H379" s="171">
        <f>Z379/D379</f>
        <v>52.152939100338919</v>
      </c>
      <c r="I379" s="138"/>
      <c r="J379" s="171">
        <f>(K379/D379)*100</f>
        <v>-2.8076791387795441</v>
      </c>
      <c r="K379" s="155">
        <f>SUM(K374:K378)</f>
        <v>-32838.502899999999</v>
      </c>
      <c r="L379" s="134"/>
      <c r="M379" s="155">
        <f>SUM(M374:M378)</f>
        <v>417704</v>
      </c>
      <c r="N379" s="139"/>
      <c r="O379" s="155">
        <f>SUM(O374:O378)</f>
        <v>784730.50290000008</v>
      </c>
      <c r="P379" s="154"/>
      <c r="Q379" s="171">
        <f>AB379/D379</f>
        <v>32.55218340350001</v>
      </c>
      <c r="R379" s="155">
        <f>SUM(R374:R378)</f>
        <v>24122.213002285953</v>
      </c>
      <c r="S379" s="154"/>
      <c r="T379" s="172">
        <f t="shared" si="212"/>
        <v>2.0624397657213223</v>
      </c>
      <c r="U379" s="116">
        <f>(V379/D379)*100</f>
        <v>2.0125888255431787</v>
      </c>
      <c r="V379" s="129">
        <f>SUM(V374:V378)</f>
        <v>23539.158399999997</v>
      </c>
      <c r="W379" s="111"/>
      <c r="X379" s="129">
        <f>SUM(X374:X378)</f>
        <v>583.0546022859553</v>
      </c>
      <c r="Y379" s="111"/>
      <c r="Z379" s="129">
        <f>SUM(Z374:Z378)</f>
        <v>60997868.960000001</v>
      </c>
      <c r="AA379" s="114"/>
      <c r="AB379" s="129">
        <f>SUM(AB374:AB378)</f>
        <v>38072903.5</v>
      </c>
      <c r="AC379" s="111"/>
      <c r="AD379" s="129">
        <f>SUM(AD374:AD378)</f>
        <v>451970.01138910651</v>
      </c>
      <c r="AE379" s="111"/>
      <c r="AF379" s="111"/>
    </row>
    <row r="380" spans="1:32" ht="15.6">
      <c r="A380" s="164"/>
      <c r="B380" s="164"/>
      <c r="C380" s="132"/>
      <c r="D380" s="150"/>
      <c r="E380" s="150"/>
      <c r="F380" s="134"/>
      <c r="G380" s="134"/>
      <c r="H380" s="138"/>
      <c r="I380" s="138"/>
      <c r="J380" s="138"/>
      <c r="K380" s="139"/>
      <c r="L380" s="134"/>
      <c r="M380" s="139"/>
      <c r="N380" s="139"/>
      <c r="O380" s="139"/>
      <c r="P380" s="139"/>
      <c r="Q380" s="138"/>
      <c r="R380" s="139"/>
      <c r="S380" s="139"/>
      <c r="T380" s="140"/>
      <c r="U380" s="116"/>
      <c r="V380" s="117"/>
      <c r="W380" s="111"/>
      <c r="X380" s="117"/>
      <c r="Y380" s="111"/>
      <c r="Z380" s="114"/>
      <c r="AA380" s="114"/>
      <c r="AB380" s="114"/>
      <c r="AC380" s="111"/>
      <c r="AD380" s="114"/>
      <c r="AE380" s="111"/>
      <c r="AF380" s="111"/>
    </row>
    <row r="381" spans="1:32" ht="15.6">
      <c r="A381" s="164"/>
      <c r="B381" s="164"/>
      <c r="C381" s="165" t="s">
        <v>198</v>
      </c>
      <c r="D381" s="150"/>
      <c r="E381" s="150"/>
      <c r="F381" s="134"/>
      <c r="G381" s="134"/>
      <c r="H381" s="138"/>
      <c r="I381" s="138"/>
      <c r="J381" s="138"/>
      <c r="K381" s="139"/>
      <c r="L381" s="134"/>
      <c r="M381" s="139"/>
      <c r="N381" s="139"/>
      <c r="O381" s="139"/>
      <c r="P381" s="139"/>
      <c r="Q381" s="138"/>
      <c r="R381" s="139"/>
      <c r="S381" s="139"/>
      <c r="T381" s="140"/>
      <c r="U381" s="116"/>
      <c r="V381" s="117"/>
      <c r="W381" s="111"/>
      <c r="X381" s="117"/>
      <c r="Y381" s="111"/>
      <c r="Z381" s="114"/>
      <c r="AA381" s="114"/>
      <c r="AB381" s="114"/>
      <c r="AC381" s="111"/>
      <c r="AD381" s="114"/>
      <c r="AE381" s="111"/>
      <c r="AF381" s="111"/>
    </row>
    <row r="382" spans="1:32" ht="15.6">
      <c r="A382" s="164">
        <v>331</v>
      </c>
      <c r="B382" s="164"/>
      <c r="C382" s="132" t="s">
        <v>103</v>
      </c>
      <c r="D382" s="152">
        <v>111286</v>
      </c>
      <c r="E382" s="150"/>
      <c r="F382" s="134" t="s">
        <v>102</v>
      </c>
      <c r="G382" s="134"/>
      <c r="H382" s="159">
        <v>28.66</v>
      </c>
      <c r="I382" s="159"/>
      <c r="J382" s="159">
        <v>-0.31</v>
      </c>
      <c r="K382" s="157">
        <f>(J382/100)*D382</f>
        <v>-344.98660000000001</v>
      </c>
      <c r="L382" s="158"/>
      <c r="M382" s="157">
        <v>68715</v>
      </c>
      <c r="N382" s="157"/>
      <c r="O382" s="157">
        <f>D382-K382-M382</f>
        <v>42915.986600000004</v>
      </c>
      <c r="P382" s="157"/>
      <c r="Q382" s="159">
        <v>9.8000000000000007</v>
      </c>
      <c r="R382" s="157">
        <f>O382/Q382</f>
        <v>4379.1823061224486</v>
      </c>
      <c r="S382" s="157"/>
      <c r="T382" s="160">
        <f t="shared" ref="T382:T387" si="213">(R382/D382)*100</f>
        <v>3.9350702748975155</v>
      </c>
      <c r="U382" s="127">
        <v>4.1100000000000003</v>
      </c>
      <c r="V382" s="126">
        <f>(U382/100)*D382</f>
        <v>4573.8546000000006</v>
      </c>
      <c r="W382" s="128"/>
      <c r="X382" s="126">
        <f>R382-V382</f>
        <v>-194.67229387755197</v>
      </c>
      <c r="Y382" s="128"/>
      <c r="Z382" s="122">
        <f>D382*H382</f>
        <v>3189456.7600000002</v>
      </c>
      <c r="AA382" s="122"/>
      <c r="AB382" s="122">
        <f>D382*Q382</f>
        <v>1090602.8</v>
      </c>
      <c r="AC382" s="111"/>
      <c r="AD382" s="122">
        <f>((1-(Q382/H382))*((100-J382)/100))*D382</f>
        <v>73459.888600000006</v>
      </c>
      <c r="AE382" s="111"/>
      <c r="AF382" s="111"/>
    </row>
    <row r="383" spans="1:32" ht="15.6">
      <c r="A383" s="164">
        <v>332</v>
      </c>
      <c r="B383" s="164"/>
      <c r="C383" s="132" t="s">
        <v>140</v>
      </c>
      <c r="D383" s="150">
        <v>895584</v>
      </c>
      <c r="E383" s="150"/>
      <c r="F383" s="134" t="s">
        <v>102</v>
      </c>
      <c r="G383" s="134"/>
      <c r="H383" s="159">
        <v>28.07</v>
      </c>
      <c r="I383" s="159"/>
      <c r="J383" s="159">
        <v>-0.45</v>
      </c>
      <c r="K383" s="157">
        <f>(J383/100)*D383</f>
        <v>-4030.1280000000006</v>
      </c>
      <c r="L383" s="158"/>
      <c r="M383" s="157">
        <v>547035</v>
      </c>
      <c r="N383" s="157"/>
      <c r="O383" s="157">
        <f>D383-K383-M383</f>
        <v>352579.12800000003</v>
      </c>
      <c r="P383" s="157"/>
      <c r="Q383" s="159">
        <v>9.83</v>
      </c>
      <c r="R383" s="157">
        <f>O383/Q383</f>
        <v>35867.663072227879</v>
      </c>
      <c r="S383" s="157"/>
      <c r="T383" s="160">
        <f t="shared" si="213"/>
        <v>4.0049468360564591</v>
      </c>
      <c r="U383" s="127">
        <v>5.43</v>
      </c>
      <c r="V383" s="126">
        <f>(U383/100)*D383</f>
        <v>48630.211199999998</v>
      </c>
      <c r="W383" s="128"/>
      <c r="X383" s="126">
        <f>R383-V383</f>
        <v>-12762.548127772119</v>
      </c>
      <c r="Y383" s="128"/>
      <c r="Z383" s="122">
        <f>D383*H383</f>
        <v>25139042.879999999</v>
      </c>
      <c r="AA383" s="122"/>
      <c r="AB383" s="122">
        <f>D383*Q383</f>
        <v>8803590.7200000007</v>
      </c>
      <c r="AC383" s="111"/>
      <c r="AD383" s="122">
        <f>((1-(Q383/H383))*((100-J383)/100))*D383</f>
        <v>584572.91395511234</v>
      </c>
      <c r="AE383" s="111"/>
      <c r="AF383" s="111"/>
    </row>
    <row r="384" spans="1:32" ht="15.6">
      <c r="A384" s="164">
        <v>333</v>
      </c>
      <c r="B384" s="164"/>
      <c r="C384" s="132" t="s">
        <v>141</v>
      </c>
      <c r="D384" s="150">
        <v>58400</v>
      </c>
      <c r="E384" s="150"/>
      <c r="F384" s="134" t="s">
        <v>102</v>
      </c>
      <c r="G384" s="134"/>
      <c r="H384" s="159">
        <v>51.43</v>
      </c>
      <c r="I384" s="159"/>
      <c r="J384" s="159">
        <v>-0.84</v>
      </c>
      <c r="K384" s="157">
        <f>(J384/100)*D384</f>
        <v>-490.55999999999995</v>
      </c>
      <c r="L384" s="158"/>
      <c r="M384" s="157">
        <v>45089</v>
      </c>
      <c r="N384" s="157"/>
      <c r="O384" s="157">
        <f>D384-K384-M384</f>
        <v>13801.559999999998</v>
      </c>
      <c r="P384" s="157"/>
      <c r="Q384" s="159">
        <v>9.58</v>
      </c>
      <c r="R384" s="157">
        <f>O384/Q384</f>
        <v>1440.66388308977</v>
      </c>
      <c r="S384" s="157"/>
      <c r="T384" s="160">
        <f t="shared" si="213"/>
        <v>2.466890210770154</v>
      </c>
      <c r="U384" s="127">
        <v>3.48</v>
      </c>
      <c r="V384" s="126">
        <f>(U384/100)*D384</f>
        <v>2032.32</v>
      </c>
      <c r="W384" s="128"/>
      <c r="X384" s="126">
        <f>R384-V384</f>
        <v>-591.65611691022991</v>
      </c>
      <c r="Y384" s="128"/>
      <c r="Z384" s="122">
        <f>D384*H384</f>
        <v>3003512</v>
      </c>
      <c r="AA384" s="122"/>
      <c r="AB384" s="122">
        <f>D384*Q384</f>
        <v>559472</v>
      </c>
      <c r="AC384" s="111"/>
      <c r="AD384" s="122">
        <f>((1-(Q384/H384))*((100-J384)/100))*D384</f>
        <v>47920.862064942638</v>
      </c>
      <c r="AE384" s="111"/>
      <c r="AF384" s="111"/>
    </row>
    <row r="385" spans="1:32" ht="15.6">
      <c r="A385" s="164">
        <v>334</v>
      </c>
      <c r="B385" s="164"/>
      <c r="C385" s="132" t="s">
        <v>106</v>
      </c>
      <c r="D385" s="150">
        <v>1412947</v>
      </c>
      <c r="E385" s="150"/>
      <c r="F385" s="134" t="s">
        <v>102</v>
      </c>
      <c r="G385" s="134"/>
      <c r="H385" s="159">
        <v>19.649999999999999</v>
      </c>
      <c r="I385" s="159"/>
      <c r="J385" s="159">
        <v>-1.05</v>
      </c>
      <c r="K385" s="157">
        <f>(J385/100)*D385</f>
        <v>-14835.943500000001</v>
      </c>
      <c r="L385" s="158"/>
      <c r="M385" s="157">
        <v>671332</v>
      </c>
      <c r="N385" s="157"/>
      <c r="O385" s="157">
        <f>D385-K385-M385</f>
        <v>756450.94350000005</v>
      </c>
      <c r="P385" s="157"/>
      <c r="Q385" s="159">
        <v>9.52</v>
      </c>
      <c r="R385" s="157">
        <f>O385/Q385</f>
        <v>79459.132720588241</v>
      </c>
      <c r="S385" s="157"/>
      <c r="T385" s="160">
        <f t="shared" si="213"/>
        <v>5.6236456654487563</v>
      </c>
      <c r="U385" s="127">
        <v>5.16</v>
      </c>
      <c r="V385" s="126">
        <f>(U385/100)*D385</f>
        <v>72908.065199999997</v>
      </c>
      <c r="W385" s="128"/>
      <c r="X385" s="126">
        <f>R385-V385</f>
        <v>6551.0675205882435</v>
      </c>
      <c r="Y385" s="128"/>
      <c r="Z385" s="122">
        <f>D385*H385</f>
        <v>27764408.549999997</v>
      </c>
      <c r="AA385" s="122"/>
      <c r="AB385" s="122">
        <f>D385*Q385</f>
        <v>13451255.439999999</v>
      </c>
      <c r="AC385" s="111"/>
      <c r="AD385" s="122">
        <f>((1-(Q385/H385))*((100-J385)/100))*D385</f>
        <v>736052.98817582696</v>
      </c>
      <c r="AE385" s="111"/>
      <c r="AF385" s="111"/>
    </row>
    <row r="386" spans="1:32" ht="15.6">
      <c r="A386" s="164">
        <v>336</v>
      </c>
      <c r="B386" s="164"/>
      <c r="C386" s="132" t="s">
        <v>142</v>
      </c>
      <c r="D386" s="154">
        <v>310959</v>
      </c>
      <c r="E386" s="154"/>
      <c r="F386" s="134" t="s">
        <v>102</v>
      </c>
      <c r="G386" s="134"/>
      <c r="H386" s="159">
        <v>21.42</v>
      </c>
      <c r="I386" s="159"/>
      <c r="J386" s="159">
        <v>-0.42</v>
      </c>
      <c r="K386" s="157">
        <f>(J386/100)*D386</f>
        <v>-1306.0277999999998</v>
      </c>
      <c r="L386" s="158"/>
      <c r="M386" s="157">
        <v>156916</v>
      </c>
      <c r="N386" s="157"/>
      <c r="O386" s="157">
        <f>D386-K386-M386</f>
        <v>155349.02779999998</v>
      </c>
      <c r="P386" s="157"/>
      <c r="Q386" s="159">
        <v>9.84</v>
      </c>
      <c r="R386" s="157">
        <f>O386/Q386</f>
        <v>15787.50282520325</v>
      </c>
      <c r="S386" s="157"/>
      <c r="T386" s="160">
        <f t="shared" si="213"/>
        <v>5.0770367878734017</v>
      </c>
      <c r="U386" s="127">
        <v>5.6</v>
      </c>
      <c r="V386" s="126">
        <f>(U386/100)*D386</f>
        <v>17413.703999999998</v>
      </c>
      <c r="W386" s="128"/>
      <c r="X386" s="126">
        <f>R386-V386</f>
        <v>-1626.2011747967481</v>
      </c>
      <c r="Y386" s="128"/>
      <c r="Z386" s="122">
        <f>D386*H386</f>
        <v>6660741.7800000003</v>
      </c>
      <c r="AA386" s="122"/>
      <c r="AB386" s="122">
        <f>D386*Q386</f>
        <v>3059836.56</v>
      </c>
      <c r="AC386" s="111"/>
      <c r="AD386" s="122">
        <f>((1-(Q386/H386))*((100-J386)/100))*D386</f>
        <v>168815.54724201682</v>
      </c>
      <c r="AE386" s="111"/>
      <c r="AF386" s="111"/>
    </row>
    <row r="387" spans="1:32" ht="15.6">
      <c r="A387" s="164"/>
      <c r="B387" s="164"/>
      <c r="C387" s="134" t="s">
        <v>199</v>
      </c>
      <c r="D387" s="153">
        <f>SUM(D382:D386)</f>
        <v>2789176</v>
      </c>
      <c r="E387" s="154"/>
      <c r="F387" s="134"/>
      <c r="G387" s="134"/>
      <c r="H387" s="171">
        <f>Z387/D387</f>
        <v>23.57583815793625</v>
      </c>
      <c r="I387" s="138"/>
      <c r="J387" s="171">
        <f>(K387/D387)*100</f>
        <v>-0.7531846645747704</v>
      </c>
      <c r="K387" s="155">
        <f>SUM(K382:K386)</f>
        <v>-21007.6459</v>
      </c>
      <c r="L387" s="134"/>
      <c r="M387" s="155">
        <f>SUM(M382:M386)</f>
        <v>1489087</v>
      </c>
      <c r="N387" s="139"/>
      <c r="O387" s="155">
        <f>SUM(O382:O386)</f>
        <v>1321096.6459000001</v>
      </c>
      <c r="P387" s="154"/>
      <c r="Q387" s="171">
        <f>AB387/D387</f>
        <v>9.6676428880787721</v>
      </c>
      <c r="R387" s="155">
        <f>SUM(R382:R386)</f>
        <v>136934.14480723161</v>
      </c>
      <c r="S387" s="154"/>
      <c r="T387" s="172">
        <f t="shared" si="213"/>
        <v>4.9094838334773998</v>
      </c>
      <c r="U387" s="116">
        <f>(V387/D387)*100</f>
        <v>5.2186794594532575</v>
      </c>
      <c r="V387" s="129">
        <f>SUM(V382:V386)</f>
        <v>145558.155</v>
      </c>
      <c r="W387" s="111"/>
      <c r="X387" s="129">
        <f>SUM(X382:X386)</f>
        <v>-8624.0101927684063</v>
      </c>
      <c r="Y387" s="111"/>
      <c r="Z387" s="129">
        <f>SUM(Z382:Z386)</f>
        <v>65757161.969999999</v>
      </c>
      <c r="AA387" s="114"/>
      <c r="AB387" s="129">
        <f>SUM(AB382:AB386)</f>
        <v>26964757.52</v>
      </c>
      <c r="AC387" s="111"/>
      <c r="AD387" s="129">
        <f>SUM(AD382:AD386)</f>
        <v>1610822.2000378987</v>
      </c>
      <c r="AE387" s="111"/>
      <c r="AF387" s="111"/>
    </row>
    <row r="388" spans="1:32" ht="15.6">
      <c r="A388" s="164"/>
      <c r="B388" s="164"/>
      <c r="C388" s="132"/>
      <c r="D388" s="154"/>
      <c r="E388" s="154"/>
      <c r="F388" s="134"/>
      <c r="G388" s="134"/>
      <c r="H388" s="138"/>
      <c r="I388" s="138"/>
      <c r="J388" s="138"/>
      <c r="K388" s="139"/>
      <c r="L388" s="134"/>
      <c r="M388" s="139"/>
      <c r="N388" s="139"/>
      <c r="O388" s="139"/>
      <c r="P388" s="139"/>
      <c r="Q388" s="138"/>
      <c r="R388" s="139"/>
      <c r="S388" s="139"/>
      <c r="T388" s="140"/>
      <c r="U388" s="116"/>
      <c r="V388" s="117"/>
      <c r="W388" s="111"/>
      <c r="X388" s="117"/>
      <c r="Y388" s="111"/>
      <c r="Z388" s="114"/>
      <c r="AA388" s="114"/>
      <c r="AB388" s="114"/>
      <c r="AC388" s="111"/>
      <c r="AD388" s="114"/>
      <c r="AE388" s="111"/>
      <c r="AF388" s="111"/>
    </row>
    <row r="389" spans="1:32" ht="15.6">
      <c r="A389" s="164"/>
      <c r="B389" s="164"/>
      <c r="C389" s="165" t="s">
        <v>200</v>
      </c>
      <c r="D389" s="154"/>
      <c r="E389" s="154"/>
      <c r="F389" s="134"/>
      <c r="G389" s="134"/>
      <c r="H389" s="138"/>
      <c r="I389" s="138"/>
      <c r="J389" s="138"/>
      <c r="K389" s="139"/>
      <c r="L389" s="134"/>
      <c r="M389" s="139"/>
      <c r="N389" s="139"/>
      <c r="O389" s="139"/>
      <c r="P389" s="139"/>
      <c r="Q389" s="138"/>
      <c r="R389" s="139"/>
      <c r="S389" s="139"/>
      <c r="T389" s="140"/>
      <c r="U389" s="116"/>
      <c r="V389" s="117"/>
      <c r="W389" s="111"/>
      <c r="X389" s="117"/>
      <c r="Y389" s="111"/>
      <c r="Z389" s="114"/>
      <c r="AA389" s="114"/>
      <c r="AB389" s="114"/>
      <c r="AC389" s="111"/>
      <c r="AD389" s="114"/>
      <c r="AE389" s="111"/>
      <c r="AF389" s="111"/>
    </row>
    <row r="390" spans="1:32" ht="15.6">
      <c r="A390" s="164">
        <v>331</v>
      </c>
      <c r="B390" s="164"/>
      <c r="C390" s="132" t="s">
        <v>103</v>
      </c>
      <c r="D390" s="152">
        <v>367370</v>
      </c>
      <c r="E390" s="154"/>
      <c r="F390" s="134" t="s">
        <v>102</v>
      </c>
      <c r="G390" s="134"/>
      <c r="H390" s="159">
        <v>44.46</v>
      </c>
      <c r="I390" s="159"/>
      <c r="J390" s="159">
        <v>-0.49</v>
      </c>
      <c r="K390" s="157">
        <f t="shared" ref="K390:K395" si="214">(J390/100)*D390</f>
        <v>-1800.1129999999998</v>
      </c>
      <c r="L390" s="158"/>
      <c r="M390" s="157">
        <v>203451</v>
      </c>
      <c r="N390" s="157"/>
      <c r="O390" s="157">
        <f t="shared" ref="O390:O395" si="215">D390-K390-M390</f>
        <v>165719.11300000001</v>
      </c>
      <c r="P390" s="157"/>
      <c r="Q390" s="159">
        <v>13.72</v>
      </c>
      <c r="R390" s="157">
        <f t="shared" ref="R390:R395" si="216">O390/Q390</f>
        <v>12078.652551020408</v>
      </c>
      <c r="S390" s="157"/>
      <c r="T390" s="160">
        <f t="shared" ref="T390:T396" si="217">(R390/D390)*100</f>
        <v>3.2878712336392217</v>
      </c>
      <c r="U390" s="127">
        <v>2.84</v>
      </c>
      <c r="V390" s="126">
        <f t="shared" ref="V390:V395" si="218">(U390/100)*D390</f>
        <v>10433.307999999999</v>
      </c>
      <c r="W390" s="128"/>
      <c r="X390" s="126">
        <f t="shared" ref="X390:X395" si="219">R390-V390</f>
        <v>1645.3445510204092</v>
      </c>
      <c r="Y390" s="128"/>
      <c r="Z390" s="122">
        <f t="shared" ref="Z390:Z395" si="220">D390*H390</f>
        <v>16333270.200000001</v>
      </c>
      <c r="AA390" s="122"/>
      <c r="AB390" s="122">
        <f t="shared" ref="AB390:AB395" si="221">D390*Q390</f>
        <v>5040316.4000000004</v>
      </c>
      <c r="AC390" s="111"/>
      <c r="AD390" s="122">
        <f t="shared" ref="AD390:AD395" si="222">((1-(Q390/H390))*((100-J390)/100))*D390</f>
        <v>255247.17214619881</v>
      </c>
      <c r="AE390" s="111"/>
      <c r="AF390" s="111"/>
    </row>
    <row r="391" spans="1:32" ht="15.6">
      <c r="A391" s="164">
        <v>332</v>
      </c>
      <c r="B391" s="164"/>
      <c r="C391" s="132" t="s">
        <v>140</v>
      </c>
      <c r="D391" s="154">
        <v>1297530</v>
      </c>
      <c r="E391" s="154"/>
      <c r="F391" s="134" t="s">
        <v>102</v>
      </c>
      <c r="G391" s="134"/>
      <c r="H391" s="159">
        <v>55.59</v>
      </c>
      <c r="I391" s="159"/>
      <c r="J391" s="159">
        <v>-0.71</v>
      </c>
      <c r="K391" s="157">
        <f t="shared" si="214"/>
        <v>-9212.4629999999997</v>
      </c>
      <c r="L391" s="158"/>
      <c r="M391" s="157">
        <v>786607</v>
      </c>
      <c r="N391" s="157"/>
      <c r="O391" s="157">
        <f t="shared" si="215"/>
        <v>520135.46299999999</v>
      </c>
      <c r="P391" s="157"/>
      <c r="Q391" s="159">
        <v>13.73</v>
      </c>
      <c r="R391" s="157">
        <f t="shared" si="216"/>
        <v>37883.136416605972</v>
      </c>
      <c r="S391" s="157"/>
      <c r="T391" s="160">
        <f t="shared" si="217"/>
        <v>2.9196347226350046</v>
      </c>
      <c r="U391" s="127">
        <v>2.7</v>
      </c>
      <c r="V391" s="126">
        <f t="shared" si="218"/>
        <v>35033.310000000005</v>
      </c>
      <c r="W391" s="128"/>
      <c r="X391" s="126">
        <f t="shared" si="219"/>
        <v>2849.8264166059671</v>
      </c>
      <c r="Y391" s="128"/>
      <c r="Z391" s="122">
        <f t="shared" si="220"/>
        <v>72129692.700000003</v>
      </c>
      <c r="AA391" s="122"/>
      <c r="AB391" s="122">
        <f t="shared" si="221"/>
        <v>17815086.900000002</v>
      </c>
      <c r="AC391" s="111"/>
      <c r="AD391" s="122">
        <f t="shared" si="222"/>
        <v>983994.23459579051</v>
      </c>
      <c r="AE391" s="111"/>
      <c r="AF391" s="111"/>
    </row>
    <row r="392" spans="1:32" ht="15.6">
      <c r="A392" s="164">
        <v>333</v>
      </c>
      <c r="B392" s="164"/>
      <c r="C392" s="132" t="s">
        <v>141</v>
      </c>
      <c r="D392" s="154">
        <v>874138</v>
      </c>
      <c r="E392" s="154"/>
      <c r="F392" s="134" t="s">
        <v>102</v>
      </c>
      <c r="G392" s="134"/>
      <c r="H392" s="159">
        <v>36.15</v>
      </c>
      <c r="I392" s="159"/>
      <c r="J392" s="159">
        <v>-1.32</v>
      </c>
      <c r="K392" s="157">
        <f t="shared" si="214"/>
        <v>-11538.6216</v>
      </c>
      <c r="L392" s="158"/>
      <c r="M392" s="157">
        <v>435571</v>
      </c>
      <c r="N392" s="157"/>
      <c r="O392" s="157">
        <f t="shared" si="215"/>
        <v>450105.62159999995</v>
      </c>
      <c r="P392" s="157"/>
      <c r="Q392" s="159">
        <v>13.66</v>
      </c>
      <c r="R392" s="157">
        <f t="shared" si="216"/>
        <v>32950.631156661781</v>
      </c>
      <c r="S392" s="157"/>
      <c r="T392" s="160">
        <f t="shared" si="217"/>
        <v>3.7694999138193035</v>
      </c>
      <c r="U392" s="127">
        <v>3.6</v>
      </c>
      <c r="V392" s="126">
        <f t="shared" si="218"/>
        <v>31468.968000000004</v>
      </c>
      <c r="W392" s="128"/>
      <c r="X392" s="126">
        <f t="shared" si="219"/>
        <v>1481.6631566617762</v>
      </c>
      <c r="Y392" s="128"/>
      <c r="Z392" s="122">
        <f t="shared" si="220"/>
        <v>31600088.699999999</v>
      </c>
      <c r="AA392" s="122"/>
      <c r="AB392" s="122">
        <f t="shared" si="221"/>
        <v>11940725.08</v>
      </c>
      <c r="AC392" s="111"/>
      <c r="AD392" s="122">
        <f t="shared" si="222"/>
        <v>551006.00884603034</v>
      </c>
      <c r="AE392" s="111"/>
      <c r="AF392" s="111"/>
    </row>
    <row r="393" spans="1:32" ht="15.6">
      <c r="A393" s="164">
        <v>334</v>
      </c>
      <c r="B393" s="164"/>
      <c r="C393" s="132" t="s">
        <v>106</v>
      </c>
      <c r="D393" s="154">
        <v>114723</v>
      </c>
      <c r="E393" s="154"/>
      <c r="F393" s="134" t="s">
        <v>102</v>
      </c>
      <c r="G393" s="134"/>
      <c r="H393" s="159">
        <v>42.13</v>
      </c>
      <c r="I393" s="159"/>
      <c r="J393" s="159">
        <v>-1.64</v>
      </c>
      <c r="K393" s="157">
        <f t="shared" si="214"/>
        <v>-1881.4571999999998</v>
      </c>
      <c r="L393" s="158"/>
      <c r="M393" s="157">
        <v>62821</v>
      </c>
      <c r="N393" s="157"/>
      <c r="O393" s="157">
        <f t="shared" si="215"/>
        <v>53783.457200000004</v>
      </c>
      <c r="P393" s="157"/>
      <c r="Q393" s="159">
        <v>13.12</v>
      </c>
      <c r="R393" s="157">
        <f t="shared" si="216"/>
        <v>4099.3488719512197</v>
      </c>
      <c r="S393" s="157"/>
      <c r="T393" s="160">
        <f t="shared" si="217"/>
        <v>3.5732580842125987</v>
      </c>
      <c r="U393" s="127">
        <v>3.32</v>
      </c>
      <c r="V393" s="126">
        <f t="shared" si="218"/>
        <v>3808.8036000000002</v>
      </c>
      <c r="W393" s="128"/>
      <c r="X393" s="126">
        <f t="shared" si="219"/>
        <v>290.54527195121955</v>
      </c>
      <c r="Y393" s="128"/>
      <c r="Z393" s="122">
        <f t="shared" si="220"/>
        <v>4833279.99</v>
      </c>
      <c r="AA393" s="122"/>
      <c r="AB393" s="122">
        <f t="shared" si="221"/>
        <v>1505165.76</v>
      </c>
      <c r="AC393" s="111"/>
      <c r="AD393" s="122">
        <f t="shared" si="222"/>
        <v>80291.841997911237</v>
      </c>
      <c r="AE393" s="111"/>
      <c r="AF393" s="111"/>
    </row>
    <row r="394" spans="1:32" ht="15.6">
      <c r="A394" s="164">
        <v>335</v>
      </c>
      <c r="B394" s="164"/>
      <c r="C394" s="132" t="s">
        <v>107</v>
      </c>
      <c r="D394" s="154">
        <v>21696</v>
      </c>
      <c r="E394" s="154"/>
      <c r="F394" s="134" t="s">
        <v>102</v>
      </c>
      <c r="G394" s="134"/>
      <c r="H394" s="159">
        <v>35.380000000000003</v>
      </c>
      <c r="I394" s="159"/>
      <c r="J394" s="159">
        <v>0</v>
      </c>
      <c r="K394" s="157">
        <f t="shared" si="214"/>
        <v>0</v>
      </c>
      <c r="L394" s="158"/>
      <c r="M394" s="157">
        <v>10663</v>
      </c>
      <c r="N394" s="157"/>
      <c r="O394" s="157">
        <f t="shared" si="215"/>
        <v>11033</v>
      </c>
      <c r="P394" s="157"/>
      <c r="Q394" s="159">
        <v>13.17</v>
      </c>
      <c r="R394" s="157">
        <f t="shared" si="216"/>
        <v>837.73728170083518</v>
      </c>
      <c r="S394" s="157"/>
      <c r="T394" s="160">
        <f t="shared" si="217"/>
        <v>3.861252220228776</v>
      </c>
      <c r="U394" s="127">
        <v>3.69</v>
      </c>
      <c r="V394" s="126">
        <f t="shared" si="218"/>
        <v>800.58240000000001</v>
      </c>
      <c r="W394" s="128"/>
      <c r="X394" s="126">
        <f t="shared" si="219"/>
        <v>37.154881700835176</v>
      </c>
      <c r="Y394" s="128"/>
      <c r="Z394" s="122">
        <f t="shared" si="220"/>
        <v>767604.4800000001</v>
      </c>
      <c r="AA394" s="122"/>
      <c r="AB394" s="122">
        <f t="shared" si="221"/>
        <v>285736.32000000001</v>
      </c>
      <c r="AC394" s="111"/>
      <c r="AD394" s="122">
        <f t="shared" si="222"/>
        <v>13619.789711701527</v>
      </c>
      <c r="AE394" s="111"/>
      <c r="AF394" s="111"/>
    </row>
    <row r="395" spans="1:32" ht="15.6">
      <c r="A395" s="164">
        <v>336</v>
      </c>
      <c r="B395" s="164"/>
      <c r="C395" s="132" t="s">
        <v>142</v>
      </c>
      <c r="D395" s="154">
        <v>39857</v>
      </c>
      <c r="E395" s="154"/>
      <c r="F395" s="134" t="s">
        <v>102</v>
      </c>
      <c r="G395" s="134"/>
      <c r="H395" s="159">
        <v>26.01</v>
      </c>
      <c r="I395" s="159"/>
      <c r="J395" s="159">
        <v>-0.66</v>
      </c>
      <c r="K395" s="157">
        <f t="shared" si="214"/>
        <v>-263.05619999999999</v>
      </c>
      <c r="L395" s="158"/>
      <c r="M395" s="157">
        <v>14879</v>
      </c>
      <c r="N395" s="157"/>
      <c r="O395" s="157">
        <f t="shared" si="215"/>
        <v>25241.056199999999</v>
      </c>
      <c r="P395" s="157"/>
      <c r="Q395" s="159">
        <v>13.78</v>
      </c>
      <c r="R395" s="157">
        <f t="shared" si="216"/>
        <v>1831.7167053701016</v>
      </c>
      <c r="S395" s="157"/>
      <c r="T395" s="160">
        <f t="shared" si="217"/>
        <v>4.595721467672182</v>
      </c>
      <c r="U395" s="127">
        <v>4.41</v>
      </c>
      <c r="V395" s="126">
        <f t="shared" si="218"/>
        <v>1757.6937</v>
      </c>
      <c r="W395" s="128"/>
      <c r="X395" s="126">
        <f t="shared" si="219"/>
        <v>74.0230053701016</v>
      </c>
      <c r="Y395" s="128"/>
      <c r="Z395" s="122">
        <f t="shared" si="220"/>
        <v>1036680.5700000001</v>
      </c>
      <c r="AA395" s="122"/>
      <c r="AB395" s="122">
        <f t="shared" si="221"/>
        <v>549229.46</v>
      </c>
      <c r="AC395" s="111"/>
      <c r="AD395" s="122">
        <f t="shared" si="222"/>
        <v>18864.601588850444</v>
      </c>
      <c r="AE395" s="111"/>
      <c r="AF395" s="111"/>
    </row>
    <row r="396" spans="1:32" ht="15.6">
      <c r="A396" s="164"/>
      <c r="B396" s="164"/>
      <c r="C396" s="134" t="s">
        <v>201</v>
      </c>
      <c r="D396" s="153">
        <f>SUM(D390:D395)</f>
        <v>2715314</v>
      </c>
      <c r="E396" s="154"/>
      <c r="F396" s="134"/>
      <c r="G396" s="134"/>
      <c r="H396" s="171">
        <f>Z396/D396</f>
        <v>46.661497211740517</v>
      </c>
      <c r="I396" s="138"/>
      <c r="J396" s="171">
        <f>(K396/D396)*100</f>
        <v>-0.90949742829006153</v>
      </c>
      <c r="K396" s="155">
        <f>SUM(K390:K395)</f>
        <v>-24695.710999999999</v>
      </c>
      <c r="L396" s="134"/>
      <c r="M396" s="155">
        <f>SUM(M390:M395)</f>
        <v>1513992</v>
      </c>
      <c r="N396" s="139"/>
      <c r="O396" s="155">
        <f>SUM(O390:O395)</f>
        <v>1226017.7110000001</v>
      </c>
      <c r="P396" s="154"/>
      <c r="Q396" s="171">
        <f>AB396/D396</f>
        <v>13.676598699082318</v>
      </c>
      <c r="R396" s="155">
        <f>SUM(R390:R395)</f>
        <v>89681.222983310305</v>
      </c>
      <c r="S396" s="154"/>
      <c r="T396" s="172">
        <f t="shared" si="217"/>
        <v>3.3027938199158662</v>
      </c>
      <c r="U396" s="116">
        <f>(V396/D396)*100</f>
        <v>3.0678833350397046</v>
      </c>
      <c r="V396" s="129">
        <f>SUM(V390:V395)</f>
        <v>83302.665700000012</v>
      </c>
      <c r="W396" s="111"/>
      <c r="X396" s="129">
        <f>SUM(X390:X395)</f>
        <v>6378.5572833103088</v>
      </c>
      <c r="Y396" s="111"/>
      <c r="Z396" s="129">
        <f>SUM(Z390:Z395)</f>
        <v>126700616.64</v>
      </c>
      <c r="AA396" s="114"/>
      <c r="AB396" s="129">
        <f>SUM(AB390:AB395)</f>
        <v>37136259.920000002</v>
      </c>
      <c r="AC396" s="111"/>
      <c r="AD396" s="129">
        <f>SUM(AD390:AD395)</f>
        <v>1903023.6488864827</v>
      </c>
      <c r="AE396" s="111"/>
      <c r="AF396" s="111"/>
    </row>
    <row r="397" spans="1:32" ht="15.6">
      <c r="A397" s="164"/>
      <c r="B397" s="164"/>
      <c r="C397" s="132"/>
      <c r="D397" s="150"/>
      <c r="E397" s="150"/>
      <c r="F397" s="134"/>
      <c r="G397" s="134"/>
      <c r="H397" s="138"/>
      <c r="I397" s="138"/>
      <c r="J397" s="138"/>
      <c r="K397" s="139"/>
      <c r="L397" s="134"/>
      <c r="M397" s="139"/>
      <c r="N397" s="139"/>
      <c r="O397" s="139"/>
      <c r="P397" s="139"/>
      <c r="Q397" s="138"/>
      <c r="R397" s="139"/>
      <c r="S397" s="139"/>
      <c r="T397" s="140"/>
      <c r="U397" s="116"/>
      <c r="V397" s="117"/>
      <c r="W397" s="111"/>
      <c r="X397" s="117"/>
      <c r="Y397" s="111"/>
      <c r="Z397" s="114"/>
      <c r="AA397" s="114"/>
      <c r="AB397" s="114"/>
      <c r="AC397" s="111"/>
      <c r="AD397" s="114"/>
      <c r="AE397" s="111"/>
      <c r="AF397" s="111"/>
    </row>
    <row r="398" spans="1:32" ht="15.6">
      <c r="A398" s="164"/>
      <c r="B398" s="164"/>
      <c r="C398" s="165" t="s">
        <v>202</v>
      </c>
      <c r="D398" s="150"/>
      <c r="E398" s="150"/>
      <c r="F398" s="134"/>
      <c r="G398" s="134"/>
      <c r="H398" s="138"/>
      <c r="I398" s="138"/>
      <c r="J398" s="138"/>
      <c r="K398" s="139"/>
      <c r="L398" s="134"/>
      <c r="M398" s="139"/>
      <c r="N398" s="139"/>
      <c r="O398" s="139"/>
      <c r="P398" s="139"/>
      <c r="Q398" s="138"/>
      <c r="R398" s="139"/>
      <c r="S398" s="139"/>
      <c r="T398" s="140"/>
      <c r="U398" s="116"/>
      <c r="V398" s="117"/>
      <c r="W398" s="111"/>
      <c r="X398" s="117"/>
      <c r="Y398" s="111"/>
      <c r="Z398" s="114"/>
      <c r="AA398" s="114"/>
      <c r="AB398" s="114"/>
      <c r="AC398" s="111"/>
      <c r="AD398" s="114"/>
      <c r="AE398" s="111"/>
      <c r="AF398" s="111"/>
    </row>
    <row r="399" spans="1:32" ht="15.6">
      <c r="A399" s="164">
        <v>330.2</v>
      </c>
      <c r="B399" s="164"/>
      <c r="C399" s="132" t="s">
        <v>101</v>
      </c>
      <c r="D399" s="152">
        <v>761580</v>
      </c>
      <c r="E399" s="150"/>
      <c r="F399" s="134" t="s">
        <v>102</v>
      </c>
      <c r="G399" s="134"/>
      <c r="H399" s="138">
        <v>92.19</v>
      </c>
      <c r="I399" s="138"/>
      <c r="J399" s="138">
        <v>0</v>
      </c>
      <c r="K399" s="139">
        <f t="shared" ref="K399:K405" si="223">(J399/100)*D399</f>
        <v>0</v>
      </c>
      <c r="L399" s="134"/>
      <c r="M399" s="157">
        <v>445383</v>
      </c>
      <c r="N399" s="139"/>
      <c r="O399" s="157">
        <f t="shared" ref="O399:O405" si="224">D399-K399-M399</f>
        <v>316197</v>
      </c>
      <c r="P399" s="157"/>
      <c r="Q399" s="138">
        <v>40</v>
      </c>
      <c r="R399" s="139">
        <f t="shared" ref="R399:R405" si="225">O399/Q399</f>
        <v>7904.9250000000002</v>
      </c>
      <c r="S399" s="139"/>
      <c r="T399" s="140">
        <f t="shared" ref="T399:T406" si="226">(R399/D399)*100</f>
        <v>1.0379638383360907</v>
      </c>
      <c r="U399" s="116">
        <v>1.42</v>
      </c>
      <c r="V399" s="117">
        <f t="shared" ref="V399:V405" si="227">(U399/100)*D399</f>
        <v>10814.436</v>
      </c>
      <c r="W399" s="111"/>
      <c r="X399" s="117">
        <f t="shared" ref="X399:X405" si="228">R399-V399</f>
        <v>-2909.5109999999995</v>
      </c>
      <c r="Y399" s="111"/>
      <c r="Z399" s="114">
        <f t="shared" ref="Z399:Z405" si="229">D399*H399</f>
        <v>70210060.200000003</v>
      </c>
      <c r="AA399" s="114"/>
      <c r="AB399" s="114">
        <f t="shared" ref="AB399:AB405" si="230">D399*Q399</f>
        <v>30463200</v>
      </c>
      <c r="AC399" s="111"/>
      <c r="AD399" s="122">
        <f t="shared" ref="AD399:AD405" si="231">((1-(Q399/H399))*((100-J399)/100))*D399</f>
        <v>431140.68987959647</v>
      </c>
      <c r="AE399" s="111"/>
      <c r="AF399" s="111"/>
    </row>
    <row r="400" spans="1:32" ht="15.6">
      <c r="A400" s="164">
        <v>331</v>
      </c>
      <c r="B400" s="164"/>
      <c r="C400" s="132" t="s">
        <v>103</v>
      </c>
      <c r="D400" s="150">
        <v>6468171</v>
      </c>
      <c r="E400" s="150"/>
      <c r="F400" s="134" t="s">
        <v>102</v>
      </c>
      <c r="G400" s="134"/>
      <c r="H400" s="138">
        <v>66.489999999999995</v>
      </c>
      <c r="I400" s="138"/>
      <c r="J400" s="138">
        <v>-1.63</v>
      </c>
      <c r="K400" s="157">
        <f t="shared" si="223"/>
        <v>-105431.18729999999</v>
      </c>
      <c r="L400" s="134"/>
      <c r="M400" s="157">
        <v>2746338</v>
      </c>
      <c r="N400" s="139"/>
      <c r="O400" s="157">
        <f t="shared" si="224"/>
        <v>3827264.1873000003</v>
      </c>
      <c r="P400" s="157"/>
      <c r="Q400" s="138">
        <v>38.61</v>
      </c>
      <c r="R400" s="157">
        <f t="shared" si="225"/>
        <v>99126.241577311594</v>
      </c>
      <c r="S400" s="157"/>
      <c r="T400" s="140">
        <f t="shared" si="226"/>
        <v>1.5325235151839924</v>
      </c>
      <c r="U400" s="116">
        <v>1.71</v>
      </c>
      <c r="V400" s="126">
        <f t="shared" si="227"/>
        <v>110605.72410000001</v>
      </c>
      <c r="W400" s="111"/>
      <c r="X400" s="126">
        <f t="shared" si="228"/>
        <v>-11479.482522688413</v>
      </c>
      <c r="Y400" s="111"/>
      <c r="Z400" s="114">
        <f t="shared" si="229"/>
        <v>430068689.78999996</v>
      </c>
      <c r="AA400" s="114"/>
      <c r="AB400" s="114">
        <f t="shared" si="230"/>
        <v>249736082.31</v>
      </c>
      <c r="AC400" s="111"/>
      <c r="AD400" s="122">
        <f t="shared" si="231"/>
        <v>2756384.8545935326</v>
      </c>
      <c r="AE400" s="111"/>
      <c r="AF400" s="111"/>
    </row>
    <row r="401" spans="1:32" ht="15.6">
      <c r="A401" s="164">
        <v>332</v>
      </c>
      <c r="B401" s="164"/>
      <c r="C401" s="132" t="s">
        <v>140</v>
      </c>
      <c r="D401" s="150">
        <v>26160156</v>
      </c>
      <c r="E401" s="150"/>
      <c r="F401" s="134" t="s">
        <v>102</v>
      </c>
      <c r="G401" s="134"/>
      <c r="H401" s="138">
        <v>87.6</v>
      </c>
      <c r="I401" s="138"/>
      <c r="J401" s="138">
        <v>-2.36</v>
      </c>
      <c r="K401" s="157">
        <f t="shared" si="223"/>
        <v>-617379.68160000001</v>
      </c>
      <c r="L401" s="134"/>
      <c r="M401" s="157">
        <v>15389387</v>
      </c>
      <c r="N401" s="139"/>
      <c r="O401" s="157">
        <f t="shared" si="224"/>
        <v>11388148.681600001</v>
      </c>
      <c r="P401" s="157"/>
      <c r="Q401" s="138">
        <v>38.64</v>
      </c>
      <c r="R401" s="157">
        <f t="shared" si="225"/>
        <v>294724.34476190479</v>
      </c>
      <c r="S401" s="157"/>
      <c r="T401" s="140">
        <f t="shared" si="226"/>
        <v>1.1266153946555395</v>
      </c>
      <c r="U401" s="116">
        <v>1.58</v>
      </c>
      <c r="V401" s="126">
        <f t="shared" si="227"/>
        <v>413330.46480000002</v>
      </c>
      <c r="W401" s="111"/>
      <c r="X401" s="126">
        <f t="shared" si="228"/>
        <v>-118606.12003809522</v>
      </c>
      <c r="Y401" s="111"/>
      <c r="Z401" s="114">
        <f t="shared" si="229"/>
        <v>2291629665.5999999</v>
      </c>
      <c r="AA401" s="114"/>
      <c r="AB401" s="114">
        <f t="shared" si="230"/>
        <v>1010828427.84</v>
      </c>
      <c r="AC401" s="111"/>
      <c r="AD401" s="122">
        <f t="shared" si="231"/>
        <v>14966074.737113426</v>
      </c>
      <c r="AE401" s="111"/>
      <c r="AF401" s="111"/>
    </row>
    <row r="402" spans="1:32" ht="15.6">
      <c r="A402" s="164">
        <v>333</v>
      </c>
      <c r="B402" s="164"/>
      <c r="C402" s="132" t="s">
        <v>141</v>
      </c>
      <c r="D402" s="150">
        <v>10498920</v>
      </c>
      <c r="E402" s="150"/>
      <c r="F402" s="134" t="s">
        <v>102</v>
      </c>
      <c r="G402" s="134"/>
      <c r="H402" s="138">
        <v>66.069999999999993</v>
      </c>
      <c r="I402" s="138"/>
      <c r="J402" s="138">
        <v>-4.32</v>
      </c>
      <c r="K402" s="157">
        <f t="shared" si="223"/>
        <v>-453553.34400000004</v>
      </c>
      <c r="L402" s="134"/>
      <c r="M402" s="157">
        <v>4477146</v>
      </c>
      <c r="N402" s="139"/>
      <c r="O402" s="157">
        <f t="shared" si="224"/>
        <v>6475327.3440000005</v>
      </c>
      <c r="P402" s="157"/>
      <c r="Q402" s="138">
        <v>38.19</v>
      </c>
      <c r="R402" s="157">
        <f t="shared" si="225"/>
        <v>169555.57329143758</v>
      </c>
      <c r="S402" s="157"/>
      <c r="T402" s="140">
        <f t="shared" si="226"/>
        <v>1.614981096069287</v>
      </c>
      <c r="U402" s="116">
        <v>1.96</v>
      </c>
      <c r="V402" s="126">
        <f t="shared" si="227"/>
        <v>205778.83199999999</v>
      </c>
      <c r="W402" s="111"/>
      <c r="X402" s="126">
        <f t="shared" si="228"/>
        <v>-36223.258708562411</v>
      </c>
      <c r="Y402" s="111"/>
      <c r="Z402" s="114">
        <f t="shared" si="229"/>
        <v>693663644.39999998</v>
      </c>
      <c r="AA402" s="114"/>
      <c r="AB402" s="114">
        <f t="shared" si="230"/>
        <v>400953754.79999995</v>
      </c>
      <c r="AC402" s="111"/>
      <c r="AD402" s="122">
        <f t="shared" si="231"/>
        <v>4621688.4642155273</v>
      </c>
      <c r="AE402" s="111"/>
      <c r="AF402" s="111"/>
    </row>
    <row r="403" spans="1:32" ht="15.6">
      <c r="A403" s="164">
        <v>334</v>
      </c>
      <c r="B403" s="164"/>
      <c r="C403" s="132" t="s">
        <v>106</v>
      </c>
      <c r="D403" s="150">
        <v>3676080</v>
      </c>
      <c r="E403" s="150"/>
      <c r="F403" s="134" t="s">
        <v>102</v>
      </c>
      <c r="G403" s="134"/>
      <c r="H403" s="138">
        <v>50.53</v>
      </c>
      <c r="I403" s="138"/>
      <c r="J403" s="138">
        <v>-5.2</v>
      </c>
      <c r="K403" s="157">
        <f t="shared" si="223"/>
        <v>-191156.16</v>
      </c>
      <c r="L403" s="134"/>
      <c r="M403" s="157">
        <v>1018678</v>
      </c>
      <c r="N403" s="139"/>
      <c r="O403" s="157">
        <f t="shared" si="224"/>
        <v>2848558.16</v>
      </c>
      <c r="P403" s="157"/>
      <c r="Q403" s="138">
        <v>35.96</v>
      </c>
      <c r="R403" s="157">
        <f t="shared" si="225"/>
        <v>79214.631813125699</v>
      </c>
      <c r="S403" s="157"/>
      <c r="T403" s="140">
        <f t="shared" si="226"/>
        <v>2.1548669183784277</v>
      </c>
      <c r="U403" s="116">
        <v>2.27</v>
      </c>
      <c r="V403" s="126">
        <f t="shared" si="227"/>
        <v>83447.016000000003</v>
      </c>
      <c r="W403" s="111"/>
      <c r="X403" s="126">
        <f t="shared" si="228"/>
        <v>-4232.3841868743039</v>
      </c>
      <c r="Y403" s="111"/>
      <c r="Z403" s="114">
        <f t="shared" si="229"/>
        <v>185752322.40000001</v>
      </c>
      <c r="AA403" s="114"/>
      <c r="AB403" s="114">
        <f t="shared" si="230"/>
        <v>132191836.8</v>
      </c>
      <c r="AC403" s="111"/>
      <c r="AD403" s="122">
        <f t="shared" si="231"/>
        <v>1115092.6350920245</v>
      </c>
      <c r="AE403" s="111"/>
      <c r="AF403" s="111"/>
    </row>
    <row r="404" spans="1:32" ht="15.6">
      <c r="A404" s="164">
        <v>335</v>
      </c>
      <c r="B404" s="164"/>
      <c r="C404" s="132" t="s">
        <v>107</v>
      </c>
      <c r="D404" s="150">
        <v>548875</v>
      </c>
      <c r="E404" s="150"/>
      <c r="F404" s="134" t="s">
        <v>102</v>
      </c>
      <c r="G404" s="134"/>
      <c r="H404" s="138">
        <v>83.18</v>
      </c>
      <c r="I404" s="138"/>
      <c r="J404" s="138">
        <v>0</v>
      </c>
      <c r="K404" s="157">
        <f t="shared" si="223"/>
        <v>0</v>
      </c>
      <c r="L404" s="134"/>
      <c r="M404" s="157">
        <v>309403</v>
      </c>
      <c r="N404" s="139"/>
      <c r="O404" s="157">
        <f t="shared" si="224"/>
        <v>239472</v>
      </c>
      <c r="P404" s="157"/>
      <c r="Q404" s="138">
        <v>35.11</v>
      </c>
      <c r="R404" s="157">
        <f t="shared" si="225"/>
        <v>6820.6209057248652</v>
      </c>
      <c r="S404" s="157"/>
      <c r="T404" s="140">
        <f t="shared" si="226"/>
        <v>1.2426546856251177</v>
      </c>
      <c r="U404" s="116">
        <v>1.55</v>
      </c>
      <c r="V404" s="126">
        <f t="shared" si="227"/>
        <v>8507.5625</v>
      </c>
      <c r="W404" s="111"/>
      <c r="X404" s="126">
        <f t="shared" si="228"/>
        <v>-1686.9415942751348</v>
      </c>
      <c r="Y404" s="111"/>
      <c r="Z404" s="114">
        <f t="shared" si="229"/>
        <v>45655422.500000007</v>
      </c>
      <c r="AA404" s="114"/>
      <c r="AB404" s="114">
        <f t="shared" si="230"/>
        <v>19271001.25</v>
      </c>
      <c r="AC404" s="111"/>
      <c r="AD404" s="122">
        <f t="shared" si="231"/>
        <v>317196.69692233711</v>
      </c>
      <c r="AE404" s="111"/>
      <c r="AF404" s="111"/>
    </row>
    <row r="405" spans="1:32" ht="15.6">
      <c r="A405" s="164">
        <v>336</v>
      </c>
      <c r="B405" s="164"/>
      <c r="C405" s="132" t="s">
        <v>142</v>
      </c>
      <c r="D405" s="150">
        <v>1383555</v>
      </c>
      <c r="E405" s="150"/>
      <c r="F405" s="134" t="s">
        <v>102</v>
      </c>
      <c r="G405" s="134"/>
      <c r="H405" s="138">
        <v>51.12</v>
      </c>
      <c r="I405" s="138"/>
      <c r="J405" s="138">
        <v>-2.1800000000000002</v>
      </c>
      <c r="K405" s="157">
        <f t="shared" si="223"/>
        <v>-30161.499</v>
      </c>
      <c r="L405" s="134"/>
      <c r="M405" s="157">
        <v>331554</v>
      </c>
      <c r="N405" s="139"/>
      <c r="O405" s="157">
        <f t="shared" si="224"/>
        <v>1082162.4990000001</v>
      </c>
      <c r="P405" s="157"/>
      <c r="Q405" s="138">
        <v>38.729999999999997</v>
      </c>
      <c r="R405" s="157">
        <f t="shared" si="225"/>
        <v>27941.195429899308</v>
      </c>
      <c r="S405" s="157"/>
      <c r="T405" s="140">
        <f t="shared" si="226"/>
        <v>2.0195218426372139</v>
      </c>
      <c r="U405" s="116">
        <v>2.37</v>
      </c>
      <c r="V405" s="126">
        <f t="shared" si="227"/>
        <v>32790.253500000006</v>
      </c>
      <c r="W405" s="111"/>
      <c r="X405" s="126">
        <f t="shared" si="228"/>
        <v>-4849.0580701006984</v>
      </c>
      <c r="Y405" s="111"/>
      <c r="Z405" s="114">
        <f t="shared" si="229"/>
        <v>70727331.599999994</v>
      </c>
      <c r="AA405" s="114"/>
      <c r="AB405" s="114">
        <f t="shared" si="230"/>
        <v>53585085.149999999</v>
      </c>
      <c r="AC405" s="111"/>
      <c r="AD405" s="122">
        <f t="shared" si="231"/>
        <v>342643.72892429586</v>
      </c>
      <c r="AE405" s="111"/>
      <c r="AF405" s="111"/>
    </row>
    <row r="406" spans="1:32" ht="15.6">
      <c r="A406" s="164"/>
      <c r="B406" s="164"/>
      <c r="C406" s="134" t="s">
        <v>203</v>
      </c>
      <c r="D406" s="153">
        <f>SUM(D399:D405)</f>
        <v>49497337</v>
      </c>
      <c r="E406" s="154"/>
      <c r="F406" s="134"/>
      <c r="G406" s="134"/>
      <c r="H406" s="171">
        <f>Z406/D406</f>
        <v>76.523452897880134</v>
      </c>
      <c r="I406" s="138"/>
      <c r="J406" s="171">
        <f>(K406/D406)*100</f>
        <v>-2.8237516533465228</v>
      </c>
      <c r="K406" s="155">
        <f>SUM(K399:K405)</f>
        <v>-1397681.8719000001</v>
      </c>
      <c r="L406" s="134"/>
      <c r="M406" s="155">
        <f>SUM(M399:M405)</f>
        <v>24717889</v>
      </c>
      <c r="N406" s="139"/>
      <c r="O406" s="155">
        <f>SUM(O399:O405)</f>
        <v>26177129.871900003</v>
      </c>
      <c r="P406" s="154"/>
      <c r="Q406" s="171">
        <f>AB406/D406</f>
        <v>38.325887878574157</v>
      </c>
      <c r="R406" s="155">
        <f>SUM(R399:R405)</f>
        <v>685287.53277940373</v>
      </c>
      <c r="S406" s="154"/>
      <c r="T406" s="172">
        <f t="shared" si="226"/>
        <v>1.3844937411065241</v>
      </c>
      <c r="U406" s="116">
        <f>(V406/D406)*100</f>
        <v>1.748122911945748</v>
      </c>
      <c r="V406" s="129">
        <f>SUM(V399:V405)</f>
        <v>865274.28890000016</v>
      </c>
      <c r="W406" s="111"/>
      <c r="X406" s="129">
        <f>SUM(X399:X405)</f>
        <v>-179986.75612059617</v>
      </c>
      <c r="Y406" s="111"/>
      <c r="Z406" s="129">
        <f>SUM(Z399:Z405)</f>
        <v>3787707136.4899998</v>
      </c>
      <c r="AA406" s="114"/>
      <c r="AB406" s="129">
        <f>SUM(AB399:AB405)</f>
        <v>1897029388.1500001</v>
      </c>
      <c r="AC406" s="111"/>
      <c r="AD406" s="129">
        <f>SUM(AD399:AD405)</f>
        <v>24550221.806740738</v>
      </c>
      <c r="AE406" s="111"/>
      <c r="AF406" s="111"/>
    </row>
    <row r="407" spans="1:32" ht="15.6">
      <c r="A407" s="164"/>
      <c r="B407" s="164"/>
      <c r="C407" s="134"/>
      <c r="D407" s="132"/>
      <c r="E407" s="132"/>
      <c r="F407" s="132"/>
      <c r="G407" s="132"/>
      <c r="H407" s="131"/>
      <c r="I407" s="131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56"/>
      <c r="U407" s="111"/>
      <c r="V407" s="111"/>
      <c r="W407" s="111"/>
      <c r="X407" s="111"/>
      <c r="Y407" s="111"/>
      <c r="Z407" s="111"/>
      <c r="AA407" s="111"/>
      <c r="AB407" s="111"/>
      <c r="AC407" s="111"/>
      <c r="AD407" s="111"/>
      <c r="AE407" s="111"/>
      <c r="AF407" s="111"/>
    </row>
    <row r="408" spans="1:32" ht="15.6">
      <c r="A408" s="164"/>
      <c r="B408" s="164"/>
      <c r="C408" s="148" t="s">
        <v>204</v>
      </c>
      <c r="D408" s="132"/>
      <c r="E408" s="132"/>
      <c r="F408" s="132"/>
      <c r="G408" s="132"/>
      <c r="H408" s="131"/>
      <c r="I408" s="131"/>
      <c r="J408" s="132"/>
      <c r="K408" s="135">
        <v>-29925500</v>
      </c>
      <c r="L408" s="132"/>
      <c r="M408" s="135">
        <v>10515490</v>
      </c>
      <c r="N408" s="132"/>
      <c r="O408" s="168">
        <f>-K408-M408</f>
        <v>19410010</v>
      </c>
      <c r="P408" s="168"/>
      <c r="Q408" s="131">
        <f>O408/R408</f>
        <v>5.4297090813166351</v>
      </c>
      <c r="R408" s="135">
        <v>3574779</v>
      </c>
      <c r="S408" s="135"/>
      <c r="T408" s="140"/>
      <c r="U408" s="116"/>
      <c r="V408" s="111">
        <v>0</v>
      </c>
      <c r="W408" s="111"/>
      <c r="X408" s="126">
        <f>R408-V408</f>
        <v>3574779</v>
      </c>
      <c r="Y408" s="111"/>
      <c r="Z408" s="111"/>
      <c r="AA408" s="111"/>
      <c r="AB408" s="111"/>
      <c r="AC408" s="111"/>
      <c r="AD408" s="111"/>
      <c r="AE408" s="111"/>
      <c r="AF408" s="111"/>
    </row>
    <row r="409" spans="1:32" ht="15.6">
      <c r="A409" s="164"/>
      <c r="B409" s="164"/>
      <c r="C409" s="148"/>
      <c r="D409" s="132"/>
      <c r="E409" s="132"/>
      <c r="F409" s="132"/>
      <c r="G409" s="132"/>
      <c r="H409" s="131"/>
      <c r="I409" s="131"/>
      <c r="J409" s="132"/>
      <c r="K409" s="135"/>
      <c r="L409" s="132"/>
      <c r="M409" s="135"/>
      <c r="N409" s="132"/>
      <c r="O409" s="168"/>
      <c r="P409" s="168"/>
      <c r="Q409" s="131"/>
      <c r="R409" s="135"/>
      <c r="S409" s="135"/>
      <c r="T409" s="156"/>
      <c r="U409" s="111"/>
      <c r="V409" s="111"/>
      <c r="W409" s="111"/>
      <c r="X409" s="111"/>
      <c r="Y409" s="111"/>
      <c r="Z409" s="111"/>
      <c r="AA409" s="111"/>
      <c r="AB409" s="111"/>
      <c r="AC409" s="111"/>
      <c r="AD409" s="111"/>
      <c r="AE409" s="111"/>
      <c r="AF409" s="111"/>
    </row>
    <row r="410" spans="1:32" ht="15.6">
      <c r="A410" s="164"/>
      <c r="B410" s="164"/>
      <c r="C410" s="134" t="s">
        <v>205</v>
      </c>
      <c r="D410" s="153">
        <f>SUM(D137,D147,D157,D166,D174,D182,D193,D204,D213,D222,D230,D241,D249,D260,D271,D280,D287,D295,D306,D317,D326,D335,D343,D350,D361,D371,D379,D387,D396,D406)</f>
        <v>507940786</v>
      </c>
      <c r="E410" s="154"/>
      <c r="F410" s="134"/>
      <c r="G410" s="134"/>
      <c r="H410" s="171">
        <f>Z410/D410</f>
        <v>62.251214222990136</v>
      </c>
      <c r="I410" s="138"/>
      <c r="J410" s="171">
        <f>(K410/D410)*100</f>
        <v>-8.1828463917642562</v>
      </c>
      <c r="K410" s="155">
        <f>(SUM(K137,K147,K157,K166,K174,K182,K193,K204,K213,K222,K230,K241,K249,K260,K271,K280,K287,K295,K306,K317,K326,K335,K343,K350,K361,K371,K379,K387,K396,K406)+K408)</f>
        <v>-41564014.2795</v>
      </c>
      <c r="L410" s="134"/>
      <c r="M410" s="155">
        <f>(SUM(M137,M147,M157,M166,M174,M182,M193,M204,M213,M222,M230,M241,M249,M260,M271,M280,M287,M295,M306,M317,M326,M335,M343,M350,M361,M371,M379,M387,M396,M406)+M408)</f>
        <v>225954434</v>
      </c>
      <c r="N410" s="139"/>
      <c r="O410" s="155">
        <f>(SUM(O137,O147,O157,O166,O174,O182,O193,O204,O213,O222,O230,O241,O249,O260,O271,O280,O287,O295,O306,O317,O326,O335,O343,O350,O361,O371,O379,O387,O396,O406)+O408)</f>
        <v>323550366.27950007</v>
      </c>
      <c r="P410" s="154"/>
      <c r="Q410" s="171">
        <f>AB410/D410</f>
        <v>32.16112799878605</v>
      </c>
      <c r="R410" s="155">
        <f>(SUM(R137,R147,R157,R166,R174,R182,R193,R204,R213,R222,R230,R241,R249,R260,R271,R280,R287,R295,R306,R317,R326,R335,R343,R350,R361,R371,R379,R387,R396,R406)+R408)</f>
        <v>14347241.166913779</v>
      </c>
      <c r="S410" s="154"/>
      <c r="T410" s="172">
        <f>(R410/D410)*100</f>
        <v>2.8245893148091832</v>
      </c>
      <c r="U410" s="116">
        <f>(V410/D410)*100</f>
        <v>2.4244067373239053</v>
      </c>
      <c r="V410" s="130">
        <f>(SUM(V137,V147,V157,V166,V174,V182,V193,V204,V213,V222,V230,V241,V249,V260,V271,V280,V287,V295,V306,V317,V326,V335,V343,V350,V361,V371,V379,V387,V396,V406)+V408)</f>
        <v>12314550.637400001</v>
      </c>
      <c r="W410" s="111"/>
      <c r="X410" s="130">
        <f>(SUM(X137,X147,X157,X166,X174,X182,X193,X204,X213,X222,X230,X241,X249,X260,X271,X280,X287,X295,X306,X317,X326,X335,X343,X350,X361,X371,X379,X387,X396,X406)+X408)</f>
        <v>2032690.52951378</v>
      </c>
      <c r="Y410" s="111"/>
      <c r="Z410" s="130">
        <f>SUM(Z137,Z147,Z157,Z166,Z174,Z182,Z193,Z204,Z213,Z222,Z230,Z241,Z249,Z260,Z271,Z280,Z287,Z295,Z306,Z317,Z326,Z335,Z343,Z350,Z361,Z371,Z379,Z387,Z396,Z406)</f>
        <v>31619930681.87999</v>
      </c>
      <c r="AA410" s="111"/>
      <c r="AB410" s="130">
        <f>SUM(AB137,AB147,AB157,AB166,AB174,AB182,AB193,AB204,AB213,AB222,AB230,AB241,AB249,AB260,AB271,AB280,AB287,AB295,AB306,AB317,AB326,AB335,AB343,AB350,AB361,AB371,AB379,AB387,AB396,AB406)</f>
        <v>16335948634.349995</v>
      </c>
      <c r="AC410" s="111"/>
      <c r="AD410" s="130">
        <f>SUM(AD137,AD147,AD157,AD166,AD174,AD182,AD193,AD204,AD213,AD222,AD230,AD241,AD249,AD260,AD271,AD280,AD287,AD295,AD306,AD317,AD326,AD335,AD343,AD350,AD361,AD371,AD379,AD387,AD396,AD406)</f>
        <v>244875692.02168947</v>
      </c>
      <c r="AE410" s="111"/>
      <c r="AF410" s="111"/>
    </row>
    <row r="411" spans="1:32" ht="15.6">
      <c r="A411" s="164"/>
      <c r="B411" s="164"/>
      <c r="C411" s="134"/>
      <c r="D411" s="132"/>
      <c r="E411" s="132"/>
      <c r="F411" s="132"/>
      <c r="G411" s="132"/>
      <c r="H411" s="131"/>
      <c r="I411" s="131"/>
      <c r="J411" s="132"/>
      <c r="K411" s="135"/>
      <c r="L411" s="132"/>
      <c r="M411" s="135"/>
      <c r="N411" s="135"/>
      <c r="O411" s="135"/>
      <c r="P411" s="135"/>
      <c r="Q411" s="131"/>
      <c r="R411" s="135"/>
      <c r="S411" s="135"/>
      <c r="T411" s="156"/>
      <c r="U411" s="111"/>
      <c r="V411" s="111"/>
      <c r="W411" s="111"/>
      <c r="X411" s="111"/>
      <c r="Y411" s="111"/>
      <c r="Z411" s="111"/>
      <c r="AA411" s="111"/>
      <c r="AB411" s="111"/>
      <c r="AC411" s="111"/>
      <c r="AD411" s="111"/>
      <c r="AE411" s="111"/>
      <c r="AF411" s="111"/>
    </row>
    <row r="412" spans="1:32" ht="15.6">
      <c r="A412" s="138"/>
      <c r="B412" s="138"/>
      <c r="C412" s="134"/>
      <c r="D412" s="150"/>
      <c r="E412" s="150"/>
      <c r="F412" s="134"/>
      <c r="G412" s="134"/>
      <c r="H412" s="138"/>
      <c r="I412" s="138"/>
      <c r="J412" s="138"/>
      <c r="K412" s="139"/>
      <c r="L412" s="134"/>
      <c r="M412" s="139"/>
      <c r="N412" s="139"/>
      <c r="O412" s="139"/>
      <c r="P412" s="139"/>
      <c r="Q412" s="138"/>
      <c r="R412" s="139"/>
      <c r="S412" s="139"/>
      <c r="T412" s="140"/>
      <c r="U412" s="116"/>
      <c r="V412" s="117"/>
      <c r="W412" s="111"/>
      <c r="X412" s="117"/>
      <c r="Y412" s="111"/>
      <c r="Z412" s="114"/>
      <c r="AA412" s="114"/>
      <c r="AB412" s="114"/>
      <c r="AC412" s="111"/>
      <c r="AD412" s="114"/>
      <c r="AE412" s="111"/>
      <c r="AF412" s="111"/>
    </row>
    <row r="413" spans="1:32" ht="15.6">
      <c r="A413" s="149" t="s">
        <v>206</v>
      </c>
      <c r="B413" s="149"/>
      <c r="C413" s="134"/>
      <c r="D413" s="150"/>
      <c r="E413" s="150"/>
      <c r="F413" s="134"/>
      <c r="G413" s="134"/>
      <c r="H413" s="138"/>
      <c r="I413" s="138"/>
      <c r="J413" s="138"/>
      <c r="K413" s="139"/>
      <c r="L413" s="134"/>
      <c r="M413" s="139"/>
      <c r="N413" s="139"/>
      <c r="O413" s="139"/>
      <c r="P413" s="139"/>
      <c r="Q413" s="138"/>
      <c r="R413" s="139"/>
      <c r="S413" s="139"/>
      <c r="T413" s="140"/>
      <c r="U413" s="116"/>
      <c r="V413" s="117"/>
      <c r="W413" s="111"/>
      <c r="X413" s="117"/>
      <c r="Y413" s="111"/>
      <c r="Z413" s="114"/>
      <c r="AA413" s="114"/>
      <c r="AB413" s="114"/>
      <c r="AC413" s="111"/>
      <c r="AD413" s="114"/>
      <c r="AE413" s="111"/>
      <c r="AF413" s="111"/>
    </row>
    <row r="414" spans="1:32" ht="15.6">
      <c r="A414" s="149"/>
      <c r="B414" s="149"/>
      <c r="C414" s="151" t="s">
        <v>207</v>
      </c>
      <c r="D414" s="150"/>
      <c r="E414" s="150"/>
      <c r="F414" s="134"/>
      <c r="G414" s="134"/>
      <c r="H414" s="138"/>
      <c r="I414" s="138"/>
      <c r="J414" s="138"/>
      <c r="K414" s="139"/>
      <c r="L414" s="134"/>
      <c r="M414" s="139"/>
      <c r="N414" s="139"/>
      <c r="O414" s="139"/>
      <c r="P414" s="139"/>
      <c r="Q414" s="138"/>
      <c r="R414" s="139"/>
      <c r="S414" s="139"/>
      <c r="T414" s="140"/>
      <c r="U414" s="116"/>
      <c r="V414" s="117"/>
      <c r="W414" s="111"/>
      <c r="X414" s="117"/>
      <c r="Y414" s="111"/>
      <c r="Z414" s="114"/>
      <c r="AA414" s="114"/>
      <c r="AB414" s="114"/>
      <c r="AC414" s="111"/>
      <c r="AD414" s="114"/>
      <c r="AE414" s="111"/>
      <c r="AF414" s="111"/>
    </row>
    <row r="415" spans="1:32" ht="15.6">
      <c r="A415" s="138">
        <v>341</v>
      </c>
      <c r="B415" s="138"/>
      <c r="C415" s="132" t="s">
        <v>103</v>
      </c>
      <c r="D415" s="152">
        <v>12474621</v>
      </c>
      <c r="E415" s="150"/>
      <c r="F415" s="134" t="s">
        <v>102</v>
      </c>
      <c r="G415" s="134"/>
      <c r="H415" s="138">
        <v>39.659999999999997</v>
      </c>
      <c r="I415" s="138"/>
      <c r="J415" s="138">
        <v>-2.93</v>
      </c>
      <c r="K415" s="157">
        <f t="shared" ref="K415:K420" si="232">(J415/100)*D415</f>
        <v>-365506.39530000003</v>
      </c>
      <c r="L415" s="134"/>
      <c r="M415" s="139">
        <v>2801552</v>
      </c>
      <c r="N415" s="139"/>
      <c r="O415" s="157">
        <f t="shared" ref="O415:O420" si="233">D415-K415-M415</f>
        <v>10038575.395300001</v>
      </c>
      <c r="P415" s="157"/>
      <c r="Q415" s="138">
        <v>29.95</v>
      </c>
      <c r="R415" s="139">
        <f t="shared" ref="R415:R420" si="234">(T415/100)*D415</f>
        <v>335567.30489999999</v>
      </c>
      <c r="S415" s="139"/>
      <c r="T415" s="140">
        <v>2.69</v>
      </c>
      <c r="U415" s="116">
        <v>3</v>
      </c>
      <c r="V415" s="117">
        <f t="shared" ref="V415:V420" si="235">(U415/100)*D415</f>
        <v>374238.63</v>
      </c>
      <c r="W415" s="111"/>
      <c r="X415" s="117">
        <f t="shared" ref="X415:X420" si="236">R415-V415</f>
        <v>-38671.325100000016</v>
      </c>
      <c r="Y415" s="111"/>
      <c r="Z415" s="114">
        <f t="shared" ref="Z415:Z420" si="237">D415*H415</f>
        <v>494743468.85999995</v>
      </c>
      <c r="AA415" s="114"/>
      <c r="AB415" s="114">
        <f t="shared" ref="AB415:AB420" si="238">D415*Q415</f>
        <v>373614898.94999999</v>
      </c>
      <c r="AC415" s="111"/>
      <c r="AD415" s="122">
        <f t="shared" ref="AD415:AD420" si="239">((1-(Q415/H415))*((100-J415)/100))*D415</f>
        <v>3143662.0526566566</v>
      </c>
      <c r="AE415" s="111"/>
      <c r="AF415" s="111"/>
    </row>
    <row r="416" spans="1:32" ht="15.6">
      <c r="A416" s="138">
        <v>342</v>
      </c>
      <c r="B416" s="138"/>
      <c r="C416" s="148" t="s">
        <v>208</v>
      </c>
      <c r="D416" s="150">
        <v>25322</v>
      </c>
      <c r="E416" s="150"/>
      <c r="F416" s="134" t="s">
        <v>102</v>
      </c>
      <c r="G416" s="134"/>
      <c r="H416" s="138">
        <v>39.630000000000003</v>
      </c>
      <c r="I416" s="138"/>
      <c r="J416" s="138">
        <v>-2.76</v>
      </c>
      <c r="K416" s="157">
        <f t="shared" si="232"/>
        <v>-698.88720000000001</v>
      </c>
      <c r="L416" s="134"/>
      <c r="M416" s="139">
        <v>5976</v>
      </c>
      <c r="N416" s="139"/>
      <c r="O416" s="157">
        <f t="shared" si="233"/>
        <v>20044.887200000001</v>
      </c>
      <c r="P416" s="157"/>
      <c r="Q416" s="138">
        <v>29.13</v>
      </c>
      <c r="R416" s="139">
        <f t="shared" si="234"/>
        <v>688.75840000000005</v>
      </c>
      <c r="S416" s="139"/>
      <c r="T416" s="140">
        <v>2.72</v>
      </c>
      <c r="U416" s="116">
        <v>3.17</v>
      </c>
      <c r="V416" s="117">
        <f t="shared" si="235"/>
        <v>802.70740000000001</v>
      </c>
      <c r="W416" s="111"/>
      <c r="X416" s="117">
        <f t="shared" si="236"/>
        <v>-113.94899999999996</v>
      </c>
      <c r="Y416" s="111"/>
      <c r="Z416" s="114">
        <f t="shared" si="237"/>
        <v>1003510.8600000001</v>
      </c>
      <c r="AA416" s="114"/>
      <c r="AB416" s="114">
        <f t="shared" si="238"/>
        <v>737629.86</v>
      </c>
      <c r="AC416" s="111"/>
      <c r="AD416" s="122">
        <f t="shared" si="239"/>
        <v>6894.2547464042409</v>
      </c>
      <c r="AE416" s="111"/>
      <c r="AF416" s="111"/>
    </row>
    <row r="417" spans="1:32" ht="15.6">
      <c r="A417" s="138">
        <v>343</v>
      </c>
      <c r="B417" s="138"/>
      <c r="C417" s="148" t="s">
        <v>209</v>
      </c>
      <c r="D417" s="150">
        <v>101602451</v>
      </c>
      <c r="E417" s="150"/>
      <c r="F417" s="134" t="s">
        <v>102</v>
      </c>
      <c r="G417" s="134"/>
      <c r="H417" s="138">
        <v>38.29</v>
      </c>
      <c r="I417" s="138"/>
      <c r="J417" s="138">
        <v>-3.2</v>
      </c>
      <c r="K417" s="157">
        <f t="shared" si="232"/>
        <v>-3251278.432</v>
      </c>
      <c r="L417" s="134"/>
      <c r="M417" s="139">
        <v>21714389</v>
      </c>
      <c r="N417" s="139"/>
      <c r="O417" s="157">
        <f t="shared" si="233"/>
        <v>83139340.431999996</v>
      </c>
      <c r="P417" s="157"/>
      <c r="Q417" s="138">
        <v>29.1</v>
      </c>
      <c r="R417" s="139">
        <f t="shared" si="234"/>
        <v>2895669.8535000002</v>
      </c>
      <c r="S417" s="139"/>
      <c r="T417" s="140">
        <v>2.85</v>
      </c>
      <c r="U417" s="116">
        <v>2.94</v>
      </c>
      <c r="V417" s="117">
        <f t="shared" si="235"/>
        <v>2987112.0593999997</v>
      </c>
      <c r="W417" s="111"/>
      <c r="X417" s="117">
        <f t="shared" si="236"/>
        <v>-91442.205899999477</v>
      </c>
      <c r="Y417" s="111"/>
      <c r="Z417" s="114">
        <f t="shared" si="237"/>
        <v>3890357848.79</v>
      </c>
      <c r="AA417" s="114"/>
      <c r="AB417" s="114">
        <f t="shared" si="238"/>
        <v>2956631324.1000004</v>
      </c>
      <c r="AC417" s="111"/>
      <c r="AD417" s="122">
        <f t="shared" si="239"/>
        <v>25165990.42779002</v>
      </c>
      <c r="AE417" s="111"/>
      <c r="AF417" s="111"/>
    </row>
    <row r="418" spans="1:32" ht="15.6">
      <c r="A418" s="138">
        <v>344</v>
      </c>
      <c r="B418" s="138"/>
      <c r="C418" s="148" t="s">
        <v>210</v>
      </c>
      <c r="D418" s="150">
        <v>39840392</v>
      </c>
      <c r="E418" s="150"/>
      <c r="F418" s="134" t="s">
        <v>102</v>
      </c>
      <c r="G418" s="134"/>
      <c r="H418" s="138">
        <v>39.68</v>
      </c>
      <c r="I418" s="138"/>
      <c r="J418" s="138">
        <v>-2.9</v>
      </c>
      <c r="K418" s="157">
        <f t="shared" si="232"/>
        <v>-1155371.368</v>
      </c>
      <c r="L418" s="134"/>
      <c r="M418" s="139">
        <v>8973915</v>
      </c>
      <c r="N418" s="139"/>
      <c r="O418" s="157">
        <f t="shared" si="233"/>
        <v>32021848.368000001</v>
      </c>
      <c r="P418" s="157"/>
      <c r="Q418" s="138">
        <v>29.82</v>
      </c>
      <c r="R418" s="139">
        <f t="shared" si="234"/>
        <v>1075690.584</v>
      </c>
      <c r="S418" s="139"/>
      <c r="T418" s="140">
        <v>2.7</v>
      </c>
      <c r="U418" s="116">
        <v>2.94</v>
      </c>
      <c r="V418" s="117">
        <f t="shared" si="235"/>
        <v>1171307.5248</v>
      </c>
      <c r="W418" s="111"/>
      <c r="X418" s="117">
        <f t="shared" si="236"/>
        <v>-95616.940799999982</v>
      </c>
      <c r="Y418" s="111"/>
      <c r="Z418" s="114">
        <f t="shared" si="237"/>
        <v>1580866754.5599999</v>
      </c>
      <c r="AA418" s="114"/>
      <c r="AB418" s="114">
        <f t="shared" si="238"/>
        <v>1188040489.4400001</v>
      </c>
      <c r="AC418" s="111"/>
      <c r="AD418" s="122">
        <f t="shared" si="239"/>
        <v>10186951.280455649</v>
      </c>
      <c r="AE418" s="111"/>
      <c r="AF418" s="111"/>
    </row>
    <row r="419" spans="1:32" ht="15.6">
      <c r="A419" s="138">
        <v>345</v>
      </c>
      <c r="B419" s="138"/>
      <c r="C419" s="132" t="s">
        <v>106</v>
      </c>
      <c r="D419" s="150">
        <v>9069631</v>
      </c>
      <c r="E419" s="150"/>
      <c r="F419" s="134" t="s">
        <v>102</v>
      </c>
      <c r="G419" s="134"/>
      <c r="H419" s="138">
        <v>40.4</v>
      </c>
      <c r="I419" s="138"/>
      <c r="J419" s="138">
        <v>-2.89</v>
      </c>
      <c r="K419" s="157">
        <f t="shared" si="232"/>
        <v>-262112.33590000001</v>
      </c>
      <c r="L419" s="134"/>
      <c r="M419" s="139">
        <v>2139951</v>
      </c>
      <c r="N419" s="139"/>
      <c r="O419" s="157">
        <f t="shared" si="233"/>
        <v>7191792.3358999994</v>
      </c>
      <c r="P419" s="157"/>
      <c r="Q419" s="138">
        <v>29.91</v>
      </c>
      <c r="R419" s="139">
        <f t="shared" si="234"/>
        <v>240345.22149999999</v>
      </c>
      <c r="S419" s="139"/>
      <c r="T419" s="140">
        <v>2.65</v>
      </c>
      <c r="U419" s="116">
        <v>2.94</v>
      </c>
      <c r="V419" s="117">
        <f t="shared" si="235"/>
        <v>266647.15139999997</v>
      </c>
      <c r="W419" s="111"/>
      <c r="X419" s="117">
        <f t="shared" si="236"/>
        <v>-26301.929899999988</v>
      </c>
      <c r="Y419" s="111"/>
      <c r="Z419" s="114">
        <f t="shared" si="237"/>
        <v>366413092.39999998</v>
      </c>
      <c r="AA419" s="114"/>
      <c r="AB419" s="114">
        <f t="shared" si="238"/>
        <v>271272663.20999998</v>
      </c>
      <c r="AC419" s="111"/>
      <c r="AD419" s="122">
        <f t="shared" si="239"/>
        <v>2423019.4948908663</v>
      </c>
      <c r="AE419" s="111"/>
      <c r="AF419" s="111"/>
    </row>
    <row r="420" spans="1:32" ht="15.6">
      <c r="A420" s="138">
        <v>346</v>
      </c>
      <c r="B420" s="138"/>
      <c r="C420" s="132" t="s">
        <v>107</v>
      </c>
      <c r="D420" s="150">
        <v>497343</v>
      </c>
      <c r="E420" s="150"/>
      <c r="F420" s="134" t="s">
        <v>102</v>
      </c>
      <c r="G420" s="134"/>
      <c r="H420" s="138">
        <v>40.46</v>
      </c>
      <c r="I420" s="138"/>
      <c r="J420" s="138">
        <v>-2.9</v>
      </c>
      <c r="K420" s="157">
        <f t="shared" si="232"/>
        <v>-14422.946999999998</v>
      </c>
      <c r="L420" s="134"/>
      <c r="M420" s="139">
        <v>117434</v>
      </c>
      <c r="N420" s="139"/>
      <c r="O420" s="157">
        <f t="shared" si="233"/>
        <v>394331.94699999999</v>
      </c>
      <c r="P420" s="157"/>
      <c r="Q420" s="138">
        <v>29.96</v>
      </c>
      <c r="R420" s="139">
        <f t="shared" si="234"/>
        <v>13179.5895</v>
      </c>
      <c r="S420" s="139"/>
      <c r="T420" s="140">
        <v>2.65</v>
      </c>
      <c r="U420" s="116">
        <v>2.94</v>
      </c>
      <c r="V420" s="117">
        <f t="shared" si="235"/>
        <v>14621.8842</v>
      </c>
      <c r="W420" s="111"/>
      <c r="X420" s="117">
        <f t="shared" si="236"/>
        <v>-1442.2947000000004</v>
      </c>
      <c r="Y420" s="111"/>
      <c r="Z420" s="114">
        <f t="shared" si="237"/>
        <v>20122497.780000001</v>
      </c>
      <c r="AA420" s="114"/>
      <c r="AB420" s="114">
        <f t="shared" si="238"/>
        <v>14900396.280000001</v>
      </c>
      <c r="AC420" s="111"/>
      <c r="AD420" s="122">
        <f t="shared" si="239"/>
        <v>132811.23192041524</v>
      </c>
      <c r="AE420" s="111"/>
      <c r="AF420" s="111"/>
    </row>
    <row r="421" spans="1:32" ht="15.6">
      <c r="A421" s="138"/>
      <c r="B421" s="138"/>
      <c r="C421" s="134" t="s">
        <v>211</v>
      </c>
      <c r="D421" s="153">
        <f>SUM(D415:D420)</f>
        <v>163509760</v>
      </c>
      <c r="E421" s="154"/>
      <c r="F421" s="134"/>
      <c r="G421" s="134"/>
      <c r="H421" s="171">
        <f>Z421/D421</f>
        <v>38.857051550011441</v>
      </c>
      <c r="I421" s="138"/>
      <c r="J421" s="171">
        <f>(K421/D421)*100</f>
        <v>-3.0881278068049274</v>
      </c>
      <c r="K421" s="155">
        <f>SUM(K415:K420)</f>
        <v>-5049390.3654000005</v>
      </c>
      <c r="L421" s="134"/>
      <c r="M421" s="155">
        <f>SUM(M415:M420)</f>
        <v>35753217</v>
      </c>
      <c r="N421" s="139"/>
      <c r="O421" s="155">
        <f>SUM(O415:O420)</f>
        <v>132805933.36539999</v>
      </c>
      <c r="P421" s="154"/>
      <c r="Q421" s="171">
        <f>AB421/D421</f>
        <v>29.387832272764637</v>
      </c>
      <c r="R421" s="155">
        <f>SUM(R415:R420)</f>
        <v>4561141.3118000003</v>
      </c>
      <c r="S421" s="154"/>
      <c r="T421" s="172">
        <f>(R421/D421)*100</f>
        <v>2.7895223574421495</v>
      </c>
      <c r="U421" s="116">
        <f>(V421/D421)*100</f>
        <v>2.9446131883503468</v>
      </c>
      <c r="V421" s="125">
        <f>SUM(V415:V420)</f>
        <v>4814729.9572000001</v>
      </c>
      <c r="W421" s="111"/>
      <c r="X421" s="125">
        <f>SUM(X415:X420)</f>
        <v>-253588.64539999946</v>
      </c>
      <c r="Y421" s="111"/>
      <c r="Z421" s="125">
        <f>SUM(Z415:Z420)</f>
        <v>6353507173.249999</v>
      </c>
      <c r="AA421" s="114"/>
      <c r="AB421" s="125">
        <f>SUM(AB415:AB420)</f>
        <v>4805197401.8400002</v>
      </c>
      <c r="AC421" s="111"/>
      <c r="AD421" s="125">
        <f>SUM(AD415:AD420)</f>
        <v>41059328.742460012</v>
      </c>
      <c r="AE421" s="111"/>
      <c r="AF421" s="111"/>
    </row>
    <row r="422" spans="1:32" ht="15.6">
      <c r="A422" s="138"/>
      <c r="B422" s="138"/>
      <c r="C422" s="134"/>
      <c r="D422" s="150"/>
      <c r="E422" s="150"/>
      <c r="F422" s="134"/>
      <c r="G422" s="134"/>
      <c r="H422" s="138"/>
      <c r="I422" s="138"/>
      <c r="J422" s="138"/>
      <c r="K422" s="139"/>
      <c r="L422" s="134"/>
      <c r="M422" s="139"/>
      <c r="N422" s="139"/>
      <c r="O422" s="139"/>
      <c r="P422" s="139"/>
      <c r="Q422" s="138"/>
      <c r="R422" s="139"/>
      <c r="S422" s="139"/>
      <c r="T422" s="140"/>
      <c r="U422" s="116"/>
      <c r="V422" s="117"/>
      <c r="W422" s="111"/>
      <c r="X422" s="117"/>
      <c r="Y422" s="111"/>
      <c r="Z422" s="114"/>
      <c r="AA422" s="114"/>
      <c r="AB422" s="114"/>
      <c r="AC422" s="111"/>
      <c r="AD422" s="114"/>
      <c r="AE422" s="111"/>
      <c r="AF422" s="111"/>
    </row>
    <row r="423" spans="1:32" ht="15.6">
      <c r="A423" s="149"/>
      <c r="B423" s="149"/>
      <c r="C423" s="151" t="s">
        <v>212</v>
      </c>
      <c r="D423" s="150"/>
      <c r="E423" s="150"/>
      <c r="F423" s="134"/>
      <c r="G423" s="134"/>
      <c r="H423" s="138"/>
      <c r="I423" s="138"/>
      <c r="J423" s="138"/>
      <c r="K423" s="139"/>
      <c r="L423" s="134"/>
      <c r="M423" s="139"/>
      <c r="N423" s="139"/>
      <c r="O423" s="139"/>
      <c r="P423" s="139"/>
      <c r="Q423" s="138"/>
      <c r="R423" s="139"/>
      <c r="S423" s="139"/>
      <c r="T423" s="140"/>
      <c r="U423" s="116"/>
      <c r="V423" s="117"/>
      <c r="W423" s="111"/>
      <c r="X423" s="117"/>
      <c r="Y423" s="111"/>
      <c r="Z423" s="114"/>
      <c r="AA423" s="114"/>
      <c r="AB423" s="114"/>
      <c r="AC423" s="111"/>
      <c r="AD423" s="114"/>
      <c r="AE423" s="111"/>
      <c r="AF423" s="111"/>
    </row>
    <row r="424" spans="1:32" ht="15.6">
      <c r="A424" s="138">
        <v>341</v>
      </c>
      <c r="B424" s="138"/>
      <c r="C424" s="132" t="s">
        <v>103</v>
      </c>
      <c r="D424" s="152">
        <v>217599</v>
      </c>
      <c r="E424" s="150"/>
      <c r="F424" s="134" t="s">
        <v>102</v>
      </c>
      <c r="G424" s="134"/>
      <c r="H424" s="138">
        <v>32.74</v>
      </c>
      <c r="I424" s="138"/>
      <c r="J424" s="138">
        <v>-2.41</v>
      </c>
      <c r="K424" s="157">
        <f t="shared" ref="K424:K429" si="240">(J424/100)*D424</f>
        <v>-5244.1359000000002</v>
      </c>
      <c r="L424" s="134"/>
      <c r="M424" s="139">
        <v>165868</v>
      </c>
      <c r="N424" s="139"/>
      <c r="O424" s="157">
        <f t="shared" ref="O424:O429" si="241">D424-K424-M424</f>
        <v>56975.135899999994</v>
      </c>
      <c r="P424" s="157"/>
      <c r="Q424" s="138">
        <v>3</v>
      </c>
      <c r="R424" s="139">
        <f t="shared" ref="R424:R429" si="242">O424/Q424</f>
        <v>18991.711966666666</v>
      </c>
      <c r="S424" s="139"/>
      <c r="T424" s="140">
        <f t="shared" ref="T424:T430" si="243">(R424/D424)*100</f>
        <v>8.72784891781059</v>
      </c>
      <c r="U424" s="116">
        <v>3.02</v>
      </c>
      <c r="V424" s="117">
        <f t="shared" ref="V424:V429" si="244">(U424/100)*D424</f>
        <v>6571.4898000000003</v>
      </c>
      <c r="W424" s="111"/>
      <c r="X424" s="117">
        <f t="shared" ref="X424:X429" si="245">R424-V424</f>
        <v>12420.222166666666</v>
      </c>
      <c r="Y424" s="111"/>
      <c r="Z424" s="114">
        <f t="shared" ref="Z424:Z429" si="246">D424*H424</f>
        <v>7124191.2600000007</v>
      </c>
      <c r="AA424" s="114"/>
      <c r="AB424" s="114">
        <f t="shared" ref="AB424:AB429" si="247">D424*Q424</f>
        <v>652797</v>
      </c>
      <c r="AC424" s="111"/>
      <c r="AD424" s="122">
        <f t="shared" ref="AD424:AD429" si="248">((1-(Q424/H424))*((100-J424)/100))*D424</f>
        <v>202423.78929951129</v>
      </c>
      <c r="AE424" s="111"/>
      <c r="AF424" s="111"/>
    </row>
    <row r="425" spans="1:32" ht="15.6">
      <c r="A425" s="138">
        <v>342</v>
      </c>
      <c r="B425" s="138"/>
      <c r="C425" s="148" t="s">
        <v>208</v>
      </c>
      <c r="D425" s="150">
        <v>121339</v>
      </c>
      <c r="E425" s="150"/>
      <c r="F425" s="134" t="s">
        <v>102</v>
      </c>
      <c r="G425" s="134"/>
      <c r="H425" s="138">
        <v>39.39</v>
      </c>
      <c r="I425" s="138"/>
      <c r="J425" s="138">
        <v>-2.41</v>
      </c>
      <c r="K425" s="157">
        <f t="shared" si="240"/>
        <v>-2924.2698999999998</v>
      </c>
      <c r="L425" s="134"/>
      <c r="M425" s="139">
        <v>94307</v>
      </c>
      <c r="N425" s="139"/>
      <c r="O425" s="157">
        <f t="shared" si="241"/>
        <v>29956.269899999999</v>
      </c>
      <c r="P425" s="157"/>
      <c r="Q425" s="138">
        <v>3</v>
      </c>
      <c r="R425" s="139">
        <f t="shared" si="242"/>
        <v>9985.4233000000004</v>
      </c>
      <c r="S425" s="139"/>
      <c r="T425" s="140">
        <f t="shared" si="243"/>
        <v>8.2293601397736929</v>
      </c>
      <c r="U425" s="116">
        <v>2.6</v>
      </c>
      <c r="V425" s="117">
        <f t="shared" si="244"/>
        <v>3154.8140000000003</v>
      </c>
      <c r="W425" s="111"/>
      <c r="X425" s="117">
        <f t="shared" si="245"/>
        <v>6830.6093000000001</v>
      </c>
      <c r="Y425" s="111"/>
      <c r="Z425" s="114">
        <f t="shared" si="246"/>
        <v>4779543.21</v>
      </c>
      <c r="AA425" s="114"/>
      <c r="AB425" s="114">
        <f t="shared" si="247"/>
        <v>364017</v>
      </c>
      <c r="AC425" s="111"/>
      <c r="AD425" s="122">
        <f t="shared" si="248"/>
        <v>114799.19755422696</v>
      </c>
      <c r="AE425" s="111"/>
      <c r="AF425" s="111"/>
    </row>
    <row r="426" spans="1:32" ht="15.6">
      <c r="A426" s="138">
        <v>343</v>
      </c>
      <c r="B426" s="138"/>
      <c r="C426" s="148" t="s">
        <v>209</v>
      </c>
      <c r="D426" s="150">
        <v>2270377</v>
      </c>
      <c r="E426" s="150"/>
      <c r="F426" s="134" t="s">
        <v>102</v>
      </c>
      <c r="G426" s="134"/>
      <c r="H426" s="138">
        <v>17.57</v>
      </c>
      <c r="I426" s="138"/>
      <c r="J426" s="138">
        <v>-2.41</v>
      </c>
      <c r="K426" s="157">
        <f t="shared" si="240"/>
        <v>-54716.085700000003</v>
      </c>
      <c r="L426" s="134"/>
      <c r="M426" s="139">
        <v>1559640</v>
      </c>
      <c r="N426" s="139"/>
      <c r="O426" s="157">
        <f t="shared" si="241"/>
        <v>765453.08570000017</v>
      </c>
      <c r="P426" s="157"/>
      <c r="Q426" s="138">
        <v>3</v>
      </c>
      <c r="R426" s="139">
        <f t="shared" si="242"/>
        <v>255151.02856666673</v>
      </c>
      <c r="S426" s="139"/>
      <c r="T426" s="140">
        <f t="shared" si="243"/>
        <v>11.238266973576051</v>
      </c>
      <c r="U426" s="116">
        <v>3.37</v>
      </c>
      <c r="V426" s="117">
        <f t="shared" si="244"/>
        <v>76511.704899999997</v>
      </c>
      <c r="W426" s="111"/>
      <c r="X426" s="117">
        <f t="shared" si="245"/>
        <v>178639.32366666675</v>
      </c>
      <c r="Y426" s="111"/>
      <c r="Z426" s="114">
        <f t="shared" si="246"/>
        <v>39890523.890000001</v>
      </c>
      <c r="AA426" s="114"/>
      <c r="AB426" s="114">
        <f t="shared" si="247"/>
        <v>6811131</v>
      </c>
      <c r="AC426" s="111"/>
      <c r="AD426" s="122">
        <f t="shared" si="248"/>
        <v>1928093.6971342631</v>
      </c>
      <c r="AE426" s="111"/>
      <c r="AF426" s="111"/>
    </row>
    <row r="427" spans="1:32" ht="15.6">
      <c r="A427" s="138">
        <v>344</v>
      </c>
      <c r="B427" s="138"/>
      <c r="C427" s="148" t="s">
        <v>210</v>
      </c>
      <c r="D427" s="150">
        <v>2389789</v>
      </c>
      <c r="E427" s="150"/>
      <c r="F427" s="134" t="s">
        <v>102</v>
      </c>
      <c r="G427" s="134"/>
      <c r="H427" s="138">
        <v>8.42</v>
      </c>
      <c r="I427" s="138"/>
      <c r="J427" s="138">
        <v>-2.41</v>
      </c>
      <c r="K427" s="157">
        <f t="shared" si="240"/>
        <v>-57593.914899999996</v>
      </c>
      <c r="L427" s="134"/>
      <c r="M427" s="139">
        <v>1237141</v>
      </c>
      <c r="N427" s="139"/>
      <c r="O427" s="157">
        <f t="shared" si="241"/>
        <v>1210241.9149000002</v>
      </c>
      <c r="P427" s="157"/>
      <c r="Q427" s="138">
        <v>3</v>
      </c>
      <c r="R427" s="139">
        <f t="shared" si="242"/>
        <v>403413.97163333342</v>
      </c>
      <c r="S427" s="139"/>
      <c r="T427" s="140">
        <f t="shared" si="243"/>
        <v>16.88073598268857</v>
      </c>
      <c r="U427" s="116">
        <v>3.75</v>
      </c>
      <c r="V427" s="117">
        <f t="shared" si="244"/>
        <v>89617.087499999994</v>
      </c>
      <c r="W427" s="111"/>
      <c r="X427" s="117">
        <f t="shared" si="245"/>
        <v>313796.88413333346</v>
      </c>
      <c r="Y427" s="111"/>
      <c r="Z427" s="114">
        <f t="shared" si="246"/>
        <v>20122023.379999999</v>
      </c>
      <c r="AA427" s="114"/>
      <c r="AB427" s="114">
        <f t="shared" si="247"/>
        <v>7169367</v>
      </c>
      <c r="AC427" s="111"/>
      <c r="AD427" s="122">
        <f t="shared" si="248"/>
        <v>1575393.752821615</v>
      </c>
      <c r="AE427" s="111"/>
      <c r="AF427" s="111"/>
    </row>
    <row r="428" spans="1:32" ht="15.6">
      <c r="A428" s="138">
        <v>345</v>
      </c>
      <c r="B428" s="138"/>
      <c r="C428" s="132" t="s">
        <v>106</v>
      </c>
      <c r="D428" s="150">
        <v>215728</v>
      </c>
      <c r="E428" s="150"/>
      <c r="F428" s="134" t="s">
        <v>102</v>
      </c>
      <c r="G428" s="134"/>
      <c r="H428" s="138">
        <v>32.1</v>
      </c>
      <c r="I428" s="138"/>
      <c r="J428" s="138">
        <v>-2.41</v>
      </c>
      <c r="K428" s="157">
        <f t="shared" si="240"/>
        <v>-5199.0447999999997</v>
      </c>
      <c r="L428" s="134"/>
      <c r="M428" s="139">
        <v>164080</v>
      </c>
      <c r="N428" s="139"/>
      <c r="O428" s="157">
        <f t="shared" si="241"/>
        <v>56847.044800000003</v>
      </c>
      <c r="P428" s="157"/>
      <c r="Q428" s="138">
        <v>3</v>
      </c>
      <c r="R428" s="139">
        <f t="shared" si="242"/>
        <v>18949.014933333336</v>
      </c>
      <c r="S428" s="139"/>
      <c r="T428" s="140">
        <f t="shared" si="243"/>
        <v>8.7837531212143709</v>
      </c>
      <c r="U428" s="116">
        <v>3.26</v>
      </c>
      <c r="V428" s="117">
        <f t="shared" si="244"/>
        <v>7032.7327999999998</v>
      </c>
      <c r="W428" s="111"/>
      <c r="X428" s="117">
        <f t="shared" si="245"/>
        <v>11916.282133333336</v>
      </c>
      <c r="Y428" s="111"/>
      <c r="Z428" s="114">
        <f t="shared" si="246"/>
        <v>6924868.8000000007</v>
      </c>
      <c r="AA428" s="114"/>
      <c r="AB428" s="114">
        <f t="shared" si="247"/>
        <v>647184</v>
      </c>
      <c r="AC428" s="111"/>
      <c r="AD428" s="122">
        <f t="shared" si="248"/>
        <v>200279.65743551403</v>
      </c>
      <c r="AE428" s="111"/>
      <c r="AF428" s="111"/>
    </row>
    <row r="429" spans="1:32" ht="15.6">
      <c r="A429" s="138">
        <v>346</v>
      </c>
      <c r="B429" s="138"/>
      <c r="C429" s="132" t="s">
        <v>107</v>
      </c>
      <c r="D429" s="150">
        <v>11813</v>
      </c>
      <c r="E429" s="150"/>
      <c r="F429" s="134" t="s">
        <v>102</v>
      </c>
      <c r="G429" s="134"/>
      <c r="H429" s="138">
        <v>39.5</v>
      </c>
      <c r="I429" s="138"/>
      <c r="J429" s="138">
        <v>-2.41</v>
      </c>
      <c r="K429" s="157">
        <f t="shared" si="240"/>
        <v>-284.69330000000002</v>
      </c>
      <c r="L429" s="134"/>
      <c r="M429" s="139">
        <v>9184</v>
      </c>
      <c r="N429" s="139"/>
      <c r="O429" s="157">
        <f t="shared" si="241"/>
        <v>2913.6933000000008</v>
      </c>
      <c r="P429" s="157"/>
      <c r="Q429" s="138">
        <v>3</v>
      </c>
      <c r="R429" s="139">
        <f t="shared" si="242"/>
        <v>971.23110000000031</v>
      </c>
      <c r="S429" s="139"/>
      <c r="T429" s="140">
        <f t="shared" si="243"/>
        <v>8.2217142131550016</v>
      </c>
      <c r="U429" s="116">
        <v>2.78</v>
      </c>
      <c r="V429" s="117">
        <f t="shared" si="244"/>
        <v>328.40139999999997</v>
      </c>
      <c r="W429" s="111"/>
      <c r="X429" s="117">
        <f t="shared" si="245"/>
        <v>642.82970000000034</v>
      </c>
      <c r="Y429" s="111"/>
      <c r="Z429" s="114">
        <f t="shared" si="246"/>
        <v>466613.5</v>
      </c>
      <c r="AA429" s="114"/>
      <c r="AB429" s="114">
        <f t="shared" si="247"/>
        <v>35439</v>
      </c>
      <c r="AC429" s="111"/>
      <c r="AD429" s="122">
        <f t="shared" si="248"/>
        <v>11178.881150632913</v>
      </c>
      <c r="AE429" s="111"/>
      <c r="AF429" s="111"/>
    </row>
    <row r="430" spans="1:32" ht="15.6">
      <c r="A430" s="138"/>
      <c r="B430" s="138"/>
      <c r="C430" s="134" t="s">
        <v>213</v>
      </c>
      <c r="D430" s="153">
        <f>SUM(D424:D429)</f>
        <v>5226645</v>
      </c>
      <c r="E430" s="154"/>
      <c r="F430" s="134"/>
      <c r="G430" s="134"/>
      <c r="H430" s="171">
        <f>Z430/D430</f>
        <v>15.173742245742726</v>
      </c>
      <c r="I430" s="138"/>
      <c r="J430" s="171">
        <f>(K430/D430)*100</f>
        <v>-2.41</v>
      </c>
      <c r="K430" s="155">
        <f>SUM(K424:K429)</f>
        <v>-125962.14450000001</v>
      </c>
      <c r="L430" s="134"/>
      <c r="M430" s="155">
        <f>SUM(M424:M429)</f>
        <v>3230220</v>
      </c>
      <c r="N430" s="139"/>
      <c r="O430" s="155">
        <f>SUM(O424:O429)</f>
        <v>2122387.1444999999</v>
      </c>
      <c r="P430" s="154"/>
      <c r="Q430" s="171">
        <f>AB430/D430</f>
        <v>3</v>
      </c>
      <c r="R430" s="155">
        <f>SUM(R424:R429)</f>
        <v>707462.38150000025</v>
      </c>
      <c r="S430" s="154"/>
      <c r="T430" s="172">
        <f t="shared" si="243"/>
        <v>13.535688410060379</v>
      </c>
      <c r="U430" s="116">
        <f>(V430/D430)*100</f>
        <v>3.5054271028546995</v>
      </c>
      <c r="V430" s="125">
        <f>SUM(V424:V429)</f>
        <v>183216.2304</v>
      </c>
      <c r="W430" s="111"/>
      <c r="X430" s="125">
        <f>SUM(X424:X429)</f>
        <v>524246.15110000019</v>
      </c>
      <c r="Y430" s="111"/>
      <c r="Z430" s="125">
        <f>SUM(Z424:Z429)</f>
        <v>79307764.039999992</v>
      </c>
      <c r="AA430" s="114"/>
      <c r="AB430" s="125">
        <f>SUM(AB424:AB429)</f>
        <v>15679935</v>
      </c>
      <c r="AC430" s="111"/>
      <c r="AD430" s="125">
        <f>SUM(AD424:AD429)</f>
        <v>4032168.9753957633</v>
      </c>
      <c r="AE430" s="111"/>
      <c r="AF430" s="111"/>
    </row>
    <row r="431" spans="1:32" ht="15.6">
      <c r="A431" s="138"/>
      <c r="B431" s="138"/>
      <c r="C431" s="134"/>
      <c r="D431" s="150"/>
      <c r="E431" s="150"/>
      <c r="F431" s="134"/>
      <c r="G431" s="134"/>
      <c r="H431" s="138"/>
      <c r="I431" s="138"/>
      <c r="J431" s="138"/>
      <c r="K431" s="139"/>
      <c r="L431" s="134"/>
      <c r="M431" s="139"/>
      <c r="N431" s="139"/>
      <c r="O431" s="139"/>
      <c r="P431" s="139"/>
      <c r="Q431" s="138"/>
      <c r="R431" s="139"/>
      <c r="S431" s="139"/>
      <c r="T431" s="140"/>
      <c r="U431" s="116"/>
      <c r="V431" s="117"/>
      <c r="W431" s="111"/>
      <c r="X431" s="117"/>
      <c r="Y431" s="111"/>
      <c r="Z431" s="114"/>
      <c r="AA431" s="114"/>
      <c r="AB431" s="114"/>
      <c r="AC431" s="111"/>
      <c r="AD431" s="114"/>
      <c r="AE431" s="111"/>
      <c r="AF431" s="111"/>
    </row>
    <row r="432" spans="1:32" ht="15.6">
      <c r="A432" s="138"/>
      <c r="B432" s="138"/>
      <c r="C432" s="151" t="s">
        <v>214</v>
      </c>
      <c r="D432" s="150"/>
      <c r="E432" s="150"/>
      <c r="F432" s="134"/>
      <c r="G432" s="134"/>
      <c r="H432" s="138"/>
      <c r="I432" s="138"/>
      <c r="J432" s="138"/>
      <c r="K432" s="139"/>
      <c r="L432" s="134"/>
      <c r="M432" s="139"/>
      <c r="N432" s="139"/>
      <c r="O432" s="139"/>
      <c r="P432" s="139"/>
      <c r="Q432" s="138"/>
      <c r="R432" s="139"/>
      <c r="S432" s="139"/>
      <c r="T432" s="140"/>
      <c r="U432" s="116"/>
      <c r="V432" s="117"/>
      <c r="W432" s="111"/>
      <c r="X432" s="117"/>
      <c r="Y432" s="111"/>
      <c r="Z432" s="114"/>
      <c r="AA432" s="114"/>
      <c r="AB432" s="114"/>
      <c r="AC432" s="111"/>
      <c r="AD432" s="114"/>
      <c r="AE432" s="111"/>
      <c r="AF432" s="111"/>
    </row>
    <row r="433" spans="1:32" ht="15.6">
      <c r="A433" s="138">
        <v>341</v>
      </c>
      <c r="B433" s="138"/>
      <c r="C433" s="132" t="s">
        <v>103</v>
      </c>
      <c r="D433" s="152">
        <v>4121643</v>
      </c>
      <c r="E433" s="169"/>
      <c r="F433" s="134" t="s">
        <v>102</v>
      </c>
      <c r="G433" s="134"/>
      <c r="H433" s="138">
        <v>30.12</v>
      </c>
      <c r="I433" s="138"/>
      <c r="J433" s="138">
        <v>-1.4</v>
      </c>
      <c r="K433" s="157">
        <f>(J433/100)*D433</f>
        <v>-57703.001999999993</v>
      </c>
      <c r="L433" s="134"/>
      <c r="M433" s="139">
        <v>666800</v>
      </c>
      <c r="N433" s="139"/>
      <c r="O433" s="157">
        <f>D433-K433-M433</f>
        <v>3512546.0019999999</v>
      </c>
      <c r="P433" s="157"/>
      <c r="Q433" s="138">
        <v>25.97</v>
      </c>
      <c r="R433" s="139">
        <f>(T433/100)*D433</f>
        <v>135189.89039999997</v>
      </c>
      <c r="S433" s="139"/>
      <c r="T433" s="140">
        <v>3.28</v>
      </c>
      <c r="U433" s="116">
        <v>4.0599999999999996</v>
      </c>
      <c r="V433" s="117">
        <f>(U433/100)*D433</f>
        <v>167338.7058</v>
      </c>
      <c r="W433" s="111"/>
      <c r="X433" s="117">
        <f>R433-V433</f>
        <v>-32148.815400000021</v>
      </c>
      <c r="Y433" s="111"/>
      <c r="Z433" s="114">
        <f>D433*H433</f>
        <v>124143887.16000001</v>
      </c>
      <c r="AA433" s="114"/>
      <c r="AB433" s="114">
        <f>D433*Q433</f>
        <v>107039068.70999999</v>
      </c>
      <c r="AC433" s="111"/>
      <c r="AD433" s="122">
        <f>((1-(Q433/H433))*((100-J433)/100))*D433</f>
        <v>575839.50558764988</v>
      </c>
      <c r="AE433" s="111"/>
      <c r="AF433" s="111"/>
    </row>
    <row r="434" spans="1:32" ht="15.6">
      <c r="A434" s="138">
        <v>342</v>
      </c>
      <c r="B434" s="138"/>
      <c r="C434" s="148" t="s">
        <v>208</v>
      </c>
      <c r="D434" s="169">
        <v>2257625</v>
      </c>
      <c r="E434" s="169"/>
      <c r="F434" s="134" t="s">
        <v>102</v>
      </c>
      <c r="G434" s="134"/>
      <c r="H434" s="138">
        <v>29.84</v>
      </c>
      <c r="I434" s="138"/>
      <c r="J434" s="138">
        <v>-1.33</v>
      </c>
      <c r="K434" s="157">
        <f>(J434/100)*D434</f>
        <v>-30026.412500000002</v>
      </c>
      <c r="L434" s="134"/>
      <c r="M434" s="139">
        <v>391408</v>
      </c>
      <c r="N434" s="139"/>
      <c r="O434" s="157">
        <f>D434-K434-M434</f>
        <v>1896243.4125000001</v>
      </c>
      <c r="P434" s="157"/>
      <c r="Q434" s="138">
        <v>25.34</v>
      </c>
      <c r="R434" s="139">
        <f>(T434/100)*D434</f>
        <v>74727.387499999997</v>
      </c>
      <c r="S434" s="139"/>
      <c r="T434" s="140">
        <v>3.31</v>
      </c>
      <c r="U434" s="116">
        <v>4.0599999999999996</v>
      </c>
      <c r="V434" s="117">
        <f>(U434/100)*D434</f>
        <v>91659.574999999997</v>
      </c>
      <c r="W434" s="111"/>
      <c r="X434" s="117">
        <f>R434-V434</f>
        <v>-16932.1875</v>
      </c>
      <c r="Y434" s="111"/>
      <c r="Z434" s="114">
        <f>D434*H434</f>
        <v>67367530</v>
      </c>
      <c r="AA434" s="114"/>
      <c r="AB434" s="114">
        <f>D434*Q434</f>
        <v>57208217.5</v>
      </c>
      <c r="AC434" s="111"/>
      <c r="AD434" s="122">
        <f>((1-(Q434/H434))*((100-J434)/100))*D434</f>
        <v>344987.64598693047</v>
      </c>
      <c r="AE434" s="111"/>
      <c r="AF434" s="111"/>
    </row>
    <row r="435" spans="1:32" ht="15.6">
      <c r="A435" s="138">
        <v>343</v>
      </c>
      <c r="B435" s="138"/>
      <c r="C435" s="148" t="s">
        <v>209</v>
      </c>
      <c r="D435" s="169">
        <v>50628073</v>
      </c>
      <c r="E435" s="169"/>
      <c r="F435" s="134" t="s">
        <v>102</v>
      </c>
      <c r="G435" s="134"/>
      <c r="H435" s="138">
        <v>29.7</v>
      </c>
      <c r="I435" s="138"/>
      <c r="J435" s="138">
        <v>-1.55</v>
      </c>
      <c r="K435" s="157">
        <f>(J435/100)*D435</f>
        <v>-784735.13150000002</v>
      </c>
      <c r="L435" s="134"/>
      <c r="M435" s="139">
        <v>8554143</v>
      </c>
      <c r="N435" s="139"/>
      <c r="O435" s="157">
        <f>D435-K435-M435</f>
        <v>42858665.131499998</v>
      </c>
      <c r="P435" s="157"/>
      <c r="Q435" s="138">
        <v>25.34</v>
      </c>
      <c r="R435" s="139">
        <f>(T435/100)*D435</f>
        <v>1690977.6381999999</v>
      </c>
      <c r="S435" s="139"/>
      <c r="T435" s="140">
        <v>3.34</v>
      </c>
      <c r="U435" s="116">
        <v>4.0599999999999996</v>
      </c>
      <c r="V435" s="117">
        <f>(U435/100)*D435</f>
        <v>2055499.7637999998</v>
      </c>
      <c r="W435" s="111"/>
      <c r="X435" s="117">
        <f>R435-V435</f>
        <v>-364522.12559999991</v>
      </c>
      <c r="Y435" s="111"/>
      <c r="Z435" s="114">
        <f>D435*H435</f>
        <v>1503653768.0999999</v>
      </c>
      <c r="AA435" s="114"/>
      <c r="AB435" s="114">
        <f>D435*Q435</f>
        <v>1282915369.8199999</v>
      </c>
      <c r="AC435" s="111"/>
      <c r="AD435" s="122">
        <f>((1-(Q435/H435))*((100-J435)/100))*D435</f>
        <v>7547469.4765434349</v>
      </c>
      <c r="AE435" s="111"/>
      <c r="AF435" s="111"/>
    </row>
    <row r="436" spans="1:32" ht="15.6">
      <c r="A436" s="138">
        <v>344</v>
      </c>
      <c r="B436" s="138"/>
      <c r="C436" s="148" t="s">
        <v>210</v>
      </c>
      <c r="D436" s="169">
        <v>15873643</v>
      </c>
      <c r="E436" s="169"/>
      <c r="F436" s="134" t="s">
        <v>102</v>
      </c>
      <c r="G436" s="134"/>
      <c r="H436" s="138">
        <v>30.37</v>
      </c>
      <c r="I436" s="138"/>
      <c r="J436" s="138">
        <v>-1.38</v>
      </c>
      <c r="K436" s="157">
        <f>(J436/100)*D436</f>
        <v>-219056.27340000001</v>
      </c>
      <c r="L436" s="134"/>
      <c r="M436" s="139">
        <v>2752855</v>
      </c>
      <c r="N436" s="139"/>
      <c r="O436" s="157">
        <f>D436-K436-M436</f>
        <v>13339844.273399999</v>
      </c>
      <c r="P436" s="157"/>
      <c r="Q436" s="138">
        <v>25.87</v>
      </c>
      <c r="R436" s="139">
        <f>(T436/100)*D436</f>
        <v>515893.39750000002</v>
      </c>
      <c r="S436" s="139"/>
      <c r="T436" s="140">
        <v>3.25</v>
      </c>
      <c r="U436" s="116">
        <v>4.0599999999999996</v>
      </c>
      <c r="V436" s="117">
        <f>(U436/100)*D436</f>
        <v>644469.90579999995</v>
      </c>
      <c r="W436" s="111"/>
      <c r="X436" s="117">
        <f>R436-V436</f>
        <v>-128576.50829999993</v>
      </c>
      <c r="Y436" s="111"/>
      <c r="Z436" s="114">
        <f>D436*H436</f>
        <v>482082537.91000003</v>
      </c>
      <c r="AA436" s="114"/>
      <c r="AB436" s="114">
        <f>D436*Q436</f>
        <v>410651144.41000003</v>
      </c>
      <c r="AC436" s="111"/>
      <c r="AD436" s="122">
        <f>((1-(Q436/H436))*((100-J436)/100))*D436</f>
        <v>2384496.1057062889</v>
      </c>
      <c r="AE436" s="111"/>
      <c r="AF436" s="111"/>
    </row>
    <row r="437" spans="1:32" ht="15.6">
      <c r="A437" s="138">
        <v>345</v>
      </c>
      <c r="B437" s="138"/>
      <c r="C437" s="132" t="s">
        <v>106</v>
      </c>
      <c r="D437" s="169">
        <v>5009382</v>
      </c>
      <c r="E437" s="169"/>
      <c r="F437" s="134" t="s">
        <v>102</v>
      </c>
      <c r="G437" s="134"/>
      <c r="H437" s="138">
        <v>30.09</v>
      </c>
      <c r="I437" s="138"/>
      <c r="J437" s="138">
        <v>-1.56</v>
      </c>
      <c r="K437" s="157">
        <f>(J437/100)*D437</f>
        <v>-78146.359200000006</v>
      </c>
      <c r="L437" s="134"/>
      <c r="M437" s="139">
        <v>821310</v>
      </c>
      <c r="N437" s="139"/>
      <c r="O437" s="157">
        <f>D437-K437-M437</f>
        <v>4266218.3591999998</v>
      </c>
      <c r="P437" s="157"/>
      <c r="Q437" s="138">
        <v>25.88</v>
      </c>
      <c r="R437" s="139">
        <f>(T437/100)*D437</f>
        <v>168315.2352</v>
      </c>
      <c r="S437" s="139"/>
      <c r="T437" s="140">
        <v>3.36</v>
      </c>
      <c r="U437" s="116">
        <v>4.0599999999999996</v>
      </c>
      <c r="V437" s="117">
        <f>(U437/100)*D437</f>
        <v>203380.90919999999</v>
      </c>
      <c r="W437" s="111"/>
      <c r="X437" s="117">
        <f>R437-V437</f>
        <v>-35065.673999999999</v>
      </c>
      <c r="Y437" s="111"/>
      <c r="Z437" s="114">
        <f>D437*H437</f>
        <v>150732304.38</v>
      </c>
      <c r="AA437" s="114"/>
      <c r="AB437" s="114">
        <f>D437*Q437</f>
        <v>129642806.16</v>
      </c>
      <c r="AC437" s="111"/>
      <c r="AD437" s="122">
        <f>((1-(Q437/H437))*((100-J437)/100))*D437</f>
        <v>711814.36996450683</v>
      </c>
      <c r="AE437" s="111"/>
      <c r="AF437" s="111"/>
    </row>
    <row r="438" spans="1:32" ht="15.6">
      <c r="A438" s="138"/>
      <c r="B438" s="138"/>
      <c r="C438" s="134" t="s">
        <v>215</v>
      </c>
      <c r="D438" s="153">
        <f>SUM(D433:D437)</f>
        <v>77890366</v>
      </c>
      <c r="E438" s="154"/>
      <c r="F438" s="134"/>
      <c r="G438" s="134"/>
      <c r="H438" s="171">
        <f>Z438/D438</f>
        <v>29.887907158505332</v>
      </c>
      <c r="I438" s="138"/>
      <c r="J438" s="171">
        <f>(K438/D438)*100</f>
        <v>-1.5016840190480041</v>
      </c>
      <c r="K438" s="155">
        <f>SUM(K433:K437)</f>
        <v>-1169667.1786</v>
      </c>
      <c r="L438" s="134"/>
      <c r="M438" s="155">
        <f>SUM(M433:M437)</f>
        <v>13186516</v>
      </c>
      <c r="N438" s="139"/>
      <c r="O438" s="155">
        <f>SUM(O433:O437)</f>
        <v>65873517.178599998</v>
      </c>
      <c r="P438" s="154"/>
      <c r="Q438" s="171">
        <f>AB438/D438</f>
        <v>25.516077387542385</v>
      </c>
      <c r="R438" s="155">
        <f>SUM(R433:R437)</f>
        <v>2585103.5488</v>
      </c>
      <c r="S438" s="154"/>
      <c r="T438" s="172">
        <f>(R438/D438)*100</f>
        <v>3.318900246020156</v>
      </c>
      <c r="U438" s="116">
        <f>(V438/D438)*100</f>
        <v>4.0599999999999996</v>
      </c>
      <c r="V438" s="130">
        <f>SUM(V433:V437)</f>
        <v>3162348.8595999996</v>
      </c>
      <c r="W438" s="111"/>
      <c r="X438" s="130">
        <f>SUM(X433:X437)</f>
        <v>-577245.31079999986</v>
      </c>
      <c r="Y438" s="111"/>
      <c r="Z438" s="130">
        <f>SUM(Z433:Z437)</f>
        <v>2327980027.5500002</v>
      </c>
      <c r="AA438" s="114"/>
      <c r="AB438" s="130">
        <f>SUM(AB433:AB437)</f>
        <v>1987456606.6000001</v>
      </c>
      <c r="AC438" s="111"/>
      <c r="AD438" s="130">
        <f>SUM(AD433:AD437)</f>
        <v>11564607.103788812</v>
      </c>
      <c r="AE438" s="111"/>
      <c r="AF438" s="111"/>
    </row>
    <row r="439" spans="1:32" ht="15.6">
      <c r="A439" s="138"/>
      <c r="B439" s="138"/>
      <c r="C439" s="134"/>
      <c r="D439" s="150"/>
      <c r="E439" s="150"/>
      <c r="F439" s="134"/>
      <c r="G439" s="134"/>
      <c r="H439" s="138"/>
      <c r="I439" s="138"/>
      <c r="J439" s="138"/>
      <c r="K439" s="139"/>
      <c r="L439" s="134"/>
      <c r="M439" s="139"/>
      <c r="N439" s="139"/>
      <c r="O439" s="139"/>
      <c r="P439" s="139"/>
      <c r="Q439" s="138"/>
      <c r="R439" s="139"/>
      <c r="S439" s="139"/>
      <c r="T439" s="140"/>
      <c r="U439" s="116"/>
      <c r="V439" s="117"/>
      <c r="W439" s="111"/>
      <c r="X439" s="117"/>
      <c r="Y439" s="111"/>
      <c r="Z439" s="114"/>
      <c r="AA439" s="114"/>
      <c r="AB439" s="114"/>
      <c r="AC439" s="111"/>
      <c r="AD439" s="114"/>
      <c r="AE439" s="111"/>
      <c r="AF439" s="111"/>
    </row>
    <row r="440" spans="1:32" ht="15.6">
      <c r="A440" s="138"/>
      <c r="B440" s="138"/>
      <c r="C440" s="165" t="s">
        <v>216</v>
      </c>
      <c r="D440" s="150"/>
      <c r="E440" s="150"/>
      <c r="F440" s="134"/>
      <c r="G440" s="134"/>
      <c r="H440" s="138"/>
      <c r="I440" s="138"/>
      <c r="J440" s="138"/>
      <c r="K440" s="139"/>
      <c r="L440" s="134"/>
      <c r="M440" s="139"/>
      <c r="N440" s="139"/>
      <c r="O440" s="139"/>
      <c r="P440" s="139"/>
      <c r="Q440" s="138"/>
      <c r="R440" s="139"/>
      <c r="S440" s="139"/>
      <c r="T440" s="140"/>
      <c r="U440" s="116"/>
      <c r="V440" s="117"/>
      <c r="W440" s="111"/>
      <c r="X440" s="117"/>
      <c r="Y440" s="111"/>
      <c r="Z440" s="114"/>
      <c r="AA440" s="114"/>
      <c r="AB440" s="114"/>
      <c r="AC440" s="111"/>
      <c r="AD440" s="114"/>
      <c r="AE440" s="111"/>
      <c r="AF440" s="111"/>
    </row>
    <row r="441" spans="1:32" ht="15.6">
      <c r="A441" s="164">
        <v>341</v>
      </c>
      <c r="B441" s="164"/>
      <c r="C441" s="132" t="s">
        <v>103</v>
      </c>
      <c r="D441" s="152">
        <v>28120692</v>
      </c>
      <c r="E441" s="170"/>
      <c r="F441" s="134" t="s">
        <v>102</v>
      </c>
      <c r="G441" s="134"/>
      <c r="H441" s="138">
        <v>40.42</v>
      </c>
      <c r="I441" s="138"/>
      <c r="J441" s="138">
        <v>-3.29</v>
      </c>
      <c r="K441" s="157">
        <f t="shared" ref="K441:K446" si="249">(J441/100)*D441</f>
        <v>-925170.76679999998</v>
      </c>
      <c r="L441" s="134"/>
      <c r="M441" s="139">
        <v>939117</v>
      </c>
      <c r="N441" s="139"/>
      <c r="O441" s="157">
        <f t="shared" ref="O441:O446" si="250">D441-K441-M441</f>
        <v>28106745.766800001</v>
      </c>
      <c r="P441" s="157"/>
      <c r="Q441" s="138">
        <v>38.92</v>
      </c>
      <c r="R441" s="139">
        <f t="shared" ref="R441:R446" si="251">(T441/100)*D441</f>
        <v>722701.78439999989</v>
      </c>
      <c r="S441" s="139"/>
      <c r="T441" s="140">
        <v>2.57</v>
      </c>
      <c r="U441" s="116">
        <v>3.08</v>
      </c>
      <c r="V441" s="117">
        <f t="shared" ref="V441:V446" si="252">(U441/100)*D441</f>
        <v>866117.31359999999</v>
      </c>
      <c r="W441" s="111"/>
      <c r="X441" s="117">
        <f t="shared" ref="X441:X446" si="253">R441-V441</f>
        <v>-143415.52920000011</v>
      </c>
      <c r="Y441" s="111"/>
      <c r="Z441" s="114">
        <f t="shared" ref="Z441:Z446" si="254">D441*H441</f>
        <v>1136638370.6400001</v>
      </c>
      <c r="AA441" s="114"/>
      <c r="AB441" s="114">
        <f t="shared" ref="AB441:AB446" si="255">D441*Q441</f>
        <v>1094457332.6400001</v>
      </c>
      <c r="AC441" s="111"/>
      <c r="AD441" s="122">
        <f t="shared" ref="AD441:AD446" si="256">((1-(Q441/H441))*((100-J441)/100))*D441</f>
        <v>1077901.8839732809</v>
      </c>
      <c r="AE441" s="111"/>
      <c r="AF441" s="111"/>
    </row>
    <row r="442" spans="1:32" ht="15.6">
      <c r="A442" s="164">
        <v>342</v>
      </c>
      <c r="B442" s="164"/>
      <c r="C442" s="148" t="s">
        <v>208</v>
      </c>
      <c r="D442" s="170">
        <v>27004653</v>
      </c>
      <c r="E442" s="170"/>
      <c r="F442" s="134" t="s">
        <v>102</v>
      </c>
      <c r="G442" s="134"/>
      <c r="H442" s="138">
        <v>39.020000000000003</v>
      </c>
      <c r="I442" s="138"/>
      <c r="J442" s="138">
        <v>-3.05</v>
      </c>
      <c r="K442" s="157">
        <f t="shared" si="249"/>
        <v>-823641.91649999993</v>
      </c>
      <c r="L442" s="134"/>
      <c r="M442" s="139">
        <v>901846</v>
      </c>
      <c r="N442" s="139"/>
      <c r="O442" s="157">
        <f t="shared" si="250"/>
        <v>26926448.916499998</v>
      </c>
      <c r="P442" s="157"/>
      <c r="Q442" s="138">
        <v>37.520000000000003</v>
      </c>
      <c r="R442" s="139">
        <f t="shared" si="251"/>
        <v>718323.76980000001</v>
      </c>
      <c r="S442" s="139"/>
      <c r="T442" s="140">
        <v>2.66</v>
      </c>
      <c r="U442" s="116">
        <v>3.08</v>
      </c>
      <c r="V442" s="117">
        <f t="shared" si="252"/>
        <v>831743.31240000005</v>
      </c>
      <c r="W442" s="111"/>
      <c r="X442" s="117">
        <f t="shared" si="253"/>
        <v>-113419.54260000004</v>
      </c>
      <c r="Y442" s="111"/>
      <c r="Z442" s="114">
        <f t="shared" si="254"/>
        <v>1053721560.0600001</v>
      </c>
      <c r="AA442" s="114"/>
      <c r="AB442" s="114">
        <f t="shared" si="255"/>
        <v>1013214580.5600001</v>
      </c>
      <c r="AC442" s="111"/>
      <c r="AD442" s="122">
        <f t="shared" si="256"/>
        <v>1069770.4350269095</v>
      </c>
      <c r="AE442" s="111"/>
      <c r="AF442" s="111"/>
    </row>
    <row r="443" spans="1:32" ht="15.6">
      <c r="A443" s="164">
        <v>343</v>
      </c>
      <c r="B443" s="164"/>
      <c r="C443" s="148" t="s">
        <v>209</v>
      </c>
      <c r="D443" s="170">
        <v>189446539</v>
      </c>
      <c r="E443" s="170"/>
      <c r="F443" s="134" t="s">
        <v>102</v>
      </c>
      <c r="G443" s="134"/>
      <c r="H443" s="138">
        <v>39</v>
      </c>
      <c r="I443" s="138"/>
      <c r="J443" s="138">
        <v>-3.4</v>
      </c>
      <c r="K443" s="157">
        <f t="shared" si="249"/>
        <v>-6441182.3260000004</v>
      </c>
      <c r="L443" s="134"/>
      <c r="M443" s="139">
        <v>6326744</v>
      </c>
      <c r="N443" s="139"/>
      <c r="O443" s="157">
        <f t="shared" si="250"/>
        <v>189560977.32600001</v>
      </c>
      <c r="P443" s="157"/>
      <c r="Q443" s="138">
        <v>37.5</v>
      </c>
      <c r="R443" s="139">
        <f t="shared" si="251"/>
        <v>5058222.5912999995</v>
      </c>
      <c r="S443" s="139"/>
      <c r="T443" s="140">
        <v>2.67</v>
      </c>
      <c r="U443" s="116">
        <v>3.08</v>
      </c>
      <c r="V443" s="117">
        <f t="shared" si="252"/>
        <v>5834953.4012000002</v>
      </c>
      <c r="W443" s="111"/>
      <c r="X443" s="117">
        <f t="shared" si="253"/>
        <v>-776730.80990000069</v>
      </c>
      <c r="Y443" s="111"/>
      <c r="Z443" s="114">
        <f t="shared" si="254"/>
        <v>7388415021</v>
      </c>
      <c r="AA443" s="114"/>
      <c r="AB443" s="114">
        <f t="shared" si="255"/>
        <v>7104245212.5</v>
      </c>
      <c r="AC443" s="111"/>
      <c r="AD443" s="122">
        <f t="shared" si="256"/>
        <v>7534143.1279230723</v>
      </c>
      <c r="AE443" s="111"/>
      <c r="AF443" s="111"/>
    </row>
    <row r="444" spans="1:32" ht="15.6">
      <c r="A444" s="164">
        <v>344</v>
      </c>
      <c r="B444" s="164"/>
      <c r="C444" s="148" t="s">
        <v>210</v>
      </c>
      <c r="D444" s="170">
        <v>63543466</v>
      </c>
      <c r="E444" s="170"/>
      <c r="F444" s="134" t="s">
        <v>102</v>
      </c>
      <c r="G444" s="134"/>
      <c r="H444" s="138">
        <v>40.21</v>
      </c>
      <c r="I444" s="138"/>
      <c r="J444" s="138">
        <v>-3.23</v>
      </c>
      <c r="K444" s="157">
        <f t="shared" si="249"/>
        <v>-2052453.9518000002</v>
      </c>
      <c r="L444" s="134"/>
      <c r="M444" s="139">
        <v>2122093</v>
      </c>
      <c r="N444" s="139"/>
      <c r="O444" s="157">
        <f t="shared" si="250"/>
        <v>63473826.951800004</v>
      </c>
      <c r="P444" s="157"/>
      <c r="Q444" s="138">
        <v>38.71</v>
      </c>
      <c r="R444" s="139">
        <f t="shared" si="251"/>
        <v>1639421.4228000001</v>
      </c>
      <c r="S444" s="139"/>
      <c r="T444" s="140">
        <v>2.58</v>
      </c>
      <c r="U444" s="116">
        <v>3.08</v>
      </c>
      <c r="V444" s="117">
        <f t="shared" si="252"/>
        <v>1957138.7528000001</v>
      </c>
      <c r="W444" s="111"/>
      <c r="X444" s="117">
        <f t="shared" si="253"/>
        <v>-317717.33000000007</v>
      </c>
      <c r="Y444" s="111"/>
      <c r="Z444" s="114">
        <f t="shared" si="254"/>
        <v>2555082767.8600001</v>
      </c>
      <c r="AA444" s="114"/>
      <c r="AB444" s="114">
        <f t="shared" si="255"/>
        <v>2459767568.8600001</v>
      </c>
      <c r="AC444" s="111"/>
      <c r="AD444" s="122">
        <f t="shared" si="256"/>
        <v>2447000.2468962935</v>
      </c>
      <c r="AE444" s="111"/>
      <c r="AF444" s="111"/>
    </row>
    <row r="445" spans="1:32" ht="15.6">
      <c r="A445" s="164">
        <v>345</v>
      </c>
      <c r="B445" s="164"/>
      <c r="C445" s="132" t="s">
        <v>106</v>
      </c>
      <c r="D445" s="170">
        <v>17594823</v>
      </c>
      <c r="E445" s="170"/>
      <c r="F445" s="134" t="s">
        <v>102</v>
      </c>
      <c r="G445" s="134"/>
      <c r="H445" s="138">
        <v>40.35</v>
      </c>
      <c r="I445" s="138"/>
      <c r="J445" s="138">
        <v>-3.26</v>
      </c>
      <c r="K445" s="157">
        <f t="shared" si="249"/>
        <v>-573591.22979999997</v>
      </c>
      <c r="L445" s="134"/>
      <c r="M445" s="139">
        <v>587596</v>
      </c>
      <c r="N445" s="139"/>
      <c r="O445" s="157">
        <f t="shared" si="250"/>
        <v>17580818.229800001</v>
      </c>
      <c r="P445" s="157"/>
      <c r="Q445" s="138">
        <v>38.85</v>
      </c>
      <c r="R445" s="139">
        <f t="shared" si="251"/>
        <v>452186.95109999995</v>
      </c>
      <c r="S445" s="139"/>
      <c r="T445" s="140">
        <v>2.57</v>
      </c>
      <c r="U445" s="116">
        <v>3.08</v>
      </c>
      <c r="V445" s="117">
        <f t="shared" si="252"/>
        <v>541920.54839999997</v>
      </c>
      <c r="W445" s="111"/>
      <c r="X445" s="117">
        <f t="shared" si="253"/>
        <v>-89733.597300000023</v>
      </c>
      <c r="Y445" s="111"/>
      <c r="Z445" s="114">
        <f t="shared" si="254"/>
        <v>709951108.05000007</v>
      </c>
      <c r="AA445" s="114"/>
      <c r="AB445" s="114">
        <f t="shared" si="255"/>
        <v>683558873.55000007</v>
      </c>
      <c r="AC445" s="111"/>
      <c r="AD445" s="122">
        <f t="shared" si="256"/>
        <v>675405.73344981426</v>
      </c>
      <c r="AE445" s="111"/>
      <c r="AF445" s="111"/>
    </row>
    <row r="446" spans="1:32" ht="15.6">
      <c r="A446" s="164">
        <v>346</v>
      </c>
      <c r="B446" s="164"/>
      <c r="C446" s="132" t="s">
        <v>107</v>
      </c>
      <c r="D446" s="170">
        <v>3131649</v>
      </c>
      <c r="E446" s="170"/>
      <c r="F446" s="134" t="s">
        <v>102</v>
      </c>
      <c r="G446" s="134"/>
      <c r="H446" s="138">
        <v>40.42</v>
      </c>
      <c r="I446" s="138"/>
      <c r="J446" s="138">
        <v>-3.27</v>
      </c>
      <c r="K446" s="157">
        <f t="shared" si="249"/>
        <v>-102404.92230000001</v>
      </c>
      <c r="L446" s="134"/>
      <c r="M446" s="139">
        <v>104584</v>
      </c>
      <c r="N446" s="139"/>
      <c r="O446" s="157">
        <f t="shared" si="250"/>
        <v>3129469.9223000002</v>
      </c>
      <c r="P446" s="157"/>
      <c r="Q446" s="138">
        <v>38.92</v>
      </c>
      <c r="R446" s="139">
        <f t="shared" si="251"/>
        <v>80483.379299999986</v>
      </c>
      <c r="S446" s="139"/>
      <c r="T446" s="140">
        <v>2.57</v>
      </c>
      <c r="U446" s="116">
        <v>3.08</v>
      </c>
      <c r="V446" s="117">
        <f t="shared" si="252"/>
        <v>96454.789199999999</v>
      </c>
      <c r="W446" s="111"/>
      <c r="X446" s="117">
        <f t="shared" si="253"/>
        <v>-15971.409900000013</v>
      </c>
      <c r="Y446" s="111"/>
      <c r="Z446" s="114">
        <f t="shared" si="254"/>
        <v>126581252.58</v>
      </c>
      <c r="AA446" s="114"/>
      <c r="AB446" s="114">
        <f t="shared" si="255"/>
        <v>121883779.08</v>
      </c>
      <c r="AC446" s="111"/>
      <c r="AD446" s="122">
        <f t="shared" si="256"/>
        <v>120016.84521152895</v>
      </c>
      <c r="AE446" s="111"/>
      <c r="AF446" s="111"/>
    </row>
    <row r="447" spans="1:32" ht="15.6">
      <c r="A447" s="138"/>
      <c r="B447" s="138"/>
      <c r="C447" s="134" t="s">
        <v>217</v>
      </c>
      <c r="D447" s="153">
        <f>SUM(D441:D446)</f>
        <v>328841822</v>
      </c>
      <c r="E447" s="154"/>
      <c r="F447" s="134"/>
      <c r="G447" s="134"/>
      <c r="H447" s="171">
        <f>Z447/D447</f>
        <v>39.442641453890253</v>
      </c>
      <c r="I447" s="138"/>
      <c r="J447" s="171">
        <f>(K447/D447)*100</f>
        <v>-3.3202726608174555</v>
      </c>
      <c r="K447" s="155">
        <f>SUM(K441:K446)</f>
        <v>-10918445.113200001</v>
      </c>
      <c r="L447" s="134"/>
      <c r="M447" s="155">
        <f>SUM(M441:M446)</f>
        <v>10981980</v>
      </c>
      <c r="N447" s="139"/>
      <c r="O447" s="155">
        <f>SUM(O441:O446)</f>
        <v>328778287.11319995</v>
      </c>
      <c r="P447" s="154"/>
      <c r="Q447" s="171">
        <f>AB447/D447</f>
        <v>37.942641453890253</v>
      </c>
      <c r="R447" s="155">
        <f>SUM(R441:R446)</f>
        <v>8671339.8986999989</v>
      </c>
      <c r="S447" s="154"/>
      <c r="T447" s="172">
        <f>(R447/D447)*100</f>
        <v>2.6369334186148619</v>
      </c>
      <c r="U447" s="116">
        <f>(V447/D447)*100</f>
        <v>3.0800000000000005</v>
      </c>
      <c r="V447" s="130">
        <f>SUM(V441:V446)</f>
        <v>10128328.117600001</v>
      </c>
      <c r="W447" s="111"/>
      <c r="X447" s="130">
        <f>SUM(X441:X446)</f>
        <v>-1456988.2189000009</v>
      </c>
      <c r="Y447" s="111"/>
      <c r="Z447" s="130">
        <f>SUM(Z441:Z446)</f>
        <v>12970390080.190001</v>
      </c>
      <c r="AA447" s="114"/>
      <c r="AB447" s="130">
        <f>SUM(AB441:AB446)</f>
        <v>12477127347.190001</v>
      </c>
      <c r="AC447" s="111"/>
      <c r="AD447" s="130">
        <f>SUM(AD441:AD446)</f>
        <v>12924238.272480899</v>
      </c>
      <c r="AE447" s="111"/>
      <c r="AF447" s="111"/>
    </row>
    <row r="448" spans="1:32" ht="15.6">
      <c r="A448" s="138"/>
      <c r="B448" s="138"/>
      <c r="C448" s="134"/>
      <c r="D448" s="150"/>
      <c r="E448" s="150"/>
      <c r="F448" s="134"/>
      <c r="G448" s="134"/>
      <c r="H448" s="138"/>
      <c r="I448" s="138"/>
      <c r="J448" s="138"/>
      <c r="K448" s="139"/>
      <c r="L448" s="134"/>
      <c r="M448" s="139"/>
      <c r="N448" s="139"/>
      <c r="O448" s="139"/>
      <c r="P448" s="139"/>
      <c r="Q448" s="138"/>
      <c r="R448" s="139"/>
      <c r="S448" s="139"/>
      <c r="T448" s="140"/>
      <c r="U448" s="116"/>
      <c r="V448" s="117"/>
      <c r="W448" s="111"/>
      <c r="X448" s="117"/>
      <c r="Y448" s="111"/>
      <c r="Z448" s="114"/>
      <c r="AA448" s="114"/>
      <c r="AB448" s="114"/>
      <c r="AC448" s="111"/>
      <c r="AD448" s="114"/>
      <c r="AE448" s="111"/>
      <c r="AF448" s="111"/>
    </row>
    <row r="449" spans="1:32" ht="15.6">
      <c r="A449" s="138"/>
      <c r="B449" s="138"/>
      <c r="C449" s="151" t="s">
        <v>218</v>
      </c>
      <c r="D449" s="150"/>
      <c r="E449" s="150"/>
      <c r="F449" s="134"/>
      <c r="G449" s="134"/>
      <c r="H449" s="138"/>
      <c r="I449" s="138"/>
      <c r="J449" s="138"/>
      <c r="K449" s="139"/>
      <c r="L449" s="134"/>
      <c r="M449" s="139"/>
      <c r="N449" s="139"/>
      <c r="O449" s="139"/>
      <c r="P449" s="139"/>
      <c r="Q449" s="138"/>
      <c r="R449" s="139"/>
      <c r="S449" s="139"/>
      <c r="T449" s="140"/>
      <c r="U449" s="116"/>
      <c r="V449" s="117"/>
      <c r="W449" s="111"/>
      <c r="X449" s="117"/>
      <c r="Y449" s="111"/>
      <c r="Z449" s="114"/>
      <c r="AA449" s="114"/>
      <c r="AB449" s="114"/>
      <c r="AC449" s="111"/>
      <c r="AD449" s="114"/>
      <c r="AE449" s="111"/>
      <c r="AF449" s="111"/>
    </row>
    <row r="450" spans="1:32" ht="15.6">
      <c r="A450" s="164">
        <v>343</v>
      </c>
      <c r="B450" s="164"/>
      <c r="C450" s="148" t="s">
        <v>209</v>
      </c>
      <c r="D450" s="152">
        <v>30513722</v>
      </c>
      <c r="E450" s="170"/>
      <c r="F450" s="134" t="s">
        <v>102</v>
      </c>
      <c r="G450" s="134"/>
      <c r="H450" s="138">
        <v>26.09</v>
      </c>
      <c r="I450" s="138"/>
      <c r="J450" s="138">
        <v>-0.95</v>
      </c>
      <c r="K450" s="157">
        <f>(J450/100)*D450</f>
        <v>-289880.359</v>
      </c>
      <c r="L450" s="134"/>
      <c r="M450" s="139">
        <v>9756910</v>
      </c>
      <c r="N450" s="139"/>
      <c r="O450" s="157">
        <f>D450-K450-M450</f>
        <v>21046692.359000001</v>
      </c>
      <c r="P450" s="157"/>
      <c r="Q450" s="138">
        <v>17.59</v>
      </c>
      <c r="R450" s="139">
        <f>O450/Q450</f>
        <v>1196514.6309835135</v>
      </c>
      <c r="S450" s="139"/>
      <c r="T450" s="140">
        <f>(R450/D450)*100</f>
        <v>3.9212346202259871</v>
      </c>
      <c r="U450" s="116">
        <v>4.34</v>
      </c>
      <c r="V450" s="117">
        <f>(U450/100)*D450</f>
        <v>1324295.5348</v>
      </c>
      <c r="W450" s="111"/>
      <c r="X450" s="117">
        <f>R450-V450</f>
        <v>-127780.90381648648</v>
      </c>
      <c r="Y450" s="111"/>
      <c r="Z450" s="114">
        <f>D450*H450</f>
        <v>796103006.98000002</v>
      </c>
      <c r="AA450" s="114"/>
      <c r="AB450" s="114">
        <f>D450*Q450</f>
        <v>536736369.98000002</v>
      </c>
      <c r="AC450" s="111"/>
      <c r="AD450" s="122">
        <f>((1-(Q450/H450))*((100-J450)/100))*D450</f>
        <v>10035669.607186662</v>
      </c>
      <c r="AE450" s="111"/>
      <c r="AF450" s="111"/>
    </row>
    <row r="451" spans="1:32" ht="15.6">
      <c r="A451" s="164">
        <v>344</v>
      </c>
      <c r="B451" s="164"/>
      <c r="C451" s="148" t="s">
        <v>210</v>
      </c>
      <c r="D451" s="170">
        <v>3542319</v>
      </c>
      <c r="E451" s="170"/>
      <c r="F451" s="134" t="s">
        <v>102</v>
      </c>
      <c r="G451" s="134"/>
      <c r="H451" s="138">
        <v>26.42</v>
      </c>
      <c r="I451" s="138"/>
      <c r="J451" s="138">
        <v>-0.82</v>
      </c>
      <c r="K451" s="157">
        <f>(J451/100)*D451</f>
        <v>-29047.015799999997</v>
      </c>
      <c r="L451" s="134"/>
      <c r="M451" s="139">
        <v>1131446</v>
      </c>
      <c r="N451" s="139"/>
      <c r="O451" s="157">
        <f>D451-K451-M451</f>
        <v>2439920.0158000002</v>
      </c>
      <c r="P451" s="157"/>
      <c r="Q451" s="138">
        <v>17.920000000000002</v>
      </c>
      <c r="R451" s="139">
        <f>O451/Q451</f>
        <v>136156.25088169641</v>
      </c>
      <c r="S451" s="139"/>
      <c r="T451" s="140">
        <f>(R451/D451)*100</f>
        <v>3.8437038245763979</v>
      </c>
      <c r="U451" s="116">
        <v>4.34</v>
      </c>
      <c r="V451" s="117">
        <f>(U451/100)*D451</f>
        <v>153736.6446</v>
      </c>
      <c r="W451" s="111"/>
      <c r="X451" s="117">
        <f>R451-V451</f>
        <v>-17580.393718303589</v>
      </c>
      <c r="Y451" s="111"/>
      <c r="Z451" s="114">
        <f>D451*H451</f>
        <v>93588067.980000004</v>
      </c>
      <c r="AA451" s="114"/>
      <c r="AB451" s="114">
        <f>D451*Q451</f>
        <v>63478356.480000004</v>
      </c>
      <c r="AC451" s="111"/>
      <c r="AD451" s="122">
        <f>((1-(Q451/H451))*((100-J451)/100))*D451</f>
        <v>1149001.1784367904</v>
      </c>
      <c r="AE451" s="111"/>
      <c r="AF451" s="111"/>
    </row>
    <row r="452" spans="1:32" ht="15.6">
      <c r="A452" s="164">
        <v>345</v>
      </c>
      <c r="B452" s="164"/>
      <c r="C452" s="132" t="s">
        <v>106</v>
      </c>
      <c r="D452" s="170">
        <v>2210801</v>
      </c>
      <c r="E452" s="170"/>
      <c r="F452" s="134" t="s">
        <v>102</v>
      </c>
      <c r="G452" s="134"/>
      <c r="H452" s="138">
        <v>26.46</v>
      </c>
      <c r="I452" s="138"/>
      <c r="J452" s="138">
        <v>-0.82</v>
      </c>
      <c r="K452" s="157">
        <f>(J452/100)*D452</f>
        <v>-18128.568199999998</v>
      </c>
      <c r="L452" s="134"/>
      <c r="M452" s="139">
        <v>706148</v>
      </c>
      <c r="N452" s="139"/>
      <c r="O452" s="157">
        <f>D452-K452-M452</f>
        <v>1522781.5682000001</v>
      </c>
      <c r="P452" s="157"/>
      <c r="Q452" s="138">
        <v>17.96</v>
      </c>
      <c r="R452" s="139">
        <f>O452/Q452</f>
        <v>84787.39243875278</v>
      </c>
      <c r="S452" s="139"/>
      <c r="T452" s="140">
        <f>(R452/D452)*100</f>
        <v>3.8351435718887759</v>
      </c>
      <c r="U452" s="116">
        <v>4.34</v>
      </c>
      <c r="V452" s="117">
        <f>(U452/100)*D452</f>
        <v>95948.763399999996</v>
      </c>
      <c r="W452" s="111"/>
      <c r="X452" s="117">
        <f>R452-V452</f>
        <v>-11161.370961247216</v>
      </c>
      <c r="Y452" s="111"/>
      <c r="Z452" s="114">
        <f>D452*H452</f>
        <v>58497794.460000001</v>
      </c>
      <c r="AA452" s="114"/>
      <c r="AB452" s="114">
        <f>D452*Q452</f>
        <v>39705985.960000001</v>
      </c>
      <c r="AC452" s="111"/>
      <c r="AD452" s="122">
        <f>((1-(Q452/H452))*((100-J452)/100))*D452</f>
        <v>716020.45841647766</v>
      </c>
      <c r="AE452" s="111"/>
      <c r="AF452" s="111"/>
    </row>
    <row r="453" spans="1:32" ht="15.6">
      <c r="A453" s="138"/>
      <c r="B453" s="138"/>
      <c r="C453" s="134" t="s">
        <v>219</v>
      </c>
      <c r="D453" s="153">
        <f>SUM(D450:D452)</f>
        <v>36266842</v>
      </c>
      <c r="E453" s="154"/>
      <c r="F453" s="134"/>
      <c r="G453" s="134"/>
      <c r="H453" s="171">
        <f>Z453/D453</f>
        <v>26.144787280348261</v>
      </c>
      <c r="I453" s="138"/>
      <c r="J453" s="171">
        <f>(K453/D453)*100</f>
        <v>-0.92937770264088604</v>
      </c>
      <c r="K453" s="155">
        <f>SUM(K450:K452)</f>
        <v>-337055.94299999997</v>
      </c>
      <c r="L453" s="134"/>
      <c r="M453" s="155">
        <f>SUM(M450:M452)</f>
        <v>11594504</v>
      </c>
      <c r="N453" s="139"/>
      <c r="O453" s="155">
        <f>SUM(O450:O452)</f>
        <v>25009393.943</v>
      </c>
      <c r="P453" s="154"/>
      <c r="Q453" s="171">
        <f>AB453/D453</f>
        <v>17.644787280348261</v>
      </c>
      <c r="R453" s="155">
        <f>SUM(R450:R452)</f>
        <v>1417458.2743039627</v>
      </c>
      <c r="S453" s="154"/>
      <c r="T453" s="172">
        <f>(R453/D453)*100</f>
        <v>3.9084138461903097</v>
      </c>
      <c r="U453" s="116">
        <f>(V453/D453)*100</f>
        <v>4.34</v>
      </c>
      <c r="V453" s="130">
        <f>SUM(V450:V452)</f>
        <v>1573980.9428000001</v>
      </c>
      <c r="W453" s="111"/>
      <c r="X453" s="130">
        <f>SUM(X450:X452)</f>
        <v>-156522.66849603728</v>
      </c>
      <c r="Y453" s="111"/>
      <c r="Z453" s="130">
        <f>SUM(Z450:Z452)</f>
        <v>948188869.42000008</v>
      </c>
      <c r="AA453" s="114"/>
      <c r="AB453" s="130">
        <f>SUM(AB450:AB452)</f>
        <v>639920712.42000008</v>
      </c>
      <c r="AC453" s="111"/>
      <c r="AD453" s="130">
        <f>SUM(AD450:AD452)</f>
        <v>11900691.244039929</v>
      </c>
      <c r="AE453" s="111"/>
      <c r="AF453" s="111"/>
    </row>
    <row r="454" spans="1:32" ht="15.6">
      <c r="A454" s="138"/>
      <c r="B454" s="138"/>
      <c r="C454" s="134"/>
      <c r="D454" s="167"/>
      <c r="E454" s="167"/>
      <c r="F454" s="134"/>
      <c r="G454" s="134"/>
      <c r="H454" s="138"/>
      <c r="I454" s="138"/>
      <c r="J454" s="138"/>
      <c r="K454" s="139"/>
      <c r="L454" s="134"/>
      <c r="M454" s="139"/>
      <c r="N454" s="139"/>
      <c r="O454" s="139"/>
      <c r="P454" s="139"/>
      <c r="Q454" s="138"/>
      <c r="R454" s="139"/>
      <c r="S454" s="139"/>
      <c r="T454" s="140"/>
      <c r="U454" s="116"/>
      <c r="V454" s="117"/>
      <c r="W454" s="111"/>
      <c r="X454" s="117"/>
      <c r="Y454" s="111"/>
      <c r="Z454" s="114"/>
      <c r="AA454" s="114"/>
      <c r="AB454" s="114"/>
      <c r="AC454" s="111"/>
      <c r="AD454" s="114"/>
      <c r="AE454" s="111"/>
      <c r="AF454" s="111"/>
    </row>
    <row r="455" spans="1:32" ht="15.6">
      <c r="A455" s="138"/>
      <c r="B455" s="138"/>
      <c r="C455" s="151" t="s">
        <v>220</v>
      </c>
      <c r="D455" s="150"/>
      <c r="E455" s="150"/>
      <c r="F455" s="134"/>
      <c r="G455" s="134"/>
      <c r="H455" s="138"/>
      <c r="I455" s="138"/>
      <c r="J455" s="138"/>
      <c r="K455" s="139"/>
      <c r="L455" s="134"/>
      <c r="M455" s="139"/>
      <c r="N455" s="139"/>
      <c r="O455" s="139"/>
      <c r="P455" s="139"/>
      <c r="Q455" s="138"/>
      <c r="R455" s="139"/>
      <c r="S455" s="139"/>
      <c r="T455" s="140"/>
      <c r="U455" s="116"/>
      <c r="V455" s="117"/>
      <c r="W455" s="111"/>
      <c r="X455" s="117"/>
      <c r="Y455" s="111"/>
      <c r="Z455" s="114"/>
      <c r="AA455" s="114"/>
      <c r="AB455" s="114"/>
      <c r="AC455" s="111"/>
      <c r="AD455" s="114"/>
      <c r="AE455" s="111"/>
      <c r="AF455" s="111"/>
    </row>
    <row r="456" spans="1:32" ht="15.6">
      <c r="A456" s="138">
        <v>344</v>
      </c>
      <c r="B456" s="138"/>
      <c r="C456" s="148" t="s">
        <v>221</v>
      </c>
      <c r="D456" s="152">
        <v>36389</v>
      </c>
      <c r="E456" s="150"/>
      <c r="F456" s="134" t="s">
        <v>222</v>
      </c>
      <c r="G456" s="134"/>
      <c r="H456" s="138">
        <v>15</v>
      </c>
      <c r="I456" s="138"/>
      <c r="J456" s="138">
        <v>0</v>
      </c>
      <c r="K456" s="157">
        <f>(J456/100)*D456</f>
        <v>0</v>
      </c>
      <c r="L456" s="134"/>
      <c r="M456" s="139">
        <v>26743</v>
      </c>
      <c r="N456" s="139"/>
      <c r="O456" s="157">
        <f>D456-K456-M456</f>
        <v>9646</v>
      </c>
      <c r="P456" s="157"/>
      <c r="Q456" s="138">
        <v>3</v>
      </c>
      <c r="R456" s="139">
        <f>O456/Q456</f>
        <v>3215.3333333333335</v>
      </c>
      <c r="S456" s="139"/>
      <c r="T456" s="140">
        <f>(R456/D456)*100</f>
        <v>8.8360035541876218</v>
      </c>
      <c r="U456" s="116">
        <v>12.03</v>
      </c>
      <c r="V456" s="117">
        <f>(U456/100)*D456</f>
        <v>4377.5967000000001</v>
      </c>
      <c r="W456" s="111"/>
      <c r="X456" s="117">
        <f>R456-V456</f>
        <v>-1162.2633666666666</v>
      </c>
      <c r="Y456" s="111"/>
      <c r="Z456" s="114">
        <f>D456*H456</f>
        <v>545835</v>
      </c>
      <c r="AA456" s="114"/>
      <c r="AB456" s="114">
        <f>D456*Q456</f>
        <v>109167</v>
      </c>
      <c r="AC456" s="111"/>
      <c r="AD456" s="122">
        <f>((1-(Q456/H456))*((100-J456)/100))*D456</f>
        <v>29111.200000000001</v>
      </c>
      <c r="AE456" s="111"/>
      <c r="AF456" s="111"/>
    </row>
    <row r="457" spans="1:32" ht="15.6">
      <c r="A457" s="138">
        <v>344</v>
      </c>
      <c r="B457" s="138"/>
      <c r="C457" s="148" t="s">
        <v>223</v>
      </c>
      <c r="D457" s="150">
        <v>56322</v>
      </c>
      <c r="E457" s="150"/>
      <c r="F457" s="134" t="s">
        <v>222</v>
      </c>
      <c r="G457" s="134"/>
      <c r="H457" s="138">
        <v>15</v>
      </c>
      <c r="I457" s="138"/>
      <c r="J457" s="138">
        <v>0</v>
      </c>
      <c r="K457" s="157">
        <f>(J457/100)*D457</f>
        <v>0</v>
      </c>
      <c r="L457" s="134"/>
      <c r="M457" s="139">
        <v>43407</v>
      </c>
      <c r="N457" s="139"/>
      <c r="O457" s="157">
        <f>D457-K457-M457</f>
        <v>12915</v>
      </c>
      <c r="P457" s="157"/>
      <c r="Q457" s="138">
        <v>4</v>
      </c>
      <c r="R457" s="139">
        <f>O457/Q457</f>
        <v>3228.75</v>
      </c>
      <c r="S457" s="139"/>
      <c r="T457" s="140">
        <f>(R457/D457)*100</f>
        <v>5.732662192393736</v>
      </c>
      <c r="U457" s="116">
        <v>7.9</v>
      </c>
      <c r="V457" s="117">
        <f>(U457/100)*D457</f>
        <v>4449.4380000000001</v>
      </c>
      <c r="W457" s="111"/>
      <c r="X457" s="117">
        <f>R457-V457</f>
        <v>-1220.6880000000001</v>
      </c>
      <c r="Y457" s="111"/>
      <c r="Z457" s="114">
        <f>D457*H457</f>
        <v>844830</v>
      </c>
      <c r="AA457" s="114"/>
      <c r="AB457" s="114">
        <f>D457*Q457</f>
        <v>225288</v>
      </c>
      <c r="AC457" s="111"/>
      <c r="AD457" s="122">
        <f>((1-(Q457/H457))*((100-J457)/100))*D457</f>
        <v>41302.800000000003</v>
      </c>
      <c r="AE457" s="111"/>
      <c r="AF457" s="111"/>
    </row>
    <row r="458" spans="1:32" ht="15.6">
      <c r="A458" s="138">
        <v>344</v>
      </c>
      <c r="B458" s="138"/>
      <c r="C458" s="148" t="s">
        <v>224</v>
      </c>
      <c r="D458" s="150">
        <v>55087</v>
      </c>
      <c r="E458" s="150"/>
      <c r="F458" s="134" t="s">
        <v>222</v>
      </c>
      <c r="G458" s="134"/>
      <c r="H458" s="138">
        <v>15</v>
      </c>
      <c r="I458" s="138"/>
      <c r="J458" s="138">
        <v>0</v>
      </c>
      <c r="K458" s="157">
        <f>(J458/100)*D458</f>
        <v>0</v>
      </c>
      <c r="L458" s="134"/>
      <c r="M458" s="139">
        <v>40239</v>
      </c>
      <c r="N458" s="139"/>
      <c r="O458" s="157">
        <f>D458-K458-M458</f>
        <v>14848</v>
      </c>
      <c r="P458" s="157"/>
      <c r="Q458" s="138">
        <v>3</v>
      </c>
      <c r="R458" s="139">
        <f>O458/Q458</f>
        <v>4949.333333333333</v>
      </c>
      <c r="S458" s="139"/>
      <c r="T458" s="140">
        <f>(R458/D458)*100</f>
        <v>8.9845759132523693</v>
      </c>
      <c r="U458" s="116">
        <v>11.92</v>
      </c>
      <c r="V458" s="117">
        <f>(U458/100)*D458</f>
        <v>6566.3703999999998</v>
      </c>
      <c r="W458" s="111"/>
      <c r="X458" s="117">
        <f>R458-V458</f>
        <v>-1617.0370666666668</v>
      </c>
      <c r="Y458" s="111"/>
      <c r="Z458" s="114">
        <f>D458*H458</f>
        <v>826305</v>
      </c>
      <c r="AA458" s="114"/>
      <c r="AB458" s="114">
        <f>D458*Q458</f>
        <v>165261</v>
      </c>
      <c r="AC458" s="111"/>
      <c r="AD458" s="122">
        <f>((1-(Q458/H458))*((100-J458)/100))*D458</f>
        <v>44069.600000000006</v>
      </c>
      <c r="AE458" s="111"/>
      <c r="AF458" s="111"/>
    </row>
    <row r="459" spans="1:32" ht="15.6">
      <c r="A459" s="138"/>
      <c r="B459" s="138"/>
      <c r="C459" s="134" t="s">
        <v>225</v>
      </c>
      <c r="D459" s="153">
        <f>SUM(D456:D458)</f>
        <v>147798</v>
      </c>
      <c r="E459" s="154"/>
      <c r="F459" s="134"/>
      <c r="G459" s="134"/>
      <c r="H459" s="171">
        <f>Z459/D459</f>
        <v>15</v>
      </c>
      <c r="I459" s="138"/>
      <c r="J459" s="171">
        <f>(K459/D459)*100</f>
        <v>0</v>
      </c>
      <c r="K459" s="155">
        <f>SUM(K456:K458)</f>
        <v>0</v>
      </c>
      <c r="L459" s="134"/>
      <c r="M459" s="155">
        <f>SUM(M456:M458)</f>
        <v>110389</v>
      </c>
      <c r="N459" s="139"/>
      <c r="O459" s="155">
        <f>SUM(O456:O458)</f>
        <v>37409</v>
      </c>
      <c r="P459" s="154"/>
      <c r="Q459" s="171">
        <f>AB459/D459</f>
        <v>3.3810741687979537</v>
      </c>
      <c r="R459" s="155">
        <f>SUM(R456:R458)</f>
        <v>11393.416666666668</v>
      </c>
      <c r="S459" s="154"/>
      <c r="T459" s="172">
        <f>(R459/D459)*100</f>
        <v>7.7087759419387725</v>
      </c>
      <c r="U459" s="116">
        <f>(V459/D459)*100</f>
        <v>10.415164684231181</v>
      </c>
      <c r="V459" s="125">
        <f>SUM(V456:V458)</f>
        <v>15393.4051</v>
      </c>
      <c r="W459" s="111"/>
      <c r="X459" s="125">
        <f>SUM(X456:X458)</f>
        <v>-3999.9884333333334</v>
      </c>
      <c r="Y459" s="111"/>
      <c r="Z459" s="125">
        <f>SUM(Z456:Z458)</f>
        <v>2216970</v>
      </c>
      <c r="AA459" s="114"/>
      <c r="AB459" s="125">
        <f>SUM(AB456:AB458)</f>
        <v>499716</v>
      </c>
      <c r="AC459" s="111"/>
      <c r="AD459" s="125">
        <f>SUM(AD456:AD458)</f>
        <v>114483.6</v>
      </c>
      <c r="AE459" s="111"/>
      <c r="AF459" s="111"/>
    </row>
    <row r="460" spans="1:32" ht="15.6">
      <c r="A460" s="138"/>
      <c r="B460" s="138"/>
      <c r="C460" s="134"/>
      <c r="D460" s="132"/>
      <c r="E460" s="132"/>
      <c r="F460" s="132"/>
      <c r="G460" s="132"/>
      <c r="H460" s="131"/>
      <c r="I460" s="131"/>
      <c r="J460" s="132"/>
      <c r="K460" s="132"/>
      <c r="L460" s="132"/>
      <c r="M460" s="135"/>
      <c r="N460" s="132"/>
      <c r="O460" s="132"/>
      <c r="P460" s="132"/>
      <c r="Q460" s="131"/>
      <c r="R460" s="132"/>
      <c r="S460" s="132"/>
      <c r="T460" s="156"/>
      <c r="U460" s="110"/>
      <c r="V460" s="111"/>
      <c r="W460" s="111"/>
      <c r="X460" s="111"/>
      <c r="Y460" s="111"/>
      <c r="Z460" s="111"/>
      <c r="AA460" s="111"/>
      <c r="AB460" s="111"/>
      <c r="AC460" s="111"/>
      <c r="AD460" s="111"/>
      <c r="AE460" s="111"/>
      <c r="AF460" s="111"/>
    </row>
    <row r="461" spans="1:32" ht="15.6">
      <c r="A461" s="138"/>
      <c r="B461" s="138"/>
      <c r="C461" s="151" t="s">
        <v>226</v>
      </c>
      <c r="D461" s="132"/>
      <c r="E461" s="132"/>
      <c r="F461" s="132"/>
      <c r="G461" s="132"/>
      <c r="H461" s="131"/>
      <c r="I461" s="131"/>
      <c r="J461" s="131"/>
      <c r="K461" s="132"/>
      <c r="L461" s="132"/>
      <c r="M461" s="135"/>
      <c r="N461" s="132"/>
      <c r="O461" s="132"/>
      <c r="P461" s="132"/>
      <c r="Q461" s="131"/>
      <c r="R461" s="132"/>
      <c r="S461" s="132"/>
      <c r="T461" s="156"/>
      <c r="U461" s="110"/>
      <c r="V461" s="111"/>
      <c r="W461" s="111"/>
      <c r="X461" s="111"/>
      <c r="Y461" s="111"/>
      <c r="Z461" s="111"/>
      <c r="AA461" s="111"/>
      <c r="AB461" s="111"/>
      <c r="AC461" s="111"/>
      <c r="AD461" s="111"/>
      <c r="AE461" s="111"/>
      <c r="AF461" s="111"/>
    </row>
    <row r="462" spans="1:32" ht="15.6">
      <c r="A462" s="138">
        <v>341</v>
      </c>
      <c r="B462" s="138"/>
      <c r="C462" s="132" t="s">
        <v>103</v>
      </c>
      <c r="D462" s="152">
        <v>4531700</v>
      </c>
      <c r="E462" s="132"/>
      <c r="F462" s="134" t="s">
        <v>102</v>
      </c>
      <c r="G462" s="134"/>
      <c r="H462" s="131">
        <v>25.47</v>
      </c>
      <c r="I462" s="131"/>
      <c r="J462" s="131">
        <v>-0.52</v>
      </c>
      <c r="K462" s="157">
        <f>(J462/100)*D462</f>
        <v>-23564.84</v>
      </c>
      <c r="L462" s="132"/>
      <c r="M462" s="135">
        <v>68888</v>
      </c>
      <c r="N462" s="132"/>
      <c r="O462" s="157">
        <f>D462-K462-M462</f>
        <v>4486376.84</v>
      </c>
      <c r="P462" s="157"/>
      <c r="Q462" s="131">
        <v>24.97</v>
      </c>
      <c r="R462" s="139">
        <f>O462/Q462</f>
        <v>179670.67841409691</v>
      </c>
      <c r="S462" s="139"/>
      <c r="T462" s="140">
        <f>(R462/D462)*100</f>
        <v>3.9647522654654308</v>
      </c>
      <c r="U462" s="110">
        <v>4.0199999999999996</v>
      </c>
      <c r="V462" s="117">
        <f>(U462/100)*D462</f>
        <v>182174.33999999997</v>
      </c>
      <c r="W462" s="111"/>
      <c r="X462" s="117">
        <f>R462-V462</f>
        <v>-2503.6615859030571</v>
      </c>
      <c r="Y462" s="111"/>
      <c r="Z462" s="114">
        <f>D462*H462</f>
        <v>115422399</v>
      </c>
      <c r="AA462" s="114"/>
      <c r="AB462" s="114">
        <f>D462*Q462</f>
        <v>113156549</v>
      </c>
      <c r="AC462" s="111"/>
      <c r="AD462" s="122">
        <f>((1-(Q462/H462))*((100-J462)/100))*D462</f>
        <v>89424.123282292843</v>
      </c>
      <c r="AE462" s="111"/>
      <c r="AF462" s="111"/>
    </row>
    <row r="463" spans="1:32" ht="15.6">
      <c r="A463" s="138">
        <v>343</v>
      </c>
      <c r="B463" s="138"/>
      <c r="C463" s="148" t="s">
        <v>209</v>
      </c>
      <c r="D463" s="135">
        <v>170860951</v>
      </c>
      <c r="E463" s="132"/>
      <c r="F463" s="134" t="s">
        <v>102</v>
      </c>
      <c r="G463" s="134"/>
      <c r="H463" s="131">
        <v>24.82</v>
      </c>
      <c r="I463" s="131"/>
      <c r="J463" s="131">
        <v>-0.71</v>
      </c>
      <c r="K463" s="157">
        <f>(J463/100)*D463</f>
        <v>-1213112.7520999999</v>
      </c>
      <c r="L463" s="132"/>
      <c r="M463" s="135">
        <v>2597309</v>
      </c>
      <c r="N463" s="132"/>
      <c r="O463" s="157">
        <f>D463-K463-M463</f>
        <v>169476754.75209999</v>
      </c>
      <c r="P463" s="157"/>
      <c r="Q463" s="131">
        <v>24.32</v>
      </c>
      <c r="R463" s="139">
        <f>O463/Q463</f>
        <v>6968616.5605304269</v>
      </c>
      <c r="S463" s="139"/>
      <c r="T463" s="140">
        <f>(R463/D463)*100</f>
        <v>4.078530828574416</v>
      </c>
      <c r="U463" s="110">
        <v>4.0199999999999996</v>
      </c>
      <c r="V463" s="117">
        <f>(U463/100)*D463</f>
        <v>6868610.2301999992</v>
      </c>
      <c r="W463" s="111"/>
      <c r="X463" s="117">
        <f>R463-V463</f>
        <v>100006.33033042774</v>
      </c>
      <c r="Y463" s="111"/>
      <c r="Z463" s="114">
        <f>D463*H463</f>
        <v>4240768803.8200002</v>
      </c>
      <c r="AA463" s="114"/>
      <c r="AB463" s="114">
        <f>D463*Q463</f>
        <v>4155338328.3200002</v>
      </c>
      <c r="AC463" s="111"/>
      <c r="AD463" s="122">
        <f>((1-(Q463/H463))*((100-J463)/100))*D463</f>
        <v>3466439.6404532581</v>
      </c>
      <c r="AE463" s="111"/>
      <c r="AF463" s="111"/>
    </row>
    <row r="464" spans="1:32" ht="15.6">
      <c r="A464" s="138">
        <v>346</v>
      </c>
      <c r="B464" s="138"/>
      <c r="C464" s="132" t="s">
        <v>107</v>
      </c>
      <c r="D464" s="135">
        <v>80000</v>
      </c>
      <c r="E464" s="132"/>
      <c r="F464" s="134" t="s">
        <v>102</v>
      </c>
      <c r="G464" s="134"/>
      <c r="H464" s="131">
        <v>25.47</v>
      </c>
      <c r="I464" s="131"/>
      <c r="J464" s="131">
        <v>-0.52</v>
      </c>
      <c r="K464" s="157">
        <f>(J464/100)*D464</f>
        <v>-416</v>
      </c>
      <c r="L464" s="132"/>
      <c r="M464" s="135">
        <v>1216</v>
      </c>
      <c r="N464" s="132"/>
      <c r="O464" s="157">
        <f>D464-K464-M464</f>
        <v>79200</v>
      </c>
      <c r="P464" s="157"/>
      <c r="Q464" s="131">
        <v>24.97</v>
      </c>
      <c r="R464" s="139">
        <f>O464/Q464</f>
        <v>3171.8061674008813</v>
      </c>
      <c r="S464" s="139"/>
      <c r="T464" s="140">
        <f>(R464/D464)*100</f>
        <v>3.9647577092511015</v>
      </c>
      <c r="U464" s="110">
        <v>4.0199999999999996</v>
      </c>
      <c r="V464" s="117">
        <f>(U464/100)*D464</f>
        <v>3215.9999999999995</v>
      </c>
      <c r="W464" s="111"/>
      <c r="X464" s="117">
        <f>R464-V464</f>
        <v>-44.193832599118196</v>
      </c>
      <c r="Y464" s="111"/>
      <c r="Z464" s="114">
        <f>D464*H464</f>
        <v>2037600</v>
      </c>
      <c r="AA464" s="114"/>
      <c r="AB464" s="114">
        <f>D464*Q464</f>
        <v>1997600</v>
      </c>
      <c r="AC464" s="111"/>
      <c r="AD464" s="122">
        <f>((1-(Q464/H464))*((100-J464)/100))*D464</f>
        <v>1578.6415390655663</v>
      </c>
      <c r="AE464" s="111"/>
      <c r="AF464" s="111"/>
    </row>
    <row r="465" spans="1:32" ht="15.6">
      <c r="A465" s="138"/>
      <c r="B465" s="138"/>
      <c r="C465" s="134" t="s">
        <v>227</v>
      </c>
      <c r="D465" s="153">
        <f>SUM(D462:D464)</f>
        <v>175472651</v>
      </c>
      <c r="E465" s="154"/>
      <c r="F465" s="134"/>
      <c r="G465" s="134"/>
      <c r="H465" s="171">
        <f>Z465/D465</f>
        <v>24.837083032500601</v>
      </c>
      <c r="I465" s="138"/>
      <c r="J465" s="171">
        <f>(K465/D465)*100</f>
        <v>-0.70500649819213146</v>
      </c>
      <c r="K465" s="155">
        <f>SUM(K462:K464)</f>
        <v>-1237093.5921</v>
      </c>
      <c r="L465" s="134"/>
      <c r="M465" s="155">
        <f>SUM(M462:M464)</f>
        <v>2667413</v>
      </c>
      <c r="N465" s="139"/>
      <c r="O465" s="155">
        <f>SUM(O462:O464)</f>
        <v>174042331.59209999</v>
      </c>
      <c r="P465" s="154"/>
      <c r="Q465" s="171">
        <f>AB465/D465</f>
        <v>24.337083032500605</v>
      </c>
      <c r="R465" s="155">
        <f>SUM(R462:R464)</f>
        <v>7151459.0451119244</v>
      </c>
      <c r="S465" s="154"/>
      <c r="T465" s="172">
        <f>(R465/D465)*100</f>
        <v>4.0755405496848187</v>
      </c>
      <c r="U465" s="116">
        <f>(V465/D465)*100</f>
        <v>4.0199999999999996</v>
      </c>
      <c r="V465" s="129">
        <f>SUM(V462:V464)</f>
        <v>7054000.570199999</v>
      </c>
      <c r="W465" s="111"/>
      <c r="X465" s="129">
        <f>SUM(X462:X464)</f>
        <v>97458.474911925558</v>
      </c>
      <c r="Y465" s="111"/>
      <c r="Z465" s="129">
        <f>SUM(Z462:Z464)</f>
        <v>4358228802.8199997</v>
      </c>
      <c r="AA465" s="111"/>
      <c r="AB465" s="129">
        <f>SUM(AB462:AB464)</f>
        <v>4270492477.3200002</v>
      </c>
      <c r="AC465" s="111"/>
      <c r="AD465" s="129">
        <f>SUM(AD462:AD464)</f>
        <v>3557442.4052746166</v>
      </c>
      <c r="AE465" s="111"/>
      <c r="AF465" s="111"/>
    </row>
    <row r="466" spans="1:32" ht="15.6">
      <c r="A466" s="138"/>
      <c r="B466" s="138"/>
      <c r="C466" s="134" t="s">
        <v>228</v>
      </c>
      <c r="D466" s="153">
        <f>SUM(D421,D430,D438,D447,D453,D459,D465)</f>
        <v>787355884</v>
      </c>
      <c r="E466" s="154"/>
      <c r="F466" s="134"/>
      <c r="G466" s="134"/>
      <c r="H466" s="171">
        <f>Z466/D466</f>
        <v>34.342563809772706</v>
      </c>
      <c r="I466" s="138"/>
      <c r="J466" s="171">
        <f>(K466/D466)*100</f>
        <v>-2.3925158520565528</v>
      </c>
      <c r="K466" s="155">
        <f>SUM(K421,K430,K438,K447,K453,K459,K465)</f>
        <v>-18837614.336800002</v>
      </c>
      <c r="L466" s="134"/>
      <c r="M466" s="155">
        <f>SUM(M421,M430,M438,M447,M453,M459,M465)</f>
        <v>77524239</v>
      </c>
      <c r="N466" s="139"/>
      <c r="O466" s="155">
        <f>SUM(O421,O430,O438,O447,O453,O459,O465)</f>
        <v>728669259.33679998</v>
      </c>
      <c r="P466" s="154"/>
      <c r="Q466" s="171">
        <f>AB466/D466</f>
        <v>30.731178477317386</v>
      </c>
      <c r="R466" s="155">
        <f>SUM(R421,R430,R438,R447,R453,R459,R465)</f>
        <v>25105357.876882553</v>
      </c>
      <c r="S466" s="154"/>
      <c r="T466" s="172">
        <f>(R466/D466)*100</f>
        <v>3.1885654742732008</v>
      </c>
      <c r="U466" s="116">
        <f>(V466/D466)*100</f>
        <v>3.4205622425881308</v>
      </c>
      <c r="V466" s="124">
        <f>SUM(V421,V430,V438,V447,V453,V459,V465)</f>
        <v>26931998.082900003</v>
      </c>
      <c r="W466" s="111"/>
      <c r="X466" s="124">
        <f>SUM(X421,X430,X438,X447,X453,X459,X465)</f>
        <v>-1826640.2060174451</v>
      </c>
      <c r="Y466" s="111"/>
      <c r="Z466" s="124">
        <f>SUM(Z421,Z430,Z438,Z447,Z453,Z459,Z465)</f>
        <v>27039819687.269997</v>
      </c>
      <c r="AA466" s="114"/>
      <c r="AB466" s="124">
        <f>SUM(AB421,AB430,AB438,AB447,AB453,AB459,AB465)</f>
        <v>24196374196.370003</v>
      </c>
      <c r="AC466" s="111"/>
      <c r="AD466" s="124">
        <f>SUM(AD421,AD430,AD438,AD447,AD453,AD459,AD465)</f>
        <v>85152960.343440026</v>
      </c>
      <c r="AE466" s="111"/>
      <c r="AF466" s="111"/>
    </row>
    <row r="467" spans="1:32" ht="15.6">
      <c r="A467" s="138"/>
      <c r="B467" s="138"/>
      <c r="C467" s="132"/>
      <c r="D467" s="133"/>
      <c r="E467" s="133"/>
      <c r="F467" s="134"/>
      <c r="G467" s="134"/>
      <c r="H467" s="131"/>
      <c r="I467" s="131"/>
      <c r="J467" s="131"/>
      <c r="K467" s="135"/>
      <c r="L467" s="132"/>
      <c r="M467" s="135"/>
      <c r="N467" s="135"/>
      <c r="O467" s="135"/>
      <c r="P467" s="135"/>
      <c r="Q467" s="131"/>
      <c r="R467" s="135"/>
      <c r="S467" s="135"/>
      <c r="T467" s="137"/>
      <c r="U467" s="116"/>
      <c r="V467" s="123"/>
      <c r="W467" s="111"/>
      <c r="X467" s="123"/>
      <c r="Y467" s="111"/>
      <c r="Z467" s="114"/>
      <c r="AA467" s="114"/>
      <c r="AB467" s="114"/>
      <c r="AC467" s="111"/>
      <c r="AD467" s="122"/>
      <c r="AE467" s="111"/>
      <c r="AF467" s="111"/>
    </row>
    <row r="468" spans="1:32" ht="15.6">
      <c r="A468" s="138">
        <v>340.3</v>
      </c>
      <c r="B468" s="138"/>
      <c r="C468" s="148" t="s">
        <v>229</v>
      </c>
      <c r="D468" s="152">
        <v>14529040</v>
      </c>
      <c r="E468" s="150"/>
      <c r="F468" s="134"/>
      <c r="G468" s="134"/>
      <c r="H468" s="138"/>
      <c r="I468" s="138"/>
      <c r="J468" s="138"/>
      <c r="K468" s="157"/>
      <c r="L468" s="134"/>
      <c r="M468" s="139"/>
      <c r="N468" s="139"/>
      <c r="O468" s="157"/>
      <c r="P468" s="157"/>
      <c r="Q468" s="138"/>
      <c r="R468" s="139"/>
      <c r="S468" s="139"/>
      <c r="T468" s="140"/>
      <c r="U468" s="116"/>
      <c r="V468" s="117"/>
      <c r="W468" s="111"/>
      <c r="X468" s="117"/>
      <c r="Y468" s="111"/>
      <c r="Z468" s="114"/>
      <c r="AA468" s="114"/>
      <c r="AB468" s="114"/>
      <c r="AC468" s="111"/>
      <c r="AD468" s="114"/>
      <c r="AE468" s="111"/>
      <c r="AF468" s="111"/>
    </row>
    <row r="469" spans="1:32" ht="15.6">
      <c r="A469" s="138">
        <v>340.3</v>
      </c>
      <c r="B469" s="138"/>
      <c r="C469" s="148" t="s">
        <v>230</v>
      </c>
      <c r="D469" s="150">
        <v>2890419</v>
      </c>
      <c r="E469" s="150"/>
      <c r="F469" s="134"/>
      <c r="G469" s="134"/>
      <c r="H469" s="138"/>
      <c r="I469" s="138"/>
      <c r="J469" s="138"/>
      <c r="K469" s="157"/>
      <c r="L469" s="134"/>
      <c r="M469" s="139">
        <v>351</v>
      </c>
      <c r="N469" s="139"/>
      <c r="O469" s="157"/>
      <c r="P469" s="157"/>
      <c r="Q469" s="138"/>
      <c r="R469" s="139"/>
      <c r="S469" s="139"/>
      <c r="T469" s="140"/>
      <c r="U469" s="116"/>
      <c r="V469" s="117"/>
      <c r="W469" s="111"/>
      <c r="X469" s="117"/>
      <c r="Y469" s="111"/>
      <c r="Z469" s="114"/>
      <c r="AA469" s="114"/>
      <c r="AB469" s="114"/>
      <c r="AC469" s="111"/>
      <c r="AD469" s="114"/>
      <c r="AE469" s="111"/>
      <c r="AF469" s="111"/>
    </row>
    <row r="470" spans="1:32" ht="15.6">
      <c r="A470" s="138"/>
      <c r="B470" s="138"/>
      <c r="C470" s="134" t="s">
        <v>231</v>
      </c>
      <c r="D470" s="153">
        <f>SUM(D466:D469)</f>
        <v>804775343</v>
      </c>
      <c r="E470" s="154"/>
      <c r="F470" s="134"/>
      <c r="G470" s="134"/>
      <c r="H470" s="171">
        <f>Z470/D470</f>
        <v>33.599214889552101</v>
      </c>
      <c r="I470" s="138"/>
      <c r="J470" s="171">
        <f>(K470/D470)*100</f>
        <v>-2.3407295589571762</v>
      </c>
      <c r="K470" s="155">
        <f>SUM(K466:K469)</f>
        <v>-18837614.336800002</v>
      </c>
      <c r="L470" s="134"/>
      <c r="M470" s="155">
        <f>SUM(M466:M469)</f>
        <v>77524590</v>
      </c>
      <c r="N470" s="139"/>
      <c r="O470" s="155">
        <f>SUM(O466:O469)</f>
        <v>728669259.33679998</v>
      </c>
      <c r="P470" s="154"/>
      <c r="Q470" s="171">
        <f>AB470/D470</f>
        <v>30.065998426557165</v>
      </c>
      <c r="R470" s="155">
        <f>SUM(R466:R469)</f>
        <v>25105357.876882553</v>
      </c>
      <c r="S470" s="154"/>
      <c r="T470" s="172">
        <f>(R470/D470)*100</f>
        <v>3.1195485914486514</v>
      </c>
      <c r="U470" s="116">
        <f>(V470/D470)*100</f>
        <v>3.3465237618369734</v>
      </c>
      <c r="V470" s="124">
        <f>SUM(V466:V469)</f>
        <v>26931998.082900003</v>
      </c>
      <c r="W470" s="111"/>
      <c r="X470" s="124">
        <f>SUM(X466:X469)</f>
        <v>-1826640.2060174451</v>
      </c>
      <c r="Y470" s="111"/>
      <c r="Z470" s="124">
        <f>SUM(Z466:Z469)</f>
        <v>27039819687.269997</v>
      </c>
      <c r="AA470" s="114"/>
      <c r="AB470" s="124">
        <f>SUM(AB466:AB469)</f>
        <v>24196374196.370003</v>
      </c>
      <c r="AC470" s="111"/>
      <c r="AD470" s="124">
        <f>SUM(AD466:AD469)</f>
        <v>85152960.343440026</v>
      </c>
      <c r="AE470" s="111"/>
      <c r="AF470" s="111"/>
    </row>
    <row r="471" spans="1:32" ht="15.6">
      <c r="A471" s="138"/>
      <c r="B471" s="138"/>
      <c r="C471" s="134" t="s">
        <v>232</v>
      </c>
      <c r="D471" s="153">
        <f>SUM(D127,D410,D470)</f>
        <v>6039751602</v>
      </c>
      <c r="E471" s="154"/>
      <c r="F471" s="134"/>
      <c r="G471" s="134"/>
      <c r="H471" s="171">
        <f>Z471/D471</f>
        <v>47.185137215881475</v>
      </c>
      <c r="I471" s="138"/>
      <c r="J471" s="171">
        <f>(K471/D471)*100</f>
        <v>-6.0354100074130823</v>
      </c>
      <c r="K471" s="155">
        <f>SUM(K127,K410,K470)</f>
        <v>-364523772.60999995</v>
      </c>
      <c r="L471" s="134"/>
      <c r="M471" s="155">
        <f>SUM(M127,M410,M470)</f>
        <v>2680622044</v>
      </c>
      <c r="N471" s="139"/>
      <c r="O471" s="155">
        <f>SUM(O127,O410,O470)</f>
        <v>3681690731.6099997</v>
      </c>
      <c r="P471" s="154"/>
      <c r="Q471" s="171">
        <f>AB471/D471</f>
        <v>28.544856109608926</v>
      </c>
      <c r="R471" s="155">
        <f>SUM(R127,R410,R470)</f>
        <v>139318722.21049634</v>
      </c>
      <c r="S471" s="154"/>
      <c r="T471" s="172">
        <f>(R471/D471)*100</f>
        <v>2.3066962251289009</v>
      </c>
      <c r="U471" s="116">
        <f>(V471/D471)*100</f>
        <v>3.0835958251714866</v>
      </c>
      <c r="V471" s="124">
        <f>SUM(V127,V410,V470)</f>
        <v>186241528.25</v>
      </c>
      <c r="W471" s="111"/>
      <c r="X471" s="124">
        <f>SUM(X127,X410,X470)</f>
        <v>-46922806.039503656</v>
      </c>
      <c r="Y471" s="111"/>
      <c r="Z471" s="124">
        <f>SUM(Z127,Z410,Z470)</f>
        <v>284986508090.20996</v>
      </c>
      <c r="AA471" s="114"/>
      <c r="AB471" s="124">
        <f>SUM(AB127,AB410,AB470)</f>
        <v>172403840416.87</v>
      </c>
      <c r="AC471" s="111"/>
      <c r="AD471" s="124">
        <f>SUM(AD127,AD410,AD470)</f>
        <v>2426028517.1718893</v>
      </c>
      <c r="AE471" s="111"/>
      <c r="AF471" s="111"/>
    </row>
    <row r="472" spans="1:32" ht="15.6">
      <c r="A472" s="138"/>
      <c r="B472" s="138"/>
      <c r="C472" s="134"/>
      <c r="D472" s="154"/>
      <c r="E472" s="154"/>
      <c r="F472" s="134"/>
      <c r="G472" s="134"/>
      <c r="H472" s="138"/>
      <c r="I472" s="138"/>
      <c r="J472" s="138"/>
      <c r="K472" s="157"/>
      <c r="L472" s="134"/>
      <c r="M472" s="157"/>
      <c r="N472" s="139"/>
      <c r="O472" s="157"/>
      <c r="P472" s="157"/>
      <c r="Q472" s="138"/>
      <c r="R472" s="157"/>
      <c r="S472" s="157"/>
      <c r="T472" s="140"/>
      <c r="U472" s="116"/>
      <c r="V472" s="126"/>
      <c r="W472" s="111"/>
      <c r="X472" s="126"/>
      <c r="Y472" s="111"/>
      <c r="Z472" s="126"/>
      <c r="AA472" s="114"/>
      <c r="AB472" s="126"/>
      <c r="AC472" s="111"/>
      <c r="AD472" s="114"/>
      <c r="AE472" s="111"/>
      <c r="AF472" s="111"/>
    </row>
    <row r="473" spans="1:32" ht="15.6">
      <c r="A473" s="138">
        <v>344</v>
      </c>
      <c r="B473" s="138"/>
      <c r="C473" s="148" t="s">
        <v>233</v>
      </c>
      <c r="D473" s="152">
        <v>328000000</v>
      </c>
      <c r="E473" s="154"/>
      <c r="F473" s="134"/>
      <c r="G473" s="134"/>
      <c r="H473" s="138">
        <v>40</v>
      </c>
      <c r="I473" s="138"/>
      <c r="J473" s="138">
        <v>-3.34</v>
      </c>
      <c r="K473" s="157"/>
      <c r="L473" s="134"/>
      <c r="M473" s="157"/>
      <c r="N473" s="139"/>
      <c r="O473" s="157"/>
      <c r="P473" s="157"/>
      <c r="Q473" s="138"/>
      <c r="R473" s="157"/>
      <c r="S473" s="157"/>
      <c r="T473" s="140">
        <v>2.58</v>
      </c>
      <c r="U473" s="116"/>
      <c r="V473" s="126"/>
      <c r="W473" s="111"/>
      <c r="X473" s="126"/>
      <c r="Y473" s="111"/>
      <c r="Z473" s="126"/>
      <c r="AA473" s="114"/>
      <c r="AB473" s="126"/>
      <c r="AC473" s="111"/>
      <c r="AD473" s="114"/>
      <c r="AE473" s="111"/>
      <c r="AF473" s="111"/>
    </row>
    <row r="474" spans="1:32" ht="15.6">
      <c r="A474" s="138"/>
      <c r="B474" s="138"/>
      <c r="C474" s="148" t="s">
        <v>234</v>
      </c>
      <c r="D474" s="152">
        <v>258000000</v>
      </c>
      <c r="E474" s="132"/>
      <c r="F474" s="134"/>
      <c r="G474" s="134"/>
      <c r="H474" s="138">
        <v>24.87</v>
      </c>
      <c r="I474" s="138"/>
      <c r="J474" s="138">
        <v>-1</v>
      </c>
      <c r="K474" s="157"/>
      <c r="L474" s="132"/>
      <c r="M474" s="166">
        <v>0</v>
      </c>
      <c r="N474" s="132"/>
      <c r="O474" s="157"/>
      <c r="P474" s="157"/>
      <c r="Q474" s="138"/>
      <c r="R474" s="139"/>
      <c r="S474" s="139"/>
      <c r="T474" s="140">
        <v>4.0599999999999996</v>
      </c>
      <c r="U474" s="116"/>
      <c r="V474" s="126"/>
      <c r="W474" s="111"/>
      <c r="X474" s="126"/>
      <c r="Y474" s="111"/>
      <c r="Z474" s="126"/>
      <c r="AA474" s="114"/>
      <c r="AB474" s="126"/>
      <c r="AC474" s="111"/>
      <c r="AD474" s="114"/>
      <c r="AE474" s="111"/>
      <c r="AF474" s="111"/>
    </row>
    <row r="475" spans="1:32" ht="15.6">
      <c r="A475" s="138"/>
      <c r="B475" s="138"/>
      <c r="C475" s="148" t="s">
        <v>235</v>
      </c>
      <c r="D475" s="152">
        <v>224000000</v>
      </c>
      <c r="E475" s="132"/>
      <c r="F475" s="134"/>
      <c r="G475" s="134"/>
      <c r="H475" s="138">
        <v>24.87</v>
      </c>
      <c r="I475" s="138"/>
      <c r="J475" s="138">
        <v>-1</v>
      </c>
      <c r="K475" s="157"/>
      <c r="L475" s="132"/>
      <c r="M475" s="166">
        <v>0</v>
      </c>
      <c r="N475" s="132"/>
      <c r="O475" s="157"/>
      <c r="P475" s="157"/>
      <c r="Q475" s="138"/>
      <c r="R475" s="139"/>
      <c r="S475" s="139"/>
      <c r="T475" s="140">
        <v>4.0599999999999996</v>
      </c>
      <c r="U475" s="116"/>
      <c r="V475" s="126"/>
      <c r="W475" s="111"/>
      <c r="X475" s="126"/>
      <c r="Y475" s="111"/>
      <c r="Z475" s="126"/>
      <c r="AA475" s="114"/>
      <c r="AB475" s="126"/>
      <c r="AC475" s="111"/>
      <c r="AD475" s="114"/>
      <c r="AE475" s="111"/>
      <c r="AF475" s="111"/>
    </row>
    <row r="476" spans="1:32" ht="15.6">
      <c r="A476" s="138"/>
      <c r="B476" s="138"/>
      <c r="C476" s="148"/>
      <c r="D476" s="152"/>
      <c r="E476" s="154"/>
      <c r="F476" s="134"/>
      <c r="G476" s="134"/>
      <c r="H476" s="138"/>
      <c r="I476" s="138"/>
      <c r="J476" s="138"/>
      <c r="K476" s="157"/>
      <c r="L476" s="134"/>
      <c r="M476" s="157"/>
      <c r="N476" s="139"/>
      <c r="O476" s="157"/>
      <c r="P476" s="157"/>
      <c r="Q476" s="138"/>
      <c r="R476" s="157"/>
      <c r="S476" s="157"/>
      <c r="T476" s="140"/>
      <c r="U476" s="116"/>
      <c r="V476" s="126"/>
      <c r="W476" s="111"/>
      <c r="X476" s="126"/>
      <c r="Y476" s="111"/>
      <c r="Z476" s="126"/>
      <c r="AA476" s="114"/>
      <c r="AB476" s="126"/>
      <c r="AC476" s="111"/>
      <c r="AD476" s="114"/>
      <c r="AE476" s="111"/>
      <c r="AF476" s="111"/>
    </row>
    <row r="477" spans="1:32" ht="15.6">
      <c r="A477" s="149" t="s">
        <v>236</v>
      </c>
      <c r="B477" s="149"/>
      <c r="C477" s="134"/>
      <c r="D477" s="154"/>
      <c r="E477" s="154"/>
      <c r="F477" s="134"/>
      <c r="G477" s="134"/>
      <c r="H477" s="138"/>
      <c r="I477" s="138"/>
      <c r="J477" s="138"/>
      <c r="K477" s="157"/>
      <c r="L477" s="134"/>
      <c r="M477" s="157"/>
      <c r="N477" s="139"/>
      <c r="O477" s="157"/>
      <c r="P477" s="157"/>
      <c r="Q477" s="138"/>
      <c r="R477" s="157"/>
      <c r="S477" s="157"/>
      <c r="T477" s="140"/>
      <c r="U477" s="116"/>
      <c r="V477" s="126"/>
      <c r="W477" s="111"/>
      <c r="X477" s="126"/>
      <c r="Y477" s="111"/>
      <c r="Z477" s="126"/>
      <c r="AA477" s="114"/>
      <c r="AB477" s="126"/>
      <c r="AC477" s="111"/>
      <c r="AD477" s="114"/>
      <c r="AE477" s="111"/>
      <c r="AF477" s="111"/>
    </row>
    <row r="478" spans="1:32" ht="15.6">
      <c r="A478" s="138">
        <v>350.2</v>
      </c>
      <c r="B478" s="138"/>
      <c r="C478" s="148" t="s">
        <v>237</v>
      </c>
      <c r="D478" s="152">
        <v>61181203</v>
      </c>
      <c r="E478" s="154"/>
      <c r="F478" s="134" t="s">
        <v>238</v>
      </c>
      <c r="G478" s="134"/>
      <c r="H478" s="138">
        <v>70</v>
      </c>
      <c r="I478" s="138"/>
      <c r="J478" s="138">
        <v>0</v>
      </c>
      <c r="K478" s="139">
        <f t="shared" ref="K478:K488" si="257">(J478/100)*D478</f>
        <v>0</v>
      </c>
      <c r="L478" s="134"/>
      <c r="M478" s="157">
        <v>23693888</v>
      </c>
      <c r="N478" s="139"/>
      <c r="O478" s="139">
        <f t="shared" ref="O478:O488" si="258">D478-K478-M478</f>
        <v>37487315</v>
      </c>
      <c r="P478" s="139"/>
      <c r="Q478" s="138">
        <v>45.23</v>
      </c>
      <c r="R478" s="139">
        <f t="shared" ref="R478:R488" si="259">O478/Q478</f>
        <v>828815.27747070533</v>
      </c>
      <c r="S478" s="139"/>
      <c r="T478" s="140">
        <f t="shared" ref="T478:T489" si="260">(R478/D478)*100</f>
        <v>1.3546894092139792</v>
      </c>
      <c r="U478" s="116">
        <v>1.4</v>
      </c>
      <c r="V478" s="117">
        <f t="shared" ref="V478:V488" si="261">(U478/100)*D478</f>
        <v>856536.84199999995</v>
      </c>
      <c r="W478" s="111"/>
      <c r="X478" s="117">
        <f t="shared" ref="X478:X488" si="262">R478-V478</f>
        <v>-27721.564529294614</v>
      </c>
      <c r="Y478" s="111"/>
      <c r="Z478" s="114">
        <f t="shared" ref="Z478:Z488" si="263">D478*H478</f>
        <v>4282684210</v>
      </c>
      <c r="AA478" s="114"/>
      <c r="AB478" s="114">
        <f t="shared" ref="AB478:AB488" si="264">D478*Q478</f>
        <v>2767225811.6899996</v>
      </c>
      <c r="AC478" s="111"/>
      <c r="AD478" s="122">
        <f t="shared" ref="AD478:AD488" si="265">((1-(Q478/H478))*((100-J478)/100))*D478</f>
        <v>21649405.690142859</v>
      </c>
      <c r="AE478" s="111"/>
      <c r="AF478" s="111"/>
    </row>
    <row r="479" spans="1:32" ht="15.6">
      <c r="A479" s="138">
        <v>352</v>
      </c>
      <c r="B479" s="138"/>
      <c r="C479" s="148" t="s">
        <v>103</v>
      </c>
      <c r="D479" s="154">
        <v>55260234</v>
      </c>
      <c r="E479" s="154"/>
      <c r="F479" s="134" t="s">
        <v>239</v>
      </c>
      <c r="G479" s="134"/>
      <c r="H479" s="138">
        <v>75</v>
      </c>
      <c r="I479" s="138"/>
      <c r="J479" s="138">
        <v>-1</v>
      </c>
      <c r="K479" s="139">
        <f t="shared" si="257"/>
        <v>-552602.34</v>
      </c>
      <c r="L479" s="134"/>
      <c r="M479" s="157">
        <v>13435630</v>
      </c>
      <c r="N479" s="139"/>
      <c r="O479" s="139">
        <f t="shared" si="258"/>
        <v>42377206.340000004</v>
      </c>
      <c r="P479" s="139"/>
      <c r="Q479" s="138">
        <v>58.51</v>
      </c>
      <c r="R479" s="139">
        <f t="shared" si="259"/>
        <v>724272.88224235177</v>
      </c>
      <c r="S479" s="139"/>
      <c r="T479" s="140">
        <f t="shared" si="260"/>
        <v>1.3106583700719612</v>
      </c>
      <c r="U479" s="116">
        <v>1.67</v>
      </c>
      <c r="V479" s="117">
        <f t="shared" si="261"/>
        <v>922845.90779999993</v>
      </c>
      <c r="W479" s="111"/>
      <c r="X479" s="117">
        <f t="shared" si="262"/>
        <v>-198573.02555764816</v>
      </c>
      <c r="Y479" s="111"/>
      <c r="Z479" s="114">
        <f t="shared" si="263"/>
        <v>4144517550</v>
      </c>
      <c r="AA479" s="114"/>
      <c r="AB479" s="114">
        <f t="shared" si="264"/>
        <v>3233276291.3399997</v>
      </c>
      <c r="AC479" s="111"/>
      <c r="AD479" s="122">
        <f t="shared" si="265"/>
        <v>12271382.283288</v>
      </c>
      <c r="AE479" s="111"/>
      <c r="AF479" s="111"/>
    </row>
    <row r="480" spans="1:32" ht="15.6">
      <c r="A480" s="138">
        <v>353</v>
      </c>
      <c r="B480" s="138"/>
      <c r="C480" s="148" t="s">
        <v>240</v>
      </c>
      <c r="D480" s="154">
        <v>907682638</v>
      </c>
      <c r="E480" s="154"/>
      <c r="F480" s="134" t="s">
        <v>241</v>
      </c>
      <c r="G480" s="134"/>
      <c r="H480" s="138">
        <v>58</v>
      </c>
      <c r="I480" s="138"/>
      <c r="J480" s="138">
        <v>-4</v>
      </c>
      <c r="K480" s="139">
        <f t="shared" si="257"/>
        <v>-36307305.520000003</v>
      </c>
      <c r="L480" s="134"/>
      <c r="M480" s="157">
        <v>224973640</v>
      </c>
      <c r="N480" s="139"/>
      <c r="O480" s="139">
        <f t="shared" si="258"/>
        <v>719016303.51999998</v>
      </c>
      <c r="P480" s="139"/>
      <c r="Q480" s="138">
        <v>45.37</v>
      </c>
      <c r="R480" s="139">
        <f t="shared" si="259"/>
        <v>15847835.65175226</v>
      </c>
      <c r="S480" s="139"/>
      <c r="T480" s="140">
        <f t="shared" si="260"/>
        <v>1.7459665954029473</v>
      </c>
      <c r="U480" s="116">
        <v>1.79</v>
      </c>
      <c r="V480" s="117">
        <f t="shared" si="261"/>
        <v>16247519.220199998</v>
      </c>
      <c r="W480" s="111"/>
      <c r="X480" s="117">
        <f t="shared" si="262"/>
        <v>-399683.56844773889</v>
      </c>
      <c r="Y480" s="111"/>
      <c r="Z480" s="114">
        <f t="shared" si="263"/>
        <v>52645593004</v>
      </c>
      <c r="AA480" s="114"/>
      <c r="AB480" s="114">
        <f t="shared" si="264"/>
        <v>41181561286.059998</v>
      </c>
      <c r="AC480" s="111"/>
      <c r="AD480" s="122">
        <f t="shared" si="265"/>
        <v>205561948.04582077</v>
      </c>
      <c r="AE480" s="111"/>
      <c r="AF480" s="111"/>
    </row>
    <row r="481" spans="1:32" ht="15.6">
      <c r="A481" s="138">
        <v>353.7</v>
      </c>
      <c r="B481" s="138"/>
      <c r="C481" s="148" t="s">
        <v>242</v>
      </c>
      <c r="D481" s="154">
        <v>55509184</v>
      </c>
      <c r="E481" s="154"/>
      <c r="F481" s="134" t="s">
        <v>243</v>
      </c>
      <c r="G481" s="134"/>
      <c r="H481" s="138">
        <v>25</v>
      </c>
      <c r="I481" s="138"/>
      <c r="J481" s="138">
        <v>0</v>
      </c>
      <c r="K481" s="139">
        <f t="shared" si="257"/>
        <v>0</v>
      </c>
      <c r="L481" s="134"/>
      <c r="M481" s="157">
        <v>22473386</v>
      </c>
      <c r="N481" s="139"/>
      <c r="O481" s="139">
        <f t="shared" si="258"/>
        <v>33035798</v>
      </c>
      <c r="P481" s="139"/>
      <c r="Q481" s="138">
        <v>15.75</v>
      </c>
      <c r="R481" s="139">
        <f t="shared" si="259"/>
        <v>2097510.9841269841</v>
      </c>
      <c r="S481" s="139"/>
      <c r="T481" s="140">
        <f t="shared" si="260"/>
        <v>3.7786737850929031</v>
      </c>
      <c r="U481" s="116">
        <v>5.15</v>
      </c>
      <c r="V481" s="117">
        <f t="shared" si="261"/>
        <v>2858722.9760000003</v>
      </c>
      <c r="W481" s="111"/>
      <c r="X481" s="117">
        <f t="shared" si="262"/>
        <v>-761211.99187301612</v>
      </c>
      <c r="Y481" s="111"/>
      <c r="Z481" s="114">
        <f t="shared" si="263"/>
        <v>1387729600</v>
      </c>
      <c r="AA481" s="114"/>
      <c r="AB481" s="114">
        <f t="shared" si="264"/>
        <v>874269648</v>
      </c>
      <c r="AC481" s="111"/>
      <c r="AD481" s="122">
        <f t="shared" si="265"/>
        <v>20538398.079999998</v>
      </c>
      <c r="AE481" s="111"/>
      <c r="AF481" s="111"/>
    </row>
    <row r="482" spans="1:32" ht="15.6">
      <c r="A482" s="138">
        <v>354</v>
      </c>
      <c r="B482" s="138"/>
      <c r="C482" s="148" t="s">
        <v>244</v>
      </c>
      <c r="D482" s="154">
        <v>380678705</v>
      </c>
      <c r="E482" s="154"/>
      <c r="F482" s="134" t="s">
        <v>238</v>
      </c>
      <c r="G482" s="134"/>
      <c r="H482" s="138">
        <v>65</v>
      </c>
      <c r="I482" s="138"/>
      <c r="J482" s="138">
        <v>-7</v>
      </c>
      <c r="K482" s="139">
        <f t="shared" si="257"/>
        <v>-26647509.350000001</v>
      </c>
      <c r="L482" s="134"/>
      <c r="M482" s="157">
        <v>156976270</v>
      </c>
      <c r="N482" s="139"/>
      <c r="O482" s="139">
        <f t="shared" si="258"/>
        <v>250349944.35000002</v>
      </c>
      <c r="P482" s="139"/>
      <c r="Q482" s="138">
        <v>42.12</v>
      </c>
      <c r="R482" s="139">
        <f t="shared" si="259"/>
        <v>5943730.8725071233</v>
      </c>
      <c r="S482" s="139"/>
      <c r="T482" s="140">
        <f t="shared" si="260"/>
        <v>1.5613510276355289</v>
      </c>
      <c r="U482" s="116">
        <v>2.13</v>
      </c>
      <c r="V482" s="117">
        <f t="shared" si="261"/>
        <v>8108456.4164999994</v>
      </c>
      <c r="W482" s="111"/>
      <c r="X482" s="117">
        <f t="shared" si="262"/>
        <v>-2164725.5439928761</v>
      </c>
      <c r="Y482" s="111"/>
      <c r="Z482" s="114">
        <f t="shared" si="263"/>
        <v>24744115825</v>
      </c>
      <c r="AA482" s="114"/>
      <c r="AB482" s="114">
        <f t="shared" si="264"/>
        <v>16034187054.599998</v>
      </c>
      <c r="AC482" s="111"/>
      <c r="AD482" s="122">
        <f t="shared" si="265"/>
        <v>143378827.45120007</v>
      </c>
      <c r="AE482" s="111"/>
      <c r="AF482" s="111"/>
    </row>
    <row r="483" spans="1:32" ht="15.6">
      <c r="A483" s="138">
        <v>355</v>
      </c>
      <c r="B483" s="138"/>
      <c r="C483" s="148" t="s">
        <v>245</v>
      </c>
      <c r="D483" s="154">
        <v>508938637</v>
      </c>
      <c r="E483" s="154"/>
      <c r="F483" s="134" t="s">
        <v>246</v>
      </c>
      <c r="G483" s="134"/>
      <c r="H483" s="138">
        <v>52</v>
      </c>
      <c r="I483" s="138"/>
      <c r="J483" s="138">
        <v>-42</v>
      </c>
      <c r="K483" s="139">
        <f t="shared" si="257"/>
        <v>-213754227.53999999</v>
      </c>
      <c r="L483" s="134"/>
      <c r="M483" s="157">
        <v>225872375</v>
      </c>
      <c r="N483" s="139"/>
      <c r="O483" s="139">
        <f t="shared" si="258"/>
        <v>496820489.53999996</v>
      </c>
      <c r="P483" s="139"/>
      <c r="Q483" s="138">
        <v>37.15</v>
      </c>
      <c r="R483" s="139">
        <f t="shared" si="259"/>
        <v>13373364.455989232</v>
      </c>
      <c r="S483" s="139"/>
      <c r="T483" s="140">
        <f t="shared" si="260"/>
        <v>2.6276968348915575</v>
      </c>
      <c r="U483" s="116">
        <v>2.56</v>
      </c>
      <c r="V483" s="117">
        <f t="shared" si="261"/>
        <v>13028829.1072</v>
      </c>
      <c r="W483" s="111"/>
      <c r="X483" s="117">
        <f t="shared" si="262"/>
        <v>344535.34878923185</v>
      </c>
      <c r="Y483" s="111"/>
      <c r="Z483" s="114">
        <f t="shared" si="263"/>
        <v>26464809124</v>
      </c>
      <c r="AA483" s="114"/>
      <c r="AB483" s="114">
        <f t="shared" si="264"/>
        <v>18907070364.549999</v>
      </c>
      <c r="AC483" s="111"/>
      <c r="AD483" s="122">
        <f t="shared" si="265"/>
        <v>206384404.58498076</v>
      </c>
      <c r="AE483" s="111"/>
      <c r="AF483" s="111"/>
    </row>
    <row r="484" spans="1:32" ht="15.6">
      <c r="A484" s="138">
        <v>356</v>
      </c>
      <c r="B484" s="138"/>
      <c r="C484" s="148" t="s">
        <v>247</v>
      </c>
      <c r="D484" s="154">
        <v>630352557</v>
      </c>
      <c r="E484" s="154"/>
      <c r="F484" s="134" t="s">
        <v>248</v>
      </c>
      <c r="G484" s="134"/>
      <c r="H484" s="138">
        <v>60</v>
      </c>
      <c r="I484" s="138"/>
      <c r="J484" s="138">
        <v>-42</v>
      </c>
      <c r="K484" s="139">
        <f t="shared" si="257"/>
        <v>-264748073.94</v>
      </c>
      <c r="L484" s="134"/>
      <c r="M484" s="157">
        <v>334502495</v>
      </c>
      <c r="N484" s="139"/>
      <c r="O484" s="139">
        <f t="shared" si="258"/>
        <v>560598135.94000006</v>
      </c>
      <c r="P484" s="139"/>
      <c r="Q484" s="138">
        <v>39.520000000000003</v>
      </c>
      <c r="R484" s="139">
        <f t="shared" si="259"/>
        <v>14185175.504554655</v>
      </c>
      <c r="S484" s="139"/>
      <c r="T484" s="140">
        <f t="shared" si="260"/>
        <v>2.2503558281837277</v>
      </c>
      <c r="U484" s="116">
        <v>2.13</v>
      </c>
      <c r="V484" s="117">
        <f t="shared" si="261"/>
        <v>13426509.4641</v>
      </c>
      <c r="W484" s="111"/>
      <c r="X484" s="117">
        <f t="shared" si="262"/>
        <v>758666.04045465589</v>
      </c>
      <c r="Y484" s="111"/>
      <c r="Z484" s="114">
        <f t="shared" si="263"/>
        <v>37821153420</v>
      </c>
      <c r="AA484" s="114"/>
      <c r="AB484" s="114">
        <f t="shared" si="264"/>
        <v>24911533052.640003</v>
      </c>
      <c r="AC484" s="111"/>
      <c r="AD484" s="122">
        <f t="shared" si="265"/>
        <v>305527682.02751994</v>
      </c>
      <c r="AE484" s="111"/>
      <c r="AF484" s="111"/>
    </row>
    <row r="485" spans="1:32" ht="15.6">
      <c r="A485" s="138">
        <v>356.2</v>
      </c>
      <c r="B485" s="138"/>
      <c r="C485" s="148" t="s">
        <v>249</v>
      </c>
      <c r="D485" s="154">
        <v>30355853</v>
      </c>
      <c r="E485" s="154"/>
      <c r="F485" s="134" t="s">
        <v>250</v>
      </c>
      <c r="G485" s="134"/>
      <c r="H485" s="138">
        <v>65</v>
      </c>
      <c r="I485" s="138"/>
      <c r="J485" s="138">
        <v>0</v>
      </c>
      <c r="K485" s="139">
        <f t="shared" si="257"/>
        <v>0</v>
      </c>
      <c r="L485" s="134"/>
      <c r="M485" s="157">
        <v>16075094</v>
      </c>
      <c r="N485" s="139"/>
      <c r="O485" s="139">
        <f t="shared" si="258"/>
        <v>14280759</v>
      </c>
      <c r="P485" s="139"/>
      <c r="Q485" s="138">
        <v>33.549999999999997</v>
      </c>
      <c r="R485" s="139">
        <f t="shared" si="259"/>
        <v>425656.00596125191</v>
      </c>
      <c r="S485" s="139"/>
      <c r="T485" s="140">
        <f t="shared" si="260"/>
        <v>1.4022205403394592</v>
      </c>
      <c r="U485" s="116">
        <v>1.4</v>
      </c>
      <c r="V485" s="117">
        <f t="shared" si="261"/>
        <v>424981.94199999998</v>
      </c>
      <c r="W485" s="111"/>
      <c r="X485" s="117">
        <f t="shared" si="262"/>
        <v>674.06396125192987</v>
      </c>
      <c r="Y485" s="111"/>
      <c r="Z485" s="114">
        <f t="shared" si="263"/>
        <v>1973130445</v>
      </c>
      <c r="AA485" s="114"/>
      <c r="AB485" s="114">
        <f t="shared" si="264"/>
        <v>1018438868.1499999</v>
      </c>
      <c r="AC485" s="111"/>
      <c r="AD485" s="122">
        <f t="shared" si="265"/>
        <v>14687562.720769234</v>
      </c>
      <c r="AE485" s="111"/>
      <c r="AF485" s="111"/>
    </row>
    <row r="486" spans="1:32" ht="15.6">
      <c r="A486" s="138">
        <v>357</v>
      </c>
      <c r="B486" s="138"/>
      <c r="C486" s="148" t="s">
        <v>251</v>
      </c>
      <c r="D486" s="154">
        <v>3277188</v>
      </c>
      <c r="E486" s="154"/>
      <c r="F486" s="134" t="s">
        <v>243</v>
      </c>
      <c r="G486" s="134"/>
      <c r="H486" s="138">
        <v>60</v>
      </c>
      <c r="I486" s="138"/>
      <c r="J486" s="138">
        <v>0</v>
      </c>
      <c r="K486" s="139">
        <f t="shared" si="257"/>
        <v>0</v>
      </c>
      <c r="L486" s="134"/>
      <c r="M486" s="157">
        <v>426570</v>
      </c>
      <c r="N486" s="139"/>
      <c r="O486" s="139">
        <f t="shared" si="258"/>
        <v>2850618</v>
      </c>
      <c r="P486" s="139"/>
      <c r="Q486" s="138">
        <v>52.87</v>
      </c>
      <c r="R486" s="139">
        <f t="shared" si="259"/>
        <v>53917.495744278422</v>
      </c>
      <c r="S486" s="139"/>
      <c r="T486" s="140">
        <f t="shared" si="260"/>
        <v>1.6452365791733161</v>
      </c>
      <c r="U486" s="116">
        <v>3.15</v>
      </c>
      <c r="V486" s="117">
        <f t="shared" si="261"/>
        <v>103231.42200000001</v>
      </c>
      <c r="W486" s="111"/>
      <c r="X486" s="117">
        <f t="shared" si="262"/>
        <v>-49313.926255721584</v>
      </c>
      <c r="Y486" s="111"/>
      <c r="Z486" s="114">
        <f t="shared" si="263"/>
        <v>196631280</v>
      </c>
      <c r="AA486" s="114"/>
      <c r="AB486" s="114">
        <f t="shared" si="264"/>
        <v>173264929.56</v>
      </c>
      <c r="AC486" s="111"/>
      <c r="AD486" s="122">
        <f t="shared" si="265"/>
        <v>389439.17400000006</v>
      </c>
      <c r="AE486" s="111"/>
      <c r="AF486" s="111"/>
    </row>
    <row r="487" spans="1:32" ht="15.6">
      <c r="A487" s="138">
        <v>358</v>
      </c>
      <c r="B487" s="138"/>
      <c r="C487" s="148" t="s">
        <v>252</v>
      </c>
      <c r="D487" s="154">
        <v>7274658</v>
      </c>
      <c r="E487" s="154"/>
      <c r="F487" s="134" t="s">
        <v>243</v>
      </c>
      <c r="G487" s="134"/>
      <c r="H487" s="138">
        <v>60</v>
      </c>
      <c r="I487" s="138"/>
      <c r="J487" s="138">
        <v>0</v>
      </c>
      <c r="K487" s="139">
        <f t="shared" si="257"/>
        <v>0</v>
      </c>
      <c r="L487" s="134"/>
      <c r="M487" s="157">
        <v>970962</v>
      </c>
      <c r="N487" s="139"/>
      <c r="O487" s="139">
        <f t="shared" si="258"/>
        <v>6303696</v>
      </c>
      <c r="P487" s="139"/>
      <c r="Q487" s="138">
        <v>52.68</v>
      </c>
      <c r="R487" s="139">
        <f t="shared" si="259"/>
        <v>119660.13667425969</v>
      </c>
      <c r="S487" s="139"/>
      <c r="T487" s="140">
        <f t="shared" si="260"/>
        <v>1.6448902020446829</v>
      </c>
      <c r="U487" s="116">
        <v>2.38</v>
      </c>
      <c r="V487" s="117">
        <f t="shared" si="261"/>
        <v>173136.86039999998</v>
      </c>
      <c r="W487" s="111"/>
      <c r="X487" s="117">
        <f t="shared" si="262"/>
        <v>-53476.723725740289</v>
      </c>
      <c r="Y487" s="111"/>
      <c r="Z487" s="114">
        <f t="shared" si="263"/>
        <v>436479480</v>
      </c>
      <c r="AA487" s="114"/>
      <c r="AB487" s="114">
        <f t="shared" si="264"/>
        <v>383228983.44</v>
      </c>
      <c r="AC487" s="111"/>
      <c r="AD487" s="122">
        <f t="shared" si="265"/>
        <v>887508.27599999995</v>
      </c>
      <c r="AE487" s="111"/>
      <c r="AF487" s="111"/>
    </row>
    <row r="488" spans="1:32" ht="15.6">
      <c r="A488" s="138">
        <v>359</v>
      </c>
      <c r="B488" s="138"/>
      <c r="C488" s="148" t="s">
        <v>253</v>
      </c>
      <c r="D488" s="154">
        <v>11494522</v>
      </c>
      <c r="E488" s="154"/>
      <c r="F488" s="134" t="s">
        <v>238</v>
      </c>
      <c r="G488" s="134"/>
      <c r="H488" s="138">
        <v>70</v>
      </c>
      <c r="I488" s="138"/>
      <c r="J488" s="138">
        <v>0</v>
      </c>
      <c r="K488" s="139">
        <f t="shared" si="257"/>
        <v>0</v>
      </c>
      <c r="L488" s="134"/>
      <c r="M488" s="157">
        <v>2841982</v>
      </c>
      <c r="N488" s="139"/>
      <c r="O488" s="139">
        <f t="shared" si="258"/>
        <v>8652540</v>
      </c>
      <c r="P488" s="139"/>
      <c r="Q488" s="138">
        <v>54.19</v>
      </c>
      <c r="R488" s="139">
        <f t="shared" si="259"/>
        <v>159670.41889647537</v>
      </c>
      <c r="S488" s="139"/>
      <c r="T488" s="140">
        <f t="shared" si="260"/>
        <v>1.3891001200091257</v>
      </c>
      <c r="U488" s="116">
        <v>1.42</v>
      </c>
      <c r="V488" s="117">
        <f t="shared" si="261"/>
        <v>163222.21239999999</v>
      </c>
      <c r="W488" s="111"/>
      <c r="X488" s="117">
        <f t="shared" si="262"/>
        <v>-3551.7935035246192</v>
      </c>
      <c r="Y488" s="111"/>
      <c r="Z488" s="114">
        <f t="shared" si="263"/>
        <v>804616540</v>
      </c>
      <c r="AA488" s="114"/>
      <c r="AB488" s="114">
        <f t="shared" si="264"/>
        <v>622888147.17999995</v>
      </c>
      <c r="AC488" s="111"/>
      <c r="AD488" s="122">
        <f t="shared" si="265"/>
        <v>2596119.8974285717</v>
      </c>
      <c r="AE488" s="111"/>
      <c r="AF488" s="111"/>
    </row>
    <row r="489" spans="1:32" ht="15.6">
      <c r="A489" s="138"/>
      <c r="B489" s="138"/>
      <c r="C489" s="134" t="s">
        <v>254</v>
      </c>
      <c r="D489" s="153">
        <f>SUM(D478:D488)</f>
        <v>2652005379</v>
      </c>
      <c r="E489" s="154"/>
      <c r="F489" s="134"/>
      <c r="G489" s="134"/>
      <c r="H489" s="171">
        <f>Z489/D489</f>
        <v>58.409180352571227</v>
      </c>
      <c r="I489" s="138"/>
      <c r="J489" s="171">
        <f>(K489/D489)*100</f>
        <v>-20.437730744512191</v>
      </c>
      <c r="K489" s="155">
        <f>SUM(K478:K488)</f>
        <v>-542009718.69000006</v>
      </c>
      <c r="L489" s="134"/>
      <c r="M489" s="155">
        <f>SUM(M478:M488)</f>
        <v>1022242292</v>
      </c>
      <c r="N489" s="139"/>
      <c r="O489" s="155">
        <f>SUM(O478:O488)</f>
        <v>2171772805.6900001</v>
      </c>
      <c r="P489" s="154"/>
      <c r="Q489" s="171">
        <f>AB489/D489</f>
        <v>41.518371459234501</v>
      </c>
      <c r="R489" s="155">
        <f>SUM(R478:R488)</f>
        <v>53759609.68591959</v>
      </c>
      <c r="S489" s="154"/>
      <c r="T489" s="172">
        <f t="shared" si="260"/>
        <v>2.027130491952128</v>
      </c>
      <c r="U489" s="116">
        <f>(V489/D489)*100</f>
        <v>2.1234494023475352</v>
      </c>
      <c r="V489" s="125">
        <f>SUM(V478:V488)</f>
        <v>56313992.370599993</v>
      </c>
      <c r="W489" s="111"/>
      <c r="X489" s="125">
        <f>SUM(X478:X488)</f>
        <v>-2554382.6846804209</v>
      </c>
      <c r="Y489" s="111"/>
      <c r="Z489" s="125">
        <f>SUM(Z478:Z488)</f>
        <v>154901460478</v>
      </c>
      <c r="AA489" s="114"/>
      <c r="AB489" s="125">
        <f>SUM(AB478:AB488)</f>
        <v>110106944437.20998</v>
      </c>
      <c r="AC489" s="111"/>
      <c r="AD489" s="125">
        <f>SUM(AD478:AD488)</f>
        <v>933872678.23115027</v>
      </c>
      <c r="AE489" s="111"/>
      <c r="AF489" s="111"/>
    </row>
    <row r="490" spans="1:32" ht="15.6">
      <c r="A490" s="138"/>
      <c r="B490" s="138"/>
      <c r="C490" s="134"/>
      <c r="D490" s="154"/>
      <c r="E490" s="154"/>
      <c r="F490" s="134"/>
      <c r="G490" s="134"/>
      <c r="H490" s="138"/>
      <c r="I490" s="138"/>
      <c r="J490" s="138"/>
      <c r="K490" s="157"/>
      <c r="L490" s="134"/>
      <c r="M490" s="157"/>
      <c r="N490" s="139"/>
      <c r="O490" s="157"/>
      <c r="P490" s="157"/>
      <c r="Q490" s="138"/>
      <c r="R490" s="157"/>
      <c r="S490" s="157"/>
      <c r="T490" s="140"/>
      <c r="U490" s="116"/>
      <c r="V490" s="126"/>
      <c r="W490" s="111"/>
      <c r="X490" s="126"/>
      <c r="Y490" s="111"/>
      <c r="Z490" s="126"/>
      <c r="AA490" s="114"/>
      <c r="AB490" s="126"/>
      <c r="AC490" s="111"/>
      <c r="AD490" s="114"/>
      <c r="AE490" s="111"/>
      <c r="AF490" s="111"/>
    </row>
    <row r="491" spans="1:32" ht="15.6">
      <c r="A491" s="149" t="s">
        <v>255</v>
      </c>
      <c r="B491" s="149"/>
      <c r="C491" s="134"/>
      <c r="D491" s="154"/>
      <c r="E491" s="154"/>
      <c r="F491" s="134"/>
      <c r="G491" s="134"/>
      <c r="H491" s="138"/>
      <c r="I491" s="138"/>
      <c r="J491" s="138"/>
      <c r="K491" s="157"/>
      <c r="L491" s="134"/>
      <c r="M491" s="157"/>
      <c r="N491" s="139"/>
      <c r="O491" s="157"/>
      <c r="P491" s="157"/>
      <c r="Q491" s="138"/>
      <c r="R491" s="157"/>
      <c r="S491" s="157"/>
      <c r="T491" s="140"/>
      <c r="U491" s="116"/>
      <c r="V491" s="126"/>
      <c r="W491" s="111"/>
      <c r="X491" s="126"/>
      <c r="Y491" s="111"/>
      <c r="Z491" s="126"/>
      <c r="AA491" s="114"/>
      <c r="AB491" s="126"/>
      <c r="AC491" s="111"/>
      <c r="AD491" s="114"/>
      <c r="AE491" s="111"/>
      <c r="AF491" s="111"/>
    </row>
    <row r="492" spans="1:32" ht="15.6">
      <c r="A492" s="138"/>
      <c r="B492" s="138"/>
      <c r="C492" s="151" t="s">
        <v>264</v>
      </c>
      <c r="D492" s="154"/>
      <c r="E492" s="154"/>
      <c r="F492" s="134"/>
      <c r="G492" s="134"/>
      <c r="H492" s="138"/>
      <c r="I492" s="138"/>
      <c r="J492" s="138"/>
      <c r="K492" s="157"/>
      <c r="L492" s="134"/>
      <c r="M492" s="157"/>
      <c r="N492" s="139"/>
      <c r="O492" s="157"/>
      <c r="P492" s="157"/>
      <c r="Q492" s="138"/>
      <c r="R492" s="157"/>
      <c r="S492" s="157"/>
      <c r="T492" s="140"/>
      <c r="U492" s="116"/>
      <c r="V492" s="126"/>
      <c r="W492" s="111"/>
      <c r="X492" s="126"/>
      <c r="Y492" s="111"/>
      <c r="Z492" s="126"/>
      <c r="AA492" s="114"/>
      <c r="AB492" s="126"/>
      <c r="AC492" s="111"/>
      <c r="AD492" s="114"/>
      <c r="AE492" s="111"/>
      <c r="AF492" s="111"/>
    </row>
    <row r="493" spans="1:32" ht="15.6">
      <c r="A493" s="138">
        <v>360.2</v>
      </c>
      <c r="B493" s="138"/>
      <c r="C493" s="148" t="s">
        <v>237</v>
      </c>
      <c r="D493" s="152">
        <v>297931</v>
      </c>
      <c r="E493" s="154"/>
      <c r="F493" s="134" t="s">
        <v>248</v>
      </c>
      <c r="G493" s="134"/>
      <c r="H493" s="138">
        <v>50</v>
      </c>
      <c r="I493" s="138"/>
      <c r="J493" s="138">
        <v>0</v>
      </c>
      <c r="K493" s="139">
        <f t="shared" ref="K493:K506" si="266">(J493/100)*D493</f>
        <v>0</v>
      </c>
      <c r="L493" s="134"/>
      <c r="M493" s="157">
        <v>174754.97257051931</v>
      </c>
      <c r="N493" s="139"/>
      <c r="O493" s="139">
        <f t="shared" ref="O493:O506" si="267">D493-K493-M493</f>
        <v>123176.02742948069</v>
      </c>
      <c r="P493" s="139"/>
      <c r="Q493" s="138">
        <v>22.03</v>
      </c>
      <c r="R493" s="139">
        <f t="shared" ref="R493:R506" si="268">O493/Q493</f>
        <v>5591.2858569895907</v>
      </c>
      <c r="S493" s="139"/>
      <c r="T493" s="140">
        <f t="shared" ref="T493:T507" si="269">(R493/D493)*100</f>
        <v>1.8767049608767099</v>
      </c>
      <c r="U493" s="116">
        <v>1.85</v>
      </c>
      <c r="V493" s="117">
        <f t="shared" ref="V493:V506" si="270">(U493/100)*D493</f>
        <v>5511.723500000001</v>
      </c>
      <c r="W493" s="111"/>
      <c r="X493" s="117">
        <f t="shared" ref="X493:X506" si="271">R493-V493</f>
        <v>79.562356989589716</v>
      </c>
      <c r="Y493" s="111"/>
      <c r="Z493" s="114">
        <f t="shared" ref="Z493:Z506" si="272">D493*H493</f>
        <v>14896550</v>
      </c>
      <c r="AA493" s="114"/>
      <c r="AB493" s="114">
        <f t="shared" ref="AB493:AB506" si="273">D493*Q493</f>
        <v>6563419.9300000006</v>
      </c>
      <c r="AC493" s="111"/>
      <c r="AD493" s="122">
        <f t="shared" ref="AD493:AD506" si="274">((1-(Q493/H493))*((100-J493)/100))*D493</f>
        <v>166662.60139999996</v>
      </c>
      <c r="AE493" s="111"/>
      <c r="AF493" s="111"/>
    </row>
    <row r="494" spans="1:32" ht="15.6">
      <c r="A494" s="138">
        <v>361</v>
      </c>
      <c r="B494" s="138"/>
      <c r="C494" s="132" t="s">
        <v>103</v>
      </c>
      <c r="D494" s="154">
        <v>2166412</v>
      </c>
      <c r="E494" s="154"/>
      <c r="F494" s="134" t="s">
        <v>241</v>
      </c>
      <c r="G494" s="134"/>
      <c r="H494" s="138">
        <v>60</v>
      </c>
      <c r="I494" s="138"/>
      <c r="J494" s="138">
        <v>-5</v>
      </c>
      <c r="K494" s="139">
        <f t="shared" si="266"/>
        <v>-108320.6</v>
      </c>
      <c r="L494" s="134"/>
      <c r="M494" s="157">
        <v>491599.0135822054</v>
      </c>
      <c r="N494" s="139"/>
      <c r="O494" s="139">
        <f t="shared" si="267"/>
        <v>1783133.5864177947</v>
      </c>
      <c r="P494" s="139"/>
      <c r="Q494" s="138">
        <v>47.63</v>
      </c>
      <c r="R494" s="139">
        <f t="shared" si="268"/>
        <v>37437.194759978891</v>
      </c>
      <c r="S494" s="139"/>
      <c r="T494" s="140">
        <f t="shared" si="269"/>
        <v>1.7280736425010059</v>
      </c>
      <c r="U494" s="116">
        <v>1.86</v>
      </c>
      <c r="V494" s="117">
        <f t="shared" si="270"/>
        <v>40295.263200000001</v>
      </c>
      <c r="W494" s="111"/>
      <c r="X494" s="117">
        <f t="shared" si="271"/>
        <v>-2858.0684400211103</v>
      </c>
      <c r="Y494" s="111"/>
      <c r="Z494" s="114">
        <f t="shared" si="272"/>
        <v>129984720</v>
      </c>
      <c r="AA494" s="114"/>
      <c r="AB494" s="114">
        <f t="shared" si="273"/>
        <v>103186203.56</v>
      </c>
      <c r="AC494" s="111"/>
      <c r="AD494" s="122">
        <f t="shared" si="274"/>
        <v>468974.03769999987</v>
      </c>
      <c r="AE494" s="111"/>
      <c r="AF494" s="111"/>
    </row>
    <row r="495" spans="1:32" ht="15.6">
      <c r="A495" s="138">
        <v>362</v>
      </c>
      <c r="B495" s="138"/>
      <c r="C495" s="148" t="s">
        <v>240</v>
      </c>
      <c r="D495" s="154">
        <v>41804262</v>
      </c>
      <c r="E495" s="154"/>
      <c r="F495" s="134" t="s">
        <v>241</v>
      </c>
      <c r="G495" s="134"/>
      <c r="H495" s="138">
        <v>53</v>
      </c>
      <c r="I495" s="138"/>
      <c r="J495" s="138">
        <v>-10</v>
      </c>
      <c r="K495" s="139">
        <f t="shared" si="266"/>
        <v>-4180426.2</v>
      </c>
      <c r="L495" s="134"/>
      <c r="M495" s="157">
        <v>11946373.581604717</v>
      </c>
      <c r="N495" s="139"/>
      <c r="O495" s="139">
        <f t="shared" si="267"/>
        <v>34038314.618395284</v>
      </c>
      <c r="P495" s="139"/>
      <c r="Q495" s="138">
        <v>39.869999999999997</v>
      </c>
      <c r="R495" s="139">
        <f t="shared" si="268"/>
        <v>853732.49607211654</v>
      </c>
      <c r="S495" s="139"/>
      <c r="T495" s="140">
        <f t="shared" si="269"/>
        <v>2.04221401174865</v>
      </c>
      <c r="U495" s="116">
        <v>2.44</v>
      </c>
      <c r="V495" s="117">
        <f t="shared" si="270"/>
        <v>1020023.9927999999</v>
      </c>
      <c r="W495" s="111"/>
      <c r="X495" s="117">
        <f t="shared" si="271"/>
        <v>-166291.49672788335</v>
      </c>
      <c r="Y495" s="111"/>
      <c r="Z495" s="114">
        <f t="shared" si="272"/>
        <v>2215625886</v>
      </c>
      <c r="AA495" s="114"/>
      <c r="AB495" s="114">
        <f t="shared" si="273"/>
        <v>1666735925.9399998</v>
      </c>
      <c r="AC495" s="111"/>
      <c r="AD495" s="122">
        <f t="shared" si="274"/>
        <v>11392055.774830192</v>
      </c>
      <c r="AE495" s="111"/>
      <c r="AF495" s="111"/>
    </row>
    <row r="496" spans="1:32" ht="15.6">
      <c r="A496" s="138">
        <v>362.7</v>
      </c>
      <c r="B496" s="138"/>
      <c r="C496" s="148" t="s">
        <v>242</v>
      </c>
      <c r="D496" s="154">
        <v>755561</v>
      </c>
      <c r="E496" s="154"/>
      <c r="F496" s="134" t="s">
        <v>248</v>
      </c>
      <c r="G496" s="134"/>
      <c r="H496" s="138">
        <v>22</v>
      </c>
      <c r="I496" s="138"/>
      <c r="J496" s="138">
        <v>0</v>
      </c>
      <c r="K496" s="139">
        <f t="shared" si="266"/>
        <v>0</v>
      </c>
      <c r="L496" s="134"/>
      <c r="M496" s="157">
        <v>470340.99948533229</v>
      </c>
      <c r="N496" s="139"/>
      <c r="O496" s="139">
        <f t="shared" si="267"/>
        <v>285220.00051466771</v>
      </c>
      <c r="P496" s="139"/>
      <c r="Q496" s="138">
        <v>8.94</v>
      </c>
      <c r="R496" s="139">
        <f t="shared" si="268"/>
        <v>31903.803189560149</v>
      </c>
      <c r="S496" s="139"/>
      <c r="T496" s="140">
        <f t="shared" si="269"/>
        <v>4.2225317597864569</v>
      </c>
      <c r="U496" s="116">
        <v>4.7</v>
      </c>
      <c r="V496" s="117">
        <f t="shared" si="270"/>
        <v>35511.366999999998</v>
      </c>
      <c r="W496" s="111"/>
      <c r="X496" s="117">
        <f t="shared" si="271"/>
        <v>-3607.5638104398495</v>
      </c>
      <c r="Y496" s="111"/>
      <c r="Z496" s="114">
        <f t="shared" si="272"/>
        <v>16622342</v>
      </c>
      <c r="AA496" s="114"/>
      <c r="AB496" s="114">
        <f t="shared" si="273"/>
        <v>6754715.3399999999</v>
      </c>
      <c r="AC496" s="111"/>
      <c r="AD496" s="122">
        <f t="shared" si="274"/>
        <v>448528.48454545462</v>
      </c>
      <c r="AE496" s="111"/>
      <c r="AF496" s="111"/>
    </row>
    <row r="497" spans="1:32" ht="15.6">
      <c r="A497" s="138">
        <v>364</v>
      </c>
      <c r="B497" s="138"/>
      <c r="C497" s="148" t="s">
        <v>257</v>
      </c>
      <c r="D497" s="154">
        <v>78881062</v>
      </c>
      <c r="E497" s="154"/>
      <c r="F497" s="134" t="s">
        <v>241</v>
      </c>
      <c r="G497" s="134"/>
      <c r="H497" s="138">
        <v>50</v>
      </c>
      <c r="I497" s="138"/>
      <c r="J497" s="138">
        <v>-110</v>
      </c>
      <c r="K497" s="139">
        <f t="shared" si="266"/>
        <v>-86769168.200000003</v>
      </c>
      <c r="L497" s="134"/>
      <c r="M497" s="157">
        <v>37289244.691328436</v>
      </c>
      <c r="N497" s="139"/>
      <c r="O497" s="139">
        <f t="shared" si="267"/>
        <v>128360985.50867155</v>
      </c>
      <c r="P497" s="139"/>
      <c r="Q497" s="138">
        <v>39.26</v>
      </c>
      <c r="R497" s="139">
        <f t="shared" si="268"/>
        <v>3269510.5835117563</v>
      </c>
      <c r="S497" s="139"/>
      <c r="T497" s="140">
        <f t="shared" si="269"/>
        <v>4.1448612640531595</v>
      </c>
      <c r="U497" s="116">
        <v>5.2</v>
      </c>
      <c r="V497" s="117">
        <f t="shared" si="270"/>
        <v>4101815.2240000004</v>
      </c>
      <c r="W497" s="111"/>
      <c r="X497" s="117">
        <f t="shared" si="271"/>
        <v>-832304.64048824413</v>
      </c>
      <c r="Y497" s="111"/>
      <c r="Z497" s="114">
        <f t="shared" si="272"/>
        <v>3944053100</v>
      </c>
      <c r="AA497" s="114"/>
      <c r="AB497" s="114">
        <f t="shared" si="273"/>
        <v>3096870494.1199999</v>
      </c>
      <c r="AC497" s="111"/>
      <c r="AD497" s="122">
        <f t="shared" si="274"/>
        <v>35581669.446960002</v>
      </c>
      <c r="AE497" s="111"/>
      <c r="AF497" s="111"/>
    </row>
    <row r="498" spans="1:32" ht="15.6">
      <c r="A498" s="138">
        <v>365</v>
      </c>
      <c r="B498" s="138"/>
      <c r="C498" s="148" t="s">
        <v>247</v>
      </c>
      <c r="D498" s="154">
        <v>53162424</v>
      </c>
      <c r="E498" s="154"/>
      <c r="F498" s="134" t="s">
        <v>241</v>
      </c>
      <c r="G498" s="134"/>
      <c r="H498" s="138">
        <v>60</v>
      </c>
      <c r="I498" s="138"/>
      <c r="J498" s="138">
        <v>-80</v>
      </c>
      <c r="K498" s="139">
        <f t="shared" si="266"/>
        <v>-42529939.200000003</v>
      </c>
      <c r="L498" s="134"/>
      <c r="M498" s="157">
        <v>23903715.429300856</v>
      </c>
      <c r="N498" s="139"/>
      <c r="O498" s="139">
        <f t="shared" si="267"/>
        <v>71788647.770699143</v>
      </c>
      <c r="P498" s="139"/>
      <c r="Q498" s="138">
        <v>45.71</v>
      </c>
      <c r="R498" s="139">
        <f t="shared" si="268"/>
        <v>1570523.9066002874</v>
      </c>
      <c r="S498" s="139"/>
      <c r="T498" s="140">
        <f t="shared" si="269"/>
        <v>2.9541992039345071</v>
      </c>
      <c r="U498" s="116">
        <v>2.44</v>
      </c>
      <c r="V498" s="117">
        <f t="shared" si="270"/>
        <v>1297163.1455999999</v>
      </c>
      <c r="W498" s="111"/>
      <c r="X498" s="117">
        <f t="shared" si="271"/>
        <v>273360.76100028749</v>
      </c>
      <c r="Y498" s="111"/>
      <c r="Z498" s="114">
        <f t="shared" si="272"/>
        <v>3189745440</v>
      </c>
      <c r="AA498" s="114"/>
      <c r="AB498" s="114">
        <f t="shared" si="273"/>
        <v>2430054401.04</v>
      </c>
      <c r="AC498" s="111"/>
      <c r="AD498" s="122">
        <f t="shared" si="274"/>
        <v>22790731.1688</v>
      </c>
      <c r="AE498" s="111"/>
      <c r="AF498" s="111"/>
    </row>
    <row r="499" spans="1:32" ht="15.6">
      <c r="A499" s="138">
        <v>366</v>
      </c>
      <c r="B499" s="138"/>
      <c r="C499" s="148" t="s">
        <v>251</v>
      </c>
      <c r="D499" s="154">
        <v>13724890</v>
      </c>
      <c r="E499" s="154"/>
      <c r="F499" s="134" t="s">
        <v>248</v>
      </c>
      <c r="G499" s="134"/>
      <c r="H499" s="138">
        <v>40</v>
      </c>
      <c r="I499" s="138"/>
      <c r="J499" s="138">
        <v>-80</v>
      </c>
      <c r="K499" s="139">
        <f t="shared" si="266"/>
        <v>-10979912</v>
      </c>
      <c r="L499" s="134"/>
      <c r="M499" s="157">
        <v>7728261.7607081495</v>
      </c>
      <c r="N499" s="139"/>
      <c r="O499" s="139">
        <f t="shared" si="267"/>
        <v>16976540.23929185</v>
      </c>
      <c r="P499" s="139"/>
      <c r="Q499" s="138">
        <v>28.07</v>
      </c>
      <c r="R499" s="139">
        <f t="shared" si="268"/>
        <v>604793.02598118456</v>
      </c>
      <c r="S499" s="139"/>
      <c r="T499" s="140">
        <f t="shared" si="269"/>
        <v>4.4065418810728865</v>
      </c>
      <c r="U499" s="116">
        <v>1.73</v>
      </c>
      <c r="V499" s="117">
        <f t="shared" si="270"/>
        <v>237440.59699999998</v>
      </c>
      <c r="W499" s="111"/>
      <c r="X499" s="117">
        <f t="shared" si="271"/>
        <v>367352.42898118461</v>
      </c>
      <c r="Y499" s="111"/>
      <c r="Z499" s="114">
        <f t="shared" si="272"/>
        <v>548995600</v>
      </c>
      <c r="AA499" s="114"/>
      <c r="AB499" s="114">
        <f t="shared" si="273"/>
        <v>385257662.30000001</v>
      </c>
      <c r="AC499" s="111"/>
      <c r="AD499" s="122">
        <f t="shared" si="274"/>
        <v>7368207.1965000005</v>
      </c>
      <c r="AE499" s="111"/>
      <c r="AF499" s="111"/>
    </row>
    <row r="500" spans="1:32" ht="15.6">
      <c r="A500" s="138">
        <v>367</v>
      </c>
      <c r="B500" s="138"/>
      <c r="C500" s="148" t="s">
        <v>252</v>
      </c>
      <c r="D500" s="154">
        <v>17451853</v>
      </c>
      <c r="E500" s="154"/>
      <c r="F500" s="134" t="s">
        <v>248</v>
      </c>
      <c r="G500" s="134"/>
      <c r="H500" s="138">
        <v>45</v>
      </c>
      <c r="I500" s="138"/>
      <c r="J500" s="138">
        <v>-35</v>
      </c>
      <c r="K500" s="139">
        <f t="shared" si="266"/>
        <v>-6108148.5499999998</v>
      </c>
      <c r="L500" s="134"/>
      <c r="M500" s="157">
        <v>6572690.363124663</v>
      </c>
      <c r="N500" s="139"/>
      <c r="O500" s="139">
        <f t="shared" si="267"/>
        <v>16987311.186875336</v>
      </c>
      <c r="P500" s="139"/>
      <c r="Q500" s="138">
        <v>33.03</v>
      </c>
      <c r="R500" s="139">
        <f t="shared" si="268"/>
        <v>514299.46069861751</v>
      </c>
      <c r="S500" s="139"/>
      <c r="T500" s="140">
        <f t="shared" si="269"/>
        <v>2.9469619111427163</v>
      </c>
      <c r="U500" s="116">
        <v>2.38</v>
      </c>
      <c r="V500" s="117">
        <f t="shared" si="270"/>
        <v>415354.10139999999</v>
      </c>
      <c r="W500" s="111"/>
      <c r="X500" s="117">
        <f t="shared" si="271"/>
        <v>98945.359298617521</v>
      </c>
      <c r="Y500" s="111"/>
      <c r="Z500" s="114">
        <f t="shared" si="272"/>
        <v>785333385</v>
      </c>
      <c r="AA500" s="114"/>
      <c r="AB500" s="114">
        <f t="shared" si="273"/>
        <v>576434704.59000003</v>
      </c>
      <c r="AC500" s="111"/>
      <c r="AD500" s="122">
        <f t="shared" si="274"/>
        <v>6266960.4123000009</v>
      </c>
      <c r="AE500" s="111"/>
      <c r="AF500" s="111"/>
    </row>
    <row r="501" spans="1:32" ht="15.6">
      <c r="A501" s="138">
        <v>368</v>
      </c>
      <c r="B501" s="138"/>
      <c r="C501" s="148" t="s">
        <v>258</v>
      </c>
      <c r="D501" s="154">
        <v>82326435</v>
      </c>
      <c r="E501" s="154"/>
      <c r="F501" s="134" t="s">
        <v>246</v>
      </c>
      <c r="G501" s="134"/>
      <c r="H501" s="138">
        <v>42</v>
      </c>
      <c r="I501" s="138"/>
      <c r="J501" s="138">
        <v>-25</v>
      </c>
      <c r="K501" s="139">
        <f t="shared" si="266"/>
        <v>-20581608.75</v>
      </c>
      <c r="L501" s="134"/>
      <c r="M501" s="157">
        <v>35719922.264852427</v>
      </c>
      <c r="N501" s="139"/>
      <c r="O501" s="139">
        <f t="shared" si="267"/>
        <v>67188121.485147566</v>
      </c>
      <c r="P501" s="139"/>
      <c r="Q501" s="138">
        <v>28.1</v>
      </c>
      <c r="R501" s="139">
        <f t="shared" si="268"/>
        <v>2391036.3517846107</v>
      </c>
      <c r="S501" s="139"/>
      <c r="T501" s="140">
        <f t="shared" si="269"/>
        <v>2.9043360759938293</v>
      </c>
      <c r="U501" s="116">
        <v>2.15</v>
      </c>
      <c r="V501" s="117">
        <f t="shared" si="270"/>
        <v>1770018.3524999998</v>
      </c>
      <c r="W501" s="111"/>
      <c r="X501" s="117">
        <f t="shared" si="271"/>
        <v>621017.99928461085</v>
      </c>
      <c r="Y501" s="111"/>
      <c r="Z501" s="114">
        <f t="shared" si="272"/>
        <v>3457710270</v>
      </c>
      <c r="AA501" s="114"/>
      <c r="AB501" s="114">
        <f t="shared" si="273"/>
        <v>2313372823.5</v>
      </c>
      <c r="AC501" s="111"/>
      <c r="AD501" s="122">
        <f t="shared" si="274"/>
        <v>34057662.098214276</v>
      </c>
      <c r="AE501" s="111"/>
      <c r="AF501" s="111"/>
    </row>
    <row r="502" spans="1:32" ht="15.6">
      <c r="A502" s="138">
        <v>369.1</v>
      </c>
      <c r="B502" s="138"/>
      <c r="C502" s="148" t="s">
        <v>259</v>
      </c>
      <c r="D502" s="154">
        <v>14707741</v>
      </c>
      <c r="E502" s="154"/>
      <c r="F502" s="134" t="s">
        <v>246</v>
      </c>
      <c r="G502" s="134"/>
      <c r="H502" s="138">
        <v>50</v>
      </c>
      <c r="I502" s="138"/>
      <c r="J502" s="138">
        <v>-15</v>
      </c>
      <c r="K502" s="139">
        <f t="shared" si="266"/>
        <v>-2206161.15</v>
      </c>
      <c r="L502" s="134"/>
      <c r="M502" s="157">
        <v>5637127.4195553642</v>
      </c>
      <c r="N502" s="139"/>
      <c r="O502" s="139">
        <f t="shared" si="267"/>
        <v>11276774.730444634</v>
      </c>
      <c r="P502" s="139"/>
      <c r="Q502" s="138">
        <v>34.11</v>
      </c>
      <c r="R502" s="139">
        <f t="shared" si="268"/>
        <v>330600.25594971079</v>
      </c>
      <c r="S502" s="139"/>
      <c r="T502" s="140">
        <f t="shared" si="269"/>
        <v>2.2477976458091748</v>
      </c>
      <c r="U502" s="116">
        <v>2.14</v>
      </c>
      <c r="V502" s="117">
        <f t="shared" si="270"/>
        <v>314745.65740000003</v>
      </c>
      <c r="W502" s="111"/>
      <c r="X502" s="117">
        <f t="shared" si="271"/>
        <v>15854.598549710761</v>
      </c>
      <c r="Y502" s="111"/>
      <c r="Z502" s="114">
        <f t="shared" si="272"/>
        <v>735387050</v>
      </c>
      <c r="AA502" s="114"/>
      <c r="AB502" s="114">
        <f t="shared" si="273"/>
        <v>501681045.50999999</v>
      </c>
      <c r="AC502" s="111"/>
      <c r="AD502" s="122">
        <f t="shared" si="274"/>
        <v>5375238.1032699998</v>
      </c>
      <c r="AE502" s="111"/>
      <c r="AF502" s="111"/>
    </row>
    <row r="503" spans="1:32" ht="15.6">
      <c r="A503" s="138">
        <v>369.2</v>
      </c>
      <c r="B503" s="138"/>
      <c r="C503" s="148" t="s">
        <v>260</v>
      </c>
      <c r="D503" s="154">
        <v>25030814</v>
      </c>
      <c r="E503" s="154"/>
      <c r="F503" s="134" t="s">
        <v>248</v>
      </c>
      <c r="G503" s="134"/>
      <c r="H503" s="138">
        <v>55</v>
      </c>
      <c r="I503" s="138"/>
      <c r="J503" s="138">
        <v>-45</v>
      </c>
      <c r="K503" s="139">
        <f t="shared" si="266"/>
        <v>-11263866.300000001</v>
      </c>
      <c r="L503" s="134"/>
      <c r="M503" s="157">
        <v>7374916.2460885653</v>
      </c>
      <c r="N503" s="139"/>
      <c r="O503" s="139">
        <f t="shared" si="267"/>
        <v>28919764.053911433</v>
      </c>
      <c r="P503" s="139"/>
      <c r="Q503" s="138">
        <v>44.34</v>
      </c>
      <c r="R503" s="139">
        <f t="shared" si="268"/>
        <v>652227.42566331592</v>
      </c>
      <c r="S503" s="139"/>
      <c r="T503" s="140">
        <f t="shared" si="269"/>
        <v>2.6056980234974216</v>
      </c>
      <c r="U503" s="116">
        <v>1.97</v>
      </c>
      <c r="V503" s="117">
        <f t="shared" si="270"/>
        <v>493107.03579999995</v>
      </c>
      <c r="W503" s="111"/>
      <c r="X503" s="117">
        <f t="shared" si="271"/>
        <v>159120.38986331597</v>
      </c>
      <c r="Y503" s="111"/>
      <c r="Z503" s="114">
        <f t="shared" si="272"/>
        <v>1376694770</v>
      </c>
      <c r="AA503" s="114"/>
      <c r="AB503" s="114">
        <f t="shared" si="273"/>
        <v>1109866292.76</v>
      </c>
      <c r="AC503" s="111"/>
      <c r="AD503" s="122">
        <f t="shared" si="274"/>
        <v>7034568.9454181809</v>
      </c>
      <c r="AE503" s="111"/>
      <c r="AF503" s="111"/>
    </row>
    <row r="504" spans="1:32" ht="15.6">
      <c r="A504" s="138">
        <v>370</v>
      </c>
      <c r="B504" s="138"/>
      <c r="C504" s="148" t="s">
        <v>261</v>
      </c>
      <c r="D504" s="154">
        <v>13639079</v>
      </c>
      <c r="E504" s="154"/>
      <c r="F504" s="134" t="s">
        <v>246</v>
      </c>
      <c r="G504" s="134"/>
      <c r="H504" s="138">
        <v>26</v>
      </c>
      <c r="I504" s="138"/>
      <c r="J504" s="138">
        <v>-5</v>
      </c>
      <c r="K504" s="139">
        <f t="shared" si="266"/>
        <v>-681953.95000000007</v>
      </c>
      <c r="L504" s="134"/>
      <c r="M504" s="157">
        <v>7662480.1583385188</v>
      </c>
      <c r="N504" s="139"/>
      <c r="O504" s="139">
        <f t="shared" si="267"/>
        <v>6658552.7916614804</v>
      </c>
      <c r="P504" s="139"/>
      <c r="Q504" s="138">
        <v>12.73</v>
      </c>
      <c r="R504" s="139">
        <f t="shared" si="268"/>
        <v>523059.9207903755</v>
      </c>
      <c r="S504" s="139"/>
      <c r="T504" s="140">
        <f t="shared" si="269"/>
        <v>3.8350090998840578</v>
      </c>
      <c r="U504" s="116">
        <v>3.53</v>
      </c>
      <c r="V504" s="117">
        <f t="shared" si="270"/>
        <v>481459.48869999999</v>
      </c>
      <c r="W504" s="111"/>
      <c r="X504" s="117">
        <f t="shared" si="271"/>
        <v>41600.432090375514</v>
      </c>
      <c r="Y504" s="111"/>
      <c r="Z504" s="114">
        <f t="shared" si="272"/>
        <v>354616054</v>
      </c>
      <c r="AA504" s="114"/>
      <c r="AB504" s="114">
        <f t="shared" si="273"/>
        <v>173625475.67000002</v>
      </c>
      <c r="AC504" s="111"/>
      <c r="AD504" s="122">
        <f t="shared" si="274"/>
        <v>7309234.8940961547</v>
      </c>
      <c r="AE504" s="111"/>
      <c r="AF504" s="111"/>
    </row>
    <row r="505" spans="1:32" ht="15.6">
      <c r="A505" s="138">
        <v>371</v>
      </c>
      <c r="B505" s="138"/>
      <c r="C505" s="148" t="s">
        <v>262</v>
      </c>
      <c r="D505" s="154">
        <v>532439</v>
      </c>
      <c r="E505" s="154"/>
      <c r="F505" s="134" t="s">
        <v>265</v>
      </c>
      <c r="G505" s="134"/>
      <c r="H505" s="138">
        <v>30</v>
      </c>
      <c r="I505" s="138"/>
      <c r="J505" s="138">
        <v>-15</v>
      </c>
      <c r="K505" s="139">
        <f t="shared" si="266"/>
        <v>-79865.849999999991</v>
      </c>
      <c r="L505" s="134"/>
      <c r="M505" s="157">
        <v>273639.4818327527</v>
      </c>
      <c r="N505" s="139"/>
      <c r="O505" s="139">
        <f t="shared" si="267"/>
        <v>338665.36816724727</v>
      </c>
      <c r="P505" s="139"/>
      <c r="Q505" s="138">
        <v>17.21</v>
      </c>
      <c r="R505" s="139">
        <f t="shared" si="268"/>
        <v>19678.406052716284</v>
      </c>
      <c r="S505" s="139"/>
      <c r="T505" s="140">
        <f t="shared" si="269"/>
        <v>3.6958986950084953</v>
      </c>
      <c r="U505" s="116">
        <v>3.64</v>
      </c>
      <c r="V505" s="117">
        <f t="shared" si="270"/>
        <v>19380.779600000002</v>
      </c>
      <c r="W505" s="111"/>
      <c r="X505" s="117">
        <f t="shared" si="271"/>
        <v>297.62645271628207</v>
      </c>
      <c r="Y505" s="111"/>
      <c r="Z505" s="114">
        <f t="shared" si="272"/>
        <v>15973170</v>
      </c>
      <c r="AA505" s="114"/>
      <c r="AB505" s="114">
        <f t="shared" si="273"/>
        <v>9163275.1900000013</v>
      </c>
      <c r="AC505" s="111"/>
      <c r="AD505" s="122">
        <f t="shared" si="274"/>
        <v>261045.96771666664</v>
      </c>
      <c r="AE505" s="111"/>
      <c r="AF505" s="111"/>
    </row>
    <row r="506" spans="1:32" ht="15.6">
      <c r="A506" s="138">
        <v>373</v>
      </c>
      <c r="B506" s="138"/>
      <c r="C506" s="148" t="s">
        <v>263</v>
      </c>
      <c r="D506" s="154">
        <v>3570237</v>
      </c>
      <c r="E506" s="154"/>
      <c r="F506" s="134" t="s">
        <v>266</v>
      </c>
      <c r="G506" s="134"/>
      <c r="H506" s="138">
        <v>40</v>
      </c>
      <c r="I506" s="138"/>
      <c r="J506" s="138">
        <v>-30</v>
      </c>
      <c r="K506" s="139">
        <f t="shared" si="266"/>
        <v>-1071071.0999999999</v>
      </c>
      <c r="L506" s="134"/>
      <c r="M506" s="157">
        <v>1856391.6176275029</v>
      </c>
      <c r="N506" s="139"/>
      <c r="O506" s="139">
        <f t="shared" si="267"/>
        <v>2784916.4823724967</v>
      </c>
      <c r="P506" s="139"/>
      <c r="Q506" s="138">
        <v>24.74</v>
      </c>
      <c r="R506" s="139">
        <f t="shared" si="268"/>
        <v>112567.35983720682</v>
      </c>
      <c r="S506" s="139"/>
      <c r="T506" s="140">
        <f t="shared" si="269"/>
        <v>3.1529380216833456</v>
      </c>
      <c r="U506" s="116">
        <v>3.16</v>
      </c>
      <c r="V506" s="117">
        <f t="shared" si="270"/>
        <v>112819.48920000001</v>
      </c>
      <c r="W506" s="111"/>
      <c r="X506" s="117">
        <f t="shared" si="271"/>
        <v>-252.12936279318819</v>
      </c>
      <c r="Y506" s="111"/>
      <c r="Z506" s="114">
        <f t="shared" si="272"/>
        <v>142809480</v>
      </c>
      <c r="AA506" s="114"/>
      <c r="AB506" s="114">
        <f t="shared" si="273"/>
        <v>88327663.379999995</v>
      </c>
      <c r="AC506" s="111"/>
      <c r="AD506" s="122">
        <f t="shared" si="274"/>
        <v>1770659.0401500005</v>
      </c>
      <c r="AE506" s="111"/>
      <c r="AF506" s="111"/>
    </row>
    <row r="507" spans="1:32" ht="15.6">
      <c r="A507" s="138"/>
      <c r="B507" s="138"/>
      <c r="C507" s="134" t="s">
        <v>267</v>
      </c>
      <c r="D507" s="153">
        <f>SUM(D493:D506)</f>
        <v>348051140</v>
      </c>
      <c r="E507" s="154"/>
      <c r="F507" s="134"/>
      <c r="G507" s="134"/>
      <c r="H507" s="171">
        <f>Z507/D507</f>
        <v>48.637817468432942</v>
      </c>
      <c r="I507" s="138"/>
      <c r="J507" s="171">
        <f>(K507/D507)*100</f>
        <v>-53.601445422646798</v>
      </c>
      <c r="K507" s="155">
        <f>SUM(K493:K506)</f>
        <v>-186560441.84999999</v>
      </c>
      <c r="L507" s="134"/>
      <c r="M507" s="155">
        <f>SUM(M493:M506)</f>
        <v>147101458</v>
      </c>
      <c r="N507" s="139"/>
      <c r="O507" s="155">
        <f>SUM(O493:O506)</f>
        <v>387510123.85000002</v>
      </c>
      <c r="P507" s="154"/>
      <c r="Q507" s="171">
        <f>AB507/D507</f>
        <v>35.822017715069116</v>
      </c>
      <c r="R507" s="155">
        <f>SUM(R493:R506)</f>
        <v>10916961.476748427</v>
      </c>
      <c r="S507" s="154"/>
      <c r="T507" s="172">
        <f t="shared" si="269"/>
        <v>3.1365969600755874</v>
      </c>
      <c r="U507" s="116">
        <f>(V507/D507)*100</f>
        <v>2.9721627165766504</v>
      </c>
      <c r="V507" s="124">
        <f>SUM(V493:V506)</f>
        <v>10344646.217700001</v>
      </c>
      <c r="W507" s="111"/>
      <c r="X507" s="124">
        <f>SUM(X493:X506)</f>
        <v>572315.25904842699</v>
      </c>
      <c r="Y507" s="111"/>
      <c r="Z507" s="124">
        <f>SUM(Z493:Z506)</f>
        <v>16928447817</v>
      </c>
      <c r="AA507" s="114"/>
      <c r="AB507" s="124">
        <f>SUM(AB493:AB506)</f>
        <v>12467894102.83</v>
      </c>
      <c r="AC507" s="111"/>
      <c r="AD507" s="124">
        <f>SUM(AD493:AD506)</f>
        <v>140292198.17190093</v>
      </c>
      <c r="AE507" s="111"/>
      <c r="AF507" s="111"/>
    </row>
    <row r="508" spans="1:32" ht="15.6">
      <c r="A508" s="138"/>
      <c r="B508" s="138"/>
      <c r="C508" s="134"/>
      <c r="D508" s="154"/>
      <c r="E508" s="154"/>
      <c r="F508" s="134"/>
      <c r="G508" s="134"/>
      <c r="H508" s="138"/>
      <c r="I508" s="138"/>
      <c r="J508" s="138"/>
      <c r="K508" s="157"/>
      <c r="L508" s="134"/>
      <c r="M508" s="157"/>
      <c r="N508" s="139"/>
      <c r="O508" s="157"/>
      <c r="P508" s="157"/>
      <c r="Q508" s="138"/>
      <c r="R508" s="157"/>
      <c r="S508" s="157"/>
      <c r="T508" s="140"/>
      <c r="U508" s="116"/>
      <c r="V508" s="126"/>
      <c r="W508" s="111"/>
      <c r="X508" s="126"/>
      <c r="Y508" s="111"/>
      <c r="Z508" s="126"/>
      <c r="AA508" s="114"/>
      <c r="AB508" s="126"/>
      <c r="AC508" s="111"/>
      <c r="AD508" s="114"/>
      <c r="AE508" s="111"/>
      <c r="AF508" s="111"/>
    </row>
    <row r="509" spans="1:32" ht="15.6">
      <c r="A509" s="138"/>
      <c r="B509" s="138"/>
      <c r="C509" s="151" t="s">
        <v>275</v>
      </c>
      <c r="D509" s="154"/>
      <c r="E509" s="154"/>
      <c r="F509" s="134"/>
      <c r="G509" s="134"/>
      <c r="H509" s="138"/>
      <c r="I509" s="138"/>
      <c r="J509" s="138"/>
      <c r="K509" s="157"/>
      <c r="L509" s="134"/>
      <c r="M509" s="157"/>
      <c r="N509" s="139"/>
      <c r="O509" s="157"/>
      <c r="P509" s="157"/>
      <c r="Q509" s="138"/>
      <c r="R509" s="157"/>
      <c r="S509" s="157"/>
      <c r="T509" s="140"/>
      <c r="U509" s="116"/>
      <c r="V509" s="126"/>
      <c r="W509" s="111"/>
      <c r="X509" s="126"/>
      <c r="Y509" s="111"/>
      <c r="Z509" s="126"/>
      <c r="AA509" s="114"/>
      <c r="AB509" s="126"/>
      <c r="AC509" s="111"/>
      <c r="AD509" s="114"/>
      <c r="AE509" s="111"/>
      <c r="AF509" s="111"/>
    </row>
    <row r="510" spans="1:32" ht="15.6">
      <c r="A510" s="138">
        <v>390</v>
      </c>
      <c r="B510" s="138"/>
      <c r="C510" s="132" t="s">
        <v>103</v>
      </c>
      <c r="D510" s="152">
        <v>10852793</v>
      </c>
      <c r="E510" s="154"/>
      <c r="F510" s="134" t="s">
        <v>266</v>
      </c>
      <c r="G510" s="134"/>
      <c r="H510" s="138">
        <v>30</v>
      </c>
      <c r="I510" s="138"/>
      <c r="J510" s="138">
        <v>-10</v>
      </c>
      <c r="K510" s="157">
        <f t="shared" ref="K510:K516" si="275">(J510/100)*D510</f>
        <v>-1085279.3</v>
      </c>
      <c r="L510" s="134"/>
      <c r="M510" s="157">
        <v>3541952</v>
      </c>
      <c r="N510" s="139"/>
      <c r="O510" s="157">
        <f t="shared" ref="O510:O516" si="276">D510-K510-M510</f>
        <v>8396120.3000000007</v>
      </c>
      <c r="P510" s="157"/>
      <c r="Q510" s="138">
        <v>20.37</v>
      </c>
      <c r="R510" s="157">
        <f t="shared" ref="R510:R516" si="277">O510/Q510</f>
        <v>412180.6725576829</v>
      </c>
      <c r="S510" s="157"/>
      <c r="T510" s="140">
        <f t="shared" ref="T510:T517" si="278">(R510/D510)*100</f>
        <v>3.7979225491325868</v>
      </c>
      <c r="U510" s="116">
        <v>3.8</v>
      </c>
      <c r="V510" s="117">
        <f t="shared" ref="V510:V516" si="279">(U510/100)*D510</f>
        <v>412406.13399999996</v>
      </c>
      <c r="W510" s="111"/>
      <c r="X510" s="117">
        <f t="shared" ref="X510:X516" si="280">R510-V510</f>
        <v>-225.46144231705694</v>
      </c>
      <c r="Y510" s="111"/>
      <c r="Z510" s="114">
        <f t="shared" ref="Z510:Z516" si="281">D510*H510</f>
        <v>325583790</v>
      </c>
      <c r="AA510" s="114"/>
      <c r="AB510" s="114">
        <f t="shared" ref="AB510:AB516" si="282">D510*Q510</f>
        <v>221071393.41</v>
      </c>
      <c r="AC510" s="111"/>
      <c r="AD510" s="122">
        <f t="shared" ref="AD510:AD516" si="283">((1-(Q510/H510))*((100-J510)/100))*D510</f>
        <v>3832121.2082999996</v>
      </c>
      <c r="AE510" s="111"/>
      <c r="AF510" s="111"/>
    </row>
    <row r="511" spans="1:32" ht="15.6">
      <c r="A511" s="138">
        <v>392.1</v>
      </c>
      <c r="B511" s="138"/>
      <c r="C511" s="148" t="s">
        <v>269</v>
      </c>
      <c r="D511" s="154">
        <v>2336736</v>
      </c>
      <c r="E511" s="154"/>
      <c r="F511" s="134" t="s">
        <v>266</v>
      </c>
      <c r="G511" s="134"/>
      <c r="H511" s="138">
        <v>12</v>
      </c>
      <c r="I511" s="138"/>
      <c r="J511" s="138">
        <v>10</v>
      </c>
      <c r="K511" s="157">
        <f t="shared" si="275"/>
        <v>233673.60000000001</v>
      </c>
      <c r="L511" s="134"/>
      <c r="M511" s="157">
        <v>813479</v>
      </c>
      <c r="N511" s="139"/>
      <c r="O511" s="157">
        <f t="shared" si="276"/>
        <v>1289583.3999999999</v>
      </c>
      <c r="P511" s="157"/>
      <c r="Q511" s="138">
        <v>6.98</v>
      </c>
      <c r="R511" s="157">
        <f t="shared" si="277"/>
        <v>184754.06876790829</v>
      </c>
      <c r="S511" s="157"/>
      <c r="T511" s="140">
        <f t="shared" si="278"/>
        <v>7.9065015803200831</v>
      </c>
      <c r="U511" s="116">
        <v>7.11</v>
      </c>
      <c r="V511" s="117">
        <f t="shared" si="279"/>
        <v>166141.9296</v>
      </c>
      <c r="W511" s="111"/>
      <c r="X511" s="117">
        <f t="shared" si="280"/>
        <v>18612.139167908288</v>
      </c>
      <c r="Y511" s="111"/>
      <c r="Z511" s="114">
        <f t="shared" si="281"/>
        <v>28040832</v>
      </c>
      <c r="AA511" s="114"/>
      <c r="AB511" s="114">
        <f t="shared" si="282"/>
        <v>16310417.280000001</v>
      </c>
      <c r="AC511" s="111"/>
      <c r="AD511" s="122">
        <f t="shared" si="283"/>
        <v>879781.10400000005</v>
      </c>
      <c r="AE511" s="111"/>
      <c r="AF511" s="111"/>
    </row>
    <row r="512" spans="1:32" ht="15.6">
      <c r="A512" s="138">
        <v>392.5</v>
      </c>
      <c r="B512" s="138"/>
      <c r="C512" s="148" t="s">
        <v>270</v>
      </c>
      <c r="D512" s="154">
        <v>2983492</v>
      </c>
      <c r="E512" s="154"/>
      <c r="F512" s="134" t="s">
        <v>266</v>
      </c>
      <c r="G512" s="134"/>
      <c r="H512" s="138">
        <v>14</v>
      </c>
      <c r="I512" s="138"/>
      <c r="J512" s="138">
        <v>10</v>
      </c>
      <c r="K512" s="157">
        <f t="shared" si="275"/>
        <v>298349.2</v>
      </c>
      <c r="L512" s="134"/>
      <c r="M512" s="157">
        <v>798743</v>
      </c>
      <c r="N512" s="139"/>
      <c r="O512" s="157">
        <f t="shared" si="276"/>
        <v>1886399.7999999998</v>
      </c>
      <c r="P512" s="157"/>
      <c r="Q512" s="138">
        <v>9.5</v>
      </c>
      <c r="R512" s="157">
        <f t="shared" si="277"/>
        <v>198568.4</v>
      </c>
      <c r="S512" s="157"/>
      <c r="T512" s="140">
        <f t="shared" si="278"/>
        <v>6.6555700501291764</v>
      </c>
      <c r="U512" s="116">
        <v>7.34</v>
      </c>
      <c r="V512" s="117">
        <f t="shared" si="279"/>
        <v>218988.31279999999</v>
      </c>
      <c r="W512" s="111"/>
      <c r="X512" s="117">
        <f t="shared" si="280"/>
        <v>-20419.912799999991</v>
      </c>
      <c r="Y512" s="111"/>
      <c r="Z512" s="114">
        <f t="shared" si="281"/>
        <v>41768888</v>
      </c>
      <c r="AA512" s="114"/>
      <c r="AB512" s="114">
        <f t="shared" si="282"/>
        <v>28343174</v>
      </c>
      <c r="AC512" s="111"/>
      <c r="AD512" s="122">
        <f t="shared" si="283"/>
        <v>863081.61428571423</v>
      </c>
      <c r="AE512" s="111"/>
      <c r="AF512" s="111"/>
    </row>
    <row r="513" spans="1:32" ht="15.6">
      <c r="A513" s="138">
        <v>392.9</v>
      </c>
      <c r="B513" s="138"/>
      <c r="C513" s="148" t="s">
        <v>271</v>
      </c>
      <c r="D513" s="154">
        <v>618162</v>
      </c>
      <c r="E513" s="154"/>
      <c r="F513" s="134" t="s">
        <v>256</v>
      </c>
      <c r="G513" s="134"/>
      <c r="H513" s="138">
        <v>33</v>
      </c>
      <c r="I513" s="138"/>
      <c r="J513" s="138">
        <v>15</v>
      </c>
      <c r="K513" s="157">
        <f t="shared" si="275"/>
        <v>92724.3</v>
      </c>
      <c r="L513" s="134"/>
      <c r="M513" s="157">
        <v>129882</v>
      </c>
      <c r="N513" s="139"/>
      <c r="O513" s="157">
        <f t="shared" si="276"/>
        <v>395555.69999999995</v>
      </c>
      <c r="P513" s="157"/>
      <c r="Q513" s="138">
        <v>24.18</v>
      </c>
      <c r="R513" s="157">
        <f t="shared" si="277"/>
        <v>16358.796526054588</v>
      </c>
      <c r="S513" s="157"/>
      <c r="T513" s="140">
        <f t="shared" si="278"/>
        <v>2.6463607478386875</v>
      </c>
      <c r="U513" s="116">
        <v>2.87</v>
      </c>
      <c r="V513" s="117">
        <f t="shared" si="279"/>
        <v>17741.249400000001</v>
      </c>
      <c r="W513" s="111"/>
      <c r="X513" s="117">
        <f t="shared" si="280"/>
        <v>-1382.4528739454126</v>
      </c>
      <c r="Y513" s="111"/>
      <c r="Z513" s="114">
        <f t="shared" si="281"/>
        <v>20399346</v>
      </c>
      <c r="AA513" s="114"/>
      <c r="AB513" s="114">
        <f t="shared" si="282"/>
        <v>14947157.16</v>
      </c>
      <c r="AC513" s="111"/>
      <c r="AD513" s="122">
        <f t="shared" si="283"/>
        <v>140435.16709090912</v>
      </c>
      <c r="AE513" s="111"/>
      <c r="AF513" s="111"/>
    </row>
    <row r="514" spans="1:32" ht="15.6">
      <c r="A514" s="138">
        <v>396.3</v>
      </c>
      <c r="B514" s="138"/>
      <c r="C514" s="148" t="s">
        <v>272</v>
      </c>
      <c r="D514" s="154">
        <v>1697352</v>
      </c>
      <c r="E514" s="154"/>
      <c r="F514" s="134" t="s">
        <v>248</v>
      </c>
      <c r="G514" s="134"/>
      <c r="H514" s="138">
        <v>10</v>
      </c>
      <c r="I514" s="138"/>
      <c r="J514" s="138">
        <v>10</v>
      </c>
      <c r="K514" s="157">
        <f t="shared" si="275"/>
        <v>169735.2</v>
      </c>
      <c r="L514" s="134"/>
      <c r="M514" s="157">
        <v>716601</v>
      </c>
      <c r="N514" s="139"/>
      <c r="O514" s="157">
        <f t="shared" si="276"/>
        <v>811015.8</v>
      </c>
      <c r="P514" s="157"/>
      <c r="Q514" s="138">
        <v>4.93</v>
      </c>
      <c r="R514" s="157">
        <f t="shared" si="277"/>
        <v>164506.24746450307</v>
      </c>
      <c r="S514" s="157"/>
      <c r="T514" s="140">
        <f t="shared" si="278"/>
        <v>9.6919346997265787</v>
      </c>
      <c r="U514" s="116">
        <v>8.93</v>
      </c>
      <c r="V514" s="117">
        <f t="shared" si="279"/>
        <v>151573.5336</v>
      </c>
      <c r="W514" s="111"/>
      <c r="X514" s="117">
        <f t="shared" si="280"/>
        <v>12932.713864503079</v>
      </c>
      <c r="Y514" s="111"/>
      <c r="Z514" s="114">
        <f t="shared" si="281"/>
        <v>16973520</v>
      </c>
      <c r="AA514" s="114"/>
      <c r="AB514" s="114">
        <f t="shared" si="282"/>
        <v>8367945.3599999994</v>
      </c>
      <c r="AC514" s="111"/>
      <c r="AD514" s="122">
        <f t="shared" si="283"/>
        <v>774501.71760000009</v>
      </c>
      <c r="AE514" s="111"/>
      <c r="AF514" s="111"/>
    </row>
    <row r="515" spans="1:32" ht="15.6">
      <c r="A515" s="138">
        <v>396.7</v>
      </c>
      <c r="B515" s="138"/>
      <c r="C515" s="148" t="s">
        <v>273</v>
      </c>
      <c r="D515" s="154">
        <v>5405808</v>
      </c>
      <c r="E515" s="154"/>
      <c r="F515" s="134" t="s">
        <v>276</v>
      </c>
      <c r="G515" s="134"/>
      <c r="H515" s="138">
        <v>13</v>
      </c>
      <c r="I515" s="138"/>
      <c r="J515" s="138">
        <v>15</v>
      </c>
      <c r="K515" s="157">
        <f t="shared" si="275"/>
        <v>810871.2</v>
      </c>
      <c r="L515" s="134"/>
      <c r="M515" s="157">
        <v>1500301</v>
      </c>
      <c r="N515" s="139"/>
      <c r="O515" s="157">
        <f t="shared" si="276"/>
        <v>3094635.8</v>
      </c>
      <c r="P515" s="157"/>
      <c r="Q515" s="138">
        <v>8.41</v>
      </c>
      <c r="R515" s="157">
        <f t="shared" si="277"/>
        <v>367970.96313912008</v>
      </c>
      <c r="S515" s="157"/>
      <c r="T515" s="140">
        <f t="shared" si="278"/>
        <v>6.8069558360030564</v>
      </c>
      <c r="U515" s="116">
        <v>7.16</v>
      </c>
      <c r="V515" s="117">
        <f t="shared" si="279"/>
        <v>387055.85279999999</v>
      </c>
      <c r="W515" s="111"/>
      <c r="X515" s="117">
        <f t="shared" si="280"/>
        <v>-19084.889660879911</v>
      </c>
      <c r="Y515" s="111"/>
      <c r="Z515" s="114">
        <f t="shared" si="281"/>
        <v>70275504</v>
      </c>
      <c r="AA515" s="114"/>
      <c r="AB515" s="114">
        <f t="shared" si="282"/>
        <v>45462845.280000001</v>
      </c>
      <c r="AC515" s="111"/>
      <c r="AD515" s="122">
        <f t="shared" si="283"/>
        <v>1622366.1470769232</v>
      </c>
      <c r="AE515" s="111"/>
      <c r="AF515" s="111"/>
    </row>
    <row r="516" spans="1:32" ht="15.6">
      <c r="A516" s="138">
        <v>397</v>
      </c>
      <c r="B516" s="138"/>
      <c r="C516" s="148" t="s">
        <v>274</v>
      </c>
      <c r="D516" s="154">
        <v>12790163</v>
      </c>
      <c r="E516" s="154"/>
      <c r="F516" s="134" t="s">
        <v>243</v>
      </c>
      <c r="G516" s="134"/>
      <c r="H516" s="138">
        <v>20</v>
      </c>
      <c r="I516" s="138"/>
      <c r="J516" s="138">
        <v>0</v>
      </c>
      <c r="K516" s="157">
        <f t="shared" si="275"/>
        <v>0</v>
      </c>
      <c r="L516" s="134"/>
      <c r="M516" s="157">
        <v>4638074</v>
      </c>
      <c r="N516" s="139"/>
      <c r="O516" s="157">
        <f t="shared" si="276"/>
        <v>8152089</v>
      </c>
      <c r="P516" s="157"/>
      <c r="Q516" s="138">
        <v>12.16</v>
      </c>
      <c r="R516" s="157">
        <f t="shared" si="277"/>
        <v>670402.05592105258</v>
      </c>
      <c r="S516" s="157"/>
      <c r="T516" s="140">
        <f t="shared" si="278"/>
        <v>5.2415442705542734</v>
      </c>
      <c r="U516" s="116">
        <v>5.3</v>
      </c>
      <c r="V516" s="117">
        <f t="shared" si="279"/>
        <v>677878.63899999997</v>
      </c>
      <c r="W516" s="111"/>
      <c r="X516" s="117">
        <f t="shared" si="280"/>
        <v>-7476.5830789473839</v>
      </c>
      <c r="Y516" s="111"/>
      <c r="Z516" s="114">
        <f t="shared" si="281"/>
        <v>255803260</v>
      </c>
      <c r="AA516" s="114"/>
      <c r="AB516" s="114">
        <f t="shared" si="282"/>
        <v>155528382.08000001</v>
      </c>
      <c r="AC516" s="111"/>
      <c r="AD516" s="122">
        <f t="shared" si="283"/>
        <v>5013743.8960000006</v>
      </c>
      <c r="AE516" s="111"/>
      <c r="AF516" s="111"/>
    </row>
    <row r="517" spans="1:32" ht="15.6">
      <c r="A517" s="138"/>
      <c r="B517" s="138"/>
      <c r="C517" s="158" t="s">
        <v>277</v>
      </c>
      <c r="D517" s="153">
        <f>SUM(D510:D516)</f>
        <v>36684506</v>
      </c>
      <c r="E517" s="154"/>
      <c r="F517" s="134"/>
      <c r="G517" s="134"/>
      <c r="H517" s="171">
        <f>Z517/D517</f>
        <v>20.6857123822248</v>
      </c>
      <c r="I517" s="138"/>
      <c r="J517" s="171">
        <f>(K517/D517)*100</f>
        <v>1.4176944348112523</v>
      </c>
      <c r="K517" s="155">
        <f>SUM(K510:K516)</f>
        <v>520074.19999999995</v>
      </c>
      <c r="L517" s="134"/>
      <c r="M517" s="155">
        <f>SUM(M510:M516)</f>
        <v>12139032</v>
      </c>
      <c r="N517" s="139"/>
      <c r="O517" s="155">
        <f>SUM(O510:O516)</f>
        <v>24025399.800000001</v>
      </c>
      <c r="P517" s="154"/>
      <c r="Q517" s="171">
        <f>AB517/D517</f>
        <v>13.357991370253155</v>
      </c>
      <c r="R517" s="155">
        <f>SUM(R510:R516)</f>
        <v>2014741.2043763215</v>
      </c>
      <c r="S517" s="154"/>
      <c r="T517" s="172">
        <f t="shared" si="278"/>
        <v>5.4920766941125541</v>
      </c>
      <c r="U517" s="116">
        <f>(V517/D517)*100</f>
        <v>5.5385389439345314</v>
      </c>
      <c r="V517" s="124">
        <f>SUM(V510:V516)</f>
        <v>2031785.6511999997</v>
      </c>
      <c r="W517" s="111"/>
      <c r="X517" s="124">
        <f>SUM(X510:X516)</f>
        <v>-17044.446823678387</v>
      </c>
      <c r="Y517" s="111"/>
      <c r="Z517" s="124">
        <f>SUM(Z510:Z516)</f>
        <v>758845140</v>
      </c>
      <c r="AA517" s="114"/>
      <c r="AB517" s="124">
        <f>SUM(AB510:AB516)</f>
        <v>490031314.57000005</v>
      </c>
      <c r="AC517" s="111"/>
      <c r="AD517" s="124">
        <f>SUM(AD510:AD516)</f>
        <v>13126030.854353547</v>
      </c>
      <c r="AE517" s="111"/>
      <c r="AF517" s="111"/>
    </row>
    <row r="518" spans="1:32" ht="15.6">
      <c r="A518" s="138"/>
      <c r="B518" s="138"/>
      <c r="C518" s="158"/>
      <c r="D518" s="154"/>
      <c r="E518" s="154"/>
      <c r="F518" s="134"/>
      <c r="G518" s="134"/>
      <c r="H518" s="138"/>
      <c r="I518" s="138"/>
      <c r="J518" s="138"/>
      <c r="K518" s="157"/>
      <c r="L518" s="134"/>
      <c r="M518" s="157"/>
      <c r="N518" s="139"/>
      <c r="O518" s="157"/>
      <c r="P518" s="157"/>
      <c r="Q518" s="138"/>
      <c r="R518" s="157"/>
      <c r="S518" s="157"/>
      <c r="T518" s="140"/>
      <c r="U518" s="116"/>
      <c r="V518" s="126"/>
      <c r="W518" s="111"/>
      <c r="X518" s="126"/>
      <c r="Y518" s="111"/>
      <c r="Z518" s="126"/>
      <c r="AA518" s="114"/>
      <c r="AB518" s="126"/>
      <c r="AC518" s="111"/>
      <c r="AD518" s="114"/>
      <c r="AE518" s="111"/>
      <c r="AF518" s="111"/>
    </row>
    <row r="519" spans="1:32" ht="15.6">
      <c r="A519" s="149" t="s">
        <v>279</v>
      </c>
      <c r="B519" s="149"/>
      <c r="C519" s="132"/>
      <c r="D519" s="150"/>
      <c r="E519" s="150"/>
      <c r="F519" s="134"/>
      <c r="G519" s="134"/>
      <c r="H519" s="131"/>
      <c r="I519" s="131"/>
      <c r="J519" s="131"/>
      <c r="K519" s="135"/>
      <c r="L519" s="132"/>
      <c r="M519" s="135"/>
      <c r="N519" s="135"/>
      <c r="O519" s="135"/>
      <c r="P519" s="135"/>
      <c r="Q519" s="131"/>
      <c r="R519" s="135"/>
      <c r="S519" s="135"/>
      <c r="T519" s="137"/>
      <c r="U519" s="110"/>
      <c r="V519" s="114"/>
      <c r="W519" s="111"/>
      <c r="X519" s="114"/>
      <c r="Y519" s="111"/>
      <c r="Z519" s="114"/>
      <c r="AA519" s="114"/>
      <c r="AB519" s="114"/>
      <c r="AC519" s="111"/>
      <c r="AD519" s="114"/>
      <c r="AE519" s="111"/>
      <c r="AF519" s="111"/>
    </row>
    <row r="520" spans="1:32" ht="15.6">
      <c r="A520" s="131">
        <v>399.3</v>
      </c>
      <c r="B520" s="131"/>
      <c r="C520" s="132" t="s">
        <v>103</v>
      </c>
      <c r="D520" s="152">
        <v>13118775</v>
      </c>
      <c r="E520" s="150"/>
      <c r="F520" s="134" t="s">
        <v>280</v>
      </c>
      <c r="G520" s="134"/>
      <c r="H520" s="131">
        <v>34.64</v>
      </c>
      <c r="I520" s="131"/>
      <c r="J520" s="131">
        <v>-0.5</v>
      </c>
      <c r="K520" s="135">
        <f t="shared" ref="K520:K529" si="284">(J520/100)*D520</f>
        <v>-65593.875</v>
      </c>
      <c r="L520" s="132"/>
      <c r="M520" s="135">
        <v>11847789</v>
      </c>
      <c r="N520" s="135"/>
      <c r="O520" s="135">
        <f t="shared" ref="O520:O529" si="285">D520-K520-M520</f>
        <v>1336579.875</v>
      </c>
      <c r="P520" s="135"/>
      <c r="Q520" s="131">
        <v>12.51</v>
      </c>
      <c r="R520" s="135">
        <f t="shared" ref="R520:R529" si="286">O520/Q520</f>
        <v>106840.91726618705</v>
      </c>
      <c r="S520" s="135"/>
      <c r="T520" s="140">
        <f t="shared" ref="T520:T530" si="287">(R520/D520)*100</f>
        <v>0.81441230043344026</v>
      </c>
      <c r="U520" s="110">
        <v>2.61</v>
      </c>
      <c r="V520" s="114">
        <f t="shared" ref="V520:V529" si="288">(U520/100)*D520</f>
        <v>342400.02749999997</v>
      </c>
      <c r="W520" s="111"/>
      <c r="X520" s="114">
        <f t="shared" ref="X520:X529" si="289">R520-V520</f>
        <v>-235559.11023381291</v>
      </c>
      <c r="Y520" s="111"/>
      <c r="Z520" s="114">
        <f t="shared" ref="Z520:Z529" si="290">D520*H520</f>
        <v>454434366</v>
      </c>
      <c r="AA520" s="114"/>
      <c r="AB520" s="114">
        <f t="shared" ref="AB520:AB529" si="291">D520*Q520</f>
        <v>164115875.25</v>
      </c>
      <c r="AC520" s="111"/>
      <c r="AD520" s="122">
        <f t="shared" ref="AD520:AD529" si="292">((1-(Q520/H520))*((100-J520)/100))*D520</f>
        <v>8422923.8800158761</v>
      </c>
      <c r="AE520" s="111"/>
      <c r="AF520" s="111"/>
    </row>
    <row r="521" spans="1:32" ht="15.6">
      <c r="A521" s="131">
        <v>399.3</v>
      </c>
      <c r="B521" s="131"/>
      <c r="C521" s="132" t="s">
        <v>281</v>
      </c>
      <c r="D521" s="150">
        <v>24022508</v>
      </c>
      <c r="E521" s="150"/>
      <c r="F521" s="134" t="s">
        <v>280</v>
      </c>
      <c r="G521" s="134"/>
      <c r="H521" s="131">
        <v>49.3</v>
      </c>
      <c r="I521" s="131"/>
      <c r="J521" s="131">
        <v>-5.95</v>
      </c>
      <c r="K521" s="135">
        <f t="shared" si="284"/>
        <v>-1429339.226</v>
      </c>
      <c r="L521" s="132"/>
      <c r="M521" s="135">
        <v>9960413</v>
      </c>
      <c r="N521" s="135"/>
      <c r="O521" s="135">
        <f t="shared" si="285"/>
        <v>15491434.226</v>
      </c>
      <c r="P521" s="135"/>
      <c r="Q521" s="131">
        <v>34.74</v>
      </c>
      <c r="R521" s="135">
        <f t="shared" si="286"/>
        <v>445924.9921128382</v>
      </c>
      <c r="S521" s="135"/>
      <c r="T521" s="140">
        <f t="shared" si="287"/>
        <v>1.8562799192858557</v>
      </c>
      <c r="U521" s="110">
        <v>3.13</v>
      </c>
      <c r="V521" s="114">
        <f t="shared" si="288"/>
        <v>751904.50040000002</v>
      </c>
      <c r="W521" s="111"/>
      <c r="X521" s="114">
        <f t="shared" si="289"/>
        <v>-305979.50828716182</v>
      </c>
      <c r="Y521" s="111"/>
      <c r="Z521" s="114">
        <f t="shared" si="290"/>
        <v>1184309644.3999999</v>
      </c>
      <c r="AA521" s="114"/>
      <c r="AB521" s="114">
        <f t="shared" si="291"/>
        <v>834541927.92000008</v>
      </c>
      <c r="AC521" s="111"/>
      <c r="AD521" s="122">
        <f t="shared" si="292"/>
        <v>7516813.2983886385</v>
      </c>
      <c r="AE521" s="111"/>
      <c r="AF521" s="111"/>
    </row>
    <row r="522" spans="1:32" ht="15.6">
      <c r="A522" s="131">
        <v>399.41</v>
      </c>
      <c r="B522" s="131"/>
      <c r="C522" s="132" t="s">
        <v>282</v>
      </c>
      <c r="D522" s="150">
        <v>8178843</v>
      </c>
      <c r="E522" s="150"/>
      <c r="F522" s="134" t="s">
        <v>280</v>
      </c>
      <c r="G522" s="134"/>
      <c r="H522" s="131">
        <v>48.88</v>
      </c>
      <c r="I522" s="131"/>
      <c r="J522" s="131">
        <v>-5.95</v>
      </c>
      <c r="K522" s="135">
        <f t="shared" si="284"/>
        <v>-486641.15850000002</v>
      </c>
      <c r="L522" s="132"/>
      <c r="M522" s="135">
        <v>3320672</v>
      </c>
      <c r="N522" s="135"/>
      <c r="O522" s="135">
        <f t="shared" si="285"/>
        <v>5344812.1585000008</v>
      </c>
      <c r="P522" s="135"/>
      <c r="Q522" s="131">
        <v>34.74</v>
      </c>
      <c r="R522" s="135">
        <f t="shared" si="286"/>
        <v>153851.81803396661</v>
      </c>
      <c r="S522" s="135"/>
      <c r="T522" s="140">
        <f t="shared" si="287"/>
        <v>1.8810951381994572</v>
      </c>
      <c r="U522" s="110">
        <v>3.22</v>
      </c>
      <c r="V522" s="114">
        <f t="shared" si="288"/>
        <v>263358.74459999998</v>
      </c>
      <c r="W522" s="111"/>
      <c r="X522" s="114">
        <f t="shared" si="289"/>
        <v>-109506.92656603336</v>
      </c>
      <c r="Y522" s="111"/>
      <c r="Z522" s="114">
        <f t="shared" si="290"/>
        <v>399781845.84000003</v>
      </c>
      <c r="AA522" s="114"/>
      <c r="AB522" s="114">
        <f t="shared" si="291"/>
        <v>284133005.81999999</v>
      </c>
      <c r="AC522" s="111"/>
      <c r="AD522" s="122">
        <f t="shared" si="292"/>
        <v>2506750.1227739365</v>
      </c>
      <c r="AE522" s="111"/>
      <c r="AF522" s="111"/>
    </row>
    <row r="523" spans="1:32" ht="15.6">
      <c r="A523" s="131">
        <v>399.44</v>
      </c>
      <c r="B523" s="131"/>
      <c r="C523" s="132" t="s">
        <v>283</v>
      </c>
      <c r="D523" s="150">
        <v>3181747</v>
      </c>
      <c r="E523" s="150"/>
      <c r="F523" s="134" t="s">
        <v>222</v>
      </c>
      <c r="G523" s="134"/>
      <c r="H523" s="131">
        <v>13.2</v>
      </c>
      <c r="I523" s="131"/>
      <c r="J523" s="131">
        <v>0</v>
      </c>
      <c r="K523" s="135">
        <f t="shared" si="284"/>
        <v>0</v>
      </c>
      <c r="L523" s="132"/>
      <c r="M523" s="135">
        <v>175243</v>
      </c>
      <c r="N523" s="135"/>
      <c r="O523" s="135">
        <f t="shared" si="285"/>
        <v>3006504</v>
      </c>
      <c r="P523" s="135"/>
      <c r="Q523" s="131">
        <v>12.7</v>
      </c>
      <c r="R523" s="135">
        <f t="shared" si="286"/>
        <v>236732.59842519686</v>
      </c>
      <c r="S523" s="135"/>
      <c r="T523" s="140">
        <f t="shared" si="287"/>
        <v>7.440333829974441</v>
      </c>
      <c r="U523" s="110">
        <v>6.67</v>
      </c>
      <c r="V523" s="114">
        <f t="shared" si="288"/>
        <v>212222.52489999999</v>
      </c>
      <c r="W523" s="111"/>
      <c r="X523" s="114">
        <f t="shared" si="289"/>
        <v>24510.073525196873</v>
      </c>
      <c r="Y523" s="111"/>
      <c r="Z523" s="114">
        <f t="shared" si="290"/>
        <v>41999060.399999999</v>
      </c>
      <c r="AA523" s="114"/>
      <c r="AB523" s="114">
        <f t="shared" si="291"/>
        <v>40408186.899999999</v>
      </c>
      <c r="AC523" s="111"/>
      <c r="AD523" s="122">
        <f t="shared" si="292"/>
        <v>120520.71969696959</v>
      </c>
      <c r="AE523" s="111"/>
      <c r="AF523" s="111"/>
    </row>
    <row r="524" spans="1:32" ht="15.6">
      <c r="A524" s="131">
        <v>399.45</v>
      </c>
      <c r="B524" s="131"/>
      <c r="C524" s="132" t="s">
        <v>284</v>
      </c>
      <c r="D524" s="150">
        <v>106004030</v>
      </c>
      <c r="E524" s="150"/>
      <c r="F524" s="134" t="s">
        <v>268</v>
      </c>
      <c r="G524" s="134"/>
      <c r="H524" s="131">
        <v>12</v>
      </c>
      <c r="I524" s="131"/>
      <c r="J524" s="131">
        <v>5</v>
      </c>
      <c r="K524" s="135">
        <f t="shared" si="284"/>
        <v>5300201.5</v>
      </c>
      <c r="L524" s="132"/>
      <c r="M524" s="135">
        <v>70073887</v>
      </c>
      <c r="N524" s="135"/>
      <c r="O524" s="135">
        <f t="shared" si="285"/>
        <v>30629941.5</v>
      </c>
      <c r="P524" s="135"/>
      <c r="Q524" s="131">
        <v>6.26</v>
      </c>
      <c r="R524" s="135">
        <f t="shared" si="286"/>
        <v>4892961.9009584663</v>
      </c>
      <c r="S524" s="135"/>
      <c r="T524" s="140">
        <f t="shared" si="287"/>
        <v>4.6158263048663963</v>
      </c>
      <c r="U524" s="110">
        <v>7.57</v>
      </c>
      <c r="V524" s="114">
        <f t="shared" si="288"/>
        <v>8024505.0710000005</v>
      </c>
      <c r="W524" s="111"/>
      <c r="X524" s="114">
        <f t="shared" si="289"/>
        <v>-3131543.1700415341</v>
      </c>
      <c r="Y524" s="111"/>
      <c r="Z524" s="114">
        <f t="shared" si="290"/>
        <v>1272048360</v>
      </c>
      <c r="AA524" s="114"/>
      <c r="AB524" s="114">
        <f t="shared" si="291"/>
        <v>663585227.79999995</v>
      </c>
      <c r="AC524" s="111"/>
      <c r="AD524" s="122">
        <f t="shared" si="292"/>
        <v>48169997.965833336</v>
      </c>
      <c r="AE524" s="111"/>
      <c r="AF524" s="111"/>
    </row>
    <row r="525" spans="1:32" ht="15.6">
      <c r="A525" s="131">
        <v>399.51</v>
      </c>
      <c r="B525" s="131"/>
      <c r="C525" s="132" t="s">
        <v>285</v>
      </c>
      <c r="D525" s="150">
        <v>1051693</v>
      </c>
      <c r="E525" s="150"/>
      <c r="F525" s="134" t="s">
        <v>278</v>
      </c>
      <c r="G525" s="134"/>
      <c r="H525" s="131">
        <v>14</v>
      </c>
      <c r="I525" s="131"/>
      <c r="J525" s="131">
        <v>5</v>
      </c>
      <c r="K525" s="135">
        <f t="shared" si="284"/>
        <v>52584.65</v>
      </c>
      <c r="L525" s="132"/>
      <c r="M525" s="135">
        <v>620724</v>
      </c>
      <c r="N525" s="135"/>
      <c r="O525" s="135">
        <f t="shared" si="285"/>
        <v>378384.35</v>
      </c>
      <c r="P525" s="135"/>
      <c r="Q525" s="131">
        <v>8.02</v>
      </c>
      <c r="R525" s="135">
        <f t="shared" si="286"/>
        <v>47180.093516209476</v>
      </c>
      <c r="S525" s="135"/>
      <c r="T525" s="140">
        <f t="shared" si="287"/>
        <v>4.4861089230611473</v>
      </c>
      <c r="U525" s="110">
        <v>5.67</v>
      </c>
      <c r="V525" s="114">
        <f t="shared" si="288"/>
        <v>59630.9931</v>
      </c>
      <c r="W525" s="111"/>
      <c r="X525" s="114">
        <f t="shared" si="289"/>
        <v>-12450.899583790524</v>
      </c>
      <c r="Y525" s="111"/>
      <c r="Z525" s="114">
        <f t="shared" si="290"/>
        <v>14723702</v>
      </c>
      <c r="AA525" s="114"/>
      <c r="AB525" s="114">
        <f t="shared" si="291"/>
        <v>8434577.8599999994</v>
      </c>
      <c r="AC525" s="111"/>
      <c r="AD525" s="122">
        <f t="shared" si="292"/>
        <v>426761.99521428574</v>
      </c>
      <c r="AE525" s="111"/>
      <c r="AF525" s="111"/>
    </row>
    <row r="526" spans="1:32" ht="15.6">
      <c r="A526" s="131">
        <v>399.52</v>
      </c>
      <c r="B526" s="131"/>
      <c r="C526" s="132" t="s">
        <v>286</v>
      </c>
      <c r="D526" s="150">
        <v>3180145</v>
      </c>
      <c r="E526" s="150"/>
      <c r="F526" s="134" t="s">
        <v>238</v>
      </c>
      <c r="G526" s="134"/>
      <c r="H526" s="131">
        <v>18</v>
      </c>
      <c r="I526" s="131"/>
      <c r="J526" s="131">
        <v>5</v>
      </c>
      <c r="K526" s="135">
        <f t="shared" si="284"/>
        <v>159007.25</v>
      </c>
      <c r="L526" s="132"/>
      <c r="M526" s="135">
        <v>2101473</v>
      </c>
      <c r="N526" s="135"/>
      <c r="O526" s="135">
        <f t="shared" si="285"/>
        <v>919664.75</v>
      </c>
      <c r="P526" s="135"/>
      <c r="Q526" s="131">
        <v>9.39</v>
      </c>
      <c r="R526" s="135">
        <f t="shared" si="286"/>
        <v>97940.867944621932</v>
      </c>
      <c r="S526" s="135"/>
      <c r="T526" s="140">
        <f t="shared" si="287"/>
        <v>3.0797610783351681</v>
      </c>
      <c r="U526" s="110">
        <v>4.5</v>
      </c>
      <c r="V526" s="114">
        <f t="shared" si="288"/>
        <v>143106.52499999999</v>
      </c>
      <c r="W526" s="111"/>
      <c r="X526" s="114">
        <f t="shared" si="289"/>
        <v>-45165.657055378062</v>
      </c>
      <c r="Y526" s="111"/>
      <c r="Z526" s="114">
        <f t="shared" si="290"/>
        <v>57242610</v>
      </c>
      <c r="AA526" s="114"/>
      <c r="AB526" s="114">
        <f t="shared" si="291"/>
        <v>29861561.550000001</v>
      </c>
      <c r="AC526" s="111"/>
      <c r="AD526" s="122">
        <f t="shared" si="292"/>
        <v>1445110.8904166664</v>
      </c>
      <c r="AE526" s="111"/>
      <c r="AF526" s="111"/>
    </row>
    <row r="527" spans="1:32" ht="15.6">
      <c r="A527" s="131">
        <v>399.6</v>
      </c>
      <c r="B527" s="131"/>
      <c r="C527" s="132" t="s">
        <v>287</v>
      </c>
      <c r="D527" s="150">
        <v>2114401</v>
      </c>
      <c r="E527" s="150"/>
      <c r="F527" s="134" t="s">
        <v>276</v>
      </c>
      <c r="G527" s="134"/>
      <c r="H527" s="131">
        <v>13</v>
      </c>
      <c r="I527" s="131"/>
      <c r="J527" s="131">
        <v>1</v>
      </c>
      <c r="K527" s="135">
        <f t="shared" si="284"/>
        <v>21144.010000000002</v>
      </c>
      <c r="L527" s="132"/>
      <c r="M527" s="135">
        <v>1320376</v>
      </c>
      <c r="N527" s="135"/>
      <c r="O527" s="135">
        <f t="shared" si="285"/>
        <v>772880.99</v>
      </c>
      <c r="P527" s="135"/>
      <c r="Q527" s="131">
        <v>7.36</v>
      </c>
      <c r="R527" s="135">
        <f t="shared" si="286"/>
        <v>105011.00407608695</v>
      </c>
      <c r="S527" s="135"/>
      <c r="T527" s="140">
        <f t="shared" si="287"/>
        <v>4.9664658726555153</v>
      </c>
      <c r="U527" s="110">
        <v>6.76</v>
      </c>
      <c r="V527" s="114">
        <f t="shared" si="288"/>
        <v>142933.50759999998</v>
      </c>
      <c r="W527" s="111"/>
      <c r="X527" s="114">
        <f t="shared" si="289"/>
        <v>-37922.503523913037</v>
      </c>
      <c r="Y527" s="111"/>
      <c r="Z527" s="114">
        <f t="shared" si="290"/>
        <v>27487213</v>
      </c>
      <c r="AA527" s="114"/>
      <c r="AB527" s="114">
        <f t="shared" si="291"/>
        <v>15561991.360000001</v>
      </c>
      <c r="AC527" s="111"/>
      <c r="AD527" s="122">
        <f t="shared" si="292"/>
        <v>908151.49412307667</v>
      </c>
      <c r="AE527" s="111"/>
      <c r="AF527" s="111"/>
    </row>
    <row r="528" spans="1:32" ht="15.6">
      <c r="A528" s="131">
        <v>399.61</v>
      </c>
      <c r="B528" s="131"/>
      <c r="C528" s="132" t="s">
        <v>288</v>
      </c>
      <c r="D528" s="150">
        <v>600464</v>
      </c>
      <c r="E528" s="150"/>
      <c r="F528" s="134" t="s">
        <v>248</v>
      </c>
      <c r="G528" s="134"/>
      <c r="H528" s="131">
        <v>8</v>
      </c>
      <c r="I528" s="131"/>
      <c r="J528" s="131">
        <v>0</v>
      </c>
      <c r="K528" s="135">
        <f t="shared" si="284"/>
        <v>0</v>
      </c>
      <c r="L528" s="132"/>
      <c r="M528" s="135">
        <v>571272</v>
      </c>
      <c r="N528" s="135"/>
      <c r="O528" s="135">
        <f t="shared" si="285"/>
        <v>29192</v>
      </c>
      <c r="P528" s="135"/>
      <c r="Q528" s="131">
        <v>2.77</v>
      </c>
      <c r="R528" s="135">
        <f t="shared" si="286"/>
        <v>10538.628158844765</v>
      </c>
      <c r="S528" s="135"/>
      <c r="T528" s="140">
        <f t="shared" si="287"/>
        <v>1.7550807640166213</v>
      </c>
      <c r="U528" s="110">
        <v>7.79</v>
      </c>
      <c r="V528" s="114">
        <f t="shared" si="288"/>
        <v>46776.145599999996</v>
      </c>
      <c r="W528" s="111"/>
      <c r="X528" s="114">
        <f t="shared" si="289"/>
        <v>-36237.517441155229</v>
      </c>
      <c r="Y528" s="111"/>
      <c r="Z528" s="114">
        <f t="shared" si="290"/>
        <v>4803712</v>
      </c>
      <c r="AA528" s="114"/>
      <c r="AB528" s="114">
        <f t="shared" si="291"/>
        <v>1663285.28</v>
      </c>
      <c r="AC528" s="111"/>
      <c r="AD528" s="122">
        <f t="shared" si="292"/>
        <v>392553.34</v>
      </c>
      <c r="AE528" s="111"/>
      <c r="AF528" s="111"/>
    </row>
    <row r="529" spans="1:32" ht="15.6">
      <c r="A529" s="131">
        <v>399.7</v>
      </c>
      <c r="B529" s="131"/>
      <c r="C529" s="132" t="s">
        <v>289</v>
      </c>
      <c r="D529" s="150">
        <v>34700270</v>
      </c>
      <c r="E529" s="150"/>
      <c r="F529" s="134" t="s">
        <v>280</v>
      </c>
      <c r="G529" s="134"/>
      <c r="H529" s="131">
        <v>24.45</v>
      </c>
      <c r="I529" s="131"/>
      <c r="J529" s="131">
        <v>0</v>
      </c>
      <c r="K529" s="135">
        <f t="shared" si="284"/>
        <v>0</v>
      </c>
      <c r="L529" s="132"/>
      <c r="M529" s="135">
        <v>23680917</v>
      </c>
      <c r="N529" s="135"/>
      <c r="O529" s="135">
        <f t="shared" si="285"/>
        <v>11019353</v>
      </c>
      <c r="P529" s="135"/>
      <c r="Q529" s="131">
        <v>12.51</v>
      </c>
      <c r="R529" s="135">
        <f t="shared" si="286"/>
        <v>880843.56514788175</v>
      </c>
      <c r="S529" s="135"/>
      <c r="T529" s="140">
        <f t="shared" si="287"/>
        <v>2.5384343267296816</v>
      </c>
      <c r="U529" s="110">
        <v>4.3899999999999997</v>
      </c>
      <c r="V529" s="114">
        <f t="shared" si="288"/>
        <v>1523341.8529999999</v>
      </c>
      <c r="W529" s="111"/>
      <c r="X529" s="114">
        <f t="shared" si="289"/>
        <v>-642498.28785211814</v>
      </c>
      <c r="Y529" s="111"/>
      <c r="Z529" s="114">
        <f t="shared" si="290"/>
        <v>848421601.5</v>
      </c>
      <c r="AA529" s="114"/>
      <c r="AB529" s="114">
        <f t="shared" si="291"/>
        <v>434100377.69999999</v>
      </c>
      <c r="AC529" s="111"/>
      <c r="AD529" s="122">
        <f t="shared" si="292"/>
        <v>16945653.325153373</v>
      </c>
      <c r="AE529" s="111"/>
      <c r="AF529" s="111"/>
    </row>
    <row r="530" spans="1:32" ht="15.6">
      <c r="A530" s="131"/>
      <c r="B530" s="131"/>
      <c r="C530" s="134" t="s">
        <v>290</v>
      </c>
      <c r="D530" s="153">
        <f>SUM(D520:D529)</f>
        <v>196152876</v>
      </c>
      <c r="E530" s="154"/>
      <c r="F530" s="134"/>
      <c r="G530" s="134"/>
      <c r="H530" s="171">
        <f>Z530/D530</f>
        <v>21.948452670864736</v>
      </c>
      <c r="I530" s="138"/>
      <c r="J530" s="171">
        <f>(K530/D530)*100</f>
        <v>1.8105078155978707</v>
      </c>
      <c r="K530" s="155">
        <f>SUM(K520:K529)</f>
        <v>3551363.1504999995</v>
      </c>
      <c r="L530" s="134"/>
      <c r="M530" s="155">
        <f>SUM(M520:M529)</f>
        <v>123672766</v>
      </c>
      <c r="N530" s="139"/>
      <c r="O530" s="155">
        <f>SUM(O520:O529)</f>
        <v>68928746.8495</v>
      </c>
      <c r="P530" s="154"/>
      <c r="Q530" s="171">
        <f>AB530/D530</f>
        <v>12.624877432029086</v>
      </c>
      <c r="R530" s="155">
        <f>SUM(R520:R529)</f>
        <v>6977826.3856402989</v>
      </c>
      <c r="S530" s="154"/>
      <c r="T530" s="172">
        <f t="shared" si="287"/>
        <v>3.5573408496137979</v>
      </c>
      <c r="U530" s="110">
        <f>(V530/D530)*100</f>
        <v>5.8679638695177738</v>
      </c>
      <c r="V530" s="129">
        <f>SUM(V520:V529)</f>
        <v>11510179.892700002</v>
      </c>
      <c r="W530" s="111"/>
      <c r="X530" s="129">
        <f>SUM(X520:X529)</f>
        <v>-4532353.5070597008</v>
      </c>
      <c r="Y530" s="111"/>
      <c r="Z530" s="129">
        <f>SUM(Z520:Z529)</f>
        <v>4305252115.1399994</v>
      </c>
      <c r="AA530" s="114"/>
      <c r="AB530" s="129">
        <f>SUM(AB520:AB529)</f>
        <v>2476406017.4399996</v>
      </c>
      <c r="AC530" s="111"/>
      <c r="AD530" s="129">
        <f>SUM(AD520:AD529)</f>
        <v>86855237.031616151</v>
      </c>
      <c r="AE530" s="111"/>
      <c r="AF530" s="111"/>
    </row>
    <row r="531" spans="1:32" ht="15.6">
      <c r="A531" s="110"/>
      <c r="B531" s="110"/>
      <c r="C531" s="111"/>
      <c r="D531" s="112"/>
      <c r="E531" s="112"/>
      <c r="F531" s="113"/>
      <c r="G531" s="113"/>
      <c r="H531" s="110"/>
      <c r="I531" s="110"/>
      <c r="J531" s="110"/>
      <c r="K531" s="114"/>
      <c r="L531" s="111"/>
      <c r="M531" s="114"/>
      <c r="N531" s="114"/>
      <c r="O531" s="114"/>
      <c r="P531" s="114"/>
      <c r="Q531" s="110"/>
      <c r="R531" s="114"/>
      <c r="S531" s="114"/>
      <c r="T531" s="115"/>
      <c r="U531" s="110"/>
      <c r="V531" s="114"/>
      <c r="W531" s="111"/>
      <c r="X531" s="114"/>
      <c r="Y531" s="111"/>
      <c r="Z531" s="114"/>
      <c r="AA531" s="114"/>
      <c r="AB531" s="114"/>
      <c r="AC531" s="111"/>
      <c r="AD531" s="129" t="e">
        <f>#REF!-#REF!</f>
        <v>#REF!</v>
      </c>
      <c r="AE531" s="111"/>
      <c r="AF531" s="111"/>
    </row>
    <row r="532" spans="1:32">
      <c r="D532" s="109"/>
      <c r="E532" s="109"/>
    </row>
  </sheetData>
  <phoneticPr fontId="0" type="noConversion"/>
  <pageMargins left="0.2" right="0.13" top="0.44" bottom="0.37" header="0.27" footer="0.22"/>
  <pageSetup scale="62" fitToHeight="15" orientation="portrait" r:id="rId1"/>
  <headerFooter scaleWithDoc="0" alignWithMargins="0">
    <oddFooter>&amp;C&amp;7Page &amp;P of &amp;N</oddFooter>
  </headerFooter>
  <rowBreaks count="6" manualBreakCount="6">
    <brk id="74" max="23" man="1"/>
    <brk id="138" max="23" man="1"/>
    <brk id="194" max="23" man="1"/>
    <brk id="261" max="23" man="1"/>
    <brk id="327" max="23" man="1"/>
    <brk id="397" max="2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Order - Final</DocumentSetType>
    <IsConfidential xmlns="dc463f71-b30c-4ab2-9473-d307f9d35888">false</IsConfidential>
    <AgendaOrder xmlns="dc463f71-b30c-4ab2-9473-d307f9d35888">true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2007-09-04T07:00:00+00:00</OpenedDate>
    <Date1 xmlns="dc463f71-b30c-4ab2-9473-d307f9d35888">2008-04-10T07:00:00+00:00</Date1>
    <IsDocumentOrder xmlns="dc463f71-b30c-4ab2-9473-d307f9d35888">true</IsDocumentOrder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071795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3F8FB4B2616434AB6212738905F1246" ma:contentTypeVersion="132" ma:contentTypeDescription="" ma:contentTypeScope="" ma:versionID="5bc9f557775c511af214332dcd7c1b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0F7630D-D868-4B30-8A69-477845EAC626}"/>
</file>

<file path=customXml/itemProps2.xml><?xml version="1.0" encoding="utf-8"?>
<ds:datastoreItem xmlns:ds="http://schemas.openxmlformats.org/officeDocument/2006/customXml" ds:itemID="{4427B565-101F-4677-877F-2E0D20DC2153}"/>
</file>

<file path=customXml/itemProps3.xml><?xml version="1.0" encoding="utf-8"?>
<ds:datastoreItem xmlns:ds="http://schemas.openxmlformats.org/officeDocument/2006/customXml" ds:itemID="{A61042F9-B966-4DFB-B044-462730362601}"/>
</file>

<file path=customXml/itemProps4.xml><?xml version="1.0" encoding="utf-8"?>
<ds:datastoreItem xmlns:ds="http://schemas.openxmlformats.org/officeDocument/2006/customXml" ds:itemID="{056CBB3C-7021-49B9-A490-547303451B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WA</vt:lpstr>
      <vt:lpstr>Stipulated Sched 1</vt:lpstr>
      <vt:lpstr>'Stipulated Sched 1'!Print_Area</vt:lpstr>
      <vt:lpstr>WA!Print_Area</vt:lpstr>
      <vt:lpstr>'Stipulated Sched 1'!Print_Titles</vt:lpstr>
      <vt:lpstr>WA!Print_Titles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2008-04-07T17:55:48Z</dcterms:created>
  <dcterms:modified xsi:type="dcterms:W3CDTF">2008-04-07T17:56:32Z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0x0101006E56B4D1795A2E4DB2F0B01679ED314A00F3F8FB4B2616434AB6212738905F1246</vt:lpwstr>
  </property>
  <property fmtid="{D5CDD505-2E9C-101B-9397-08002B2CF9AE}" pid="3" name="_docset_NoMedatataSyncRequired">
    <vt:lpwstr>False</vt:lpwstr>
  </property>
</Properties>
</file>