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3"/>
  </bookViews>
  <sheets>
    <sheet name="Exhibit D(1)" sheetId="1" r:id="rId1"/>
    <sheet name="Exhibit D(2)" sheetId="2" r:id="rId2"/>
    <sheet name="Exhibit D(3)" sheetId="3" r:id="rId3"/>
    <sheet name="Exhibit E" sheetId="4" r:id="rId4"/>
    <sheet name="Exhibit F" sheetId="5" r:id="rId5"/>
  </sheets>
  <definedNames>
    <definedName name="\H">'Exhibit D(1)'!$C$60</definedName>
    <definedName name="HOLDA">'Exhibit D(1)'!$C$58:$IR$8165</definedName>
    <definedName name="HOLDAA">'Exhibit D(1)'!$IJ$3:$IL$58</definedName>
    <definedName name="_xlnm.Print_Area" localSheetId="0">'Exhibit D(1)'!$A$1:$E$62</definedName>
    <definedName name="_xlnm.Print_Area" localSheetId="1">'Exhibit D(2)'!$A$1:$E$68</definedName>
    <definedName name="_xlnm.Print_Area" localSheetId="2">'Exhibit D(3)'!$A$1:$H$40</definedName>
    <definedName name="_xlnm.Print_Area" localSheetId="3">'Exhibit E'!$A$1:$F$71</definedName>
    <definedName name="_xlnm.Print_Area" localSheetId="4">'Exhibit F'!$A$1:$E$63</definedName>
    <definedName name="Print_Area_MI" localSheetId="0">'Exhibit D(1)'!$A$1:$E$62</definedName>
    <definedName name="TOP">'Exhibit D(1)'!$A$6:$E$6</definedName>
  </definedNames>
  <calcPr fullCalcOnLoad="1"/>
</workbook>
</file>

<file path=xl/sharedStrings.xml><?xml version="1.0" encoding="utf-8"?>
<sst xmlns="http://schemas.openxmlformats.org/spreadsheetml/2006/main" count="259" uniqueCount="226">
  <si>
    <t>PACIFICORP</t>
  </si>
  <si>
    <t>UNCONSOLIDATED BALANCE SHEET</t>
  </si>
  <si>
    <t xml:space="preserve">       ASSETS AND OTHER DEBITS</t>
  </si>
  <si>
    <t>TOTAL CORPORATION</t>
  </si>
  <si>
    <t>PROPOSED FINANCING</t>
  </si>
  <si>
    <t>TOTAL PROFORMA</t>
  </si>
  <si>
    <t xml:space="preserve">       UTILITY PLANT</t>
  </si>
  <si>
    <t>CONSTRUCTION WORK IN PROGRESS - ELECTRIC (107)</t>
  </si>
  <si>
    <t xml:space="preserve">  TOTAL UTILITY PLANT</t>
  </si>
  <si>
    <t>CR</t>
  </si>
  <si>
    <t xml:space="preserve">  UTILITY PLANT - NET</t>
  </si>
  <si>
    <t>NONUTILITY PROPERTY (121)</t>
  </si>
  <si>
    <t xml:space="preserve">ACCUM PROV FOR DEPR/AMORT OF NONUTILITY PROP (122) </t>
  </si>
  <si>
    <t>INVESTMENT IN SUBSIDIARY COMPANIES (123.1)</t>
  </si>
  <si>
    <t>OTHER INVESTMENTS (124)</t>
  </si>
  <si>
    <t>OTHER SPECIAL FUNDS (128)</t>
  </si>
  <si>
    <t xml:space="preserve">       CURRENT AND ACCRUED ASSETS</t>
  </si>
  <si>
    <t>CASH (131)</t>
  </si>
  <si>
    <t>SPECIAL DEPOSITS (132-134)</t>
  </si>
  <si>
    <t>WORKING FUNDS (135)</t>
  </si>
  <si>
    <t>TEMPORARY CASH INVESTMENTS (136)</t>
  </si>
  <si>
    <t>NOTES RECEIVABLE (141)</t>
  </si>
  <si>
    <t>CUSTOMER ACCOUNTS RECEIVABLE (142)</t>
  </si>
  <si>
    <t>OTHER ACCOUNTS RECEIVABLE (143)</t>
  </si>
  <si>
    <t>ACCUMULATED PROV FOR UNCOLLECTIBLE ACCOUNTS (144)</t>
  </si>
  <si>
    <t>ACCOUNTS RECEIVABLE FROM ASSOCIATED COMPANIES (146)</t>
  </si>
  <si>
    <t>FUEL STOCK (151-152)</t>
  </si>
  <si>
    <t>MATERIALS AND SUPPLIES (154-163)</t>
  </si>
  <si>
    <t>PREPAYMENTS (165)</t>
  </si>
  <si>
    <t>INTEREST AND DIVIDENDS RECEIVABLE (171)</t>
  </si>
  <si>
    <t>RENTS RECEIVABLE (172)</t>
  </si>
  <si>
    <t>ACCRUED UTILITY REVENUES (173)</t>
  </si>
  <si>
    <t>MISCELLANEOUS CURRENT AND ACCRUED ASSETS (174)</t>
  </si>
  <si>
    <t xml:space="preserve">  TOTAL CURRENT AND ACCRUED ASSETS</t>
  </si>
  <si>
    <t xml:space="preserve">       DEFERRED DEBITS</t>
  </si>
  <si>
    <t>UNAMORTIZED DEBT EXPENSE (181)</t>
  </si>
  <si>
    <t>UNRECOVERED PLANT AND REGULATORY STUDY COSTS (182.2)</t>
  </si>
  <si>
    <t>OTHER REGULATORY ASSETS (182.3)</t>
  </si>
  <si>
    <t>PRELIMINARY SURVEY &amp; INVESTIGATION CHARGES (183)</t>
  </si>
  <si>
    <t>TEMPORARY FACILITIES (185)</t>
  </si>
  <si>
    <t>MISCELLANEOUS DEFERRED DEBITS (186)</t>
  </si>
  <si>
    <t>UNAMORTIZED LOSS ON REACQUIRED DEBT (189)</t>
  </si>
  <si>
    <t>ACCUMULATED DEFERRED INCOME TAXES (190)</t>
  </si>
  <si>
    <t xml:space="preserve">  TOTAL DEFERRED DEBITS</t>
  </si>
  <si>
    <t xml:space="preserve">     LIABILITIES AND OTHER CREDITS</t>
  </si>
  <si>
    <t>COMMON STOCK ISSUED (201)</t>
  </si>
  <si>
    <t>OTHER PAID-IN CAPITAL (208-211)</t>
  </si>
  <si>
    <t xml:space="preserve">CAPITAL STOCK EXPENSE (214) </t>
  </si>
  <si>
    <t>DR</t>
  </si>
  <si>
    <t>PREFERRED STOCK ISSUED (204)</t>
  </si>
  <si>
    <t xml:space="preserve">     LONG-TERM DEBT</t>
  </si>
  <si>
    <t>BONDS (221)</t>
  </si>
  <si>
    <t>OTHER LONG-TERM DEBT (224)</t>
  </si>
  <si>
    <t>UNAMORTIZED PREMIUM ON LONG-TERM DEBT (225)</t>
  </si>
  <si>
    <t>UNAMORTIZED DISCOUNT ON LONG-TERM DEBT (226)</t>
  </si>
  <si>
    <t xml:space="preserve">  TOTAL LONG-TERM DEBT</t>
  </si>
  <si>
    <t xml:space="preserve">     OTHER NONCURRENT LIABILITIES</t>
  </si>
  <si>
    <t>OBLIGATIONS UNDER CAPITAL LEASES (227)</t>
  </si>
  <si>
    <t>ACCUMULATED PROVISION FOR PROPERTY INSURANCE (228.1)</t>
  </si>
  <si>
    <t>ACCUMULATED PROVISION FOR INJURIES &amp; DAMAGES (228.2)</t>
  </si>
  <si>
    <t>ACCUMULATED PROVISION FOR PENSIONS &amp; BENEFITS (228.3)</t>
  </si>
  <si>
    <t>ACCUMULATED MISCELLANEOUS OPERATING PROVISIONS (228.4)</t>
  </si>
  <si>
    <t>ACCUMULATED PROVISION FOR RATE REFUNDS (229)</t>
  </si>
  <si>
    <t xml:space="preserve">  TOTAL OTHER NONCURRENT LIABILITIES</t>
  </si>
  <si>
    <t xml:space="preserve">     CURRENT AND ACCRUED LIABILITIES</t>
  </si>
  <si>
    <t>NOTES PAYABLE (231)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</si>
  <si>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</si>
  <si>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</si>
  <si>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</si>
  <si>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</si>
  <si>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</si>
  <si>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</si>
  <si>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DIVIDENDS DECLARED (238)</t>
  </si>
  <si>
    <t>TAX COLLECTIONS PAYABLE (241)</t>
  </si>
  <si>
    <t>MISCELLANEOUS CURRENT AND ACCRUED LIABILITIES (242)</t>
  </si>
  <si>
    <t>OBLIGATIONS UNDER CAPITAL LEASES (243)</t>
  </si>
  <si>
    <t xml:space="preserve">  TOTAL CURRENT AND ACCRUED LIABILITIES</t>
  </si>
  <si>
    <t xml:space="preserve">     DEFERRED CREDITS</t>
  </si>
  <si>
    <t>CUSTOMER ADVANCES FOR CONSTRUCTION (252)</t>
  </si>
  <si>
    <t>OTHER DEFERRED CREDITS (253)</t>
  </si>
  <si>
    <t>OTHER REGULATORY LIABILITIES (254)</t>
  </si>
  <si>
    <t>ACCUMULATED DEFERRED INVESTMENT TAX CREDITS (255)</t>
  </si>
  <si>
    <t>UNAMORTIZED GAIN ON REACQUIRED DEBT (257)</t>
  </si>
  <si>
    <t>ACCUM DEFERRED INCOME TAXES - ACCEL AMORTIZTN (281)</t>
  </si>
  <si>
    <t>ACCUM DEFERRED INCOME TAXES-LIBRLZ DEPRECIATION (282)</t>
  </si>
  <si>
    <t xml:space="preserve">  TOTAL DEFERRED CREDITS </t>
  </si>
  <si>
    <t>Cash</t>
  </si>
  <si>
    <t>EXHIBIT D</t>
  </si>
  <si>
    <t xml:space="preserve">UNCONSOLIDATED STATEMENT OF INCOME </t>
  </si>
  <si>
    <t xml:space="preserve">TOTAL PROFORMA </t>
  </si>
  <si>
    <t>UTILITY OPERATING INCOME</t>
  </si>
  <si>
    <t xml:space="preserve">    OPERATING REVENUES</t>
  </si>
  <si>
    <t xml:space="preserve">    OPERATION AND MAINTENANCE EXPENSE</t>
  </si>
  <si>
    <t xml:space="preserve">        OPERATION</t>
  </si>
  <si>
    <t xml:space="preserve">        MAINTENANCE</t>
  </si>
  <si>
    <t xml:space="preserve">            TOTAL OPERATION AND MAINTENANCE EXPENSE</t>
  </si>
  <si>
    <t xml:space="preserve">    DEPRECIATION </t>
  </si>
  <si>
    <t xml:space="preserve">    AMORTIZATION </t>
  </si>
  <si>
    <t xml:space="preserve">    TAXES OTHER THAN INCOME TAXES</t>
  </si>
  <si>
    <t xml:space="preserve">    INCOME TAXES -- FEDERAL</t>
  </si>
  <si>
    <t xml:space="preserve">                                -- STATE</t>
  </si>
  <si>
    <t xml:space="preserve">    PROVISION FOR DEFERRED INCOME TAXES</t>
  </si>
  <si>
    <t xml:space="preserve">    INVESTMENT TAX CREDIT ADJUSTMENTS -- NET</t>
  </si>
  <si>
    <t xml:space="preserve">    GAINS FROM DISPOSITION OF UTILITY PLANT </t>
  </si>
  <si>
    <t xml:space="preserve">    LOSSES FROM DISPOSITION OF UTILITY PLANT</t>
  </si>
  <si>
    <t xml:space="preserve">    GAINS FROM DISPOSITION OF ALLOWANCES</t>
  </si>
  <si>
    <t xml:space="preserve">    OTHER UTILITY OPERATING INCOME - STEAM HTG</t>
  </si>
  <si>
    <t xml:space="preserve">        UTILITY OPERATING INCOME</t>
  </si>
  <si>
    <t>OTHER INCOME AND DEDUCTIONS</t>
  </si>
  <si>
    <t xml:space="preserve">    OTHER INCOME</t>
  </si>
  <si>
    <t xml:space="preserve">        INCOME FROM MERCHANDISING</t>
  </si>
  <si>
    <t xml:space="preserve">        INCOME FROM NONUTILITY OPERATIONS</t>
  </si>
  <si>
    <t xml:space="preserve">        NONOPERATING RENTAL INCOME</t>
  </si>
  <si>
    <t xml:space="preserve">        INTEREST AND DIVIDEND INCOME</t>
  </si>
  <si>
    <t xml:space="preserve">        ALLOW FOR FUNDS USED DURING CONSTRUCTION</t>
  </si>
  <si>
    <t xml:space="preserve">        MISCELLANEOUS NONOPERATING INCOME</t>
  </si>
  <si>
    <t xml:space="preserve">        GAIN ON DISPOSITION OF PROPERTY</t>
  </si>
  <si>
    <t xml:space="preserve">            TOTAL OTHER INCOME</t>
  </si>
  <si>
    <t xml:space="preserve">    OTHER INCOME DEDUCTIONS</t>
  </si>
  <si>
    <t xml:space="preserve">        LOSS ON DISPOSITION OF PROPERTY</t>
  </si>
  <si>
    <t xml:space="preserve">        MISCELLANEOUS AMORTIZATION</t>
  </si>
  <si>
    <t xml:space="preserve">        MISCELLANEOUS INCOME DEDUCTIONS</t>
  </si>
  <si>
    <t xml:space="preserve">            TOTAL OTHER INCOME DEDUCTIONS</t>
  </si>
  <si>
    <t xml:space="preserve">    TAXES APPLIC TO OTHER INCOME &amp; DEDUCTIONS</t>
  </si>
  <si>
    <t xml:space="preserve">        TAXES OTHER THAN INCOME TAXES</t>
  </si>
  <si>
    <t xml:space="preserve">        INCOME TAXES</t>
  </si>
  <si>
    <t xml:space="preserve">        INVESTMENT TAX CREDITS</t>
  </si>
  <si>
    <t xml:space="preserve">            TOTAL TAXES APPLIC TO OTHER INC &amp; DED</t>
  </si>
  <si>
    <t xml:space="preserve">                NET OTHER INCOME AND DEDUCTIONS</t>
  </si>
  <si>
    <t xml:space="preserve">        INCOME BEFORE INTEREST CHARGES</t>
  </si>
  <si>
    <t>INTEREST CHARGES</t>
  </si>
  <si>
    <t xml:space="preserve">    INTEREST ON BONDS</t>
  </si>
  <si>
    <t xml:space="preserve">    AMORTIZATION OF DEBT DISCOUNT AND EXPENSE</t>
  </si>
  <si>
    <t xml:space="preserve">    AMORTIZATION OF LOSS ON REACQUIRED DEBT</t>
  </si>
  <si>
    <t xml:space="preserve">    AMORTIZATION OF PREMIUM ON DEBT</t>
  </si>
  <si>
    <t xml:space="preserve">    AMORTIZATION OF GAIN ON REACQUIRED DEBT</t>
  </si>
  <si>
    <t xml:space="preserve">    INTEREST ON DEBT TO ASSOCIATED COMPANIES</t>
  </si>
  <si>
    <t xml:space="preserve">    OTHER INTEREST EXPENSE</t>
  </si>
  <si>
    <t xml:space="preserve">    ALLOW FOR BRD FUNDS USED DURING CONSTR </t>
  </si>
  <si>
    <t xml:space="preserve">        NET INTEREST CHARGES</t>
  </si>
  <si>
    <t xml:space="preserve">        INCOME BEFORE EXTRAORD. ITEMS</t>
  </si>
  <si>
    <t>EXTRAORDINARY ITEMS -- NET OF INCOME TAX</t>
  </si>
  <si>
    <t>NET INCOME</t>
  </si>
  <si>
    <t xml:space="preserve">    PREFERRED DIVIDEND REQUIREMENTS</t>
  </si>
  <si>
    <t>EARNINGS AVAILABLE FOR COMMON STOCK</t>
  </si>
  <si>
    <t>PAGE 1 OF 1</t>
  </si>
  <si>
    <t xml:space="preserve">     CUMULATIVE EFFECT OF CHANGE IN ACCT. PRINCIPLE</t>
  </si>
  <si>
    <t>Notes Payable - Commercial Paper</t>
  </si>
  <si>
    <t>PAGE 1 OF 2</t>
  </si>
  <si>
    <t>PAGE 2 OF 2</t>
  </si>
  <si>
    <t>DERIVATIVE INSTRUMENT ASSETS (175)</t>
  </si>
  <si>
    <t xml:space="preserve">ACCUMULATED OTHER COMPREHENSIVE INCOME (219)                              </t>
  </si>
  <si>
    <t>ASSET RETIREMENT OBLIGATION (230)</t>
  </si>
  <si>
    <t>DERIVATIVE INSTRUMENT LIABILITIES (244)</t>
  </si>
  <si>
    <t xml:space="preserve">    ACCRETION EXPENSE</t>
  </si>
  <si>
    <t xml:space="preserve">     INCOME TAX ON CUM. EFFECT OF CHANGE IN ACCT. PRINC</t>
  </si>
  <si>
    <t xml:space="preserve"> 409 / 216</t>
  </si>
  <si>
    <t>Taxes Accrued</t>
  </si>
  <si>
    <t>EXHIBIT E</t>
  </si>
  <si>
    <t>SOURCES AND USES OF TREASURY FUNDS</t>
  </si>
  <si>
    <t>TREASURY FUND USES:</t>
  </si>
  <si>
    <t xml:space="preserve">    UTILITY PLANT</t>
  </si>
  <si>
    <t xml:space="preserve">    ACCUMULATED PROVISION FOR DEPREC. AND AMORTIZATION</t>
  </si>
  <si>
    <t xml:space="preserve">        UTILITY PLANT - NET</t>
  </si>
  <si>
    <t xml:space="preserve">    INVESTMENT IN DEFERRED OR TERMINATED PROJECTS</t>
  </si>
  <si>
    <t xml:space="preserve">            TOTAL FUND USES</t>
  </si>
  <si>
    <t>TREASURY FUND SOURCES:</t>
  </si>
  <si>
    <t xml:space="preserve">    PERMANENT FINANCING ISSUANCES</t>
  </si>
  <si>
    <t xml:space="preserve">        LONG TERM DEBT</t>
  </si>
  <si>
    <t xml:space="preserve">        PREFERRED STOCK</t>
  </si>
  <si>
    <t xml:space="preserve">        COMMON STOCK</t>
  </si>
  <si>
    <t xml:space="preserve">        OBLIGATIONS UNDER CAPITAL LEASES</t>
  </si>
  <si>
    <t xml:space="preserve">            TOTAL</t>
  </si>
  <si>
    <t xml:space="preserve">    TEMPORARY FINANCING ISSUANCES</t>
  </si>
  <si>
    <t xml:space="preserve">        CURRENT PORTION OF LONG TERM DEBT</t>
  </si>
  <si>
    <t xml:space="preserve">        CURRENT PORTION OF CAPITAL LEASES</t>
  </si>
  <si>
    <t xml:space="preserve">        ADVANCES FROM SUBSIDIARIES (NET)</t>
  </si>
  <si>
    <t xml:space="preserve">            TOTAL FUND SOURCES</t>
  </si>
  <si>
    <t>BALANCE OF FUNDS OBTAINED FROM INCOME AND FROM SOURCES</t>
  </si>
  <si>
    <t>OTHER THAN SECURITIES ISSUED AND OTHER OBLIGATIONS INCURRED</t>
  </si>
  <si>
    <t>Temporary Cash Investment</t>
  </si>
  <si>
    <t>Interest Income</t>
  </si>
  <si>
    <t xml:space="preserve"> 419 / 216</t>
  </si>
  <si>
    <t>PacifiCorp</t>
  </si>
  <si>
    <t>Common Shares Issued</t>
  </si>
  <si>
    <t xml:space="preserve">        SHORT TERM DEBT (NET)</t>
  </si>
  <si>
    <t>Income Taxes - Federal (33.41% effective rate)</t>
  </si>
  <si>
    <t>Income Taxes - State (4.54% effective rate)</t>
  </si>
  <si>
    <t>Other Interest Expense</t>
  </si>
  <si>
    <t xml:space="preserve"> 431 / 216</t>
  </si>
  <si>
    <t>Transfer of cash to money market investment</t>
  </si>
  <si>
    <t>Proceeds used to retire existing short-term debt</t>
  </si>
  <si>
    <t>Interest earned on remaining balance of money market investment</t>
  </si>
  <si>
    <t>Reduced interest expense resulting from short-term debt paid off</t>
  </si>
  <si>
    <t>Net tax effect of above two interest income / interest expense amounts</t>
  </si>
  <si>
    <t>Pro Forma Assumptions:</t>
  </si>
  <si>
    <t>issuance cost.</t>
  </si>
  <si>
    <t>remaining proceeds invested at assumed 4.5% short-term debt rate.</t>
  </si>
  <si>
    <t>4)  Effective federal income tax rate of 33.41% and effective state tax rate of 4.54%.</t>
  </si>
  <si>
    <t>DECEMBER 31, 2005</t>
  </si>
  <si>
    <t>12 MONTHS ENDED DECEMBER 31, 2005</t>
  </si>
  <si>
    <t>Proposed Journal Entries for the 12 Months Ended December 31, 2005</t>
  </si>
  <si>
    <t>Pro Forma Issuance of 30,000,000 shares of Common Stock</t>
  </si>
  <si>
    <t>Proceeds of issuing 39,902,728 shares at $11.08 per share</t>
  </si>
  <si>
    <t>3)  Proceeds of common stock issuance used to retire December 31, 2005 short-term debt balance with</t>
  </si>
  <si>
    <t>ELECTRIC PLANT IN SERVICE (101-106, 114)</t>
  </si>
  <si>
    <t xml:space="preserve">       OTHER PROPERTY AND INVESTMENTS</t>
  </si>
  <si>
    <t>INVESTMENT IN ASSOCIATED COMPANIES (123)</t>
  </si>
  <si>
    <t xml:space="preserve">  TOTAL OTHER PROPERTY &amp; INVESTMENTS</t>
  </si>
  <si>
    <t>ACCUM PROV FOR DEPR/AMORT/DEPL (108, 110, 111, 115)</t>
  </si>
  <si>
    <t>LONG-TERM PORTION OF DERIVATIVE ASSETS (175)</t>
  </si>
  <si>
    <t>(LESS) LONG-TERM PORTION OF DERIVATIVE ASSETS (175)</t>
  </si>
  <si>
    <t xml:space="preserve">  TOTAL ASSETS</t>
  </si>
  <si>
    <t>RETAINED EARNINGS (215, 215.1, 216)</t>
  </si>
  <si>
    <t>UNAPPROP/UNDISTRIB SUBSIDARY EARNINGS (216.1)</t>
  </si>
  <si>
    <t>LONG-TERM PORTION OF DERIVATIVE LIABILITIES</t>
  </si>
  <si>
    <t>(LESS) LONG-TERM PORTION OF DERIVATIVE LIABILITIES</t>
  </si>
  <si>
    <t>ACCUM DEFERRED INCOME TAXES-OTHER (283)</t>
  </si>
  <si>
    <t xml:space="preserve">  TOTAL LIABILITIES AND STOCKHOLDERS EQUITY</t>
  </si>
  <si>
    <t xml:space="preserve">     PROPRIETARY CAPITAL</t>
  </si>
  <si>
    <t xml:space="preserve">  TOTAL PROPRIETARY CAPITAL</t>
  </si>
  <si>
    <t xml:space="preserve">        EQUITY IN EARNINGS OF SUBSIDIARY COMPANIES</t>
  </si>
  <si>
    <t>2)  Common stock issued at per share price equal to book value at February 28, 2006 of $11.08 with no stock</t>
  </si>
  <si>
    <t>1)  30,000,000 shares of common stock issued in addition to 9,902,728 shares actually issued on March 21, 2006</t>
  </si>
  <si>
    <t>to PacifiCorp Holdings, Inc., the parent company on that date.</t>
  </si>
  <si>
    <t>EXHIBIT 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</si>
</sst>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4">
    <font>
      <sz val="10"/>
      <name val="TimesNewRomanP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8"/>
      <name val="TimesNewRomanPS"/>
      <family val="0"/>
    </font>
    <font>
      <u val="single"/>
      <sz val="8.7"/>
      <color indexed="12"/>
      <name val="TimesNewRomanPS"/>
      <family val="0"/>
    </font>
    <font>
      <u val="single"/>
      <sz val="8.7"/>
      <color indexed="36"/>
      <name val="TimesNewRomanPS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2">
    <xf numFmtId="39" fontId="0" fillId="0" borderId="0" xfId="0" applyAlignment="1">
      <alignment/>
    </xf>
    <xf numFmtId="39" fontId="1" fillId="0" borderId="0" xfId="0" applyFont="1" applyAlignment="1" applyProtection="1">
      <alignment horizontal="centerContinuous"/>
      <protection/>
    </xf>
    <xf numFmtId="39" fontId="4" fillId="0" borderId="0" xfId="0" applyFont="1" applyAlignment="1" applyProtection="1">
      <alignment horizontal="centerContinuous"/>
      <protection/>
    </xf>
    <xf numFmtId="39" fontId="4" fillId="0" borderId="0" xfId="0" applyFont="1" applyAlignment="1">
      <alignment/>
    </xf>
    <xf numFmtId="39" fontId="5" fillId="0" borderId="0" xfId="0" applyFont="1" applyAlignment="1" applyProtection="1">
      <alignment horizontal="centerContinuous"/>
      <protection locked="0"/>
    </xf>
    <xf numFmtId="39" fontId="6" fillId="0" borderId="0" xfId="0" applyFont="1" applyAlignment="1" applyProtection="1">
      <alignment horizontal="centerContinuous"/>
      <protection locked="0"/>
    </xf>
    <xf numFmtId="164" fontId="5" fillId="0" borderId="0" xfId="0" applyNumberFormat="1" applyFont="1" applyAlignment="1" applyProtection="1">
      <alignment horizontal="centerContinuous"/>
      <protection locked="0"/>
    </xf>
    <xf numFmtId="39" fontId="1" fillId="0" borderId="1" xfId="0" applyFont="1" applyBorder="1" applyAlignment="1" applyProtection="1">
      <alignment/>
      <protection/>
    </xf>
    <xf numFmtId="39" fontId="1" fillId="0" borderId="2" xfId="0" applyFont="1" applyBorder="1" applyAlignment="1" applyProtection="1">
      <alignment horizontal="center"/>
      <protection/>
    </xf>
    <xf numFmtId="39" fontId="5" fillId="0" borderId="1" xfId="0" applyFont="1" applyBorder="1" applyAlignment="1" applyProtection="1">
      <alignment/>
      <protection locked="0"/>
    </xf>
    <xf numFmtId="39" fontId="4" fillId="0" borderId="3" xfId="0" applyFont="1" applyBorder="1" applyAlignment="1" applyProtection="1">
      <alignment/>
      <protection/>
    </xf>
    <xf numFmtId="39" fontId="4" fillId="0" borderId="2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/>
      <protection/>
    </xf>
    <xf numFmtId="39" fontId="5" fillId="0" borderId="2" xfId="0" applyFont="1" applyBorder="1" applyAlignment="1" applyProtection="1">
      <alignment/>
      <protection locked="0"/>
    </xf>
    <xf numFmtId="39" fontId="4" fillId="0" borderId="0" xfId="0" applyFont="1" applyAlignment="1">
      <alignment horizontal="right"/>
    </xf>
    <xf numFmtId="39" fontId="4" fillId="0" borderId="4" xfId="0" applyFont="1" applyBorder="1" applyAlignment="1" applyProtection="1">
      <alignment/>
      <protection/>
    </xf>
    <xf numFmtId="39" fontId="1" fillId="0" borderId="4" xfId="0" applyFont="1" applyBorder="1" applyAlignment="1" applyProtection="1">
      <alignment horizontal="center"/>
      <protection/>
    </xf>
    <xf numFmtId="39" fontId="6" fillId="0" borderId="0" xfId="0" applyFont="1" applyAlignment="1" applyProtection="1">
      <alignment horizontal="centerContinuous"/>
      <protection locked="0"/>
    </xf>
    <xf numFmtId="39" fontId="7" fillId="0" borderId="0" xfId="0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>
      <alignment/>
    </xf>
    <xf numFmtId="39" fontId="9" fillId="0" borderId="0" xfId="0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9" fontId="4" fillId="0" borderId="1" xfId="0" applyFont="1" applyBorder="1" applyAlignment="1" applyProtection="1" quotePrefix="1">
      <alignment horizontal="left"/>
      <protection/>
    </xf>
    <xf numFmtId="39" fontId="4" fillId="0" borderId="0" xfId="0" applyFont="1" applyAlignment="1" quotePrefix="1">
      <alignment horizontal="right"/>
    </xf>
    <xf numFmtId="39" fontId="4" fillId="0" borderId="0" xfId="0" applyFont="1" applyAlignment="1" quotePrefix="1">
      <alignment horizontal="left"/>
    </xf>
    <xf numFmtId="39" fontId="9" fillId="0" borderId="0" xfId="0" applyFont="1" applyAlignment="1" applyProtection="1" quotePrefix="1">
      <alignment horizontal="left"/>
      <protection/>
    </xf>
    <xf numFmtId="39" fontId="9" fillId="0" borderId="0" xfId="0" applyFont="1" applyAlignment="1" quotePrefix="1">
      <alignment horizontal="left"/>
    </xf>
    <xf numFmtId="37" fontId="9" fillId="0" borderId="0" xfId="0" applyNumberFormat="1" applyFont="1" applyAlignment="1">
      <alignment/>
    </xf>
    <xf numFmtId="39" fontId="9" fillId="0" borderId="0" xfId="0" applyFont="1" applyAlignment="1">
      <alignment/>
    </xf>
    <xf numFmtId="37" fontId="9" fillId="0" borderId="0" xfId="0" applyNumberFormat="1" applyFont="1" applyAlignment="1" applyProtection="1" quotePrefix="1">
      <alignment/>
      <protection/>
    </xf>
    <xf numFmtId="169" fontId="9" fillId="0" borderId="0" xfId="17" applyNumberFormat="1" applyFont="1" applyAlignment="1" applyProtection="1">
      <alignment/>
      <protection/>
    </xf>
    <xf numFmtId="39" fontId="6" fillId="0" borderId="0" xfId="0" applyFont="1" applyAlignment="1" applyProtection="1" quotePrefix="1">
      <alignment horizontal="centerContinuous"/>
      <protection locked="0"/>
    </xf>
    <xf numFmtId="39" fontId="3" fillId="0" borderId="0" xfId="0" applyFont="1" applyAlignment="1" applyProtection="1">
      <alignment/>
      <protection/>
    </xf>
    <xf numFmtId="39" fontId="13" fillId="0" borderId="0" xfId="0" applyFont="1" applyAlignment="1" applyProtection="1">
      <alignment/>
      <protection/>
    </xf>
    <xf numFmtId="39" fontId="9" fillId="0" borderId="0" xfId="0" applyFont="1" applyAlignment="1" quotePrefix="1">
      <alignment/>
    </xf>
    <xf numFmtId="167" fontId="9" fillId="0" borderId="0" xfId="15" applyNumberFormat="1" applyFont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 locked="0"/>
    </xf>
    <xf numFmtId="37" fontId="4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Fill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 locked="0"/>
    </xf>
    <xf numFmtId="37" fontId="4" fillId="0" borderId="4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 locked="0"/>
    </xf>
    <xf numFmtId="37" fontId="5" fillId="0" borderId="2" xfId="0" applyNumberFormat="1" applyFont="1" applyFill="1" applyBorder="1" applyAlignment="1" applyProtection="1">
      <alignment/>
      <protection locked="0"/>
    </xf>
    <xf numFmtId="37" fontId="4" fillId="0" borderId="2" xfId="0" applyNumberFormat="1" applyFont="1" applyFill="1" applyBorder="1" applyAlignment="1" applyProtection="1">
      <alignment/>
      <protection locked="0"/>
    </xf>
    <xf numFmtId="39" fontId="4" fillId="0" borderId="1" xfId="0" applyFont="1" applyBorder="1" applyAlignment="1" applyProtection="1" quotePrefix="1">
      <alignment/>
      <protection/>
    </xf>
    <xf numFmtId="39" fontId="4" fillId="0" borderId="4" xfId="0" applyFont="1" applyBorder="1" applyAlignment="1" applyProtection="1">
      <alignment horizontal="center"/>
      <protection/>
    </xf>
    <xf numFmtId="39" fontId="4" fillId="0" borderId="0" xfId="0" applyFont="1" applyAlignment="1">
      <alignment horizontal="center"/>
    </xf>
    <xf numFmtId="39" fontId="1" fillId="0" borderId="3" xfId="0" applyFont="1" applyBorder="1" applyAlignment="1" applyProtection="1">
      <alignment horizontal="center"/>
      <protection/>
    </xf>
    <xf numFmtId="39" fontId="4" fillId="0" borderId="3" xfId="0" applyFont="1" applyBorder="1" applyAlignment="1" applyProtection="1">
      <alignment horizontal="center"/>
      <protection/>
    </xf>
    <xf numFmtId="39" fontId="0" fillId="0" borderId="0" xfId="0" applyAlignment="1">
      <alignment horizontal="center"/>
    </xf>
    <xf numFmtId="39" fontId="9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75"/>
  <sheetViews>
    <sheetView defaultGridColor="0" zoomScale="87" zoomScaleNormal="87" colorId="22" workbookViewId="0" topLeftCell="A1">
      <selection activeCell="A1" sqref="A1"/>
    </sheetView>
  </sheetViews>
  <sheetFormatPr defaultColWidth="19.875" defaultRowHeight="12.75"/>
  <cols>
    <col min="1" max="1" width="79.375" style="3" bestFit="1" customWidth="1"/>
    <col min="2" max="2" width="5.875" style="3" customWidth="1"/>
    <col min="3" max="3" width="26.00390625" style="3" bestFit="1" customWidth="1"/>
    <col min="4" max="4" width="26.50390625" style="3" bestFit="1" customWidth="1"/>
    <col min="5" max="5" width="22.125" style="3" bestFit="1" customWidth="1"/>
    <col min="6" max="242" width="19.875" style="3" customWidth="1"/>
    <col min="243" max="243" width="9.875" style="3" customWidth="1"/>
    <col min="244" max="16384" width="19.875" style="3" customWidth="1"/>
  </cols>
  <sheetData>
    <row r="1" spans="1:5" ht="12.75" customHeight="1">
      <c r="A1" s="1" t="s">
        <v>87</v>
      </c>
      <c r="B1" s="2"/>
      <c r="C1" s="2"/>
      <c r="D1" s="2"/>
      <c r="E1" s="2"/>
    </row>
    <row r="2" spans="1:5" ht="6" customHeight="1">
      <c r="A2" s="1"/>
      <c r="B2" s="2"/>
      <c r="C2" s="2"/>
      <c r="D2" s="2"/>
      <c r="E2" s="2"/>
    </row>
    <row r="3" spans="1:5" ht="12.75" customHeight="1">
      <c r="A3" s="1" t="s">
        <v>0</v>
      </c>
      <c r="B3" s="2"/>
      <c r="C3" s="2"/>
      <c r="D3" s="2"/>
      <c r="E3" s="4"/>
    </row>
    <row r="4" spans="1:5" ht="12.75">
      <c r="A4" s="1" t="s">
        <v>1</v>
      </c>
      <c r="B4" s="2"/>
      <c r="C4" s="2"/>
      <c r="D4" s="2"/>
      <c r="E4" s="4"/>
    </row>
    <row r="5" spans="1:5" ht="12.75">
      <c r="A5" s="5" t="s">
        <v>199</v>
      </c>
      <c r="B5" s="2"/>
      <c r="C5" s="2"/>
      <c r="D5" s="2"/>
      <c r="E5" s="6"/>
    </row>
    <row r="7" spans="1:5" ht="24" customHeight="1">
      <c r="A7" s="7" t="s">
        <v>2</v>
      </c>
      <c r="B7" s="48"/>
      <c r="C7" s="8" t="s">
        <v>3</v>
      </c>
      <c r="D7" s="8" t="s">
        <v>4</v>
      </c>
      <c r="E7" s="8" t="s">
        <v>5</v>
      </c>
    </row>
    <row r="8" spans="1:5" ht="12.75">
      <c r="A8" s="9"/>
      <c r="B8" s="49"/>
      <c r="C8" s="11"/>
      <c r="D8" s="11"/>
      <c r="E8" s="11"/>
    </row>
    <row r="9" spans="1:5" ht="12.75">
      <c r="A9" s="7" t="s">
        <v>6</v>
      </c>
      <c r="B9" s="49"/>
      <c r="C9" s="11"/>
      <c r="D9" s="11"/>
      <c r="E9" s="11"/>
    </row>
    <row r="10" spans="1:5" ht="12.75">
      <c r="A10" s="12" t="s">
        <v>205</v>
      </c>
      <c r="B10" s="49"/>
      <c r="C10" s="37">
        <v>14532898825</v>
      </c>
      <c r="D10" s="38"/>
      <c r="E10" s="38">
        <f>C10+D10</f>
        <v>14532898825</v>
      </c>
    </row>
    <row r="11" spans="1:5" ht="12.75">
      <c r="A11" s="12" t="s">
        <v>7</v>
      </c>
      <c r="B11" s="49"/>
      <c r="C11" s="37">
        <v>594604038</v>
      </c>
      <c r="D11" s="38"/>
      <c r="E11" s="38">
        <f>C11+D11</f>
        <v>594604038</v>
      </c>
    </row>
    <row r="12" spans="1:5" ht="12.75">
      <c r="A12" s="12" t="s">
        <v>8</v>
      </c>
      <c r="B12" s="49"/>
      <c r="C12" s="38">
        <f>SUM(C9:C11)</f>
        <v>15127502863</v>
      </c>
      <c r="D12" s="38">
        <f>SUM(D9:D11)</f>
        <v>0</v>
      </c>
      <c r="E12" s="38">
        <f>SUM(E9:E11)</f>
        <v>15127502863</v>
      </c>
    </row>
    <row r="13" spans="1:5" ht="12.75">
      <c r="A13" s="12" t="s">
        <v>209</v>
      </c>
      <c r="B13" s="49" t="s">
        <v>9</v>
      </c>
      <c r="C13" s="37">
        <v>6129967945</v>
      </c>
      <c r="D13" s="38"/>
      <c r="E13" s="38">
        <f>C13+D13</f>
        <v>6129967945</v>
      </c>
    </row>
    <row r="14" spans="1:5" ht="12.75">
      <c r="A14" s="12" t="s">
        <v>10</v>
      </c>
      <c r="B14" s="49"/>
      <c r="C14" s="38">
        <f>C12-SUM(C13:C13)</f>
        <v>8997534918</v>
      </c>
      <c r="D14" s="38">
        <f>D12-SUM(D13:D13)</f>
        <v>0</v>
      </c>
      <c r="E14" s="38">
        <f>E12-SUM(E13:E13)</f>
        <v>8997534918</v>
      </c>
    </row>
    <row r="15" spans="1:5" ht="12.75">
      <c r="A15" s="12"/>
      <c r="B15" s="49"/>
      <c r="C15" s="37"/>
      <c r="D15" s="38"/>
      <c r="E15" s="38"/>
    </row>
    <row r="16" spans="1:5" ht="12.75">
      <c r="A16" s="7" t="s">
        <v>206</v>
      </c>
      <c r="B16" s="49"/>
      <c r="C16" s="37"/>
      <c r="D16" s="38"/>
      <c r="E16" s="38"/>
    </row>
    <row r="17" spans="1:5" ht="12.75">
      <c r="A17" s="12" t="s">
        <v>11</v>
      </c>
      <c r="B17" s="49"/>
      <c r="C17" s="37">
        <v>7836483</v>
      </c>
      <c r="D17" s="38"/>
      <c r="E17" s="38">
        <f aca="true" t="shared" si="0" ref="E17:E23">C17+D17</f>
        <v>7836483</v>
      </c>
    </row>
    <row r="18" spans="1:5" ht="12.75">
      <c r="A18" s="12" t="s">
        <v>12</v>
      </c>
      <c r="B18" s="49" t="s">
        <v>9</v>
      </c>
      <c r="C18" s="37">
        <v>1128545</v>
      </c>
      <c r="D18" s="38"/>
      <c r="E18" s="38">
        <f t="shared" si="0"/>
        <v>1128545</v>
      </c>
    </row>
    <row r="19" spans="1:5" ht="12.75">
      <c r="A19" s="12" t="s">
        <v>207</v>
      </c>
      <c r="B19" s="49"/>
      <c r="C19" s="37">
        <v>16579182</v>
      </c>
      <c r="D19" s="38"/>
      <c r="E19" s="38">
        <f t="shared" si="0"/>
        <v>16579182</v>
      </c>
    </row>
    <row r="20" spans="1:5" ht="12.75">
      <c r="A20" s="12" t="s">
        <v>13</v>
      </c>
      <c r="B20" s="49"/>
      <c r="C20" s="37">
        <v>84853402</v>
      </c>
      <c r="D20" s="38"/>
      <c r="E20" s="38">
        <f t="shared" si="0"/>
        <v>84853402</v>
      </c>
    </row>
    <row r="21" spans="1:5" ht="12.75">
      <c r="A21" s="12" t="s">
        <v>14</v>
      </c>
      <c r="B21" s="49"/>
      <c r="C21" s="37">
        <v>90179747</v>
      </c>
      <c r="D21" s="38"/>
      <c r="E21" s="38">
        <f t="shared" si="0"/>
        <v>90179747</v>
      </c>
    </row>
    <row r="22" spans="1:5" ht="12.75">
      <c r="A22" s="12" t="s">
        <v>15</v>
      </c>
      <c r="B22" s="49"/>
      <c r="C22" s="37">
        <v>11053888</v>
      </c>
      <c r="D22" s="38"/>
      <c r="E22" s="38">
        <f t="shared" si="0"/>
        <v>11053888</v>
      </c>
    </row>
    <row r="23" spans="1:5" ht="12.75">
      <c r="A23" s="12" t="s">
        <v>210</v>
      </c>
      <c r="B23" s="49"/>
      <c r="C23" s="37">
        <v>504831076</v>
      </c>
      <c r="D23" s="38"/>
      <c r="E23" s="38">
        <f t="shared" si="0"/>
        <v>504831076</v>
      </c>
    </row>
    <row r="24" spans="1:5" ht="12.75">
      <c r="A24" s="12" t="s">
        <v>208</v>
      </c>
      <c r="B24" s="49"/>
      <c r="C24" s="38">
        <f>SUM(C16:C23)-C18-C18</f>
        <v>714205233</v>
      </c>
      <c r="D24" s="38">
        <f>SUM(D16:D23)-D18-D18</f>
        <v>0</v>
      </c>
      <c r="E24" s="38">
        <f>SUM(E16:E23)-E18-E18</f>
        <v>714205233</v>
      </c>
    </row>
    <row r="25" spans="1:5" ht="12.75">
      <c r="A25" s="12"/>
      <c r="B25" s="49"/>
      <c r="C25" s="37"/>
      <c r="D25" s="38"/>
      <c r="E25" s="38"/>
    </row>
    <row r="26" spans="1:5" ht="12.75">
      <c r="A26" s="7" t="s">
        <v>16</v>
      </c>
      <c r="B26" s="49"/>
      <c r="C26" s="37"/>
      <c r="D26" s="38"/>
      <c r="E26" s="38"/>
    </row>
    <row r="27" spans="1:5" ht="12.75">
      <c r="A27" s="12" t="s">
        <v>17</v>
      </c>
      <c r="B27" s="49"/>
      <c r="C27" s="37">
        <v>17694774</v>
      </c>
      <c r="D27" s="37">
        <f>'Exhibit D(3)'!G5-'Exhibit D(3)'!H10</f>
        <v>0</v>
      </c>
      <c r="E27" s="38">
        <f aca="true" t="shared" si="1" ref="E27:E42">C27+D27</f>
        <v>17694774</v>
      </c>
    </row>
    <row r="28" spans="1:5" ht="12.75">
      <c r="A28" s="12" t="s">
        <v>18</v>
      </c>
      <c r="B28" s="49"/>
      <c r="C28" s="37">
        <v>10698954</v>
      </c>
      <c r="D28" s="38"/>
      <c r="E28" s="38">
        <f t="shared" si="1"/>
        <v>10698954</v>
      </c>
    </row>
    <row r="29" spans="1:5" ht="12.75">
      <c r="A29" s="12" t="s">
        <v>19</v>
      </c>
      <c r="B29" s="49"/>
      <c r="C29" s="37">
        <v>3720</v>
      </c>
      <c r="D29" s="38"/>
      <c r="E29" s="38">
        <f t="shared" si="1"/>
        <v>3720</v>
      </c>
    </row>
    <row r="30" spans="1:5" ht="12.75">
      <c r="A30" s="12" t="s">
        <v>20</v>
      </c>
      <c r="B30" s="49"/>
      <c r="C30" s="37">
        <v>113778292</v>
      </c>
      <c r="D30" s="39">
        <f>'Exhibit D(3)'!G9-'Exhibit D(3)'!H14+'Exhibit D(3)'!G17+'Exhibit D(3)'!G21</f>
        <v>247017722</v>
      </c>
      <c r="E30" s="38">
        <f t="shared" si="1"/>
        <v>360796014</v>
      </c>
    </row>
    <row r="31" spans="1:5" ht="12.75">
      <c r="A31" s="12" t="s">
        <v>21</v>
      </c>
      <c r="B31" s="49"/>
      <c r="C31" s="37">
        <v>1028037</v>
      </c>
      <c r="D31" s="38"/>
      <c r="E31" s="38">
        <f t="shared" si="1"/>
        <v>1028037</v>
      </c>
    </row>
    <row r="32" spans="1:5" ht="12.75">
      <c r="A32" s="12" t="s">
        <v>22</v>
      </c>
      <c r="B32" s="49"/>
      <c r="C32" s="37">
        <v>259768410</v>
      </c>
      <c r="D32" s="38"/>
      <c r="E32" s="38">
        <f t="shared" si="1"/>
        <v>259768410</v>
      </c>
    </row>
    <row r="33" spans="1:5" ht="12.75">
      <c r="A33" s="12" t="s">
        <v>23</v>
      </c>
      <c r="B33" s="49"/>
      <c r="C33" s="37">
        <v>16666819</v>
      </c>
      <c r="D33" s="38"/>
      <c r="E33" s="38">
        <f t="shared" si="1"/>
        <v>16666819</v>
      </c>
    </row>
    <row r="34" spans="1:5" ht="12.75">
      <c r="A34" s="12" t="s">
        <v>24</v>
      </c>
      <c r="B34" s="49" t="s">
        <v>9</v>
      </c>
      <c r="C34" s="37">
        <v>10876951</v>
      </c>
      <c r="D34" s="38"/>
      <c r="E34" s="38">
        <f t="shared" si="1"/>
        <v>10876951</v>
      </c>
    </row>
    <row r="35" spans="1:5" ht="12.75">
      <c r="A35" s="12" t="s">
        <v>25</v>
      </c>
      <c r="B35" s="49"/>
      <c r="C35" s="37">
        <v>2882277</v>
      </c>
      <c r="D35" s="38"/>
      <c r="E35" s="38">
        <f t="shared" si="1"/>
        <v>2882277</v>
      </c>
    </row>
    <row r="36" spans="1:5" ht="12.75">
      <c r="A36" s="12" t="s">
        <v>26</v>
      </c>
      <c r="B36" s="49"/>
      <c r="C36" s="37">
        <v>56631067</v>
      </c>
      <c r="D36" s="38"/>
      <c r="E36" s="38">
        <f t="shared" si="1"/>
        <v>56631067</v>
      </c>
    </row>
    <row r="37" spans="1:5" ht="12.75">
      <c r="A37" s="12" t="s">
        <v>27</v>
      </c>
      <c r="B37" s="49"/>
      <c r="C37" s="37">
        <v>117959772</v>
      </c>
      <c r="D37" s="38"/>
      <c r="E37" s="38">
        <f t="shared" si="1"/>
        <v>117959772</v>
      </c>
    </row>
    <row r="38" spans="1:5" ht="12.75">
      <c r="A38" s="12" t="s">
        <v>28</v>
      </c>
      <c r="B38" s="49"/>
      <c r="C38" s="37">
        <v>29709424</v>
      </c>
      <c r="D38" s="38"/>
      <c r="E38" s="38">
        <f t="shared" si="1"/>
        <v>29709424</v>
      </c>
    </row>
    <row r="39" spans="1:5" ht="12.75">
      <c r="A39" s="12" t="s">
        <v>29</v>
      </c>
      <c r="B39" s="49"/>
      <c r="C39" s="37">
        <v>94987</v>
      </c>
      <c r="D39" s="38"/>
      <c r="E39" s="38">
        <f t="shared" si="1"/>
        <v>94987</v>
      </c>
    </row>
    <row r="40" spans="1:5" ht="12.75">
      <c r="A40" s="12" t="s">
        <v>30</v>
      </c>
      <c r="B40" s="49"/>
      <c r="C40" s="37">
        <v>2571410</v>
      </c>
      <c r="D40" s="38"/>
      <c r="E40" s="38">
        <f t="shared" si="1"/>
        <v>2571410</v>
      </c>
    </row>
    <row r="41" spans="1:5" ht="12.75">
      <c r="A41" s="12" t="s">
        <v>31</v>
      </c>
      <c r="B41" s="49"/>
      <c r="C41" s="37">
        <v>169648000</v>
      </c>
      <c r="D41" s="38"/>
      <c r="E41" s="38">
        <f t="shared" si="1"/>
        <v>169648000</v>
      </c>
    </row>
    <row r="42" spans="1:5" ht="12.75">
      <c r="A42" s="12" t="s">
        <v>32</v>
      </c>
      <c r="B42" s="49"/>
      <c r="C42" s="37">
        <v>151667</v>
      </c>
      <c r="D42" s="38"/>
      <c r="E42" s="38">
        <f t="shared" si="1"/>
        <v>151667</v>
      </c>
    </row>
    <row r="43" spans="1:5" ht="12.75">
      <c r="A43" s="12" t="s">
        <v>150</v>
      </c>
      <c r="B43" s="49"/>
      <c r="C43" s="37">
        <v>884958679</v>
      </c>
      <c r="D43" s="38"/>
      <c r="E43" s="38">
        <f>C43+D43</f>
        <v>884958679</v>
      </c>
    </row>
    <row r="44" spans="1:5" ht="12.75">
      <c r="A44" s="45" t="s">
        <v>211</v>
      </c>
      <c r="B44" s="49" t="s">
        <v>9</v>
      </c>
      <c r="C44" s="37">
        <f>C23</f>
        <v>504831076</v>
      </c>
      <c r="D44" s="38"/>
      <c r="E44" s="38">
        <f>C44+D44</f>
        <v>504831076</v>
      </c>
    </row>
    <row r="45" spans="1:5" ht="12.75">
      <c r="A45" s="12" t="s">
        <v>33</v>
      </c>
      <c r="B45" s="49"/>
      <c r="C45" s="38">
        <f>SUM(C26:C44)-C34-C34-C44-C44</f>
        <v>1168538262</v>
      </c>
      <c r="D45" s="38">
        <f>SUM(D26:D44)-D34-D34-D44-D44</f>
        <v>247017722</v>
      </c>
      <c r="E45" s="38">
        <f>SUM(E26:E44)-E34-E34-E44-E44</f>
        <v>1415555984</v>
      </c>
    </row>
    <row r="46" spans="1:5" ht="12.75">
      <c r="A46" s="12"/>
      <c r="B46" s="49"/>
      <c r="C46" s="37"/>
      <c r="D46" s="38"/>
      <c r="E46" s="38"/>
    </row>
    <row r="47" spans="1:5" ht="12.75">
      <c r="A47" s="7" t="s">
        <v>34</v>
      </c>
      <c r="B47" s="49"/>
      <c r="C47" s="37"/>
      <c r="D47" s="38"/>
      <c r="E47" s="38"/>
    </row>
    <row r="48" spans="1:5" ht="12.75">
      <c r="A48" s="12" t="s">
        <v>35</v>
      </c>
      <c r="B48" s="49"/>
      <c r="C48" s="37">
        <v>24071762</v>
      </c>
      <c r="D48" s="37"/>
      <c r="E48" s="38">
        <f aca="true" t="shared" si="2" ref="E48:E55">C48+D48</f>
        <v>24071762</v>
      </c>
    </row>
    <row r="49" spans="1:5" ht="12.75">
      <c r="A49" s="12" t="s">
        <v>36</v>
      </c>
      <c r="B49" s="49"/>
      <c r="C49" s="37">
        <v>9839912</v>
      </c>
      <c r="D49" s="38"/>
      <c r="E49" s="38">
        <f t="shared" si="2"/>
        <v>9839912</v>
      </c>
    </row>
    <row r="50" spans="1:5" ht="12.75">
      <c r="A50" s="12" t="s">
        <v>37</v>
      </c>
      <c r="B50" s="49"/>
      <c r="C50" s="37">
        <v>885243418</v>
      </c>
      <c r="D50" s="37"/>
      <c r="E50" s="38">
        <f t="shared" si="2"/>
        <v>885243418</v>
      </c>
    </row>
    <row r="51" spans="1:5" ht="12.75">
      <c r="A51" s="12" t="s">
        <v>38</v>
      </c>
      <c r="B51" s="49"/>
      <c r="C51" s="37">
        <v>3388689</v>
      </c>
      <c r="D51" s="38"/>
      <c r="E51" s="38">
        <f t="shared" si="2"/>
        <v>3388689</v>
      </c>
    </row>
    <row r="52" spans="1:5" ht="12.75">
      <c r="A52" s="12" t="s">
        <v>39</v>
      </c>
      <c r="B52" s="49"/>
      <c r="C52" s="37">
        <v>134081</v>
      </c>
      <c r="D52" s="38"/>
      <c r="E52" s="38">
        <f t="shared" si="2"/>
        <v>134081</v>
      </c>
    </row>
    <row r="53" spans="1:5" ht="12.75">
      <c r="A53" s="12" t="s">
        <v>40</v>
      </c>
      <c r="B53" s="49"/>
      <c r="C53" s="37">
        <v>65950331</v>
      </c>
      <c r="D53" s="37"/>
      <c r="E53" s="38">
        <f t="shared" si="2"/>
        <v>65950331</v>
      </c>
    </row>
    <row r="54" spans="1:5" ht="12.75">
      <c r="A54" s="12" t="s">
        <v>41</v>
      </c>
      <c r="B54" s="49"/>
      <c r="C54" s="37">
        <v>30285935</v>
      </c>
      <c r="D54" s="37"/>
      <c r="E54" s="38">
        <f t="shared" si="2"/>
        <v>30285935</v>
      </c>
    </row>
    <row r="55" spans="1:5" ht="12.75">
      <c r="A55" s="12" t="s">
        <v>42</v>
      </c>
      <c r="B55" s="49"/>
      <c r="C55" s="37">
        <v>687255514</v>
      </c>
      <c r="D55" s="38"/>
      <c r="E55" s="38">
        <f t="shared" si="2"/>
        <v>687255514</v>
      </c>
    </row>
    <row r="56" spans="1:5" ht="12.75">
      <c r="A56" s="12" t="s">
        <v>43</v>
      </c>
      <c r="B56" s="49"/>
      <c r="C56" s="38">
        <f>SUM(C47:C55)</f>
        <v>1706169642</v>
      </c>
      <c r="D56" s="38">
        <f>SUM(D47:D55)</f>
        <v>0</v>
      </c>
      <c r="E56" s="38">
        <f>SUM(E47:E55)</f>
        <v>1706169642</v>
      </c>
    </row>
    <row r="57" spans="1:5" ht="12.75">
      <c r="A57" s="12"/>
      <c r="B57" s="49"/>
      <c r="C57" s="37"/>
      <c r="D57" s="38"/>
      <c r="E57" s="38"/>
    </row>
    <row r="58" spans="1:5" ht="12.75">
      <c r="A58" s="12" t="s">
        <v>212</v>
      </c>
      <c r="B58" s="49"/>
      <c r="C58" s="38">
        <f>C56+C45+C24+C14</f>
        <v>12586448055</v>
      </c>
      <c r="D58" s="38">
        <f>D56+D45+D24+D14</f>
        <v>247017722</v>
      </c>
      <c r="E58" s="38">
        <f>E56+E45+E24+E14</f>
        <v>12833465777</v>
      </c>
    </row>
    <row r="59" ht="12.75">
      <c r="B59" s="47"/>
    </row>
    <row r="60" ht="12.75">
      <c r="B60" s="47"/>
    </row>
    <row r="61" spans="2:5" ht="12.75">
      <c r="B61" s="47"/>
      <c r="E61" s="24" t="s">
        <v>87</v>
      </c>
    </row>
    <row r="62" spans="2:5" ht="12.75">
      <c r="B62" s="47"/>
      <c r="E62" s="14" t="s">
        <v>148</v>
      </c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47"/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</sheetData>
  <printOptions/>
  <pageMargins left="0.45" right="0.18" top="0.25" bottom="0.25" header="0.2" footer="0.2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="87" zoomScaleNormal="87" workbookViewId="0" topLeftCell="A1">
      <selection activeCell="A1" sqref="A1"/>
    </sheetView>
  </sheetViews>
  <sheetFormatPr defaultColWidth="9.00390625" defaultRowHeight="12.75"/>
  <cols>
    <col min="1" max="1" width="74.50390625" style="3" customWidth="1"/>
    <col min="2" max="2" width="7.125" style="3" customWidth="1"/>
    <col min="3" max="3" width="26.00390625" style="3" bestFit="1" customWidth="1"/>
    <col min="4" max="4" width="26.50390625" style="3" bestFit="1" customWidth="1"/>
    <col min="5" max="5" width="22.125" style="3" bestFit="1" customWidth="1"/>
    <col min="6" max="16384" width="9.375" style="3" customWidth="1"/>
  </cols>
  <sheetData>
    <row r="1" spans="1:5" ht="12.75">
      <c r="A1" s="1" t="s">
        <v>87</v>
      </c>
      <c r="B1" s="1"/>
      <c r="C1" s="1"/>
      <c r="D1" s="1"/>
      <c r="E1" s="4"/>
    </row>
    <row r="2" spans="1:5" ht="6" customHeight="1">
      <c r="A2" s="1"/>
      <c r="B2" s="1"/>
      <c r="C2" s="1"/>
      <c r="D2" s="1"/>
      <c r="E2" s="4"/>
    </row>
    <row r="3" spans="1:5" ht="12.75">
      <c r="A3" s="1" t="s">
        <v>0</v>
      </c>
      <c r="B3" s="1"/>
      <c r="C3" s="1"/>
      <c r="D3" s="1"/>
      <c r="E3" s="4"/>
    </row>
    <row r="4" spans="1:5" ht="12.75">
      <c r="A4" s="1" t="s">
        <v>1</v>
      </c>
      <c r="B4" s="1"/>
      <c r="C4" s="1"/>
      <c r="D4" s="1"/>
      <c r="E4" s="4"/>
    </row>
    <row r="5" spans="1:5" ht="12.75">
      <c r="A5" s="32" t="str">
        <f>'Exhibit D(1)'!A5</f>
        <v>DECEMBER 31, 2005</v>
      </c>
      <c r="B5" s="1"/>
      <c r="C5" s="1"/>
      <c r="D5" s="1"/>
      <c r="E5" s="6"/>
    </row>
    <row r="7" spans="1:5" ht="24" customHeight="1">
      <c r="A7" s="7" t="s">
        <v>44</v>
      </c>
      <c r="B7" s="46"/>
      <c r="C7" s="16" t="s">
        <v>3</v>
      </c>
      <c r="D7" s="16" t="s">
        <v>4</v>
      </c>
      <c r="E7" s="16" t="s">
        <v>5</v>
      </c>
    </row>
    <row r="8" spans="1:5" ht="12.75">
      <c r="A8" s="9"/>
      <c r="B8" s="46"/>
      <c r="C8" s="15"/>
      <c r="D8" s="15"/>
      <c r="E8" s="15"/>
    </row>
    <row r="9" spans="1:5" ht="12.75">
      <c r="A9" s="7" t="s">
        <v>219</v>
      </c>
      <c r="B9" s="46"/>
      <c r="C9" s="15"/>
      <c r="D9" s="15"/>
      <c r="E9" s="15"/>
    </row>
    <row r="10" spans="1:5" ht="12.75">
      <c r="A10" s="12" t="s">
        <v>45</v>
      </c>
      <c r="B10" s="46"/>
      <c r="C10" s="40">
        <v>3308226675</v>
      </c>
      <c r="D10" s="40">
        <f>'Exhibit D(3)'!H6</f>
        <v>442122222</v>
      </c>
      <c r="E10" s="41">
        <f aca="true" t="shared" si="0" ref="E10:E15">C10+D10</f>
        <v>3750348897</v>
      </c>
    </row>
    <row r="11" spans="1:5" ht="12.75">
      <c r="A11" s="12" t="s">
        <v>49</v>
      </c>
      <c r="B11" s="46"/>
      <c r="C11" s="40">
        <v>41463300</v>
      </c>
      <c r="D11" s="40"/>
      <c r="E11" s="41">
        <f t="shared" si="0"/>
        <v>41463300</v>
      </c>
    </row>
    <row r="12" spans="1:5" ht="12.75">
      <c r="A12" s="12" t="s">
        <v>46</v>
      </c>
      <c r="B12" s="46"/>
      <c r="C12" s="40">
        <v>1973218</v>
      </c>
      <c r="D12" s="41"/>
      <c r="E12" s="41">
        <f t="shared" si="0"/>
        <v>1973218</v>
      </c>
    </row>
    <row r="13" spans="1:5" ht="12.75">
      <c r="A13" s="12" t="s">
        <v>47</v>
      </c>
      <c r="B13" s="46" t="s">
        <v>48</v>
      </c>
      <c r="C13" s="40">
        <v>41288207</v>
      </c>
      <c r="D13" s="40"/>
      <c r="E13" s="41">
        <f t="shared" si="0"/>
        <v>41288207</v>
      </c>
    </row>
    <row r="14" spans="1:5" ht="12.75">
      <c r="A14" s="12" t="s">
        <v>213</v>
      </c>
      <c r="B14" s="46"/>
      <c r="C14" s="40">
        <v>492556075</v>
      </c>
      <c r="D14" s="40">
        <f>'Exhibit D(3)'!H18+'Exhibit D(3)'!H22-'Exhibit D(3)'!G25-'Exhibit D(3)'!G26</f>
        <v>12345157</v>
      </c>
      <c r="E14" s="41">
        <f t="shared" si="0"/>
        <v>504901232</v>
      </c>
    </row>
    <row r="15" spans="1:5" ht="12.75">
      <c r="A15" s="12" t="s">
        <v>214</v>
      </c>
      <c r="B15" s="46"/>
      <c r="C15" s="40">
        <v>7673226</v>
      </c>
      <c r="D15" s="41"/>
      <c r="E15" s="41">
        <f t="shared" si="0"/>
        <v>7673226</v>
      </c>
    </row>
    <row r="16" spans="1:5" ht="12.75">
      <c r="A16" s="12" t="s">
        <v>151</v>
      </c>
      <c r="B16" s="46" t="s">
        <v>48</v>
      </c>
      <c r="C16" s="40">
        <v>8067964</v>
      </c>
      <c r="D16" s="41"/>
      <c r="E16" s="41">
        <f>C16+D16</f>
        <v>8067964</v>
      </c>
    </row>
    <row r="17" spans="1:5" ht="12.75">
      <c r="A17" s="12" t="s">
        <v>220</v>
      </c>
      <c r="B17" s="46"/>
      <c r="C17" s="41">
        <f>SUM(C10:C16)-C13-C13-C16-C16</f>
        <v>3802536323</v>
      </c>
      <c r="D17" s="41">
        <f>SUM(D10:D16)-D13-D13-D16-D16</f>
        <v>454467379</v>
      </c>
      <c r="E17" s="41">
        <f>SUM(E10:E16)-E13-E13-E16-E16</f>
        <v>4257003702</v>
      </c>
    </row>
    <row r="18" spans="1:5" ht="12.75">
      <c r="A18" s="12"/>
      <c r="B18" s="46"/>
      <c r="C18" s="40"/>
      <c r="D18" s="41"/>
      <c r="E18" s="41"/>
    </row>
    <row r="19" spans="1:5" ht="12.75">
      <c r="A19" s="7" t="s">
        <v>50</v>
      </c>
      <c r="B19" s="46"/>
      <c r="C19" s="40"/>
      <c r="D19" s="41"/>
      <c r="E19" s="41"/>
    </row>
    <row r="20" spans="1:5" ht="12.75">
      <c r="A20" s="12" t="s">
        <v>51</v>
      </c>
      <c r="B20" s="46"/>
      <c r="C20" s="40">
        <v>4007276242</v>
      </c>
      <c r="D20" s="40"/>
      <c r="E20" s="41">
        <f>C20+D20</f>
        <v>4007276242</v>
      </c>
    </row>
    <row r="21" spans="1:5" ht="12.75">
      <c r="A21" s="12" t="s">
        <v>52</v>
      </c>
      <c r="B21" s="46"/>
      <c r="C21" s="40">
        <v>45000000</v>
      </c>
      <c r="D21" s="40"/>
      <c r="E21" s="41">
        <f>C21+D21</f>
        <v>45000000</v>
      </c>
    </row>
    <row r="22" spans="1:5" ht="12.75">
      <c r="A22" s="12" t="s">
        <v>53</v>
      </c>
      <c r="B22" s="46"/>
      <c r="C22" s="40">
        <v>46435</v>
      </c>
      <c r="D22" s="41"/>
      <c r="E22" s="41">
        <f>C22+D22</f>
        <v>46435</v>
      </c>
    </row>
    <row r="23" spans="1:5" ht="12.75">
      <c r="A23" s="12" t="s">
        <v>54</v>
      </c>
      <c r="B23" s="46" t="s">
        <v>48</v>
      </c>
      <c r="C23" s="40">
        <v>5397420</v>
      </c>
      <c r="D23" s="40"/>
      <c r="E23" s="41">
        <f>C23+D23</f>
        <v>5397420</v>
      </c>
    </row>
    <row r="24" spans="1:5" ht="12.75">
      <c r="A24" s="12" t="s">
        <v>55</v>
      </c>
      <c r="B24" s="46"/>
      <c r="C24" s="41">
        <f>SUM(C19:C23)-C23-C23</f>
        <v>4046925257</v>
      </c>
      <c r="D24" s="41">
        <f>SUM(D19:D23)-D23-D23</f>
        <v>0</v>
      </c>
      <c r="E24" s="41">
        <f>SUM(E19:E23)-E23-E23</f>
        <v>4046925257</v>
      </c>
    </row>
    <row r="25" spans="1:5" ht="12.75">
      <c r="A25" s="12"/>
      <c r="B25" s="46"/>
      <c r="C25" s="40"/>
      <c r="D25" s="41"/>
      <c r="E25" s="41"/>
    </row>
    <row r="26" spans="1:5" ht="12.75">
      <c r="A26" s="7" t="s">
        <v>56</v>
      </c>
      <c r="B26" s="46"/>
      <c r="C26" s="40"/>
      <c r="D26" s="41"/>
      <c r="E26" s="41"/>
    </row>
    <row r="27" spans="1:5" ht="12.75">
      <c r="A27" s="12" t="s">
        <v>57</v>
      </c>
      <c r="B27" s="46"/>
      <c r="C27" s="40">
        <v>38119090</v>
      </c>
      <c r="D27" s="41"/>
      <c r="E27" s="41">
        <f aca="true" t="shared" si="1" ref="E27:E33">C27+D27</f>
        <v>38119090</v>
      </c>
    </row>
    <row r="28" spans="1:5" ht="12.75">
      <c r="A28" s="12" t="s">
        <v>58</v>
      </c>
      <c r="B28" s="46"/>
      <c r="C28" s="40">
        <v>590161</v>
      </c>
      <c r="D28" s="41"/>
      <c r="E28" s="41">
        <f t="shared" si="1"/>
        <v>590161</v>
      </c>
    </row>
    <row r="29" spans="1:5" ht="12.75">
      <c r="A29" s="12" t="s">
        <v>59</v>
      </c>
      <c r="B29" s="46"/>
      <c r="C29" s="40">
        <v>3206521</v>
      </c>
      <c r="D29" s="41"/>
      <c r="E29" s="41">
        <f t="shared" si="1"/>
        <v>3206521</v>
      </c>
    </row>
    <row r="30" spans="1:5" ht="12.75">
      <c r="A30" s="12" t="s">
        <v>60</v>
      </c>
      <c r="B30" s="46"/>
      <c r="C30" s="40">
        <v>432165438</v>
      </c>
      <c r="D30" s="41"/>
      <c r="E30" s="41">
        <f t="shared" si="1"/>
        <v>432165438</v>
      </c>
    </row>
    <row r="31" spans="1:5" ht="12.75">
      <c r="A31" s="12" t="s">
        <v>61</v>
      </c>
      <c r="B31" s="46"/>
      <c r="C31" s="40">
        <v>37929426</v>
      </c>
      <c r="D31" s="41"/>
      <c r="E31" s="41">
        <f t="shared" si="1"/>
        <v>37929426</v>
      </c>
    </row>
    <row r="32" spans="1:5" ht="12.75">
      <c r="A32" s="12" t="s">
        <v>62</v>
      </c>
      <c r="B32" s="46"/>
      <c r="C32" s="40">
        <v>377</v>
      </c>
      <c r="D32" s="41"/>
      <c r="E32" s="41">
        <f t="shared" si="1"/>
        <v>377</v>
      </c>
    </row>
    <row r="33" spans="1:5" ht="12.75">
      <c r="A33" s="12" t="s">
        <v>215</v>
      </c>
      <c r="B33" s="46"/>
      <c r="C33" s="40">
        <v>533082317</v>
      </c>
      <c r="D33" s="41"/>
      <c r="E33" s="41">
        <f t="shared" si="1"/>
        <v>533082317</v>
      </c>
    </row>
    <row r="34" spans="1:5" ht="12.75">
      <c r="A34" s="12" t="s">
        <v>152</v>
      </c>
      <c r="B34" s="46"/>
      <c r="C34" s="40">
        <v>62393140</v>
      </c>
      <c r="D34" s="41"/>
      <c r="E34" s="41">
        <f>C34+D34</f>
        <v>62393140</v>
      </c>
    </row>
    <row r="35" spans="1:5" ht="12.75">
      <c r="A35" s="12" t="s">
        <v>63</v>
      </c>
      <c r="B35" s="46"/>
      <c r="C35" s="41">
        <f>SUM(C26:C34)</f>
        <v>1107486470</v>
      </c>
      <c r="D35" s="41">
        <f>SUM(D26:D34)</f>
        <v>0</v>
      </c>
      <c r="E35" s="41">
        <f>SUM(E26:E34)</f>
        <v>1107486470</v>
      </c>
    </row>
    <row r="36" spans="1:5" ht="12.75">
      <c r="A36" s="12"/>
      <c r="B36" s="46"/>
      <c r="C36" s="40"/>
      <c r="D36" s="41"/>
      <c r="E36" s="41"/>
    </row>
    <row r="37" spans="1:5" ht="12.75">
      <c r="A37" s="7" t="s">
        <v>64</v>
      </c>
      <c r="B37" s="46"/>
      <c r="C37" s="40"/>
      <c r="D37" s="41"/>
      <c r="E37" s="41"/>
    </row>
    <row r="38" spans="1:5" ht="12.75">
      <c r="A38" s="12" t="s">
        <v>65</v>
      </c>
      <c r="B38" s="46"/>
      <c r="C38" s="40">
        <v>215000000</v>
      </c>
      <c r="D38" s="40">
        <f>-'Exhibit D(3)'!G13</f>
        <v>-215000000</v>
      </c>
      <c r="E38" s="41">
        <f aca="true" t="shared" si="2" ref="E38:E48">C38+D38</f>
        <v>0</v>
      </c>
    </row>
    <row r="39" spans="1:5" ht="12.75">
      <c r="A39" s="12" t="s">
        <v>66</v>
      </c>
      <c r="B39" s="46"/>
      <c r="C39" s="40">
        <v>346405807</v>
      </c>
      <c r="D39" s="41"/>
      <c r="E39" s="41">
        <f t="shared" si="2"/>
        <v>346405807</v>
      </c>
    </row>
    <row r="40" spans="1:5" ht="12.75">
      <c r="A40" s="12" t="s">
        <v>67</v>
      </c>
      <c r="B40" s="46"/>
      <c r="C40" s="40">
        <v>1649520</v>
      </c>
      <c r="D40" s="41"/>
      <c r="E40" s="41">
        <f t="shared" si="2"/>
        <v>1649520</v>
      </c>
    </row>
    <row r="41" spans="1:5" ht="12.75">
      <c r="A41" s="12" t="s">
        <v>68</v>
      </c>
      <c r="B41" s="46"/>
      <c r="C41" s="40">
        <v>9599395</v>
      </c>
      <c r="D41" s="41"/>
      <c r="E41" s="41">
        <f t="shared" si="2"/>
        <v>9599395</v>
      </c>
    </row>
    <row r="42" spans="1:5" ht="12.75">
      <c r="A42" s="12" t="s">
        <v>69</v>
      </c>
      <c r="B42" s="46"/>
      <c r="C42" s="40">
        <v>35286140</v>
      </c>
      <c r="D42" s="41"/>
      <c r="E42" s="41">
        <f t="shared" si="2"/>
        <v>35286140</v>
      </c>
    </row>
    <row r="43" spans="1:5" ht="12.75">
      <c r="A43" s="12" t="s">
        <v>70</v>
      </c>
      <c r="B43" s="46"/>
      <c r="C43" s="40">
        <v>27310489</v>
      </c>
      <c r="D43" s="40">
        <f>'Exhibit D(3)'!H27</f>
        <v>7550343</v>
      </c>
      <c r="E43" s="41">
        <f t="shared" si="2"/>
        <v>34860832</v>
      </c>
    </row>
    <row r="44" spans="1:5" ht="12.75">
      <c r="A44" s="12" t="s">
        <v>71</v>
      </c>
      <c r="B44" s="46"/>
      <c r="C44" s="40">
        <v>53036300</v>
      </c>
      <c r="D44" s="41"/>
      <c r="E44" s="41">
        <f t="shared" si="2"/>
        <v>53036300</v>
      </c>
    </row>
    <row r="45" spans="1:5" ht="12.75">
      <c r="A45" s="12" t="s">
        <v>72</v>
      </c>
      <c r="B45" s="46"/>
      <c r="C45" s="40">
        <v>520947</v>
      </c>
      <c r="D45" s="41"/>
      <c r="E45" s="41">
        <f t="shared" si="2"/>
        <v>520947</v>
      </c>
    </row>
    <row r="46" spans="1:5" ht="12.75">
      <c r="A46" s="12" t="s">
        <v>73</v>
      </c>
      <c r="B46" s="46"/>
      <c r="C46" s="40">
        <v>12093258</v>
      </c>
      <c r="D46" s="41"/>
      <c r="E46" s="41">
        <f t="shared" si="2"/>
        <v>12093258</v>
      </c>
    </row>
    <row r="47" spans="1:5" ht="12.75">
      <c r="A47" s="12" t="s">
        <v>74</v>
      </c>
      <c r="B47" s="46"/>
      <c r="C47" s="40">
        <v>68282282</v>
      </c>
      <c r="D47" s="40"/>
      <c r="E47" s="41">
        <f t="shared" si="2"/>
        <v>68282282</v>
      </c>
    </row>
    <row r="48" spans="1:5" ht="12.75">
      <c r="A48" s="12" t="s">
        <v>75</v>
      </c>
      <c r="B48" s="46"/>
      <c r="C48" s="40">
        <v>553086</v>
      </c>
      <c r="D48" s="41"/>
      <c r="E48" s="41">
        <f t="shared" si="2"/>
        <v>553086</v>
      </c>
    </row>
    <row r="49" spans="1:5" ht="12.75">
      <c r="A49" s="12" t="s">
        <v>153</v>
      </c>
      <c r="B49" s="46"/>
      <c r="C49" s="40">
        <v>743246559</v>
      </c>
      <c r="D49" s="41"/>
      <c r="E49" s="41">
        <f>C49+D49</f>
        <v>743246559</v>
      </c>
    </row>
    <row r="50" spans="1:5" ht="12.75">
      <c r="A50" s="45" t="s">
        <v>216</v>
      </c>
      <c r="B50" s="46" t="s">
        <v>48</v>
      </c>
      <c r="C50" s="40">
        <f>C33</f>
        <v>533082317</v>
      </c>
      <c r="D50" s="41"/>
      <c r="E50" s="41">
        <f>C50+D50</f>
        <v>533082317</v>
      </c>
    </row>
    <row r="51" spans="1:5" ht="12.75">
      <c r="A51" s="12" t="s">
        <v>76</v>
      </c>
      <c r="B51" s="46"/>
      <c r="C51" s="41">
        <f>SUM(C37:C50)-C50-C50</f>
        <v>979901466</v>
      </c>
      <c r="D51" s="41">
        <f>SUM(D37:D50)-D50-D50</f>
        <v>-207449657</v>
      </c>
      <c r="E51" s="41">
        <f>SUM(E37:E50)-E50-E50</f>
        <v>772451809</v>
      </c>
    </row>
    <row r="52" spans="1:5" ht="12.75">
      <c r="A52" s="12"/>
      <c r="B52" s="46"/>
      <c r="C52" s="40"/>
      <c r="D52" s="41"/>
      <c r="E52" s="41"/>
    </row>
    <row r="53" spans="1:5" ht="12.75">
      <c r="A53" s="7" t="s">
        <v>77</v>
      </c>
      <c r="B53" s="46"/>
      <c r="C53" s="40"/>
      <c r="D53" s="41"/>
      <c r="E53" s="41"/>
    </row>
    <row r="54" spans="1:5" ht="12.75">
      <c r="A54" s="12" t="s">
        <v>78</v>
      </c>
      <c r="B54" s="46"/>
      <c r="C54" s="40">
        <v>6546023</v>
      </c>
      <c r="D54" s="41"/>
      <c r="E54" s="41">
        <f aca="true" t="shared" si="3" ref="E54:E61">C54+D54</f>
        <v>6546023</v>
      </c>
    </row>
    <row r="55" spans="1:5" ht="12.75">
      <c r="A55" s="12" t="s">
        <v>79</v>
      </c>
      <c r="B55" s="46"/>
      <c r="C55" s="40">
        <v>61591991</v>
      </c>
      <c r="D55" s="41"/>
      <c r="E55" s="41">
        <f t="shared" si="3"/>
        <v>61591991</v>
      </c>
    </row>
    <row r="56" spans="1:5" ht="12.75">
      <c r="A56" s="12" t="s">
        <v>80</v>
      </c>
      <c r="B56" s="46"/>
      <c r="C56" s="40">
        <v>198320601</v>
      </c>
      <c r="D56" s="41"/>
      <c r="E56" s="41">
        <f t="shared" si="3"/>
        <v>198320601</v>
      </c>
    </row>
    <row r="57" spans="1:5" ht="12.75">
      <c r="A57" s="12" t="s">
        <v>81</v>
      </c>
      <c r="B57" s="46"/>
      <c r="C57" s="40">
        <v>69608060</v>
      </c>
      <c r="D57" s="41"/>
      <c r="E57" s="41">
        <f t="shared" si="3"/>
        <v>69608060</v>
      </c>
    </row>
    <row r="58" spans="1:5" ht="12.75">
      <c r="A58" s="12" t="s">
        <v>82</v>
      </c>
      <c r="B58" s="46"/>
      <c r="C58" s="40">
        <v>140415</v>
      </c>
      <c r="D58" s="41"/>
      <c r="E58" s="41">
        <f t="shared" si="3"/>
        <v>140415</v>
      </c>
    </row>
    <row r="59" spans="1:5" ht="12.75">
      <c r="A59" s="12" t="s">
        <v>83</v>
      </c>
      <c r="B59" s="46"/>
      <c r="C59" s="40">
        <v>634485</v>
      </c>
      <c r="D59" s="41"/>
      <c r="E59" s="41">
        <f t="shared" si="3"/>
        <v>634485</v>
      </c>
    </row>
    <row r="60" spans="1:5" ht="12.75">
      <c r="A60" s="12" t="s">
        <v>84</v>
      </c>
      <c r="B60" s="46"/>
      <c r="C60" s="40">
        <v>1981854886</v>
      </c>
      <c r="D60" s="41"/>
      <c r="E60" s="41">
        <f t="shared" si="3"/>
        <v>1981854886</v>
      </c>
    </row>
    <row r="61" spans="1:5" ht="12.75">
      <c r="A61" s="12" t="s">
        <v>217</v>
      </c>
      <c r="B61" s="46"/>
      <c r="C61" s="40">
        <v>330902078</v>
      </c>
      <c r="D61" s="41"/>
      <c r="E61" s="41">
        <f t="shared" si="3"/>
        <v>330902078</v>
      </c>
    </row>
    <row r="62" spans="1:5" ht="12.75">
      <c r="A62" s="12" t="s">
        <v>85</v>
      </c>
      <c r="B62" s="46"/>
      <c r="C62" s="41">
        <f>SUM(C53:C61)</f>
        <v>2649598539</v>
      </c>
      <c r="D62" s="41">
        <f>SUM(D53:D61)</f>
        <v>0</v>
      </c>
      <c r="E62" s="41">
        <f>SUM(E53:E61)</f>
        <v>2649598539</v>
      </c>
    </row>
    <row r="63" spans="1:5" ht="12.75">
      <c r="A63" s="12"/>
      <c r="B63" s="46"/>
      <c r="C63" s="40"/>
      <c r="D63" s="41"/>
      <c r="E63" s="41"/>
    </row>
    <row r="64" spans="1:5" ht="12.75">
      <c r="A64" s="12" t="s">
        <v>218</v>
      </c>
      <c r="B64" s="46"/>
      <c r="C64" s="41">
        <f>C17+C24+C35+C51+C62</f>
        <v>12586448055</v>
      </c>
      <c r="D64" s="41">
        <f>D17+D24+D35+D51+D62</f>
        <v>247017722</v>
      </c>
      <c r="E64" s="41">
        <f>E17+E24+E35+E51+E62</f>
        <v>12833465777</v>
      </c>
    </row>
    <row r="65" ht="12.75">
      <c r="B65" s="47"/>
    </row>
    <row r="66" ht="12.75">
      <c r="B66" s="47"/>
    </row>
    <row r="67" spans="2:5" ht="12.75">
      <c r="B67" s="47"/>
      <c r="E67" s="24" t="s">
        <v>87</v>
      </c>
    </row>
    <row r="68" spans="2:5" ht="12.75">
      <c r="B68" s="47"/>
      <c r="E68" s="14" t="s">
        <v>149</v>
      </c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  <row r="80" ht="12.75">
      <c r="B80" s="47"/>
    </row>
    <row r="81" ht="12.75">
      <c r="B81" s="47"/>
    </row>
  </sheetData>
  <printOptions/>
  <pageMargins left="0.45" right="0.18" top="0.25" bottom="0.25" header="0.2" footer="0.2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1" sqref="A1"/>
    </sheetView>
  </sheetViews>
  <sheetFormatPr defaultColWidth="9.00390625" defaultRowHeight="12.75"/>
  <cols>
    <col min="1" max="1" width="8.50390625" style="3" customWidth="1"/>
    <col min="2" max="2" width="54.875" style="3" customWidth="1"/>
    <col min="3" max="3" width="7.50390625" style="3" customWidth="1"/>
    <col min="4" max="4" width="2.125" style="3" customWidth="1"/>
    <col min="5" max="5" width="6.875" style="3" customWidth="1"/>
    <col min="6" max="6" width="3.50390625" style="3" customWidth="1"/>
    <col min="7" max="7" width="21.625" style="3" customWidth="1"/>
    <col min="8" max="8" width="22.375" style="3" customWidth="1"/>
    <col min="9" max="9" width="10.625" style="3" customWidth="1"/>
    <col min="10" max="16384" width="9.375" style="3" customWidth="1"/>
  </cols>
  <sheetData>
    <row r="1" spans="1:8" ht="16.5" customHeight="1">
      <c r="A1" s="18" t="s">
        <v>183</v>
      </c>
      <c r="B1" s="18"/>
      <c r="C1" s="18"/>
      <c r="D1" s="18"/>
      <c r="E1" s="18"/>
      <c r="F1" s="18"/>
      <c r="G1" s="18"/>
      <c r="H1" s="18"/>
    </row>
    <row r="2" spans="1:8" ht="16.5" customHeight="1">
      <c r="A2" s="18" t="s">
        <v>202</v>
      </c>
      <c r="B2" s="18"/>
      <c r="C2" s="18"/>
      <c r="D2" s="18"/>
      <c r="E2" s="18"/>
      <c r="F2" s="18"/>
      <c r="G2" s="18"/>
      <c r="H2" s="18"/>
    </row>
    <row r="3" spans="1:8" ht="16.5" customHeight="1">
      <c r="A3" s="18" t="s">
        <v>201</v>
      </c>
      <c r="B3" s="18"/>
      <c r="C3" s="18"/>
      <c r="D3" s="18"/>
      <c r="E3" s="18"/>
      <c r="F3" s="18"/>
      <c r="G3" s="18"/>
      <c r="H3" s="18"/>
    </row>
    <row r="4" spans="3:5" ht="15" customHeight="1">
      <c r="C4" s="20"/>
      <c r="D4" s="20"/>
      <c r="E4" s="20"/>
    </row>
    <row r="5" spans="1:8" ht="15" customHeight="1">
      <c r="A5" s="21" t="s">
        <v>86</v>
      </c>
      <c r="B5" s="21"/>
      <c r="C5" s="22">
        <v>131</v>
      </c>
      <c r="D5" s="20"/>
      <c r="E5" s="20"/>
      <c r="G5" s="31">
        <f>332400000+109722222</f>
        <v>442122222</v>
      </c>
      <c r="H5" s="22"/>
    </row>
    <row r="6" spans="1:8" ht="15" customHeight="1">
      <c r="A6" s="21"/>
      <c r="B6" s="21" t="s">
        <v>184</v>
      </c>
      <c r="C6" s="22">
        <v>201</v>
      </c>
      <c r="D6" s="20"/>
      <c r="E6" s="20"/>
      <c r="G6" s="19"/>
      <c r="H6" s="31">
        <f>G5</f>
        <v>442122222</v>
      </c>
    </row>
    <row r="7" spans="1:8" ht="15" customHeight="1">
      <c r="A7" s="33" t="s">
        <v>203</v>
      </c>
      <c r="B7" s="21"/>
      <c r="C7" s="22"/>
      <c r="D7" s="20"/>
      <c r="E7" s="20"/>
      <c r="G7" s="19"/>
      <c r="H7" s="31"/>
    </row>
    <row r="8" spans="3:5" ht="15" customHeight="1">
      <c r="C8" s="20"/>
      <c r="D8" s="20"/>
      <c r="E8" s="20"/>
    </row>
    <row r="9" spans="1:8" ht="15" customHeight="1">
      <c r="A9" s="21" t="s">
        <v>180</v>
      </c>
      <c r="B9" s="21"/>
      <c r="C9" s="22">
        <v>136</v>
      </c>
      <c r="D9" s="20"/>
      <c r="E9" s="20"/>
      <c r="G9" s="36">
        <f>G5</f>
        <v>442122222</v>
      </c>
      <c r="H9" s="22"/>
    </row>
    <row r="10" spans="1:8" ht="15" customHeight="1">
      <c r="A10" s="21"/>
      <c r="B10" s="21" t="s">
        <v>86</v>
      </c>
      <c r="C10" s="22">
        <v>131</v>
      </c>
      <c r="D10" s="20"/>
      <c r="E10" s="20"/>
      <c r="G10" s="19"/>
      <c r="H10" s="36">
        <f>G9</f>
        <v>442122222</v>
      </c>
    </row>
    <row r="11" spans="1:8" ht="15" customHeight="1">
      <c r="A11" s="33" t="s">
        <v>190</v>
      </c>
      <c r="B11" s="21"/>
      <c r="C11" s="22"/>
      <c r="D11" s="20"/>
      <c r="E11" s="20"/>
      <c r="G11" s="19"/>
      <c r="H11" s="22"/>
    </row>
    <row r="12" spans="1:8" ht="15">
      <c r="A12" s="21"/>
      <c r="B12" s="21"/>
      <c r="C12" s="22"/>
      <c r="D12" s="22"/>
      <c r="E12" s="22"/>
      <c r="F12" s="21"/>
      <c r="G12" s="22"/>
      <c r="H12" s="22"/>
    </row>
    <row r="13" spans="1:8" ht="15">
      <c r="A13" s="21" t="s">
        <v>147</v>
      </c>
      <c r="B13" s="21"/>
      <c r="C13" s="22">
        <v>231</v>
      </c>
      <c r="D13" s="22"/>
      <c r="E13" s="22"/>
      <c r="F13" s="21"/>
      <c r="G13" s="22">
        <v>215000000</v>
      </c>
      <c r="H13" s="22"/>
    </row>
    <row r="14" spans="1:8" ht="15">
      <c r="A14" s="21"/>
      <c r="B14" s="21" t="s">
        <v>180</v>
      </c>
      <c r="C14" s="22">
        <v>136</v>
      </c>
      <c r="D14" s="22"/>
      <c r="E14" s="22"/>
      <c r="F14" s="21"/>
      <c r="G14" s="22"/>
      <c r="H14" s="22">
        <v>215000000</v>
      </c>
    </row>
    <row r="15" spans="1:8" ht="15">
      <c r="A15" s="33" t="s">
        <v>191</v>
      </c>
      <c r="B15" s="21"/>
      <c r="C15" s="22"/>
      <c r="D15" s="22"/>
      <c r="E15" s="22"/>
      <c r="F15" s="21"/>
      <c r="G15" s="22"/>
      <c r="H15" s="22"/>
    </row>
    <row r="16" spans="1:8" ht="15">
      <c r="A16" s="21"/>
      <c r="B16" s="21"/>
      <c r="C16" s="22"/>
      <c r="D16" s="22"/>
      <c r="E16" s="22"/>
      <c r="F16" s="21"/>
      <c r="G16" s="22"/>
      <c r="H16" s="22"/>
    </row>
    <row r="17" spans="1:8" ht="15">
      <c r="A17" s="21" t="s">
        <v>180</v>
      </c>
      <c r="B17" s="21"/>
      <c r="C17" s="22">
        <v>136</v>
      </c>
      <c r="D17" s="20"/>
      <c r="E17" s="20"/>
      <c r="G17" s="22">
        <f>ROUND((442122222-215000000)*0.045,0)</f>
        <v>10220500</v>
      </c>
      <c r="H17" s="22"/>
    </row>
    <row r="18" spans="1:8" ht="15">
      <c r="A18" s="21"/>
      <c r="B18" s="21" t="s">
        <v>181</v>
      </c>
      <c r="C18" s="30" t="s">
        <v>182</v>
      </c>
      <c r="D18" s="20"/>
      <c r="E18" s="20"/>
      <c r="G18" s="19"/>
      <c r="H18" s="22">
        <f>G17</f>
        <v>10220500</v>
      </c>
    </row>
    <row r="19" spans="1:8" ht="15">
      <c r="A19" s="33" t="s">
        <v>192</v>
      </c>
      <c r="B19" s="21"/>
      <c r="C19" s="30"/>
      <c r="D19" s="20"/>
      <c r="E19" s="20"/>
      <c r="G19" s="19"/>
      <c r="H19" s="22"/>
    </row>
    <row r="20" spans="1:8" ht="15">
      <c r="A20" s="33"/>
      <c r="B20" s="21"/>
      <c r="C20" s="30"/>
      <c r="D20" s="20"/>
      <c r="E20" s="20"/>
      <c r="G20" s="19"/>
      <c r="H20" s="22"/>
    </row>
    <row r="21" spans="1:8" ht="15">
      <c r="A21" s="21" t="s">
        <v>180</v>
      </c>
      <c r="B21" s="21"/>
      <c r="C21" s="22">
        <v>136</v>
      </c>
      <c r="D21" s="20"/>
      <c r="E21" s="20"/>
      <c r="G21" s="22">
        <f>ROUND(215000000*0.045,0)</f>
        <v>9675000</v>
      </c>
      <c r="H21" s="22"/>
    </row>
    <row r="22" spans="1:8" ht="15">
      <c r="A22" s="21"/>
      <c r="B22" s="21" t="s">
        <v>188</v>
      </c>
      <c r="C22" s="30" t="s">
        <v>189</v>
      </c>
      <c r="D22" s="20"/>
      <c r="E22" s="20"/>
      <c r="G22" s="19"/>
      <c r="H22" s="22">
        <f>G21</f>
        <v>9675000</v>
      </c>
    </row>
    <row r="23" spans="1:8" ht="15">
      <c r="A23" s="33" t="s">
        <v>193</v>
      </c>
      <c r="B23" s="21"/>
      <c r="C23" s="30"/>
      <c r="D23" s="20"/>
      <c r="E23" s="20"/>
      <c r="G23" s="19"/>
      <c r="H23" s="22"/>
    </row>
    <row r="24" spans="1:8" ht="15">
      <c r="A24" s="21"/>
      <c r="B24" s="21"/>
      <c r="C24" s="22"/>
      <c r="D24" s="22"/>
      <c r="E24" s="22"/>
      <c r="F24" s="21"/>
      <c r="G24" s="22"/>
      <c r="H24" s="22"/>
    </row>
    <row r="25" spans="1:8" ht="15">
      <c r="A25" s="21" t="s">
        <v>186</v>
      </c>
      <c r="B25" s="21"/>
      <c r="C25" s="30" t="s">
        <v>156</v>
      </c>
      <c r="D25" s="20"/>
      <c r="E25" s="20"/>
      <c r="G25" s="22">
        <f>ROUND((H18+H22)*0.3341,0)</f>
        <v>6647087</v>
      </c>
      <c r="H25" s="22"/>
    </row>
    <row r="26" spans="1:8" ht="15">
      <c r="A26" s="21" t="s">
        <v>187</v>
      </c>
      <c r="B26" s="21"/>
      <c r="C26" s="30" t="s">
        <v>156</v>
      </c>
      <c r="D26" s="20"/>
      <c r="E26" s="20"/>
      <c r="G26" s="22">
        <f>ROUND((H18+H22)*0.0454,0)</f>
        <v>903256</v>
      </c>
      <c r="H26" s="22"/>
    </row>
    <row r="27" spans="1:8" ht="15">
      <c r="A27" s="21"/>
      <c r="B27" s="21" t="s">
        <v>157</v>
      </c>
      <c r="C27" s="30">
        <v>236</v>
      </c>
      <c r="D27" s="20"/>
      <c r="E27" s="20"/>
      <c r="G27" s="19"/>
      <c r="H27" s="22">
        <f>SUM(G25:G26)</f>
        <v>7550343</v>
      </c>
    </row>
    <row r="28" spans="1:8" ht="15">
      <c r="A28" s="33" t="s">
        <v>194</v>
      </c>
      <c r="B28" s="21"/>
      <c r="C28" s="22"/>
      <c r="D28" s="22"/>
      <c r="E28" s="22"/>
      <c r="F28" s="21"/>
      <c r="G28" s="22"/>
      <c r="H28" s="22"/>
    </row>
    <row r="29" spans="1:8" ht="15">
      <c r="A29" s="33"/>
      <c r="B29" s="21"/>
      <c r="C29" s="22"/>
      <c r="D29" s="22"/>
      <c r="E29" s="22"/>
      <c r="F29" s="21"/>
      <c r="G29" s="22"/>
      <c r="H29" s="22"/>
    </row>
    <row r="30" spans="1:8" ht="15.75">
      <c r="A30" s="34" t="s">
        <v>195</v>
      </c>
      <c r="B30" s="21"/>
      <c r="C30" s="22"/>
      <c r="D30" s="22"/>
      <c r="E30" s="22"/>
      <c r="F30" s="21"/>
      <c r="G30" s="22"/>
      <c r="H30" s="22"/>
    </row>
    <row r="31" spans="1:8" ht="15">
      <c r="A31" s="26" t="s">
        <v>223</v>
      </c>
      <c r="B31" s="27"/>
      <c r="C31" s="28"/>
      <c r="D31" s="28"/>
      <c r="E31" s="28"/>
      <c r="F31" s="29"/>
      <c r="G31" s="29"/>
      <c r="H31" s="29"/>
    </row>
    <row r="32" spans="1:8" ht="15">
      <c r="A32" s="51" t="s">
        <v>224</v>
      </c>
      <c r="B32" s="27"/>
      <c r="C32" s="28"/>
      <c r="D32" s="28"/>
      <c r="E32" s="28"/>
      <c r="F32" s="29"/>
      <c r="G32" s="29"/>
      <c r="H32" s="29"/>
    </row>
    <row r="33" spans="1:8" ht="7.5" customHeight="1">
      <c r="A33" s="51"/>
      <c r="B33" s="27"/>
      <c r="C33" s="28"/>
      <c r="D33" s="28"/>
      <c r="E33" s="28"/>
      <c r="F33" s="29"/>
      <c r="G33" s="29"/>
      <c r="H33" s="29"/>
    </row>
    <row r="34" ht="15">
      <c r="A34" s="35" t="s">
        <v>222</v>
      </c>
    </row>
    <row r="35" ht="15">
      <c r="A35" s="29" t="s">
        <v>196</v>
      </c>
    </row>
    <row r="36" spans="1:8" ht="7.5" customHeight="1">
      <c r="A36" s="51"/>
      <c r="B36" s="27"/>
      <c r="C36" s="28"/>
      <c r="D36" s="28"/>
      <c r="E36" s="28"/>
      <c r="F36" s="29"/>
      <c r="G36" s="29"/>
      <c r="H36" s="29"/>
    </row>
    <row r="37" ht="15">
      <c r="A37" s="35" t="s">
        <v>204</v>
      </c>
    </row>
    <row r="38" ht="15">
      <c r="A38" s="29" t="s">
        <v>197</v>
      </c>
    </row>
    <row r="39" spans="1:8" ht="7.5" customHeight="1">
      <c r="A39" s="51"/>
      <c r="B39" s="27"/>
      <c r="C39" s="28"/>
      <c r="D39" s="28"/>
      <c r="E39" s="28"/>
      <c r="F39" s="29"/>
      <c r="G39" s="29"/>
      <c r="H39" s="29"/>
    </row>
    <row r="40" ht="15">
      <c r="A40" s="35" t="s">
        <v>198</v>
      </c>
    </row>
    <row r="42" ht="15">
      <c r="B42" s="29"/>
    </row>
  </sheetData>
  <printOptions horizontalCentered="1"/>
  <pageMargins left="0.75" right="0.5" top="1" bottom="0.54" header="0.2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5.875" style="3" customWidth="1"/>
    <col min="2" max="2" width="54.875" style="3" customWidth="1"/>
    <col min="3" max="3" width="3.875" style="3" customWidth="1"/>
    <col min="4" max="4" width="25.50390625" style="3" bestFit="1" customWidth="1"/>
    <col min="5" max="5" width="26.00390625" style="3" customWidth="1"/>
    <col min="6" max="6" width="22.625" style="3" bestFit="1" customWidth="1"/>
    <col min="7" max="16384" width="9.375" style="3" customWidth="1"/>
  </cols>
  <sheetData>
    <row r="1" spans="1:6" ht="12.75">
      <c r="A1" s="1" t="s">
        <v>158</v>
      </c>
      <c r="B1" s="1"/>
      <c r="C1" s="1"/>
      <c r="D1" s="1"/>
      <c r="E1" s="1"/>
      <c r="F1" s="1"/>
    </row>
    <row r="2" spans="1:6" ht="6" customHeight="1">
      <c r="A2" s="1"/>
      <c r="B2" s="1"/>
      <c r="C2" s="1"/>
      <c r="D2" s="1"/>
      <c r="E2" s="1"/>
      <c r="F2" s="1"/>
    </row>
    <row r="3" spans="1:6" ht="12.75">
      <c r="A3" s="1" t="s">
        <v>0</v>
      </c>
      <c r="B3" s="1"/>
      <c r="C3" s="1"/>
      <c r="D3" s="1"/>
      <c r="E3" s="1"/>
      <c r="F3" s="4"/>
    </row>
    <row r="4" spans="1:6" ht="12.75">
      <c r="A4" s="1" t="s">
        <v>88</v>
      </c>
      <c r="B4" s="1"/>
      <c r="C4" s="1"/>
      <c r="D4" s="1"/>
      <c r="E4" s="1"/>
      <c r="F4" s="1"/>
    </row>
    <row r="5" spans="1:6" ht="12.75">
      <c r="A5" s="17" t="s">
        <v>200</v>
      </c>
      <c r="B5" s="1"/>
      <c r="C5" s="1"/>
      <c r="D5" s="1"/>
      <c r="E5" s="1"/>
      <c r="F5" s="1"/>
    </row>
    <row r="7" spans="1:6" ht="12.75">
      <c r="A7" s="12"/>
      <c r="B7" s="10"/>
      <c r="C7" s="15"/>
      <c r="D7" s="8" t="s">
        <v>3</v>
      </c>
      <c r="E7" s="8" t="s">
        <v>4</v>
      </c>
      <c r="F7" s="8" t="s">
        <v>89</v>
      </c>
    </row>
    <row r="8" spans="1:6" ht="12.75">
      <c r="A8" s="12"/>
      <c r="B8" s="10"/>
      <c r="C8" s="15"/>
      <c r="D8" s="13"/>
      <c r="E8" s="13"/>
      <c r="F8" s="13"/>
    </row>
    <row r="9" spans="1:6" ht="12.75">
      <c r="A9" s="12" t="s">
        <v>90</v>
      </c>
      <c r="B9" s="10"/>
      <c r="C9" s="15"/>
      <c r="D9" s="13"/>
      <c r="E9" s="13"/>
      <c r="F9" s="13"/>
    </row>
    <row r="10" spans="1:6" ht="12.75">
      <c r="A10" s="12" t="s">
        <v>91</v>
      </c>
      <c r="B10" s="10"/>
      <c r="C10" s="15"/>
      <c r="D10" s="37">
        <v>3438952088</v>
      </c>
      <c r="E10" s="37"/>
      <c r="F10" s="38">
        <f>D10+E10</f>
        <v>3438952088</v>
      </c>
    </row>
    <row r="11" spans="1:6" ht="12.75">
      <c r="A11" s="12" t="s">
        <v>92</v>
      </c>
      <c r="B11" s="10"/>
      <c r="C11" s="15"/>
      <c r="D11" s="37"/>
      <c r="E11" s="37"/>
      <c r="F11" s="38"/>
    </row>
    <row r="12" spans="1:6" ht="12.75">
      <c r="A12" s="12" t="s">
        <v>93</v>
      </c>
      <c r="B12" s="10"/>
      <c r="C12" s="15"/>
      <c r="D12" s="37">
        <v>1929373826</v>
      </c>
      <c r="E12" s="37"/>
      <c r="F12" s="38">
        <f>D12+E12</f>
        <v>1929373826</v>
      </c>
    </row>
    <row r="13" spans="1:6" ht="12.75">
      <c r="A13" s="12" t="s">
        <v>94</v>
      </c>
      <c r="B13" s="10"/>
      <c r="C13" s="15"/>
      <c r="D13" s="37">
        <v>311914442</v>
      </c>
      <c r="E13" s="38"/>
      <c r="F13" s="38">
        <f>D13+E13</f>
        <v>311914442</v>
      </c>
    </row>
    <row r="14" spans="1:6" ht="12.75">
      <c r="A14" s="12" t="s">
        <v>95</v>
      </c>
      <c r="B14" s="10"/>
      <c r="C14" s="15"/>
      <c r="D14" s="38">
        <f>D12+D13</f>
        <v>2241288268</v>
      </c>
      <c r="E14" s="38">
        <f>E12+E13</f>
        <v>0</v>
      </c>
      <c r="F14" s="38">
        <f>F12+F13</f>
        <v>2241288268</v>
      </c>
    </row>
    <row r="15" spans="1:6" ht="12.75">
      <c r="A15" s="12" t="s">
        <v>96</v>
      </c>
      <c r="B15" s="10"/>
      <c r="C15" s="15"/>
      <c r="D15" s="37">
        <v>372668587</v>
      </c>
      <c r="E15" s="37"/>
      <c r="F15" s="38">
        <f aca="true" t="shared" si="0" ref="F15:F26">D15+E15</f>
        <v>372668587</v>
      </c>
    </row>
    <row r="16" spans="1:6" ht="12.75">
      <c r="A16" s="12" t="s">
        <v>97</v>
      </c>
      <c r="B16" s="10"/>
      <c r="C16" s="15"/>
      <c r="D16" s="37">
        <f>48011207+5479353+1256147+6307820</f>
        <v>61054527</v>
      </c>
      <c r="E16" s="37"/>
      <c r="F16" s="38">
        <f t="shared" si="0"/>
        <v>61054527</v>
      </c>
    </row>
    <row r="17" spans="1:6" ht="12.75">
      <c r="A17" s="12" t="s">
        <v>98</v>
      </c>
      <c r="B17" s="10"/>
      <c r="C17" s="15"/>
      <c r="D17" s="37">
        <v>96297630</v>
      </c>
      <c r="E17" s="37"/>
      <c r="F17" s="38">
        <f t="shared" si="0"/>
        <v>96297630</v>
      </c>
    </row>
    <row r="18" spans="1:6" ht="12.75">
      <c r="A18" s="12" t="s">
        <v>99</v>
      </c>
      <c r="B18" s="10"/>
      <c r="C18" s="15"/>
      <c r="D18" s="37">
        <v>95781130</v>
      </c>
      <c r="E18" s="37">
        <f>'Exhibit D(3)'!G25</f>
        <v>6647087</v>
      </c>
      <c r="F18" s="38">
        <f t="shared" si="0"/>
        <v>102428217</v>
      </c>
    </row>
    <row r="19" spans="1:6" ht="12.75">
      <c r="A19" s="23" t="s">
        <v>100</v>
      </c>
      <c r="B19" s="10"/>
      <c r="C19" s="15"/>
      <c r="D19" s="37">
        <v>7878018</v>
      </c>
      <c r="E19" s="37">
        <f>'Exhibit D(3)'!G26</f>
        <v>903256</v>
      </c>
      <c r="F19" s="38">
        <f t="shared" si="0"/>
        <v>8781274</v>
      </c>
    </row>
    <row r="20" spans="1:6" ht="12.75">
      <c r="A20" s="12" t="s">
        <v>101</v>
      </c>
      <c r="B20" s="10"/>
      <c r="C20" s="15"/>
      <c r="D20" s="37">
        <f>690441169-623891591</f>
        <v>66549578</v>
      </c>
      <c r="E20" s="37"/>
      <c r="F20" s="38">
        <f t="shared" si="0"/>
        <v>66549578</v>
      </c>
    </row>
    <row r="21" spans="1:6" ht="12.75">
      <c r="A21" s="12" t="s">
        <v>102</v>
      </c>
      <c r="B21" s="10"/>
      <c r="C21" s="15"/>
      <c r="D21" s="37">
        <v>-5854860</v>
      </c>
      <c r="E21" s="37"/>
      <c r="F21" s="38">
        <f t="shared" si="0"/>
        <v>-5854860</v>
      </c>
    </row>
    <row r="22" spans="1:6" ht="12.75">
      <c r="A22" s="12" t="s">
        <v>103</v>
      </c>
      <c r="B22" s="10"/>
      <c r="C22" s="15" t="s">
        <v>9</v>
      </c>
      <c r="D22" s="37">
        <v>0</v>
      </c>
      <c r="E22" s="37"/>
      <c r="F22" s="38">
        <f t="shared" si="0"/>
        <v>0</v>
      </c>
    </row>
    <row r="23" spans="1:6" ht="12.75">
      <c r="A23" s="12" t="s">
        <v>104</v>
      </c>
      <c r="B23" s="10"/>
      <c r="C23" s="15"/>
      <c r="D23" s="37">
        <v>60094</v>
      </c>
      <c r="E23" s="37"/>
      <c r="F23" s="38">
        <f t="shared" si="0"/>
        <v>60094</v>
      </c>
    </row>
    <row r="24" spans="1:6" ht="12.75">
      <c r="A24" s="12" t="s">
        <v>154</v>
      </c>
      <c r="B24" s="10"/>
      <c r="C24" s="15"/>
      <c r="D24" s="37">
        <v>0</v>
      </c>
      <c r="E24" s="37"/>
      <c r="F24" s="38">
        <f>D24+E24</f>
        <v>0</v>
      </c>
    </row>
    <row r="25" spans="1:6" ht="12.75">
      <c r="A25" s="12" t="s">
        <v>105</v>
      </c>
      <c r="B25" s="10"/>
      <c r="C25" s="15" t="s">
        <v>9</v>
      </c>
      <c r="D25" s="37">
        <v>16224770</v>
      </c>
      <c r="E25" s="37"/>
      <c r="F25" s="38">
        <f t="shared" si="0"/>
        <v>16224770</v>
      </c>
    </row>
    <row r="26" spans="1:6" ht="12.75">
      <c r="A26" s="12" t="s">
        <v>106</v>
      </c>
      <c r="B26" s="10"/>
      <c r="C26" s="15"/>
      <c r="D26" s="37">
        <v>0</v>
      </c>
      <c r="E26" s="38"/>
      <c r="F26" s="38">
        <f t="shared" si="0"/>
        <v>0</v>
      </c>
    </row>
    <row r="27" spans="1:6" ht="12.75">
      <c r="A27" s="12" t="s">
        <v>107</v>
      </c>
      <c r="B27" s="10"/>
      <c r="C27" s="15"/>
      <c r="D27" s="38">
        <f>D10-D14-D15-D16-D17-D18-D19-D20-D21+D22-D23-D24+D25+D26</f>
        <v>519453886</v>
      </c>
      <c r="E27" s="38">
        <f>E10-E14-E15-E16-E17-E18-E19-E20-E21+E22-E23-E24+E25+E26</f>
        <v>-7550343</v>
      </c>
      <c r="F27" s="38">
        <f>F10-F14-F15-F16-F17-F18-F19-F20-F21+F22-F23-F24+F25+F26</f>
        <v>511903543</v>
      </c>
    </row>
    <row r="28" spans="1:6" ht="12.75">
      <c r="A28" s="12" t="s">
        <v>108</v>
      </c>
      <c r="B28" s="10"/>
      <c r="C28" s="15"/>
      <c r="D28" s="38"/>
      <c r="E28" s="38"/>
      <c r="F28" s="38"/>
    </row>
    <row r="29" spans="1:6" ht="12.75">
      <c r="A29" s="12" t="s">
        <v>109</v>
      </c>
      <c r="B29" s="10"/>
      <c r="C29" s="15"/>
      <c r="D29" s="37"/>
      <c r="E29" s="37"/>
      <c r="F29" s="38"/>
    </row>
    <row r="30" spans="1:6" ht="12.75">
      <c r="A30" s="12" t="s">
        <v>110</v>
      </c>
      <c r="B30" s="10"/>
      <c r="C30" s="15"/>
      <c r="D30" s="37">
        <f>3532054-3164391</f>
        <v>367663</v>
      </c>
      <c r="E30" s="37"/>
      <c r="F30" s="38">
        <f aca="true" t="shared" si="1" ref="F30:F37">D30+E30</f>
        <v>367663</v>
      </c>
    </row>
    <row r="31" spans="1:6" ht="12.75">
      <c r="A31" s="12" t="s">
        <v>111</v>
      </c>
      <c r="B31" s="10"/>
      <c r="C31" s="15"/>
      <c r="D31" s="37">
        <f>850397-15559</f>
        <v>834838</v>
      </c>
      <c r="E31" s="37"/>
      <c r="F31" s="38">
        <f t="shared" si="1"/>
        <v>834838</v>
      </c>
    </row>
    <row r="32" spans="1:6" ht="12.75">
      <c r="A32" s="12" t="s">
        <v>112</v>
      </c>
      <c r="B32" s="10"/>
      <c r="C32" s="15"/>
      <c r="D32" s="37">
        <v>41539</v>
      </c>
      <c r="E32" s="37"/>
      <c r="F32" s="38">
        <f t="shared" si="1"/>
        <v>41539</v>
      </c>
    </row>
    <row r="33" spans="1:6" ht="12.75">
      <c r="A33" s="12" t="s">
        <v>221</v>
      </c>
      <c r="B33" s="10"/>
      <c r="C33" s="15"/>
      <c r="D33" s="37">
        <v>839244</v>
      </c>
      <c r="E33" s="37"/>
      <c r="F33" s="38">
        <f t="shared" si="1"/>
        <v>839244</v>
      </c>
    </row>
    <row r="34" spans="1:6" ht="12.75">
      <c r="A34" s="12" t="s">
        <v>113</v>
      </c>
      <c r="B34" s="10"/>
      <c r="C34" s="15"/>
      <c r="D34" s="37">
        <v>7876811</v>
      </c>
      <c r="E34" s="37">
        <f>'Exhibit D(3)'!H18</f>
        <v>10220500</v>
      </c>
      <c r="F34" s="38">
        <f t="shared" si="1"/>
        <v>18097311</v>
      </c>
    </row>
    <row r="35" spans="1:6" ht="12.75">
      <c r="A35" s="12" t="s">
        <v>114</v>
      </c>
      <c r="B35" s="10"/>
      <c r="C35" s="15"/>
      <c r="D35" s="37">
        <v>9915057</v>
      </c>
      <c r="E35" s="37"/>
      <c r="F35" s="38">
        <f t="shared" si="1"/>
        <v>9915057</v>
      </c>
    </row>
    <row r="36" spans="1:6" ht="12.75">
      <c r="A36" s="12" t="s">
        <v>115</v>
      </c>
      <c r="B36" s="10"/>
      <c r="C36" s="15"/>
      <c r="D36" s="37">
        <v>396466451</v>
      </c>
      <c r="E36" s="37"/>
      <c r="F36" s="38">
        <f t="shared" si="1"/>
        <v>396466451</v>
      </c>
    </row>
    <row r="37" spans="1:6" ht="12.75">
      <c r="A37" s="12" t="s">
        <v>116</v>
      </c>
      <c r="B37" s="10"/>
      <c r="C37" s="15"/>
      <c r="D37" s="37">
        <v>1142752</v>
      </c>
      <c r="E37" s="37"/>
      <c r="F37" s="38">
        <f t="shared" si="1"/>
        <v>1142752</v>
      </c>
    </row>
    <row r="38" spans="1:6" ht="12.75">
      <c r="A38" s="12" t="s">
        <v>117</v>
      </c>
      <c r="B38" s="10"/>
      <c r="C38" s="15"/>
      <c r="D38" s="38">
        <f>SUM(D30:D37)</f>
        <v>417484355</v>
      </c>
      <c r="E38" s="38">
        <f>SUM(E30:E37)</f>
        <v>10220500</v>
      </c>
      <c r="F38" s="38">
        <f>SUM(F30:F37)</f>
        <v>427704855</v>
      </c>
    </row>
    <row r="39" spans="1:6" ht="12.75">
      <c r="A39" s="12" t="s">
        <v>118</v>
      </c>
      <c r="B39" s="10"/>
      <c r="C39" s="15"/>
      <c r="D39" s="37"/>
      <c r="E39" s="37"/>
      <c r="F39" s="37"/>
    </row>
    <row r="40" spans="1:6" ht="12.75">
      <c r="A40" s="12" t="s">
        <v>119</v>
      </c>
      <c r="B40" s="10"/>
      <c r="C40" s="15"/>
      <c r="D40" s="37">
        <v>650349</v>
      </c>
      <c r="E40" s="37"/>
      <c r="F40" s="38">
        <f>D40+E40</f>
        <v>650349</v>
      </c>
    </row>
    <row r="41" spans="1:6" ht="12.75">
      <c r="A41" s="12" t="s">
        <v>120</v>
      </c>
      <c r="B41" s="10"/>
      <c r="C41" s="15"/>
      <c r="D41" s="37">
        <v>629194</v>
      </c>
      <c r="E41" s="37"/>
      <c r="F41" s="38">
        <f>D41+E41</f>
        <v>629194</v>
      </c>
    </row>
    <row r="42" spans="1:6" ht="12.75">
      <c r="A42" s="12" t="s">
        <v>121</v>
      </c>
      <c r="B42" s="10"/>
      <c r="C42" s="15"/>
      <c r="D42" s="37">
        <f>1948545-3129019+220420+1031555+355829911</f>
        <v>355901412</v>
      </c>
      <c r="E42" s="37"/>
      <c r="F42" s="38">
        <f>D42+E42</f>
        <v>355901412</v>
      </c>
    </row>
    <row r="43" spans="1:6" ht="12.75">
      <c r="A43" s="12" t="s">
        <v>122</v>
      </c>
      <c r="B43" s="10"/>
      <c r="C43" s="15"/>
      <c r="D43" s="38">
        <f>SUM(D40:D42)</f>
        <v>357180955</v>
      </c>
      <c r="E43" s="38">
        <f>SUM(E40:E42)</f>
        <v>0</v>
      </c>
      <c r="F43" s="38">
        <f>SUM(F40:F42)</f>
        <v>357180955</v>
      </c>
    </row>
    <row r="44" spans="1:6" ht="12.75">
      <c r="A44" s="12" t="s">
        <v>123</v>
      </c>
      <c r="B44" s="10"/>
      <c r="C44" s="15"/>
      <c r="D44" s="38"/>
      <c r="E44" s="38"/>
      <c r="F44" s="38"/>
    </row>
    <row r="45" spans="1:6" ht="12.75">
      <c r="A45" s="12" t="s">
        <v>124</v>
      </c>
      <c r="B45" s="10"/>
      <c r="C45" s="15"/>
      <c r="D45" s="37">
        <v>211423</v>
      </c>
      <c r="E45" s="37"/>
      <c r="F45" s="38">
        <f>D45+E45</f>
        <v>211423</v>
      </c>
    </row>
    <row r="46" spans="1:6" ht="12.75">
      <c r="A46" s="12" t="s">
        <v>125</v>
      </c>
      <c r="B46" s="10"/>
      <c r="C46" s="15"/>
      <c r="D46" s="37">
        <f>20365661+2060382+1262019-882563</f>
        <v>22805499</v>
      </c>
      <c r="E46" s="37"/>
      <c r="F46" s="38">
        <f>D46+E46</f>
        <v>22805499</v>
      </c>
    </row>
    <row r="47" spans="1:6" ht="12.75">
      <c r="A47" s="12" t="s">
        <v>126</v>
      </c>
      <c r="B47" s="10"/>
      <c r="C47" s="15"/>
      <c r="D47" s="37">
        <v>-2065260</v>
      </c>
      <c r="E47" s="37"/>
      <c r="F47" s="38">
        <f>D47+E47</f>
        <v>-2065260</v>
      </c>
    </row>
    <row r="48" spans="1:6" ht="12.75">
      <c r="A48" s="12" t="s">
        <v>127</v>
      </c>
      <c r="B48" s="10"/>
      <c r="C48" s="15"/>
      <c r="D48" s="38">
        <f>SUM(D45:D47)</f>
        <v>20951662</v>
      </c>
      <c r="E48" s="38">
        <f>SUM(E45:E47)</f>
        <v>0</v>
      </c>
      <c r="F48" s="38">
        <f>SUM(F45:F47)</f>
        <v>20951662</v>
      </c>
    </row>
    <row r="49" spans="1:6" ht="12.75">
      <c r="A49" s="12" t="s">
        <v>128</v>
      </c>
      <c r="B49" s="10"/>
      <c r="C49" s="15"/>
      <c r="D49" s="38">
        <f>D38-D43-D48</f>
        <v>39351738</v>
      </c>
      <c r="E49" s="38">
        <f>E38-E43-E48</f>
        <v>10220500</v>
      </c>
      <c r="F49" s="38">
        <f>F38-F43-F48</f>
        <v>49572238</v>
      </c>
    </row>
    <row r="50" spans="1:6" ht="12.75">
      <c r="A50" s="12" t="s">
        <v>129</v>
      </c>
      <c r="B50" s="10"/>
      <c r="C50" s="15"/>
      <c r="D50" s="38">
        <f>D27+D49</f>
        <v>558805624</v>
      </c>
      <c r="E50" s="38">
        <f>E27+E49</f>
        <v>2670157</v>
      </c>
      <c r="F50" s="38">
        <f>F27+F49</f>
        <v>561475781</v>
      </c>
    </row>
    <row r="51" spans="1:6" ht="12.75">
      <c r="A51" s="12" t="s">
        <v>130</v>
      </c>
      <c r="B51" s="10"/>
      <c r="C51" s="15"/>
      <c r="D51" s="37"/>
      <c r="E51" s="37"/>
      <c r="F51" s="37"/>
    </row>
    <row r="52" spans="1:6" ht="12.75">
      <c r="A52" s="12" t="s">
        <v>131</v>
      </c>
      <c r="B52" s="10"/>
      <c r="C52" s="15"/>
      <c r="D52" s="37">
        <v>237603134</v>
      </c>
      <c r="E52" s="37"/>
      <c r="F52" s="38">
        <f aca="true" t="shared" si="2" ref="F52:F59">D52+E52</f>
        <v>237603134</v>
      </c>
    </row>
    <row r="53" spans="1:6" ht="12.75">
      <c r="A53" s="12" t="s">
        <v>132</v>
      </c>
      <c r="B53" s="10"/>
      <c r="C53" s="15"/>
      <c r="D53" s="37">
        <v>3911956</v>
      </c>
      <c r="E53" s="37"/>
      <c r="F53" s="38">
        <f t="shared" si="2"/>
        <v>3911956</v>
      </c>
    </row>
    <row r="54" spans="1:6" ht="12.75">
      <c r="A54" s="12" t="s">
        <v>133</v>
      </c>
      <c r="B54" s="10"/>
      <c r="C54" s="15"/>
      <c r="D54" s="37">
        <v>6116695</v>
      </c>
      <c r="E54" s="37"/>
      <c r="F54" s="38">
        <f t="shared" si="2"/>
        <v>6116695</v>
      </c>
    </row>
    <row r="55" spans="1:6" ht="12.75">
      <c r="A55" s="12" t="s">
        <v>134</v>
      </c>
      <c r="B55" s="10"/>
      <c r="C55" s="15"/>
      <c r="D55" s="37">
        <v>-2718</v>
      </c>
      <c r="E55" s="37"/>
      <c r="F55" s="38">
        <f t="shared" si="2"/>
        <v>-2718</v>
      </c>
    </row>
    <row r="56" spans="1:6" ht="12.75">
      <c r="A56" s="12" t="s">
        <v>135</v>
      </c>
      <c r="B56" s="10"/>
      <c r="C56" s="15"/>
      <c r="D56" s="37">
        <v>-85275</v>
      </c>
      <c r="E56" s="38"/>
      <c r="F56" s="38">
        <f t="shared" si="2"/>
        <v>-85275</v>
      </c>
    </row>
    <row r="57" spans="1:6" ht="12.75">
      <c r="A57" s="12" t="s">
        <v>136</v>
      </c>
      <c r="B57" s="10"/>
      <c r="C57" s="15"/>
      <c r="D57" s="37">
        <v>473493</v>
      </c>
      <c r="E57" s="38"/>
      <c r="F57" s="38">
        <f t="shared" si="2"/>
        <v>473493</v>
      </c>
    </row>
    <row r="58" spans="1:6" ht="12.75">
      <c r="A58" s="12" t="s">
        <v>137</v>
      </c>
      <c r="B58" s="10"/>
      <c r="C58" s="15"/>
      <c r="D58" s="37">
        <v>26579047</v>
      </c>
      <c r="E58" s="37">
        <f>-'Exhibit D(3)'!H22</f>
        <v>-9675000</v>
      </c>
      <c r="F58" s="38">
        <f t="shared" si="2"/>
        <v>16904047</v>
      </c>
    </row>
    <row r="59" spans="1:6" ht="12.75">
      <c r="A59" s="12" t="s">
        <v>138</v>
      </c>
      <c r="B59" s="10"/>
      <c r="C59" s="15"/>
      <c r="D59" s="37">
        <v>-16966931</v>
      </c>
      <c r="E59" s="37"/>
      <c r="F59" s="38">
        <f t="shared" si="2"/>
        <v>-16966931</v>
      </c>
    </row>
    <row r="60" spans="1:6" ht="12.75">
      <c r="A60" s="12" t="s">
        <v>139</v>
      </c>
      <c r="B60" s="10"/>
      <c r="C60" s="15"/>
      <c r="D60" s="38">
        <f>SUM(D52:D59)</f>
        <v>257629401</v>
      </c>
      <c r="E60" s="38">
        <f>SUM(E52:E59)</f>
        <v>-9675000</v>
      </c>
      <c r="F60" s="38">
        <f>SUM(F52:F59)</f>
        <v>247954401</v>
      </c>
    </row>
    <row r="61" spans="1:6" ht="12.75">
      <c r="A61" s="12" t="s">
        <v>140</v>
      </c>
      <c r="B61" s="10"/>
      <c r="C61" s="15"/>
      <c r="D61" s="38">
        <f>D50-D60</f>
        <v>301176223</v>
      </c>
      <c r="E61" s="38">
        <f>E50-E60</f>
        <v>12345157</v>
      </c>
      <c r="F61" s="38">
        <f>F50-F60</f>
        <v>313521380</v>
      </c>
    </row>
    <row r="62" spans="1:6" ht="12.75">
      <c r="A62" s="12" t="s">
        <v>141</v>
      </c>
      <c r="B62" s="10"/>
      <c r="C62" s="15"/>
      <c r="D62" s="38"/>
      <c r="E62" s="38"/>
      <c r="F62" s="38"/>
    </row>
    <row r="63" spans="1:6" ht="12.75">
      <c r="A63" s="12" t="s">
        <v>155</v>
      </c>
      <c r="B63" s="10"/>
      <c r="C63" s="15"/>
      <c r="D63" s="38">
        <v>0</v>
      </c>
      <c r="E63" s="38"/>
      <c r="F63" s="38">
        <f>D63+E63</f>
        <v>0</v>
      </c>
    </row>
    <row r="64" spans="1:6" ht="12.75">
      <c r="A64" s="12" t="s">
        <v>146</v>
      </c>
      <c r="B64" s="10"/>
      <c r="C64" s="15"/>
      <c r="D64" s="38">
        <v>0</v>
      </c>
      <c r="E64" s="38"/>
      <c r="F64" s="38">
        <f>D64+E64</f>
        <v>0</v>
      </c>
    </row>
    <row r="65" spans="1:6" ht="12.75">
      <c r="A65" s="12" t="s">
        <v>142</v>
      </c>
      <c r="B65" s="10"/>
      <c r="C65" s="15"/>
      <c r="D65" s="38">
        <f>D61-D64</f>
        <v>301176223</v>
      </c>
      <c r="E65" s="38">
        <f>E61-E62</f>
        <v>12345157</v>
      </c>
      <c r="F65" s="38">
        <f>F61-F64</f>
        <v>313521380</v>
      </c>
    </row>
    <row r="66" spans="1:6" ht="12.75">
      <c r="A66" s="12" t="s">
        <v>143</v>
      </c>
      <c r="B66" s="10"/>
      <c r="C66" s="15"/>
      <c r="D66" s="37">
        <v>2083790</v>
      </c>
      <c r="E66" s="37"/>
      <c r="F66" s="38">
        <f>D66+E66</f>
        <v>2083790</v>
      </c>
    </row>
    <row r="67" spans="1:6" ht="12.75">
      <c r="A67" s="12" t="s">
        <v>144</v>
      </c>
      <c r="B67" s="10"/>
      <c r="C67" s="15"/>
      <c r="D67" s="38">
        <f>D65-D66</f>
        <v>299092433</v>
      </c>
      <c r="E67" s="38">
        <f>E65-E66</f>
        <v>12345157</v>
      </c>
      <c r="F67" s="38">
        <f>F65-F66</f>
        <v>311437590</v>
      </c>
    </row>
    <row r="70" spans="2:6" ht="12.75">
      <c r="B70" s="25"/>
      <c r="F70" s="24" t="s">
        <v>158</v>
      </c>
    </row>
    <row r="71" ht="12.75">
      <c r="F71" s="14" t="s">
        <v>145</v>
      </c>
    </row>
  </sheetData>
  <printOptions/>
  <pageMargins left="0.46" right="0.28" top="0.48" bottom="0.5" header="0.26" footer="0.5"/>
  <pageSetup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70.875" style="0" customWidth="1"/>
    <col min="2" max="2" width="4.125" style="0" bestFit="1" customWidth="1"/>
    <col min="3" max="3" width="25.50390625" style="0" bestFit="1" customWidth="1"/>
    <col min="4" max="4" width="26.50390625" style="0" bestFit="1" customWidth="1"/>
    <col min="5" max="5" width="22.00390625" style="0" bestFit="1" customWidth="1"/>
  </cols>
  <sheetData>
    <row r="1" spans="1:5" ht="12.75">
      <c r="A1" s="1" t="s">
        <v>225</v>
      </c>
      <c r="B1" s="1"/>
      <c r="C1" s="1"/>
      <c r="D1" s="1"/>
      <c r="E1" s="1"/>
    </row>
    <row r="2" spans="1:5" ht="6" customHeight="1">
      <c r="A2" s="1"/>
      <c r="B2" s="1"/>
      <c r="C2" s="1"/>
      <c r="D2" s="1"/>
      <c r="E2" s="1"/>
    </row>
    <row r="3" spans="1:5" ht="12.75">
      <c r="A3" s="1" t="s">
        <v>0</v>
      </c>
      <c r="B3" s="1"/>
      <c r="C3" s="1"/>
      <c r="D3" s="1"/>
      <c r="E3" s="4"/>
    </row>
    <row r="4" spans="1:5" ht="12.75">
      <c r="A4" s="1" t="s">
        <v>159</v>
      </c>
      <c r="B4" s="1"/>
      <c r="C4" s="1"/>
      <c r="D4" s="1"/>
      <c r="E4" s="4"/>
    </row>
    <row r="5" spans="1:5" ht="12.75">
      <c r="A5" s="32" t="str">
        <f>'Exhibit D(1)'!A5</f>
        <v>DECEMBER 31, 2005</v>
      </c>
      <c r="B5" s="1"/>
      <c r="C5" s="1"/>
      <c r="D5" s="1"/>
      <c r="E5" s="6"/>
    </row>
    <row r="6" spans="1:5" ht="12.75">
      <c r="A6" s="3"/>
      <c r="B6" s="3"/>
      <c r="C6" s="3"/>
      <c r="D6" s="3"/>
      <c r="E6" s="3"/>
    </row>
    <row r="7" spans="1:5" ht="12.75">
      <c r="A7" s="7"/>
      <c r="B7" s="46"/>
      <c r="C7" s="8" t="s">
        <v>3</v>
      </c>
      <c r="D7" s="8" t="s">
        <v>4</v>
      </c>
      <c r="E7" s="8" t="s">
        <v>5</v>
      </c>
    </row>
    <row r="8" spans="1:5" ht="12.75">
      <c r="A8" s="7"/>
      <c r="B8" s="46"/>
      <c r="C8" s="8"/>
      <c r="D8" s="8"/>
      <c r="E8" s="8"/>
    </row>
    <row r="9" spans="1:5" ht="12.75">
      <c r="A9" s="9"/>
      <c r="B9" s="46"/>
      <c r="C9" s="11"/>
      <c r="D9" s="11"/>
      <c r="E9" s="11"/>
    </row>
    <row r="10" spans="1:5" ht="12.75">
      <c r="A10" s="7" t="s">
        <v>160</v>
      </c>
      <c r="B10" s="46"/>
      <c r="C10" s="11"/>
      <c r="D10" s="11"/>
      <c r="E10" s="11"/>
    </row>
    <row r="11" spans="1:5" ht="12.75">
      <c r="A11" s="9"/>
      <c r="B11" s="46"/>
      <c r="C11" s="11"/>
      <c r="D11" s="11"/>
      <c r="E11" s="11"/>
    </row>
    <row r="12" spans="1:5" ht="12.75">
      <c r="A12" s="12" t="s">
        <v>161</v>
      </c>
      <c r="B12" s="46"/>
      <c r="C12" s="42">
        <f>'Exhibit D(1)'!C12</f>
        <v>15127502863</v>
      </c>
      <c r="D12" s="38"/>
      <c r="E12" s="37">
        <f>C12+D12</f>
        <v>15127502863</v>
      </c>
    </row>
    <row r="13" spans="1:5" ht="12.75">
      <c r="A13" s="12"/>
      <c r="B13" s="46"/>
      <c r="C13" s="37"/>
      <c r="D13" s="38"/>
      <c r="E13" s="37"/>
    </row>
    <row r="14" spans="1:5" ht="12.75">
      <c r="A14" s="12" t="s">
        <v>162</v>
      </c>
      <c r="B14" s="46" t="s">
        <v>9</v>
      </c>
      <c r="C14" s="42">
        <f>SUM('Exhibit D(1)'!C13:C13)</f>
        <v>6129967945</v>
      </c>
      <c r="D14" s="38"/>
      <c r="E14" s="37">
        <f>C14+D14</f>
        <v>6129967945</v>
      </c>
    </row>
    <row r="15" spans="1:5" ht="12.75">
      <c r="A15" s="12"/>
      <c r="B15" s="46"/>
      <c r="C15" s="37"/>
      <c r="D15" s="38"/>
      <c r="E15" s="37"/>
    </row>
    <row r="16" spans="1:5" ht="12.75">
      <c r="A16" s="12" t="s">
        <v>163</v>
      </c>
      <c r="B16" s="46"/>
      <c r="C16" s="38">
        <f>C12-C14</f>
        <v>8997534918</v>
      </c>
      <c r="D16" s="38">
        <f>D12-D14</f>
        <v>0</v>
      </c>
      <c r="E16" s="38">
        <f>E12-E14</f>
        <v>8997534918</v>
      </c>
    </row>
    <row r="17" spans="1:5" ht="12.75">
      <c r="A17" s="12"/>
      <c r="B17" s="46"/>
      <c r="C17" s="37"/>
      <c r="D17" s="38"/>
      <c r="E17" s="37"/>
    </row>
    <row r="18" spans="1:5" ht="12.75">
      <c r="A18" s="12" t="s">
        <v>164</v>
      </c>
      <c r="B18" s="46"/>
      <c r="C18" s="43">
        <v>552481000</v>
      </c>
      <c r="D18" s="38"/>
      <c r="E18" s="37">
        <f>C18+D18</f>
        <v>552481000</v>
      </c>
    </row>
    <row r="19" spans="1:5" ht="12.75">
      <c r="A19" s="12"/>
      <c r="B19" s="46"/>
      <c r="C19" s="37"/>
      <c r="D19" s="38"/>
      <c r="E19" s="37"/>
    </row>
    <row r="20" spans="1:5" ht="12.75">
      <c r="A20" s="12"/>
      <c r="B20" s="46"/>
      <c r="C20" s="37"/>
      <c r="D20" s="38"/>
      <c r="E20" s="37"/>
    </row>
    <row r="21" spans="1:5" ht="12.75">
      <c r="A21" s="12" t="s">
        <v>165</v>
      </c>
      <c r="B21" s="46"/>
      <c r="C21" s="38">
        <f>C16+C18</f>
        <v>9550015918</v>
      </c>
      <c r="D21" s="38">
        <f>D16+D18</f>
        <v>0</v>
      </c>
      <c r="E21" s="38">
        <f>E16+E18</f>
        <v>9550015918</v>
      </c>
    </row>
    <row r="22" spans="1:5" ht="12.75">
      <c r="A22" s="12"/>
      <c r="B22" s="46"/>
      <c r="C22" s="37"/>
      <c r="D22" s="38"/>
      <c r="E22" s="37"/>
    </row>
    <row r="23" spans="1:5" ht="12.75">
      <c r="A23" s="12"/>
      <c r="B23" s="46"/>
      <c r="C23" s="37"/>
      <c r="D23" s="38"/>
      <c r="E23" s="37"/>
    </row>
    <row r="24" spans="1:5" ht="12.75">
      <c r="A24" s="12"/>
      <c r="B24" s="46"/>
      <c r="C24" s="37"/>
      <c r="D24" s="38"/>
      <c r="E24" s="37"/>
    </row>
    <row r="25" spans="1:5" ht="12.75">
      <c r="A25" s="12"/>
      <c r="B25" s="46"/>
      <c r="C25" s="37"/>
      <c r="D25" s="38"/>
      <c r="E25" s="37"/>
    </row>
    <row r="26" spans="1:5" ht="12.75">
      <c r="A26" s="7" t="s">
        <v>166</v>
      </c>
      <c r="B26" s="46"/>
      <c r="C26" s="37"/>
      <c r="D26" s="38"/>
      <c r="E26" s="37"/>
    </row>
    <row r="27" spans="1:5" ht="12.75">
      <c r="A27" s="12"/>
      <c r="B27" s="46"/>
      <c r="C27" s="37"/>
      <c r="D27" s="38"/>
      <c r="E27" s="37"/>
    </row>
    <row r="28" spans="1:5" ht="12.75">
      <c r="A28" s="12" t="s">
        <v>167</v>
      </c>
      <c r="B28" s="46"/>
      <c r="C28" s="37"/>
      <c r="D28" s="38"/>
      <c r="E28" s="37"/>
    </row>
    <row r="29" spans="1:5" ht="12.75">
      <c r="A29" s="12"/>
      <c r="B29" s="46"/>
      <c r="C29" s="37"/>
      <c r="D29" s="38"/>
      <c r="E29" s="37"/>
    </row>
    <row r="30" spans="1:5" ht="12.75">
      <c r="A30" s="12" t="s">
        <v>168</v>
      </c>
      <c r="B30" s="46"/>
      <c r="C30" s="44">
        <f>'Exhibit D(2)'!C24-'Exhibit D(2)'!C21-C45</f>
        <v>3691373257</v>
      </c>
      <c r="D30" s="37"/>
      <c r="E30" s="37">
        <f>C30+D30</f>
        <v>3691373257</v>
      </c>
    </row>
    <row r="31" spans="1:5" ht="12.75">
      <c r="A31" s="12"/>
      <c r="B31" s="46"/>
      <c r="C31" s="37"/>
      <c r="D31" s="38"/>
      <c r="E31" s="37"/>
    </row>
    <row r="32" spans="1:5" ht="12.75">
      <c r="A32" s="12" t="s">
        <v>169</v>
      </c>
      <c r="B32" s="46"/>
      <c r="C32" s="42">
        <f>'Exhibit D(2)'!C11+'Exhibit D(2)'!C21</f>
        <v>86463300</v>
      </c>
      <c r="D32" s="37"/>
      <c r="E32" s="37">
        <f>C32+D32</f>
        <v>86463300</v>
      </c>
    </row>
    <row r="33" spans="1:5" ht="12.75">
      <c r="A33" s="12"/>
      <c r="B33" s="46"/>
      <c r="C33" s="37"/>
      <c r="D33" s="38"/>
      <c r="E33" s="37"/>
    </row>
    <row r="34" spans="1:5" ht="12.75">
      <c r="A34" s="12" t="s">
        <v>170</v>
      </c>
      <c r="B34" s="46"/>
      <c r="C34" s="42">
        <f>'Exhibit D(2)'!C10-'Exhibit D(2)'!C13</f>
        <v>3266938468</v>
      </c>
      <c r="D34" s="42">
        <f>'Exhibit D(3)'!H6</f>
        <v>442122222</v>
      </c>
      <c r="E34" s="37">
        <f>C34+D34</f>
        <v>3709060690</v>
      </c>
    </row>
    <row r="35" spans="1:5" ht="12.75">
      <c r="A35" s="12"/>
      <c r="B35" s="46"/>
      <c r="C35" s="37"/>
      <c r="D35" s="38"/>
      <c r="E35" s="37"/>
    </row>
    <row r="36" spans="1:5" ht="12.75">
      <c r="A36" s="12" t="s">
        <v>171</v>
      </c>
      <c r="B36" s="46"/>
      <c r="C36" s="44">
        <f>'Exhibit D(2)'!C27-C47</f>
        <v>37586004</v>
      </c>
      <c r="D36" s="38"/>
      <c r="E36" s="37">
        <f>C36+D36</f>
        <v>37586004</v>
      </c>
    </row>
    <row r="37" spans="1:5" ht="12.75">
      <c r="A37" s="12"/>
      <c r="B37" s="46"/>
      <c r="C37" s="37"/>
      <c r="D37" s="38"/>
      <c r="E37" s="37"/>
    </row>
    <row r="38" spans="1:5" ht="12.75">
      <c r="A38" s="12" t="s">
        <v>172</v>
      </c>
      <c r="B38" s="46"/>
      <c r="C38" s="38">
        <f>SUM(C29:C37)</f>
        <v>7082361029</v>
      </c>
      <c r="D38" s="38">
        <f>SUM(D29:D37)</f>
        <v>442122222</v>
      </c>
      <c r="E38" s="38">
        <f>SUM(E29:E37)</f>
        <v>7524483251</v>
      </c>
    </row>
    <row r="39" spans="1:5" ht="12.75">
      <c r="A39" s="12"/>
      <c r="B39" s="46"/>
      <c r="C39" s="37"/>
      <c r="D39" s="38"/>
      <c r="E39" s="37"/>
    </row>
    <row r="40" spans="1:5" ht="12.75">
      <c r="A40" s="12"/>
      <c r="B40" s="46"/>
      <c r="C40" s="37"/>
      <c r="D40" s="38"/>
      <c r="E40" s="37"/>
    </row>
    <row r="41" spans="1:5" ht="12.75">
      <c r="A41" s="12" t="s">
        <v>173</v>
      </c>
      <c r="B41" s="46"/>
      <c r="C41" s="38"/>
      <c r="D41" s="38"/>
      <c r="E41" s="38"/>
    </row>
    <row r="42" spans="1:5" ht="12.75">
      <c r="A42" s="12"/>
      <c r="B42" s="46"/>
      <c r="C42" s="37"/>
      <c r="D42" s="38"/>
      <c r="E42" s="37"/>
    </row>
    <row r="43" spans="1:5" ht="12.75">
      <c r="A43" s="12" t="s">
        <v>185</v>
      </c>
      <c r="B43" s="46"/>
      <c r="C43" s="44">
        <f>'Exhibit D(2)'!C38-'Exhibit D(1)'!C30</f>
        <v>101221708</v>
      </c>
      <c r="D43" s="42">
        <f>-'Exhibit D(3)'!G9+'Exhibit D(3)'!G13-'Exhibit D(3)'!H14-'Exhibit D(3)'!G17-'Exhibit D(3)'!G21</f>
        <v>-462017722</v>
      </c>
      <c r="E43" s="37">
        <f>C43+D43</f>
        <v>-360796014</v>
      </c>
    </row>
    <row r="44" spans="1:5" ht="12.75">
      <c r="A44" s="12"/>
      <c r="B44" s="46"/>
      <c r="C44" s="37"/>
      <c r="D44" s="38"/>
      <c r="E44" s="37"/>
    </row>
    <row r="45" spans="1:5" ht="12.75">
      <c r="A45" s="12" t="s">
        <v>174</v>
      </c>
      <c r="B45" s="46"/>
      <c r="C45" s="43">
        <v>310552000</v>
      </c>
      <c r="D45" s="38"/>
      <c r="E45" s="37">
        <f>C45+D45</f>
        <v>310552000</v>
      </c>
    </row>
    <row r="46" spans="1:5" ht="12.75">
      <c r="A46" s="12"/>
      <c r="B46" s="46"/>
      <c r="C46" s="37"/>
      <c r="D46" s="38"/>
      <c r="E46" s="37"/>
    </row>
    <row r="47" spans="1:5" ht="12.75">
      <c r="A47" s="12" t="s">
        <v>175</v>
      </c>
      <c r="B47" s="46"/>
      <c r="C47" s="37">
        <v>533086</v>
      </c>
      <c r="D47" s="38"/>
      <c r="E47" s="37">
        <f>C47+D47</f>
        <v>533086</v>
      </c>
    </row>
    <row r="48" spans="1:5" ht="12.75">
      <c r="A48" s="12"/>
      <c r="B48" s="46"/>
      <c r="C48" s="37"/>
      <c r="D48" s="38"/>
      <c r="E48" s="37"/>
    </row>
    <row r="49" spans="1:5" ht="12.75">
      <c r="A49" s="12" t="s">
        <v>176</v>
      </c>
      <c r="B49" s="46"/>
      <c r="C49" s="44">
        <f>'Exhibit D(2)'!C40</f>
        <v>1649520</v>
      </c>
      <c r="D49" s="38"/>
      <c r="E49" s="37">
        <f>C49+D49</f>
        <v>1649520</v>
      </c>
    </row>
    <row r="50" spans="1:5" ht="12.75">
      <c r="A50" s="12"/>
      <c r="B50" s="46"/>
      <c r="C50" s="37"/>
      <c r="D50" s="38"/>
      <c r="E50" s="37"/>
    </row>
    <row r="51" spans="1:5" ht="12.75">
      <c r="A51" s="12" t="s">
        <v>172</v>
      </c>
      <c r="B51" s="46"/>
      <c r="C51" s="38">
        <f>SUM(C42:C50)</f>
        <v>413956314</v>
      </c>
      <c r="D51" s="38">
        <f>SUM(D42:D50)</f>
        <v>-462017722</v>
      </c>
      <c r="E51" s="38">
        <f>SUM(E42:E50)</f>
        <v>-48061408</v>
      </c>
    </row>
    <row r="52" spans="1:5" ht="12.75">
      <c r="A52" s="12"/>
      <c r="B52" s="46"/>
      <c r="C52" s="37"/>
      <c r="D52" s="38"/>
      <c r="E52" s="37"/>
    </row>
    <row r="53" spans="1:5" ht="12.75">
      <c r="A53" s="12"/>
      <c r="B53" s="46"/>
      <c r="C53" s="37"/>
      <c r="D53" s="38"/>
      <c r="E53" s="37"/>
    </row>
    <row r="54" spans="1:5" ht="12.75">
      <c r="A54" s="12" t="s">
        <v>177</v>
      </c>
      <c r="B54" s="46"/>
      <c r="C54" s="38">
        <f>C51+C38</f>
        <v>7496317343</v>
      </c>
      <c r="D54" s="38">
        <f>D51+D38</f>
        <v>-19895500</v>
      </c>
      <c r="E54" s="38">
        <f>E51+E38</f>
        <v>7476421843</v>
      </c>
    </row>
    <row r="55" spans="1:5" ht="12.75">
      <c r="A55" s="12"/>
      <c r="B55" s="46"/>
      <c r="C55" s="38"/>
      <c r="D55" s="38"/>
      <c r="E55" s="38"/>
    </row>
    <row r="56" spans="1:5" ht="12.75">
      <c r="A56" s="12"/>
      <c r="B56" s="46"/>
      <c r="C56" s="37"/>
      <c r="D56" s="38"/>
      <c r="E56" s="37"/>
    </row>
    <row r="57" spans="1:5" ht="12.75">
      <c r="A57" s="12" t="s">
        <v>178</v>
      </c>
      <c r="B57" s="46"/>
      <c r="C57" s="37"/>
      <c r="D57" s="38"/>
      <c r="E57" s="37"/>
    </row>
    <row r="58" spans="1:5" ht="12.75">
      <c r="A58" s="12" t="s">
        <v>179</v>
      </c>
      <c r="B58" s="46"/>
      <c r="C58" s="38">
        <f>C21-C54</f>
        <v>2053698575</v>
      </c>
      <c r="D58" s="38">
        <f>D21-D54</f>
        <v>19895500</v>
      </c>
      <c r="E58" s="38">
        <f>E21-E54</f>
        <v>2073594075</v>
      </c>
    </row>
    <row r="59" spans="1:5" ht="12.75">
      <c r="A59" s="12"/>
      <c r="B59" s="46"/>
      <c r="C59" s="11"/>
      <c r="D59" s="11"/>
      <c r="E59" s="11"/>
    </row>
    <row r="60" spans="1:5" ht="12.75">
      <c r="A60" s="3"/>
      <c r="B60" s="47"/>
      <c r="C60" s="3"/>
      <c r="D60" s="3"/>
      <c r="E60" s="3"/>
    </row>
    <row r="61" spans="1:5" ht="12.75">
      <c r="A61" s="3"/>
      <c r="B61" s="47"/>
      <c r="C61" s="3"/>
      <c r="D61" s="3"/>
      <c r="E61" s="3"/>
    </row>
    <row r="62" spans="1:5" ht="12.75">
      <c r="A62" s="3"/>
      <c r="B62" s="47"/>
      <c r="C62" s="3"/>
      <c r="D62" s="3"/>
      <c r="E62" s="24" t="s">
        <v>225</v>
      </c>
    </row>
    <row r="63" spans="1:5" ht="12.75">
      <c r="A63" s="3"/>
      <c r="B63" s="47"/>
      <c r="C63" s="3"/>
      <c r="D63" s="3"/>
      <c r="E63" s="14" t="s">
        <v>145</v>
      </c>
    </row>
    <row r="64" ht="12.75">
      <c r="B64" s="50"/>
    </row>
    <row r="65" ht="12.75">
      <c r="B65" s="50"/>
    </row>
    <row r="66" ht="12.75">
      <c r="B66" s="50"/>
    </row>
    <row r="67" ht="12.75">
      <c r="B67" s="50"/>
    </row>
    <row r="68" ht="12.75">
      <c r="B68" s="50"/>
    </row>
    <row r="69" ht="12.75">
      <c r="B69" s="50"/>
    </row>
    <row r="70" ht="12.75">
      <c r="B70" s="50"/>
    </row>
    <row r="71" ht="12.75">
      <c r="B71" s="50"/>
    </row>
    <row r="72" ht="12.75">
      <c r="B72" s="50"/>
    </row>
    <row r="73" ht="12.75">
      <c r="B73" s="50"/>
    </row>
    <row r="74" ht="12.75">
      <c r="B74" s="50"/>
    </row>
    <row r="75" ht="12.75">
      <c r="B75" s="50"/>
    </row>
    <row r="76" ht="12.75">
      <c r="B76" s="50"/>
    </row>
    <row r="77" ht="12.75">
      <c r="B77" s="50"/>
    </row>
    <row r="78" ht="12.75">
      <c r="B78" s="50"/>
    </row>
    <row r="79" ht="12.75">
      <c r="B79" s="50"/>
    </row>
    <row r="80" ht="12.75">
      <c r="B80" s="50"/>
    </row>
  </sheetData>
  <printOptions/>
  <pageMargins left="0.75" right="0.75" top="1" bottom="1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Jonsson</dc:creator>
  <cp:keywords/>
  <dc:description/>
  <cp:lastModifiedBy>Ellen Theodorson</cp:lastModifiedBy>
  <cp:lastPrinted>2006-05-24T20:10:26Z</cp:lastPrinted>
  <dcterms:created xsi:type="dcterms:W3CDTF">1997-02-11T20:35:27Z</dcterms:created>
  <dcterms:modified xsi:type="dcterms:W3CDTF">2006-05-25T21:53:41Z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Initial Filing</vt:lpwstr>
  </property>
  <property fmtid="{D5CDD505-2E9C-101B-9397-08002B2CF9AE}" pid="4" name="IsHighlyConfidential">
    <vt:lpwstr>0</vt:lpwstr>
  </property>
  <property fmtid="{D5CDD505-2E9C-101B-9397-08002B2CF9AE}" pid="5" name="DocketNumber">
    <vt:lpwstr>060974</vt:lpwstr>
  </property>
  <property fmtid="{D5CDD505-2E9C-101B-9397-08002B2CF9AE}" pid="6" name="IsConfidential">
    <vt:lpwstr>0</vt:lpwstr>
  </property>
  <property fmtid="{D5CDD505-2E9C-101B-9397-08002B2CF9AE}" pid="7" name="Date1">
    <vt:lpwstr>2006-06-12T00:00:00Z</vt:lpwstr>
  </property>
  <property fmtid="{D5CDD505-2E9C-101B-9397-08002B2CF9AE}" pid="8" name="CaseType">
    <vt:lpwstr>Securities</vt:lpwstr>
  </property>
  <property fmtid="{D5CDD505-2E9C-101B-9397-08002B2CF9AE}" pid="9" name="OpenedDate">
    <vt:lpwstr>2006-06-12T00:00:00Z</vt:lpwstr>
  </property>
  <property fmtid="{D5CDD505-2E9C-101B-9397-08002B2CF9AE}" pid="10" name="Prefix">
    <vt:lpwstr>UE</vt:lpwstr>
  </property>
  <property fmtid="{D5CDD505-2E9C-101B-9397-08002B2CF9AE}" pid="11" name="CaseCompanyNames">
    <vt:lpwstr>Pacific Power &amp; Light Company</vt:lpwstr>
  </property>
  <property fmtid="{D5CDD505-2E9C-101B-9397-08002B2CF9AE}" pid="12" name="IndustryCode">
    <vt:lpwstr>140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