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30" windowWidth="15135" windowHeight="9150" firstSheet="1" activeTab="4"/>
  </bookViews>
  <sheets>
    <sheet name="10.27 Electric" sheetId="5" r:id="rId1"/>
    <sheet name="9.20 - Gas" sheetId="4" r:id="rId2"/>
    <sheet name="Flex Credits" sheetId="3" r:id="rId3"/>
    <sheet name="Proforma Insurance Cost" sheetId="2" r:id="rId4"/>
    <sheet name="2010 Increase" sheetId="1" r:id="rId5"/>
  </sheets>
  <externalReferences>
    <externalReference r:id="rId6"/>
    <externalReference r:id="rId7"/>
  </externalReferences>
  <definedNames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_xlnm.Print_Area" localSheetId="4">'2010 Increase'!$A$3:$K$51</definedName>
    <definedName name="_xlnm.Print_Area" localSheetId="1">'9.20 - Gas'!$A$1:$E$25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25725"/>
</workbook>
</file>

<file path=xl/calcChain.xml><?xml version="1.0" encoding="utf-8"?>
<calcChain xmlns="http://schemas.openxmlformats.org/spreadsheetml/2006/main">
  <c r="E20" i="5"/>
  <c r="E16"/>
  <c r="E15"/>
  <c r="E17" s="1"/>
  <c r="E19" s="1"/>
  <c r="E21" s="1"/>
  <c r="E20" i="4"/>
  <c r="E16"/>
  <c r="E15"/>
  <c r="E17" s="1"/>
  <c r="E19" s="1"/>
  <c r="E21" s="1"/>
  <c r="F19" i="3"/>
  <c r="H17"/>
  <c r="J17" s="1"/>
  <c r="J16"/>
  <c r="J19" s="1"/>
  <c r="H16"/>
  <c r="H19" s="1"/>
  <c r="E13" i="2"/>
  <c r="J13" s="1"/>
  <c r="J15" s="1"/>
  <c r="E14"/>
  <c r="J14" s="1"/>
  <c r="E17"/>
  <c r="J17" s="1"/>
  <c r="J49" i="1"/>
  <c r="J48"/>
  <c r="J47"/>
  <c r="H41"/>
  <c r="H40"/>
  <c r="E23" i="5" l="1"/>
  <c r="E25" s="1"/>
  <c r="E23" i="4"/>
  <c r="E25" s="1"/>
  <c r="E19" i="2"/>
  <c r="K17"/>
  <c r="L17" s="1"/>
  <c r="K14"/>
  <c r="L14" s="1"/>
  <c r="K13"/>
  <c r="L13"/>
  <c r="L15" s="1"/>
  <c r="J19"/>
  <c r="K15" l="1"/>
  <c r="K19" s="1"/>
  <c r="M14"/>
  <c r="N14"/>
  <c r="M17"/>
  <c r="N17"/>
  <c r="N13"/>
  <c r="L19"/>
  <c r="M13"/>
  <c r="M15" s="1"/>
  <c r="N19" l="1"/>
  <c r="N15"/>
  <c r="M19"/>
</calcChain>
</file>

<file path=xl/sharedStrings.xml><?xml version="1.0" encoding="utf-8"?>
<sst xmlns="http://schemas.openxmlformats.org/spreadsheetml/2006/main" count="187" uniqueCount="105">
  <si>
    <t>Flex Credit Amount per Employee</t>
  </si>
  <si>
    <t>Period</t>
  </si>
  <si>
    <t>IBEW</t>
  </si>
  <si>
    <t>UA</t>
  </si>
  <si>
    <t>Salaried</t>
  </si>
  <si>
    <t>% Change</t>
  </si>
  <si>
    <t>10/02 to 06/03</t>
  </si>
  <si>
    <t>$</t>
  </si>
  <si>
    <t>07/03 to 09/03</t>
  </si>
  <si>
    <t>10/03 to 12/03</t>
  </si>
  <si>
    <t>01/04 to 06/04</t>
  </si>
  <si>
    <t>07/04 to 12/04</t>
  </si>
  <si>
    <t>03/05 to 06/05</t>
  </si>
  <si>
    <t>07/05 to 06/06</t>
  </si>
  <si>
    <t>07/06 to 12/06</t>
  </si>
  <si>
    <t>01/07 to 06/07</t>
  </si>
  <si>
    <t>07/07 to 12/07</t>
  </si>
  <si>
    <t>01/08 to 12/08</t>
  </si>
  <si>
    <t>01/09 to 12/09</t>
  </si>
  <si>
    <t>FLEX CREDITS:</t>
  </si>
  <si>
    <t>Average during 2007 GRC TY (12ME 9/07)</t>
  </si>
  <si>
    <t>Average during 2009 GRC TY (12ME 12/08)</t>
  </si>
  <si>
    <t>Average restated Flex Credit for 2007 GRC</t>
  </si>
  <si>
    <t>Average restated Flex Credit for 2009 GRC</t>
  </si>
  <si>
    <t>Percentage increase from 2009 GRC TY to Restated</t>
  </si>
  <si>
    <t>DOLLARS FOR GAS:</t>
  </si>
  <si>
    <t>Test Year $</t>
  </si>
  <si>
    <t>Restated $</t>
  </si>
  <si>
    <t>Group</t>
  </si>
  <si>
    <t>Flex Credits</t>
  </si>
  <si>
    <t>2009 Contribution</t>
  </si>
  <si>
    <t>2010 Estimated Increase</t>
  </si>
  <si>
    <t>2010 Contribution</t>
  </si>
  <si>
    <t>Salaried *</t>
  </si>
  <si>
    <t>Note 1</t>
  </si>
  <si>
    <t>Company contribution estimated at same flexible credit rates as UA.</t>
  </si>
  <si>
    <t>(j) = 36.94% * (h)</t>
  </si>
  <si>
    <t>(i) = 63.06% * (h)</t>
  </si>
  <si>
    <t>(h) = (f) + (g)</t>
  </si>
  <si>
    <t>(g) = (a) * (c) * (e)</t>
  </si>
  <si>
    <t>(f) = (a) * (b) * (d)</t>
  </si>
  <si>
    <t>(e)</t>
  </si>
  <si>
    <t>(d)</t>
  </si>
  <si>
    <t>(c)</t>
  </si>
  <si>
    <t>(b)</t>
  </si>
  <si>
    <t>(a)</t>
  </si>
  <si>
    <t>Participation</t>
  </si>
  <si>
    <t>Note</t>
  </si>
  <si>
    <t>Gas</t>
  </si>
  <si>
    <t>Electric</t>
  </si>
  <si>
    <t>Annual Cost</t>
  </si>
  <si>
    <t>Jan '11 - Mar '11</t>
  </si>
  <si>
    <t>Apr '10 - Dec '10</t>
  </si>
  <si>
    <t>Average Employees</t>
  </si>
  <si>
    <t>Estimated</t>
  </si>
  <si>
    <t>During Rate Year Period</t>
  </si>
  <si>
    <t>(Jan '08 - Dec '08)</t>
  </si>
  <si>
    <t>Allocation</t>
  </si>
  <si>
    <t>Total</t>
  </si>
  <si>
    <t>Total Amount of Flex Credits</t>
  </si>
  <si>
    <t>Number of months</t>
  </si>
  <si>
    <t>Monthly Flex Credits Amount</t>
  </si>
  <si>
    <t>Test Period</t>
  </si>
  <si>
    <t>November '08 - October '09</t>
  </si>
  <si>
    <t>Rate Year Period</t>
  </si>
  <si>
    <t>PUGET SOUND ENERGY</t>
  </si>
  <si>
    <t>GENERAL RATE CASE</t>
  </si>
  <si>
    <t>DETERMINATION OF FLEX CREDITS EXPENSE</t>
  </si>
  <si>
    <t>Test Year: 12 Months Ended December 2008</t>
  </si>
  <si>
    <t>Rate Year: 12 Months Ended March 2011</t>
  </si>
  <si>
    <t>Line</t>
  </si>
  <si>
    <t>No.</t>
  </si>
  <si>
    <t>=(a) X 64.94%</t>
  </si>
  <si>
    <t>=(a) X 35.06%</t>
  </si>
  <si>
    <t>Actual Flex Credits from Payroll runs</t>
  </si>
  <si>
    <t>Direct Labor O&amp;M %</t>
  </si>
  <si>
    <t>O&amp;M Flex Credits (Line 1 X Line 2)</t>
  </si>
  <si>
    <t>Dockets UE-090704/UG-090705</t>
  </si>
  <si>
    <t>Exhibit No. JH-4</t>
  </si>
  <si>
    <t>PUGET SOUND ENERGY-GAS</t>
  </si>
  <si>
    <t>EMPLOYEE INSURANCE</t>
  </si>
  <si>
    <t>FOR THE TWELVE MONTHS ENDED DECEMBER 31, 2008</t>
  </si>
  <si>
    <t>GENERAL RATE INCREASE</t>
  </si>
  <si>
    <t>LINE</t>
  </si>
  <si>
    <t>NO.</t>
  </si>
  <si>
    <t>DESCRIPTION</t>
  </si>
  <si>
    <t>AMOUNT</t>
  </si>
  <si>
    <t>BENEFIT CONTRIBUTION:</t>
  </si>
  <si>
    <t>SALARIED EMPLOYEES</t>
  </si>
  <si>
    <t>UNION EMPLOYEES</t>
  </si>
  <si>
    <t>PRO FORMA INSURANCE COSTS</t>
  </si>
  <si>
    <t>APPLICABLE TO OPERATIONS @</t>
  </si>
  <si>
    <t>CHARGED TO EXPENSE 12 MONTH ENDING DECEMBER 2008</t>
  </si>
  <si>
    <t>INCREASE(DECREASE) OPERATING EXPENSE</t>
  </si>
  <si>
    <t>INCREASE(DECREASE) FIT @</t>
  </si>
  <si>
    <t>INCREASE(DECREASE) NOI</t>
  </si>
  <si>
    <t>PUGET SOUND ENERGY-ELECTRIC</t>
  </si>
  <si>
    <t>Union Total</t>
  </si>
  <si>
    <t>Page 1 of 5</t>
  </si>
  <si>
    <t>Page 2 of 5</t>
  </si>
  <si>
    <t>Page 3 of 5</t>
  </si>
  <si>
    <t>Page 4 of 5</t>
  </si>
  <si>
    <t>Page 5 of 5</t>
  </si>
  <si>
    <t>01/10 to 01/11</t>
  </si>
  <si>
    <t>Actual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</si>
</sst>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0"/>
    <numFmt numFmtId="165" formatCode="0.00_)"/>
  </numFmts>
  <fonts count="12">
    <font>
      <sz val="10"/>
      <name val="Arial"/>
    </font>
    <font>
      <sz val="10"/>
      <name val="Arial"/>
    </font>
    <font>
      <sz val="11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164" fontId="0" fillId="0" borderId="0">
      <alignment horizontal="left" wrapText="1"/>
    </xf>
    <xf numFmtId="0" fontId="1" fillId="0" borderId="0"/>
    <xf numFmtId="0" fontId="1" fillId="0" borderId="0"/>
    <xf numFmtId="164" fontId="1" fillId="0" borderId="0"/>
    <xf numFmtId="38" fontId="4" fillId="2" borderId="0" applyNumberFormat="0" applyBorder="0" applyAlignment="0" applyProtection="0"/>
    <xf numFmtId="38" fontId="5" fillId="0" borderId="0"/>
    <xf numFmtId="40" fontId="5" fillId="0" borderId="0"/>
    <xf numFmtId="10" fontId="4" fillId="3" borderId="10" applyNumberFormat="0" applyBorder="0" applyAlignment="0" applyProtection="0"/>
    <xf numFmtId="44" fontId="6" fillId="0" borderId="24" applyNumberFormat="0" applyFont="0" applyAlignment="0">
      <alignment horizontal="center"/>
    </xf>
    <xf numFmtId="44" fontId="6" fillId="0" borderId="25" applyNumberFormat="0" applyFont="0" applyAlignment="0">
      <alignment horizontal="center"/>
    </xf>
    <xf numFmtId="165" fontId="7" fillId="0" borderId="0"/>
    <xf numFmtId="10" fontId="1" fillId="0" borderId="0" applyFont="0" applyFill="0" applyBorder="0" applyAlignment="0" applyProtection="0"/>
    <xf numFmtId="38" fontId="4" fillId="0" borderId="26"/>
    <xf numFmtId="38" fontId="5" fillId="0" borderId="27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164" fontId="0" fillId="0" borderId="0" xfId="0">
      <alignment horizontal="left" wrapText="1"/>
    </xf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0" borderId="6" xfId="1" applyFont="1" applyBorder="1"/>
    <xf numFmtId="0" fontId="2" fillId="0" borderId="5" xfId="1" applyFont="1" applyBorder="1"/>
    <xf numFmtId="0" fontId="2" fillId="0" borderId="7" xfId="1" applyFont="1" applyBorder="1" applyAlignment="1">
      <alignment horizontal="center"/>
    </xf>
    <xf numFmtId="0" fontId="1" fillId="0" borderId="8" xfId="1" applyBorder="1"/>
    <xf numFmtId="0" fontId="2" fillId="0" borderId="9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8" xfId="1" applyFont="1" applyBorder="1" applyAlignment="1">
      <alignment horizontal="right"/>
    </xf>
    <xf numFmtId="10" fontId="2" fillId="0" borderId="8" xfId="1" applyNumberFormat="1" applyFont="1" applyBorder="1"/>
    <xf numFmtId="0" fontId="2" fillId="0" borderId="10" xfId="1" applyFont="1" applyBorder="1" applyAlignment="1">
      <alignment horizontal="center"/>
    </xf>
    <xf numFmtId="0" fontId="0" fillId="0" borderId="0" xfId="0" applyNumberFormat="1" applyAlignment="1"/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right"/>
    </xf>
    <xf numFmtId="0" fontId="2" fillId="0" borderId="13" xfId="1" applyFont="1" applyBorder="1"/>
    <xf numFmtId="10" fontId="2" fillId="0" borderId="11" xfId="1" applyNumberFormat="1" applyFont="1" applyBorder="1"/>
    <xf numFmtId="0" fontId="2" fillId="0" borderId="14" xfId="1" applyFont="1" applyBorder="1" applyAlignment="1">
      <alignment horizontal="right"/>
    </xf>
    <xf numFmtId="0" fontId="2" fillId="0" borderId="15" xfId="1" applyFont="1" applyBorder="1"/>
    <xf numFmtId="10" fontId="2" fillId="0" borderId="9" xfId="1" applyNumberFormat="1" applyFont="1" applyBorder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9" fontId="2" fillId="0" borderId="0" xfId="1" applyNumberFormat="1" applyFont="1"/>
    <xf numFmtId="0" fontId="2" fillId="0" borderId="11" xfId="1" applyFont="1" applyBorder="1"/>
    <xf numFmtId="9" fontId="2" fillId="0" borderId="16" xfId="1" applyNumberFormat="1" applyFont="1" applyBorder="1"/>
    <xf numFmtId="0" fontId="2" fillId="0" borderId="16" xfId="1" applyFont="1" applyBorder="1"/>
    <xf numFmtId="3" fontId="2" fillId="0" borderId="0" xfId="1" applyNumberFormat="1" applyFont="1"/>
    <xf numFmtId="0" fontId="2" fillId="0" borderId="9" xfId="1" applyFont="1" applyBorder="1"/>
    <xf numFmtId="0" fontId="1" fillId="0" borderId="19" xfId="2" applyBorder="1"/>
    <xf numFmtId="0" fontId="1" fillId="0" borderId="10" xfId="2" applyBorder="1"/>
    <xf numFmtId="0" fontId="1" fillId="0" borderId="14" xfId="2" applyBorder="1"/>
    <xf numFmtId="164" fontId="1" fillId="0" borderId="0" xfId="0" applyFont="1">
      <alignment horizontal="left" wrapText="1"/>
    </xf>
    <xf numFmtId="164" fontId="1" fillId="0" borderId="0" xfId="0" applyFont="1" applyAlignment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2" fontId="1" fillId="0" borderId="0" xfId="0" applyNumberFormat="1" applyFont="1">
      <alignment horizontal="left" wrapText="1"/>
    </xf>
    <xf numFmtId="42" fontId="6" fillId="0" borderId="17" xfId="0" applyNumberFormat="1" applyFont="1" applyBorder="1" applyAlignment="1"/>
    <xf numFmtId="1" fontId="6" fillId="0" borderId="17" xfId="0" applyNumberFormat="1" applyFont="1" applyBorder="1" applyAlignment="1">
      <alignment horizontal="center"/>
    </xf>
    <xf numFmtId="42" fontId="6" fillId="0" borderId="1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164" fontId="1" fillId="0" borderId="6" xfId="0" applyFont="1" applyBorder="1">
      <alignment horizontal="left" wrapText="1"/>
    </xf>
    <xf numFmtId="164" fontId="1" fillId="0" borderId="29" xfId="0" applyFont="1" applyBorder="1">
      <alignment horizontal="left" wrapText="1"/>
    </xf>
    <xf numFmtId="41" fontId="1" fillId="0" borderId="30" xfId="0" applyNumberFormat="1" applyFont="1" applyBorder="1">
      <alignment horizontal="left" wrapText="1"/>
    </xf>
    <xf numFmtId="41" fontId="1" fillId="0" borderId="16" xfId="0" applyNumberFormat="1" applyFont="1" applyBorder="1">
      <alignment horizontal="left" wrapText="1"/>
    </xf>
    <xf numFmtId="1" fontId="1" fillId="0" borderId="8" xfId="0" applyNumberFormat="1" applyFont="1" applyBorder="1" applyAlignment="1"/>
    <xf numFmtId="1" fontId="1" fillId="0" borderId="16" xfId="0" applyNumberFormat="1" applyFont="1" applyBorder="1" applyAlignment="1"/>
    <xf numFmtId="1" fontId="1" fillId="0" borderId="16" xfId="0" applyNumberFormat="1" applyFont="1" applyBorder="1" applyAlignment="1">
      <alignment horizontal="center"/>
    </xf>
    <xf numFmtId="41" fontId="1" fillId="0" borderId="16" xfId="0" applyNumberFormat="1" applyFont="1" applyBorder="1" applyAlignment="1">
      <alignment horizontal="left"/>
    </xf>
    <xf numFmtId="164" fontId="1" fillId="0" borderId="23" xfId="0" applyFont="1" applyBorder="1">
      <alignment horizontal="left" wrapText="1"/>
    </xf>
    <xf numFmtId="164" fontId="1" fillId="0" borderId="31" xfId="0" applyFont="1" applyBorder="1">
      <alignment horizontal="left" wrapText="1"/>
    </xf>
    <xf numFmtId="41" fontId="1" fillId="0" borderId="32" xfId="0" applyNumberFormat="1" applyFont="1" applyBorder="1">
      <alignment horizontal="left" wrapText="1"/>
    </xf>
    <xf numFmtId="41" fontId="1" fillId="0" borderId="33" xfId="0" applyNumberFormat="1" applyFont="1" applyBorder="1">
      <alignment horizontal="left" wrapText="1"/>
    </xf>
    <xf numFmtId="41" fontId="1" fillId="0" borderId="33" xfId="0" applyNumberFormat="1" applyFont="1" applyBorder="1" applyAlignment="1">
      <alignment horizontal="left"/>
    </xf>
    <xf numFmtId="41" fontId="1" fillId="0" borderId="34" xfId="0" applyNumberFormat="1" applyFont="1" applyBorder="1" applyAlignment="1"/>
    <xf numFmtId="41" fontId="1" fillId="0" borderId="33" xfId="0" applyNumberFormat="1" applyFont="1" applyBorder="1" applyAlignment="1"/>
    <xf numFmtId="1" fontId="1" fillId="0" borderId="33" xfId="14" applyNumberForma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42" fontId="1" fillId="0" borderId="16" xfId="0" applyNumberFormat="1" applyFont="1" applyBorder="1" applyAlignment="1">
      <alignment horizontal="left"/>
    </xf>
    <xf numFmtId="3" fontId="1" fillId="0" borderId="35" xfId="0" applyNumberFormat="1" applyFont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164" fontId="1" fillId="0" borderId="36" xfId="0" applyFont="1" applyBorder="1">
      <alignment horizontal="left" wrapText="1"/>
    </xf>
    <xf numFmtId="164" fontId="1" fillId="0" borderId="37" xfId="0" applyFont="1" applyBorder="1">
      <alignment horizontal="left" wrapText="1"/>
    </xf>
    <xf numFmtId="1" fontId="1" fillId="0" borderId="8" xfId="14" applyNumberFormat="1" applyBorder="1" applyAlignment="1"/>
    <xf numFmtId="1" fontId="1" fillId="0" borderId="16" xfId="14" applyNumberFormat="1" applyBorder="1" applyAlignment="1"/>
    <xf numFmtId="1" fontId="1" fillId="0" borderId="16" xfId="14" applyNumberFormat="1" applyBorder="1" applyAlignment="1">
      <alignment horizontal="center"/>
    </xf>
    <xf numFmtId="1" fontId="1" fillId="0" borderId="0" xfId="0" applyNumberFormat="1" applyFont="1">
      <alignment horizontal="left" wrapText="1"/>
    </xf>
    <xf numFmtId="41" fontId="1" fillId="0" borderId="16" xfId="0" applyNumberFormat="1" applyFont="1" applyBorder="1" applyAlignment="1"/>
    <xf numFmtId="3" fontId="1" fillId="0" borderId="2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2" fontId="1" fillId="0" borderId="30" xfId="0" applyNumberFormat="1" applyFont="1" applyBorder="1">
      <alignment horizontal="left" wrapText="1"/>
    </xf>
    <xf numFmtId="42" fontId="1" fillId="0" borderId="16" xfId="0" applyNumberFormat="1" applyFont="1" applyBorder="1">
      <alignment horizontal="left" wrapText="1"/>
    </xf>
    <xf numFmtId="42" fontId="1" fillId="0" borderId="8" xfId="0" applyNumberFormat="1" applyFont="1" applyBorder="1" applyAlignment="1"/>
    <xf numFmtId="42" fontId="1" fillId="0" borderId="16" xfId="0" applyNumberFormat="1" applyFont="1" applyBorder="1" applyAlignment="1"/>
    <xf numFmtId="1" fontId="1" fillId="0" borderId="23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64" fontId="1" fillId="0" borderId="30" xfId="0" applyFont="1" applyBorder="1">
      <alignment horizontal="left" wrapText="1"/>
    </xf>
    <xf numFmtId="164" fontId="1" fillId="0" borderId="16" xfId="0" applyFont="1" applyBorder="1">
      <alignment horizontal="left" wrapText="1"/>
    </xf>
    <xf numFmtId="164" fontId="1" fillId="0" borderId="8" xfId="0" applyFont="1" applyBorder="1" applyAlignment="1"/>
    <xf numFmtId="164" fontId="1" fillId="0" borderId="16" xfId="0" applyFont="1" applyBorder="1" applyAlignment="1"/>
    <xf numFmtId="164" fontId="1" fillId="0" borderId="38" xfId="0" applyFont="1" applyBorder="1">
      <alignment horizontal="left" wrapText="1"/>
    </xf>
    <xf numFmtId="164" fontId="1" fillId="0" borderId="39" xfId="0" applyFont="1" applyBorder="1">
      <alignment horizontal="left" wrapText="1"/>
    </xf>
    <xf numFmtId="164" fontId="1" fillId="0" borderId="0" xfId="0" applyFont="1" applyBorder="1">
      <alignment horizontal="left" wrapText="1"/>
    </xf>
    <xf numFmtId="0" fontId="8" fillId="0" borderId="4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164" fontId="8" fillId="0" borderId="17" xfId="0" applyFont="1" applyBorder="1" applyAlignment="1">
      <alignment horizontal="center"/>
    </xf>
    <xf numFmtId="164" fontId="8" fillId="0" borderId="6" xfId="0" applyFont="1" applyBorder="1" applyAlignment="1">
      <alignment horizontal="center"/>
    </xf>
    <xf numFmtId="164" fontId="8" fillId="0" borderId="5" xfId="0" applyFont="1" applyBorder="1" applyAlignment="1">
      <alignment horizontal="center"/>
    </xf>
    <xf numFmtId="164" fontId="8" fillId="0" borderId="28" xfId="0" applyFont="1" applyBorder="1" applyAlignment="1">
      <alignment horizontal="center"/>
    </xf>
    <xf numFmtId="37" fontId="8" fillId="0" borderId="5" xfId="0" applyNumberFormat="1" applyFont="1" applyBorder="1" applyAlignment="1">
      <alignment horizontal="center"/>
    </xf>
    <xf numFmtId="37" fontId="8" fillId="0" borderId="28" xfId="0" applyNumberFormat="1" applyFont="1" applyBorder="1" applyAlignment="1">
      <alignment horizontal="center"/>
    </xf>
    <xf numFmtId="164" fontId="8" fillId="0" borderId="6" xfId="0" applyFont="1" applyBorder="1" applyAlignment="1">
      <alignment horizontal="left"/>
    </xf>
    <xf numFmtId="164" fontId="8" fillId="0" borderId="29" xfId="0" applyFont="1" applyBorder="1" applyAlignment="1">
      <alignment horizontal="left"/>
    </xf>
    <xf numFmtId="164" fontId="1" fillId="0" borderId="41" xfId="0" applyFont="1" applyBorder="1">
      <alignment horizontal="left" wrapText="1"/>
    </xf>
    <xf numFmtId="164" fontId="8" fillId="0" borderId="0" xfId="0" applyFont="1" applyBorder="1" applyAlignment="1">
      <alignment horizontal="center"/>
    </xf>
    <xf numFmtId="164" fontId="8" fillId="0" borderId="8" xfId="0" applyFont="1" applyBorder="1" applyAlignment="1">
      <alignment horizontal="center"/>
    </xf>
    <xf numFmtId="164" fontId="8" fillId="0" borderId="23" xfId="0" applyFont="1" applyBorder="1" applyAlignment="1">
      <alignment horizontal="center"/>
    </xf>
    <xf numFmtId="37" fontId="8" fillId="0" borderId="8" xfId="0" applyNumberFormat="1" applyFont="1" applyBorder="1" applyAlignment="1">
      <alignment horizontal="center"/>
    </xf>
    <xf numFmtId="37" fontId="8" fillId="0" borderId="23" xfId="0" applyNumberFormat="1" applyFont="1" applyBorder="1" applyAlignment="1">
      <alignment horizontal="center"/>
    </xf>
    <xf numFmtId="164" fontId="8" fillId="0" borderId="0" xfId="0" applyFont="1" applyBorder="1">
      <alignment horizontal="left" wrapText="1"/>
    </xf>
    <xf numFmtId="164" fontId="8" fillId="0" borderId="31" xfId="0" applyFont="1" applyBorder="1">
      <alignment horizontal="left" wrapText="1"/>
    </xf>
    <xf numFmtId="0" fontId="8" fillId="0" borderId="41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164" fontId="8" fillId="0" borderId="16" xfId="0" applyFont="1" applyBorder="1" applyAlignment="1">
      <alignment horizontal="center"/>
    </xf>
    <xf numFmtId="164" fontId="8" fillId="0" borderId="0" xfId="0" applyFont="1">
      <alignment horizontal="left" wrapText="1"/>
    </xf>
    <xf numFmtId="10" fontId="8" fillId="0" borderId="41" xfId="0" applyNumberFormat="1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37" fontId="8" fillId="0" borderId="0" xfId="0" applyNumberFormat="1" applyFont="1" applyBorder="1" applyAlignment="1">
      <alignment horizontal="centerContinuous" vertical="center"/>
    </xf>
    <xf numFmtId="37" fontId="8" fillId="0" borderId="8" xfId="0" applyNumberFormat="1" applyFont="1" applyBorder="1" applyAlignment="1">
      <alignment horizontal="centerContinuous" vertical="center"/>
    </xf>
    <xf numFmtId="37" fontId="8" fillId="0" borderId="23" xfId="0" applyNumberFormat="1" applyFont="1" applyBorder="1" applyAlignment="1">
      <alignment horizontal="centerContinuous" vertical="center"/>
    </xf>
    <xf numFmtId="164" fontId="6" fillId="0" borderId="31" xfId="0" applyFont="1" applyBorder="1" applyAlignment="1"/>
    <xf numFmtId="0" fontId="1" fillId="0" borderId="42" xfId="0" applyNumberFormat="1" applyFont="1" applyBorder="1" applyAlignment="1">
      <alignment horizontal="centerContinuous" vertical="center"/>
    </xf>
    <xf numFmtId="0" fontId="1" fillId="0" borderId="43" xfId="0" applyNumberFormat="1" applyFont="1" applyBorder="1" applyAlignment="1">
      <alignment horizontal="centerContinuous" vertical="center"/>
    </xf>
    <xf numFmtId="164" fontId="1" fillId="0" borderId="44" xfId="0" applyFont="1" applyBorder="1" applyAlignment="1">
      <alignment horizontal="center"/>
    </xf>
    <xf numFmtId="164" fontId="1" fillId="0" borderId="43" xfId="0" applyFont="1" applyBorder="1" applyAlignment="1">
      <alignment horizontal="centerContinuous" vertical="center"/>
    </xf>
    <xf numFmtId="164" fontId="1" fillId="0" borderId="45" xfId="0" applyFont="1" applyBorder="1" applyAlignment="1">
      <alignment horizontal="centerContinuous" vertical="center"/>
    </xf>
    <xf numFmtId="164" fontId="1" fillId="0" borderId="46" xfId="0" applyFont="1" applyBorder="1" applyAlignment="1">
      <alignment horizontal="centerContinuous" vertical="center"/>
    </xf>
    <xf numFmtId="37" fontId="8" fillId="0" borderId="45" xfId="0" applyNumberFormat="1" applyFont="1" applyBorder="1" applyAlignment="1">
      <alignment horizontal="centerContinuous" vertical="center"/>
    </xf>
    <xf numFmtId="37" fontId="8" fillId="0" borderId="46" xfId="0" applyNumberFormat="1" applyFont="1" applyBorder="1" applyAlignment="1">
      <alignment horizontal="centerContinuous" vertical="center"/>
    </xf>
    <xf numFmtId="37" fontId="8" fillId="0" borderId="46" xfId="0" applyNumberFormat="1" applyFont="1" applyBorder="1" applyAlignment="1">
      <alignment horizontal="center"/>
    </xf>
    <xf numFmtId="164" fontId="1" fillId="0" borderId="43" xfId="0" applyFont="1" applyBorder="1">
      <alignment horizontal="left" wrapText="1"/>
    </xf>
    <xf numFmtId="164" fontId="1" fillId="0" borderId="47" xfId="0" applyFont="1" applyBorder="1">
      <alignment horizontal="left" wrapText="1"/>
    </xf>
    <xf numFmtId="164" fontId="6" fillId="0" borderId="0" xfId="0" applyFont="1" applyAlignment="1"/>
    <xf numFmtId="164" fontId="6" fillId="0" borderId="0" xfId="0" applyFont="1" applyAlignment="1">
      <alignment horizontal="left"/>
    </xf>
    <xf numFmtId="0" fontId="6" fillId="0" borderId="0" xfId="0" applyNumberFormat="1" applyFont="1" applyAlignment="1">
      <alignment horizontal="centerContinuous" wrapText="1"/>
    </xf>
    <xf numFmtId="0" fontId="0" fillId="0" borderId="0" xfId="0" applyNumberFormat="1" applyAlignment="1">
      <alignment horizontal="centerContinuous" wrapText="1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6" fillId="0" borderId="0" xfId="0" applyNumberFormat="1" applyFont="1" applyFill="1" applyAlignment="1">
      <alignment horizontal="center"/>
    </xf>
    <xf numFmtId="0" fontId="6" fillId="0" borderId="36" xfId="0" applyNumberFormat="1" applyFont="1" applyBorder="1" applyAlignment="1">
      <alignment horizontal="center"/>
    </xf>
    <xf numFmtId="0" fontId="6" fillId="0" borderId="0" xfId="0" quotePrefix="1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7" fontId="0" fillId="0" borderId="0" xfId="0" applyNumberFormat="1" applyFill="1" applyAlignment="1"/>
    <xf numFmtId="37" fontId="0" fillId="0" borderId="0" xfId="0" applyNumberFormat="1" applyAlignment="1"/>
    <xf numFmtId="10" fontId="0" fillId="0" borderId="36" xfId="15" applyNumberFormat="1" applyFont="1" applyFill="1" applyBorder="1"/>
    <xf numFmtId="10" fontId="0" fillId="0" borderId="36" xfId="15" applyNumberFormat="1" applyFont="1" applyBorder="1"/>
    <xf numFmtId="37" fontId="6" fillId="0" borderId="6" xfId="0" applyNumberFormat="1" applyFont="1" applyBorder="1" applyAlignment="1"/>
    <xf numFmtId="164" fontId="9" fillId="0" borderId="0" xfId="0" applyFont="1" applyFill="1" applyAlignment="1"/>
    <xf numFmtId="164" fontId="9" fillId="0" borderId="0" xfId="0" applyFont="1" applyAlignment="1" applyProtection="1">
      <alignment horizontal="centerContinuous"/>
      <protection locked="0"/>
    </xf>
    <xf numFmtId="164" fontId="9" fillId="0" borderId="0" xfId="0" applyFont="1" applyFill="1" applyAlignment="1">
      <alignment horizontal="centerContinuous"/>
    </xf>
    <xf numFmtId="164" fontId="9" fillId="0" borderId="0" xfId="0" applyFont="1" applyAlignment="1">
      <alignment horizontal="centerContinuous"/>
    </xf>
    <xf numFmtId="15" fontId="9" fillId="0" borderId="0" xfId="0" applyNumberFormat="1" applyFont="1" applyFill="1" applyAlignment="1">
      <alignment horizontal="centerContinuous"/>
    </xf>
    <xf numFmtId="18" fontId="9" fillId="0" borderId="0" xfId="0" applyNumberFormat="1" applyFont="1" applyFill="1" applyAlignment="1">
      <alignment horizontal="centerContinuous"/>
    </xf>
    <xf numFmtId="164" fontId="9" fillId="0" borderId="0" xfId="0" applyFont="1" applyFill="1" applyAlignment="1" applyProtection="1">
      <alignment horizontal="right"/>
      <protection locked="0"/>
    </xf>
    <xf numFmtId="164" fontId="9" fillId="0" borderId="0" xfId="0" applyFont="1" applyFill="1" applyAlignment="1" applyProtection="1">
      <protection locked="0"/>
    </xf>
    <xf numFmtId="164" fontId="9" fillId="0" borderId="0" xfId="0" applyFont="1" applyFill="1" applyAlignment="1">
      <alignment horizontal="center"/>
    </xf>
    <xf numFmtId="164" fontId="9" fillId="0" borderId="1" xfId="0" applyFont="1" applyFill="1" applyBorder="1" applyAlignment="1">
      <alignment horizontal="center"/>
    </xf>
    <xf numFmtId="164" fontId="9" fillId="0" borderId="1" xfId="0" applyFont="1" applyFill="1" applyBorder="1" applyAlignment="1"/>
    <xf numFmtId="164" fontId="9" fillId="0" borderId="1" xfId="0" applyFont="1" applyFill="1" applyBorder="1" applyAlignment="1" applyProtection="1">
      <alignment horizontal="right"/>
      <protection locked="0"/>
    </xf>
    <xf numFmtId="164" fontId="10" fillId="0" borderId="0" xfId="0" applyFont="1" applyFill="1" applyAlignment="1"/>
    <xf numFmtId="164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64" fontId="11" fillId="0" borderId="0" xfId="0" applyFont="1" applyFill="1" applyAlignment="1"/>
    <xf numFmtId="164" fontId="11" fillId="0" borderId="0" xfId="0" applyFont="1" applyFill="1" applyBorder="1" applyAlignment="1">
      <alignment horizontal="center"/>
    </xf>
    <xf numFmtId="164" fontId="10" fillId="0" borderId="0" xfId="0" applyFont="1" applyFill="1" applyAlignment="1">
      <alignment horizontal="left"/>
    </xf>
    <xf numFmtId="37" fontId="10" fillId="0" borderId="0" xfId="0" applyNumberFormat="1" applyFont="1" applyFill="1" applyAlignment="1"/>
    <xf numFmtId="42" fontId="10" fillId="0" borderId="0" xfId="16" applyNumberFormat="1" applyFont="1" applyFill="1" applyAlignment="1"/>
    <xf numFmtId="41" fontId="10" fillId="0" borderId="1" xfId="0" applyNumberFormat="1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Alignment="1"/>
    <xf numFmtId="15" fontId="10" fillId="0" borderId="0" xfId="0" applyNumberFormat="1" applyFont="1" applyFill="1" applyAlignment="1"/>
    <xf numFmtId="10" fontId="10" fillId="0" borderId="0" xfId="0" applyNumberFormat="1" applyFont="1" applyFill="1" applyAlignment="1"/>
    <xf numFmtId="164" fontId="10" fillId="0" borderId="0" xfId="0" quotePrefix="1" applyFont="1" applyFill="1" applyAlignment="1">
      <alignment horizontal="left"/>
    </xf>
    <xf numFmtId="9" fontId="10" fillId="0" borderId="0" xfId="0" applyNumberFormat="1" applyFont="1" applyFill="1" applyAlignment="1"/>
    <xf numFmtId="41" fontId="10" fillId="0" borderId="27" xfId="0" applyNumberFormat="1" applyFont="1" applyFill="1" applyBorder="1" applyAlignment="1"/>
    <xf numFmtId="41" fontId="10" fillId="0" borderId="0" xfId="0" applyNumberFormat="1" applyFont="1" applyFill="1" applyAlignment="1" applyProtection="1">
      <protection locked="0"/>
    </xf>
    <xf numFmtId="42" fontId="10" fillId="0" borderId="48" xfId="0" applyNumberFormat="1" applyFont="1" applyFill="1" applyBorder="1" applyAlignment="1"/>
    <xf numFmtId="42" fontId="1" fillId="0" borderId="33" xfId="0" applyNumberFormat="1" applyFont="1" applyBorder="1" applyAlignment="1">
      <alignment horizontal="left"/>
    </xf>
    <xf numFmtId="10" fontId="6" fillId="0" borderId="0" xfId="0" applyNumberFormat="1" applyFont="1" applyBorder="1" applyAlignment="1">
      <alignment horizontal="center"/>
    </xf>
    <xf numFmtId="0" fontId="1" fillId="0" borderId="2" xfId="2" applyBorder="1" applyAlignment="1">
      <alignment horizontal="right"/>
    </xf>
    <xf numFmtId="0" fontId="1" fillId="0" borderId="3" xfId="2" applyBorder="1" applyAlignment="1">
      <alignment horizontal="right"/>
    </xf>
    <xf numFmtId="0" fontId="1" fillId="0" borderId="4" xfId="2" applyBorder="1" applyAlignment="1">
      <alignment horizontal="right"/>
    </xf>
    <xf numFmtId="0" fontId="1" fillId="0" borderId="8" xfId="2" applyBorder="1" applyAlignment="1">
      <alignment horizontal="right"/>
    </xf>
    <xf numFmtId="0" fontId="1" fillId="0" borderId="0" xfId="2" applyBorder="1" applyAlignment="1">
      <alignment horizontal="right"/>
    </xf>
    <xf numFmtId="0" fontId="1" fillId="0" borderId="23" xfId="2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15" xfId="2" applyBorder="1" applyAlignment="1">
      <alignment horizontal="right"/>
    </xf>
    <xf numFmtId="0" fontId="1" fillId="0" borderId="20" xfId="2" applyBorder="1" applyAlignment="1">
      <alignment horizontal="right"/>
    </xf>
    <xf numFmtId="0" fontId="1" fillId="0" borderId="21" xfId="2" applyBorder="1" applyAlignment="1">
      <alignment horizontal="right"/>
    </xf>
    <xf numFmtId="0" fontId="1" fillId="0" borderId="22" xfId="2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5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18" xfId="2" applyBorder="1" applyAlignment="1">
      <alignment horizontal="center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</cellXfs>
  <cellStyles count="17">
    <cellStyle name="Currency" xfId="16" builtinId="4"/>
    <cellStyle name="Currency 2" xfId="14"/>
    <cellStyle name="Entered" xfId="3"/>
    <cellStyle name="Grey" xfId="4"/>
    <cellStyle name="Heading1" xfId="5"/>
    <cellStyle name="Heading2" xfId="6"/>
    <cellStyle name="Input [yellow]" xfId="7"/>
    <cellStyle name="modified border" xfId="8"/>
    <cellStyle name="modified border1" xfId="9"/>
    <cellStyle name="Normal" xfId="0" builtinId="0"/>
    <cellStyle name="Normal - Style1" xfId="10"/>
    <cellStyle name="Normal_Flex Credit Chart (2)" xfId="1"/>
    <cellStyle name="Normal_Sheet1" xfId="2"/>
    <cellStyle name="Percent [2]" xfId="11"/>
    <cellStyle name="Percent 2" xfId="15"/>
    <cellStyle name="StmtTtl1" xfId="12"/>
    <cellStyle name="StmtTtl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31</xdr:row>
      <xdr:rowOff>85725</xdr:rowOff>
    </xdr:from>
    <xdr:to>
      <xdr:col>8</xdr:col>
      <xdr:colOff>847725</xdr:colOff>
      <xdr:row>39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05400" y="4962525"/>
          <a:ext cx="219075" cy="1495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&lt;===Resaonable===&gt;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uget%20Sound%20Energy/UE-090705/workpaper/Staff/4.27E%20Employee%20Insur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uget%20Sound%20Energy/UE-090705/workpaper/Staff/4.20G%20Employee%20Insuran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 Electric"/>
      <sheetName val="Monthly Employee Count"/>
      <sheetName val="Proforma Insurance Cost"/>
      <sheetName val="Flex Credits"/>
      <sheetName val="2010 Increase"/>
    </sheetNames>
    <sheetDataSet>
      <sheetData sheetId="0"/>
      <sheetData sheetId="1"/>
      <sheetData sheetId="2">
        <row r="12">
          <cell r="M12">
            <v>6580531.9005999994</v>
          </cell>
        </row>
        <row r="13">
          <cell r="M13">
            <v>2469942.8961999998</v>
          </cell>
        </row>
        <row r="15">
          <cell r="M15">
            <v>10156410.140199998</v>
          </cell>
        </row>
      </sheetData>
      <sheetData sheetId="3">
        <row r="16">
          <cell r="H16">
            <v>10217329.789910363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.20 - Gas"/>
      <sheetName val="Monthly Employee Count"/>
      <sheetName val="Proforma Insurance Cost"/>
      <sheetName val="Flex Credits"/>
      <sheetName val="2010 Increase"/>
    </sheetNames>
    <sheetDataSet>
      <sheetData sheetId="0">
        <row r="17">
          <cell r="E17">
            <v>6159465</v>
          </cell>
        </row>
        <row r="18">
          <cell r="E18">
            <v>5516162.3411496356</v>
          </cell>
        </row>
      </sheetData>
      <sheetData sheetId="1">
        <row r="5">
          <cell r="P5">
            <v>886.08333333333337</v>
          </cell>
        </row>
        <row r="6">
          <cell r="P6">
            <v>332.58333333333331</v>
          </cell>
        </row>
        <row r="8">
          <cell r="P8">
            <v>1367.5833333333333</v>
          </cell>
        </row>
      </sheetData>
      <sheetData sheetId="2">
        <row r="12">
          <cell r="N12">
            <v>3552717.0994000002</v>
          </cell>
        </row>
        <row r="13">
          <cell r="N13">
            <v>1333480.1037999999</v>
          </cell>
        </row>
        <row r="15">
          <cell r="N15">
            <v>5483272.8597999997</v>
          </cell>
        </row>
      </sheetData>
      <sheetData sheetId="3">
        <row r="16">
          <cell r="J16">
            <v>5516162.3411496356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workbookViewId="0">
      <selection activeCell="E1" sqref="E1:E3"/>
    </sheetView>
  </sheetViews>
  <sheetFormatPr defaultColWidth="8.85546875" defaultRowHeight="12.75"/>
  <cols>
    <col min="1" max="1" width="10.7109375" style="34" customWidth="1"/>
    <col min="2" max="2" width="51.7109375" style="34" bestFit="1" customWidth="1"/>
    <col min="3" max="3" width="7.7109375" style="34" bestFit="1" customWidth="1"/>
    <col min="4" max="4" width="3.7109375" style="34" customWidth="1"/>
    <col min="5" max="5" width="25.28515625" style="34" customWidth="1"/>
    <col min="6" max="256" width="8.85546875" style="34"/>
    <col min="257" max="257" width="10.7109375" style="34" customWidth="1"/>
    <col min="258" max="258" width="51.7109375" style="34" bestFit="1" customWidth="1"/>
    <col min="259" max="259" width="7.7109375" style="34" bestFit="1" customWidth="1"/>
    <col min="260" max="260" width="3.7109375" style="34" customWidth="1"/>
    <col min="261" max="261" width="25.28515625" style="34" customWidth="1"/>
    <col min="262" max="512" width="8.85546875" style="34"/>
    <col min="513" max="513" width="10.7109375" style="34" customWidth="1"/>
    <col min="514" max="514" width="51.7109375" style="34" bestFit="1" customWidth="1"/>
    <col min="515" max="515" width="7.7109375" style="34" bestFit="1" customWidth="1"/>
    <col min="516" max="516" width="3.7109375" style="34" customWidth="1"/>
    <col min="517" max="517" width="25.28515625" style="34" customWidth="1"/>
    <col min="518" max="768" width="8.85546875" style="34"/>
    <col min="769" max="769" width="10.7109375" style="34" customWidth="1"/>
    <col min="770" max="770" width="51.7109375" style="34" bestFit="1" customWidth="1"/>
    <col min="771" max="771" width="7.7109375" style="34" bestFit="1" customWidth="1"/>
    <col min="772" max="772" width="3.7109375" style="34" customWidth="1"/>
    <col min="773" max="773" width="25.28515625" style="34" customWidth="1"/>
    <col min="774" max="1024" width="8.85546875" style="34"/>
    <col min="1025" max="1025" width="10.7109375" style="34" customWidth="1"/>
    <col min="1026" max="1026" width="51.7109375" style="34" bestFit="1" customWidth="1"/>
    <col min="1027" max="1027" width="7.7109375" style="34" bestFit="1" customWidth="1"/>
    <col min="1028" max="1028" width="3.7109375" style="34" customWidth="1"/>
    <col min="1029" max="1029" width="25.28515625" style="34" customWidth="1"/>
    <col min="1030" max="1280" width="8.85546875" style="34"/>
    <col min="1281" max="1281" width="10.7109375" style="34" customWidth="1"/>
    <col min="1282" max="1282" width="51.7109375" style="34" bestFit="1" customWidth="1"/>
    <col min="1283" max="1283" width="7.7109375" style="34" bestFit="1" customWidth="1"/>
    <col min="1284" max="1284" width="3.7109375" style="34" customWidth="1"/>
    <col min="1285" max="1285" width="25.28515625" style="34" customWidth="1"/>
    <col min="1286" max="1536" width="8.85546875" style="34"/>
    <col min="1537" max="1537" width="10.7109375" style="34" customWidth="1"/>
    <col min="1538" max="1538" width="51.7109375" style="34" bestFit="1" customWidth="1"/>
    <col min="1539" max="1539" width="7.7109375" style="34" bestFit="1" customWidth="1"/>
    <col min="1540" max="1540" width="3.7109375" style="34" customWidth="1"/>
    <col min="1541" max="1541" width="25.28515625" style="34" customWidth="1"/>
    <col min="1542" max="1792" width="8.85546875" style="34"/>
    <col min="1793" max="1793" width="10.7109375" style="34" customWidth="1"/>
    <col min="1794" max="1794" width="51.7109375" style="34" bestFit="1" customWidth="1"/>
    <col min="1795" max="1795" width="7.7109375" style="34" bestFit="1" customWidth="1"/>
    <col min="1796" max="1796" width="3.7109375" style="34" customWidth="1"/>
    <col min="1797" max="1797" width="25.28515625" style="34" customWidth="1"/>
    <col min="1798" max="2048" width="8.85546875" style="34"/>
    <col min="2049" max="2049" width="10.7109375" style="34" customWidth="1"/>
    <col min="2050" max="2050" width="51.7109375" style="34" bestFit="1" customWidth="1"/>
    <col min="2051" max="2051" width="7.7109375" style="34" bestFit="1" customWidth="1"/>
    <col min="2052" max="2052" width="3.7109375" style="34" customWidth="1"/>
    <col min="2053" max="2053" width="25.28515625" style="34" customWidth="1"/>
    <col min="2054" max="2304" width="8.85546875" style="34"/>
    <col min="2305" max="2305" width="10.7109375" style="34" customWidth="1"/>
    <col min="2306" max="2306" width="51.7109375" style="34" bestFit="1" customWidth="1"/>
    <col min="2307" max="2307" width="7.7109375" style="34" bestFit="1" customWidth="1"/>
    <col min="2308" max="2308" width="3.7109375" style="34" customWidth="1"/>
    <col min="2309" max="2309" width="25.28515625" style="34" customWidth="1"/>
    <col min="2310" max="2560" width="8.85546875" style="34"/>
    <col min="2561" max="2561" width="10.7109375" style="34" customWidth="1"/>
    <col min="2562" max="2562" width="51.7109375" style="34" bestFit="1" customWidth="1"/>
    <col min="2563" max="2563" width="7.7109375" style="34" bestFit="1" customWidth="1"/>
    <col min="2564" max="2564" width="3.7109375" style="34" customWidth="1"/>
    <col min="2565" max="2565" width="25.28515625" style="34" customWidth="1"/>
    <col min="2566" max="2816" width="8.85546875" style="34"/>
    <col min="2817" max="2817" width="10.7109375" style="34" customWidth="1"/>
    <col min="2818" max="2818" width="51.7109375" style="34" bestFit="1" customWidth="1"/>
    <col min="2819" max="2819" width="7.7109375" style="34" bestFit="1" customWidth="1"/>
    <col min="2820" max="2820" width="3.7109375" style="34" customWidth="1"/>
    <col min="2821" max="2821" width="25.28515625" style="34" customWidth="1"/>
    <col min="2822" max="3072" width="8.85546875" style="34"/>
    <col min="3073" max="3073" width="10.7109375" style="34" customWidth="1"/>
    <col min="3074" max="3074" width="51.7109375" style="34" bestFit="1" customWidth="1"/>
    <col min="3075" max="3075" width="7.7109375" style="34" bestFit="1" customWidth="1"/>
    <col min="3076" max="3076" width="3.7109375" style="34" customWidth="1"/>
    <col min="3077" max="3077" width="25.28515625" style="34" customWidth="1"/>
    <col min="3078" max="3328" width="8.85546875" style="34"/>
    <col min="3329" max="3329" width="10.7109375" style="34" customWidth="1"/>
    <col min="3330" max="3330" width="51.7109375" style="34" bestFit="1" customWidth="1"/>
    <col min="3331" max="3331" width="7.7109375" style="34" bestFit="1" customWidth="1"/>
    <col min="3332" max="3332" width="3.7109375" style="34" customWidth="1"/>
    <col min="3333" max="3333" width="25.28515625" style="34" customWidth="1"/>
    <col min="3334" max="3584" width="8.85546875" style="34"/>
    <col min="3585" max="3585" width="10.7109375" style="34" customWidth="1"/>
    <col min="3586" max="3586" width="51.7109375" style="34" bestFit="1" customWidth="1"/>
    <col min="3587" max="3587" width="7.7109375" style="34" bestFit="1" customWidth="1"/>
    <col min="3588" max="3588" width="3.7109375" style="34" customWidth="1"/>
    <col min="3589" max="3589" width="25.28515625" style="34" customWidth="1"/>
    <col min="3590" max="3840" width="8.85546875" style="34"/>
    <col min="3841" max="3841" width="10.7109375" style="34" customWidth="1"/>
    <col min="3842" max="3842" width="51.7109375" style="34" bestFit="1" customWidth="1"/>
    <col min="3843" max="3843" width="7.7109375" style="34" bestFit="1" customWidth="1"/>
    <col min="3844" max="3844" width="3.7109375" style="34" customWidth="1"/>
    <col min="3845" max="3845" width="25.28515625" style="34" customWidth="1"/>
    <col min="3846" max="4096" width="8.85546875" style="34"/>
    <col min="4097" max="4097" width="10.7109375" style="34" customWidth="1"/>
    <col min="4098" max="4098" width="51.7109375" style="34" bestFit="1" customWidth="1"/>
    <col min="4099" max="4099" width="7.7109375" style="34" bestFit="1" customWidth="1"/>
    <col min="4100" max="4100" width="3.7109375" style="34" customWidth="1"/>
    <col min="4101" max="4101" width="25.28515625" style="34" customWidth="1"/>
    <col min="4102" max="4352" width="8.85546875" style="34"/>
    <col min="4353" max="4353" width="10.7109375" style="34" customWidth="1"/>
    <col min="4354" max="4354" width="51.7109375" style="34" bestFit="1" customWidth="1"/>
    <col min="4355" max="4355" width="7.7109375" style="34" bestFit="1" customWidth="1"/>
    <col min="4356" max="4356" width="3.7109375" style="34" customWidth="1"/>
    <col min="4357" max="4357" width="25.28515625" style="34" customWidth="1"/>
    <col min="4358" max="4608" width="8.85546875" style="34"/>
    <col min="4609" max="4609" width="10.7109375" style="34" customWidth="1"/>
    <col min="4610" max="4610" width="51.7109375" style="34" bestFit="1" customWidth="1"/>
    <col min="4611" max="4611" width="7.7109375" style="34" bestFit="1" customWidth="1"/>
    <col min="4612" max="4612" width="3.7109375" style="34" customWidth="1"/>
    <col min="4613" max="4613" width="25.28515625" style="34" customWidth="1"/>
    <col min="4614" max="4864" width="8.85546875" style="34"/>
    <col min="4865" max="4865" width="10.7109375" style="34" customWidth="1"/>
    <col min="4866" max="4866" width="51.7109375" style="34" bestFit="1" customWidth="1"/>
    <col min="4867" max="4867" width="7.7109375" style="34" bestFit="1" customWidth="1"/>
    <col min="4868" max="4868" width="3.7109375" style="34" customWidth="1"/>
    <col min="4869" max="4869" width="25.28515625" style="34" customWidth="1"/>
    <col min="4870" max="5120" width="8.85546875" style="34"/>
    <col min="5121" max="5121" width="10.7109375" style="34" customWidth="1"/>
    <col min="5122" max="5122" width="51.7109375" style="34" bestFit="1" customWidth="1"/>
    <col min="5123" max="5123" width="7.7109375" style="34" bestFit="1" customWidth="1"/>
    <col min="5124" max="5124" width="3.7109375" style="34" customWidth="1"/>
    <col min="5125" max="5125" width="25.28515625" style="34" customWidth="1"/>
    <col min="5126" max="5376" width="8.85546875" style="34"/>
    <col min="5377" max="5377" width="10.7109375" style="34" customWidth="1"/>
    <col min="5378" max="5378" width="51.7109375" style="34" bestFit="1" customWidth="1"/>
    <col min="5379" max="5379" width="7.7109375" style="34" bestFit="1" customWidth="1"/>
    <col min="5380" max="5380" width="3.7109375" style="34" customWidth="1"/>
    <col min="5381" max="5381" width="25.28515625" style="34" customWidth="1"/>
    <col min="5382" max="5632" width="8.85546875" style="34"/>
    <col min="5633" max="5633" width="10.7109375" style="34" customWidth="1"/>
    <col min="5634" max="5634" width="51.7109375" style="34" bestFit="1" customWidth="1"/>
    <col min="5635" max="5635" width="7.7109375" style="34" bestFit="1" customWidth="1"/>
    <col min="5636" max="5636" width="3.7109375" style="34" customWidth="1"/>
    <col min="5637" max="5637" width="25.28515625" style="34" customWidth="1"/>
    <col min="5638" max="5888" width="8.85546875" style="34"/>
    <col min="5889" max="5889" width="10.7109375" style="34" customWidth="1"/>
    <col min="5890" max="5890" width="51.7109375" style="34" bestFit="1" customWidth="1"/>
    <col min="5891" max="5891" width="7.7109375" style="34" bestFit="1" customWidth="1"/>
    <col min="5892" max="5892" width="3.7109375" style="34" customWidth="1"/>
    <col min="5893" max="5893" width="25.28515625" style="34" customWidth="1"/>
    <col min="5894" max="6144" width="8.85546875" style="34"/>
    <col min="6145" max="6145" width="10.7109375" style="34" customWidth="1"/>
    <col min="6146" max="6146" width="51.7109375" style="34" bestFit="1" customWidth="1"/>
    <col min="6147" max="6147" width="7.7109375" style="34" bestFit="1" customWidth="1"/>
    <col min="6148" max="6148" width="3.7109375" style="34" customWidth="1"/>
    <col min="6149" max="6149" width="25.28515625" style="34" customWidth="1"/>
    <col min="6150" max="6400" width="8.85546875" style="34"/>
    <col min="6401" max="6401" width="10.7109375" style="34" customWidth="1"/>
    <col min="6402" max="6402" width="51.7109375" style="34" bestFit="1" customWidth="1"/>
    <col min="6403" max="6403" width="7.7109375" style="34" bestFit="1" customWidth="1"/>
    <col min="6404" max="6404" width="3.7109375" style="34" customWidth="1"/>
    <col min="6405" max="6405" width="25.28515625" style="34" customWidth="1"/>
    <col min="6406" max="6656" width="8.85546875" style="34"/>
    <col min="6657" max="6657" width="10.7109375" style="34" customWidth="1"/>
    <col min="6658" max="6658" width="51.7109375" style="34" bestFit="1" customWidth="1"/>
    <col min="6659" max="6659" width="7.7109375" style="34" bestFit="1" customWidth="1"/>
    <col min="6660" max="6660" width="3.7109375" style="34" customWidth="1"/>
    <col min="6661" max="6661" width="25.28515625" style="34" customWidth="1"/>
    <col min="6662" max="6912" width="8.85546875" style="34"/>
    <col min="6913" max="6913" width="10.7109375" style="34" customWidth="1"/>
    <col min="6914" max="6914" width="51.7109375" style="34" bestFit="1" customWidth="1"/>
    <col min="6915" max="6915" width="7.7109375" style="34" bestFit="1" customWidth="1"/>
    <col min="6916" max="6916" width="3.7109375" style="34" customWidth="1"/>
    <col min="6917" max="6917" width="25.28515625" style="34" customWidth="1"/>
    <col min="6918" max="7168" width="8.85546875" style="34"/>
    <col min="7169" max="7169" width="10.7109375" style="34" customWidth="1"/>
    <col min="7170" max="7170" width="51.7109375" style="34" bestFit="1" customWidth="1"/>
    <col min="7171" max="7171" width="7.7109375" style="34" bestFit="1" customWidth="1"/>
    <col min="7172" max="7172" width="3.7109375" style="34" customWidth="1"/>
    <col min="7173" max="7173" width="25.28515625" style="34" customWidth="1"/>
    <col min="7174" max="7424" width="8.85546875" style="34"/>
    <col min="7425" max="7425" width="10.7109375" style="34" customWidth="1"/>
    <col min="7426" max="7426" width="51.7109375" style="34" bestFit="1" customWidth="1"/>
    <col min="7427" max="7427" width="7.7109375" style="34" bestFit="1" customWidth="1"/>
    <col min="7428" max="7428" width="3.7109375" style="34" customWidth="1"/>
    <col min="7429" max="7429" width="25.28515625" style="34" customWidth="1"/>
    <col min="7430" max="7680" width="8.85546875" style="34"/>
    <col min="7681" max="7681" width="10.7109375" style="34" customWidth="1"/>
    <col min="7682" max="7682" width="51.7109375" style="34" bestFit="1" customWidth="1"/>
    <col min="7683" max="7683" width="7.7109375" style="34" bestFit="1" customWidth="1"/>
    <col min="7684" max="7684" width="3.7109375" style="34" customWidth="1"/>
    <col min="7685" max="7685" width="25.28515625" style="34" customWidth="1"/>
    <col min="7686" max="7936" width="8.85546875" style="34"/>
    <col min="7937" max="7937" width="10.7109375" style="34" customWidth="1"/>
    <col min="7938" max="7938" width="51.7109375" style="34" bestFit="1" customWidth="1"/>
    <col min="7939" max="7939" width="7.7109375" style="34" bestFit="1" customWidth="1"/>
    <col min="7940" max="7940" width="3.7109375" style="34" customWidth="1"/>
    <col min="7941" max="7941" width="25.28515625" style="34" customWidth="1"/>
    <col min="7942" max="8192" width="8.85546875" style="34"/>
    <col min="8193" max="8193" width="10.7109375" style="34" customWidth="1"/>
    <col min="8194" max="8194" width="51.7109375" style="34" bestFit="1" customWidth="1"/>
    <col min="8195" max="8195" width="7.7109375" style="34" bestFit="1" customWidth="1"/>
    <col min="8196" max="8196" width="3.7109375" style="34" customWidth="1"/>
    <col min="8197" max="8197" width="25.28515625" style="34" customWidth="1"/>
    <col min="8198" max="8448" width="8.85546875" style="34"/>
    <col min="8449" max="8449" width="10.7109375" style="34" customWidth="1"/>
    <col min="8450" max="8450" width="51.7109375" style="34" bestFit="1" customWidth="1"/>
    <col min="8451" max="8451" width="7.7109375" style="34" bestFit="1" customWidth="1"/>
    <col min="8452" max="8452" width="3.7109375" style="34" customWidth="1"/>
    <col min="8453" max="8453" width="25.28515625" style="34" customWidth="1"/>
    <col min="8454" max="8704" width="8.85546875" style="34"/>
    <col min="8705" max="8705" width="10.7109375" style="34" customWidth="1"/>
    <col min="8706" max="8706" width="51.7109375" style="34" bestFit="1" customWidth="1"/>
    <col min="8707" max="8707" width="7.7109375" style="34" bestFit="1" customWidth="1"/>
    <col min="8708" max="8708" width="3.7109375" style="34" customWidth="1"/>
    <col min="8709" max="8709" width="25.28515625" style="34" customWidth="1"/>
    <col min="8710" max="8960" width="8.85546875" style="34"/>
    <col min="8961" max="8961" width="10.7109375" style="34" customWidth="1"/>
    <col min="8962" max="8962" width="51.7109375" style="34" bestFit="1" customWidth="1"/>
    <col min="8963" max="8963" width="7.7109375" style="34" bestFit="1" customWidth="1"/>
    <col min="8964" max="8964" width="3.7109375" style="34" customWidth="1"/>
    <col min="8965" max="8965" width="25.28515625" style="34" customWidth="1"/>
    <col min="8966" max="9216" width="8.85546875" style="34"/>
    <col min="9217" max="9217" width="10.7109375" style="34" customWidth="1"/>
    <col min="9218" max="9218" width="51.7109375" style="34" bestFit="1" customWidth="1"/>
    <col min="9219" max="9219" width="7.7109375" style="34" bestFit="1" customWidth="1"/>
    <col min="9220" max="9220" width="3.7109375" style="34" customWidth="1"/>
    <col min="9221" max="9221" width="25.28515625" style="34" customWidth="1"/>
    <col min="9222" max="9472" width="8.85546875" style="34"/>
    <col min="9473" max="9473" width="10.7109375" style="34" customWidth="1"/>
    <col min="9474" max="9474" width="51.7109375" style="34" bestFit="1" customWidth="1"/>
    <col min="9475" max="9475" width="7.7109375" style="34" bestFit="1" customWidth="1"/>
    <col min="9476" max="9476" width="3.7109375" style="34" customWidth="1"/>
    <col min="9477" max="9477" width="25.28515625" style="34" customWidth="1"/>
    <col min="9478" max="9728" width="8.85546875" style="34"/>
    <col min="9729" max="9729" width="10.7109375" style="34" customWidth="1"/>
    <col min="9730" max="9730" width="51.7109375" style="34" bestFit="1" customWidth="1"/>
    <col min="9731" max="9731" width="7.7109375" style="34" bestFit="1" customWidth="1"/>
    <col min="9732" max="9732" width="3.7109375" style="34" customWidth="1"/>
    <col min="9733" max="9733" width="25.28515625" style="34" customWidth="1"/>
    <col min="9734" max="9984" width="8.85546875" style="34"/>
    <col min="9985" max="9985" width="10.7109375" style="34" customWidth="1"/>
    <col min="9986" max="9986" width="51.7109375" style="34" bestFit="1" customWidth="1"/>
    <col min="9987" max="9987" width="7.7109375" style="34" bestFit="1" customWidth="1"/>
    <col min="9988" max="9988" width="3.7109375" style="34" customWidth="1"/>
    <col min="9989" max="9989" width="25.28515625" style="34" customWidth="1"/>
    <col min="9990" max="10240" width="8.85546875" style="34"/>
    <col min="10241" max="10241" width="10.7109375" style="34" customWidth="1"/>
    <col min="10242" max="10242" width="51.7109375" style="34" bestFit="1" customWidth="1"/>
    <col min="10243" max="10243" width="7.7109375" style="34" bestFit="1" customWidth="1"/>
    <col min="10244" max="10244" width="3.7109375" style="34" customWidth="1"/>
    <col min="10245" max="10245" width="25.28515625" style="34" customWidth="1"/>
    <col min="10246" max="10496" width="8.85546875" style="34"/>
    <col min="10497" max="10497" width="10.7109375" style="34" customWidth="1"/>
    <col min="10498" max="10498" width="51.7109375" style="34" bestFit="1" customWidth="1"/>
    <col min="10499" max="10499" width="7.7109375" style="34" bestFit="1" customWidth="1"/>
    <col min="10500" max="10500" width="3.7109375" style="34" customWidth="1"/>
    <col min="10501" max="10501" width="25.28515625" style="34" customWidth="1"/>
    <col min="10502" max="10752" width="8.85546875" style="34"/>
    <col min="10753" max="10753" width="10.7109375" style="34" customWidth="1"/>
    <col min="10754" max="10754" width="51.7109375" style="34" bestFit="1" customWidth="1"/>
    <col min="10755" max="10755" width="7.7109375" style="34" bestFit="1" customWidth="1"/>
    <col min="10756" max="10756" width="3.7109375" style="34" customWidth="1"/>
    <col min="10757" max="10757" width="25.28515625" style="34" customWidth="1"/>
    <col min="10758" max="11008" width="8.85546875" style="34"/>
    <col min="11009" max="11009" width="10.7109375" style="34" customWidth="1"/>
    <col min="11010" max="11010" width="51.7109375" style="34" bestFit="1" customWidth="1"/>
    <col min="11011" max="11011" width="7.7109375" style="34" bestFit="1" customWidth="1"/>
    <col min="11012" max="11012" width="3.7109375" style="34" customWidth="1"/>
    <col min="11013" max="11013" width="25.28515625" style="34" customWidth="1"/>
    <col min="11014" max="11264" width="8.85546875" style="34"/>
    <col min="11265" max="11265" width="10.7109375" style="34" customWidth="1"/>
    <col min="11266" max="11266" width="51.7109375" style="34" bestFit="1" customWidth="1"/>
    <col min="11267" max="11267" width="7.7109375" style="34" bestFit="1" customWidth="1"/>
    <col min="11268" max="11268" width="3.7109375" style="34" customWidth="1"/>
    <col min="11269" max="11269" width="25.28515625" style="34" customWidth="1"/>
    <col min="11270" max="11520" width="8.85546875" style="34"/>
    <col min="11521" max="11521" width="10.7109375" style="34" customWidth="1"/>
    <col min="11522" max="11522" width="51.7109375" style="34" bestFit="1" customWidth="1"/>
    <col min="11523" max="11523" width="7.7109375" style="34" bestFit="1" customWidth="1"/>
    <col min="11524" max="11524" width="3.7109375" style="34" customWidth="1"/>
    <col min="11525" max="11525" width="25.28515625" style="34" customWidth="1"/>
    <col min="11526" max="11776" width="8.85546875" style="34"/>
    <col min="11777" max="11777" width="10.7109375" style="34" customWidth="1"/>
    <col min="11778" max="11778" width="51.7109375" style="34" bestFit="1" customWidth="1"/>
    <col min="11779" max="11779" width="7.7109375" style="34" bestFit="1" customWidth="1"/>
    <col min="11780" max="11780" width="3.7109375" style="34" customWidth="1"/>
    <col min="11781" max="11781" width="25.28515625" style="34" customWidth="1"/>
    <col min="11782" max="12032" width="8.85546875" style="34"/>
    <col min="12033" max="12033" width="10.7109375" style="34" customWidth="1"/>
    <col min="12034" max="12034" width="51.7109375" style="34" bestFit="1" customWidth="1"/>
    <col min="12035" max="12035" width="7.7109375" style="34" bestFit="1" customWidth="1"/>
    <col min="12036" max="12036" width="3.7109375" style="34" customWidth="1"/>
    <col min="12037" max="12037" width="25.28515625" style="34" customWidth="1"/>
    <col min="12038" max="12288" width="8.85546875" style="34"/>
    <col min="12289" max="12289" width="10.7109375" style="34" customWidth="1"/>
    <col min="12290" max="12290" width="51.7109375" style="34" bestFit="1" customWidth="1"/>
    <col min="12291" max="12291" width="7.7109375" style="34" bestFit="1" customWidth="1"/>
    <col min="12292" max="12292" width="3.7109375" style="34" customWidth="1"/>
    <col min="12293" max="12293" width="25.28515625" style="34" customWidth="1"/>
    <col min="12294" max="12544" width="8.85546875" style="34"/>
    <col min="12545" max="12545" width="10.7109375" style="34" customWidth="1"/>
    <col min="12546" max="12546" width="51.7109375" style="34" bestFit="1" customWidth="1"/>
    <col min="12547" max="12547" width="7.7109375" style="34" bestFit="1" customWidth="1"/>
    <col min="12548" max="12548" width="3.7109375" style="34" customWidth="1"/>
    <col min="12549" max="12549" width="25.28515625" style="34" customWidth="1"/>
    <col min="12550" max="12800" width="8.85546875" style="34"/>
    <col min="12801" max="12801" width="10.7109375" style="34" customWidth="1"/>
    <col min="12802" max="12802" width="51.7109375" style="34" bestFit="1" customWidth="1"/>
    <col min="12803" max="12803" width="7.7109375" style="34" bestFit="1" customWidth="1"/>
    <col min="12804" max="12804" width="3.7109375" style="34" customWidth="1"/>
    <col min="12805" max="12805" width="25.28515625" style="34" customWidth="1"/>
    <col min="12806" max="13056" width="8.85546875" style="34"/>
    <col min="13057" max="13057" width="10.7109375" style="34" customWidth="1"/>
    <col min="13058" max="13058" width="51.7109375" style="34" bestFit="1" customWidth="1"/>
    <col min="13059" max="13059" width="7.7109375" style="34" bestFit="1" customWidth="1"/>
    <col min="13060" max="13060" width="3.7109375" style="34" customWidth="1"/>
    <col min="13061" max="13061" width="25.28515625" style="34" customWidth="1"/>
    <col min="13062" max="13312" width="8.85546875" style="34"/>
    <col min="13313" max="13313" width="10.7109375" style="34" customWidth="1"/>
    <col min="13314" max="13314" width="51.7109375" style="34" bestFit="1" customWidth="1"/>
    <col min="13315" max="13315" width="7.7109375" style="34" bestFit="1" customWidth="1"/>
    <col min="13316" max="13316" width="3.7109375" style="34" customWidth="1"/>
    <col min="13317" max="13317" width="25.28515625" style="34" customWidth="1"/>
    <col min="13318" max="13568" width="8.85546875" style="34"/>
    <col min="13569" max="13569" width="10.7109375" style="34" customWidth="1"/>
    <col min="13570" max="13570" width="51.7109375" style="34" bestFit="1" customWidth="1"/>
    <col min="13571" max="13571" width="7.7109375" style="34" bestFit="1" customWidth="1"/>
    <col min="13572" max="13572" width="3.7109375" style="34" customWidth="1"/>
    <col min="13573" max="13573" width="25.28515625" style="34" customWidth="1"/>
    <col min="13574" max="13824" width="8.85546875" style="34"/>
    <col min="13825" max="13825" width="10.7109375" style="34" customWidth="1"/>
    <col min="13826" max="13826" width="51.7109375" style="34" bestFit="1" customWidth="1"/>
    <col min="13827" max="13827" width="7.7109375" style="34" bestFit="1" customWidth="1"/>
    <col min="13828" max="13828" width="3.7109375" style="34" customWidth="1"/>
    <col min="13829" max="13829" width="25.28515625" style="34" customWidth="1"/>
    <col min="13830" max="14080" width="8.85546875" style="34"/>
    <col min="14081" max="14081" width="10.7109375" style="34" customWidth="1"/>
    <col min="14082" max="14082" width="51.7109375" style="34" bestFit="1" customWidth="1"/>
    <col min="14083" max="14083" width="7.7109375" style="34" bestFit="1" customWidth="1"/>
    <col min="14084" max="14084" width="3.7109375" style="34" customWidth="1"/>
    <col min="14085" max="14085" width="25.28515625" style="34" customWidth="1"/>
    <col min="14086" max="14336" width="8.85546875" style="34"/>
    <col min="14337" max="14337" width="10.7109375" style="34" customWidth="1"/>
    <col min="14338" max="14338" width="51.7109375" style="34" bestFit="1" customWidth="1"/>
    <col min="14339" max="14339" width="7.7109375" style="34" bestFit="1" customWidth="1"/>
    <col min="14340" max="14340" width="3.7109375" style="34" customWidth="1"/>
    <col min="14341" max="14341" width="25.28515625" style="34" customWidth="1"/>
    <col min="14342" max="14592" width="8.85546875" style="34"/>
    <col min="14593" max="14593" width="10.7109375" style="34" customWidth="1"/>
    <col min="14594" max="14594" width="51.7109375" style="34" bestFit="1" customWidth="1"/>
    <col min="14595" max="14595" width="7.7109375" style="34" bestFit="1" customWidth="1"/>
    <col min="14596" max="14596" width="3.7109375" style="34" customWidth="1"/>
    <col min="14597" max="14597" width="25.28515625" style="34" customWidth="1"/>
    <col min="14598" max="14848" width="8.85546875" style="34"/>
    <col min="14849" max="14849" width="10.7109375" style="34" customWidth="1"/>
    <col min="14850" max="14850" width="51.7109375" style="34" bestFit="1" customWidth="1"/>
    <col min="14851" max="14851" width="7.7109375" style="34" bestFit="1" customWidth="1"/>
    <col min="14852" max="14852" width="3.7109375" style="34" customWidth="1"/>
    <col min="14853" max="14853" width="25.28515625" style="34" customWidth="1"/>
    <col min="14854" max="15104" width="8.85546875" style="34"/>
    <col min="15105" max="15105" width="10.7109375" style="34" customWidth="1"/>
    <col min="15106" max="15106" width="51.7109375" style="34" bestFit="1" customWidth="1"/>
    <col min="15107" max="15107" width="7.7109375" style="34" bestFit="1" customWidth="1"/>
    <col min="15108" max="15108" width="3.7109375" style="34" customWidth="1"/>
    <col min="15109" max="15109" width="25.28515625" style="34" customWidth="1"/>
    <col min="15110" max="15360" width="8.85546875" style="34"/>
    <col min="15361" max="15361" width="10.7109375" style="34" customWidth="1"/>
    <col min="15362" max="15362" width="51.7109375" style="34" bestFit="1" customWidth="1"/>
    <col min="15363" max="15363" width="7.7109375" style="34" bestFit="1" customWidth="1"/>
    <col min="15364" max="15364" width="3.7109375" style="34" customWidth="1"/>
    <col min="15365" max="15365" width="25.28515625" style="34" customWidth="1"/>
    <col min="15366" max="15616" width="8.85546875" style="34"/>
    <col min="15617" max="15617" width="10.7109375" style="34" customWidth="1"/>
    <col min="15618" max="15618" width="51.7109375" style="34" bestFit="1" customWidth="1"/>
    <col min="15619" max="15619" width="7.7109375" style="34" bestFit="1" customWidth="1"/>
    <col min="15620" max="15620" width="3.7109375" style="34" customWidth="1"/>
    <col min="15621" max="15621" width="25.28515625" style="34" customWidth="1"/>
    <col min="15622" max="15872" width="8.85546875" style="34"/>
    <col min="15873" max="15873" width="10.7109375" style="34" customWidth="1"/>
    <col min="15874" max="15874" width="51.7109375" style="34" bestFit="1" customWidth="1"/>
    <col min="15875" max="15875" width="7.7109375" style="34" bestFit="1" customWidth="1"/>
    <col min="15876" max="15876" width="3.7109375" style="34" customWidth="1"/>
    <col min="15877" max="15877" width="25.28515625" style="34" customWidth="1"/>
    <col min="15878" max="16128" width="8.85546875" style="34"/>
    <col min="16129" max="16129" width="10.7109375" style="34" customWidth="1"/>
    <col min="16130" max="16130" width="51.7109375" style="34" bestFit="1" customWidth="1"/>
    <col min="16131" max="16131" width="7.7109375" style="34" bestFit="1" customWidth="1"/>
    <col min="16132" max="16132" width="3.7109375" style="34" customWidth="1"/>
    <col min="16133" max="16133" width="25.28515625" style="34" customWidth="1"/>
    <col min="16134" max="16384" width="8.85546875" style="34"/>
  </cols>
  <sheetData>
    <row r="1" spans="1:5">
      <c r="E1" s="195" t="s">
        <v>77</v>
      </c>
    </row>
    <row r="2" spans="1:5">
      <c r="E2" s="195" t="s">
        <v>78</v>
      </c>
    </row>
    <row r="3" spans="1:5">
      <c r="E3" s="195" t="s">
        <v>98</v>
      </c>
    </row>
    <row r="4" spans="1:5">
      <c r="A4" s="140"/>
      <c r="B4" s="140"/>
      <c r="C4" s="140"/>
      <c r="D4" s="140"/>
    </row>
    <row r="5" spans="1:5">
      <c r="A5" s="141" t="s">
        <v>96</v>
      </c>
      <c r="B5" s="142"/>
      <c r="C5" s="142"/>
      <c r="D5" s="142"/>
      <c r="E5" s="142"/>
    </row>
    <row r="6" spans="1:5">
      <c r="A6" s="143" t="s">
        <v>80</v>
      </c>
      <c r="B6" s="142"/>
      <c r="C6" s="142"/>
      <c r="D6" s="142"/>
      <c r="E6" s="144"/>
    </row>
    <row r="7" spans="1:5">
      <c r="A7" s="143" t="s">
        <v>81</v>
      </c>
      <c r="B7" s="142"/>
      <c r="C7" s="142"/>
      <c r="D7" s="142"/>
      <c r="E7" s="145"/>
    </row>
    <row r="8" spans="1:5">
      <c r="A8" s="143" t="s">
        <v>82</v>
      </c>
      <c r="B8" s="142"/>
      <c r="C8" s="142"/>
      <c r="D8" s="142"/>
      <c r="E8" s="142"/>
    </row>
    <row r="9" spans="1:5">
      <c r="A9" s="143"/>
      <c r="B9" s="142"/>
      <c r="C9" s="142"/>
      <c r="D9" s="142"/>
      <c r="E9" s="142"/>
    </row>
    <row r="10" spans="1:5">
      <c r="A10" s="146"/>
      <c r="B10" s="147"/>
      <c r="C10" s="147"/>
      <c r="D10" s="140"/>
      <c r="E10" s="140"/>
    </row>
    <row r="11" spans="1:5">
      <c r="A11" s="148" t="s">
        <v>83</v>
      </c>
      <c r="B11" s="140"/>
      <c r="C11" s="140"/>
      <c r="D11" s="140"/>
      <c r="E11" s="140"/>
    </row>
    <row r="12" spans="1:5">
      <c r="A12" s="149" t="s">
        <v>84</v>
      </c>
      <c r="B12" s="150" t="s">
        <v>85</v>
      </c>
      <c r="C12" s="150"/>
      <c r="D12" s="149"/>
      <c r="E12" s="151" t="s">
        <v>86</v>
      </c>
    </row>
    <row r="13" spans="1:5">
      <c r="A13" s="152"/>
      <c r="B13" s="152"/>
      <c r="C13" s="152"/>
      <c r="D13" s="153"/>
      <c r="E13" s="153"/>
    </row>
    <row r="14" spans="1:5">
      <c r="A14" s="154">
        <v>1</v>
      </c>
      <c r="B14" s="155" t="s">
        <v>87</v>
      </c>
      <c r="C14" s="152"/>
      <c r="D14" s="156"/>
      <c r="E14" s="156"/>
    </row>
    <row r="15" spans="1:5">
      <c r="A15" s="154">
        <v>2</v>
      </c>
      <c r="B15" s="157" t="s">
        <v>88</v>
      </c>
      <c r="C15" s="157"/>
      <c r="D15" s="158"/>
      <c r="E15" s="159">
        <f>'[1]Proforma Insurance Cost'!M15</f>
        <v>10156410.140199998</v>
      </c>
    </row>
    <row r="16" spans="1:5">
      <c r="A16" s="154">
        <v>3</v>
      </c>
      <c r="B16" s="157" t="s">
        <v>89</v>
      </c>
      <c r="C16" s="157"/>
      <c r="D16" s="158"/>
      <c r="E16" s="160">
        <f>'[1]Proforma Insurance Cost'!M12+'[1]Proforma Insurance Cost'!M13</f>
        <v>9050474.7967999987</v>
      </c>
    </row>
    <row r="17" spans="1:5">
      <c r="A17" s="154">
        <v>4</v>
      </c>
      <c r="B17" s="152" t="s">
        <v>90</v>
      </c>
      <c r="C17" s="152"/>
      <c r="D17" s="158"/>
      <c r="E17" s="161">
        <f>SUM(E15:E16)</f>
        <v>19206884.936999999</v>
      </c>
    </row>
    <row r="18" spans="1:5">
      <c r="A18" s="154">
        <v>5</v>
      </c>
      <c r="B18" s="152"/>
      <c r="C18" s="152"/>
      <c r="D18" s="158"/>
      <c r="E18" s="162"/>
    </row>
    <row r="19" spans="1:5">
      <c r="A19" s="154">
        <v>6</v>
      </c>
      <c r="B19" s="163" t="s">
        <v>91</v>
      </c>
      <c r="C19" s="164">
        <v>0.59399999999999997</v>
      </c>
      <c r="D19" s="152"/>
      <c r="E19" s="162">
        <f>ROUND(+C19*E17,0)</f>
        <v>11408890</v>
      </c>
    </row>
    <row r="20" spans="1:5">
      <c r="A20" s="154">
        <v>7</v>
      </c>
      <c r="B20" s="165" t="s">
        <v>92</v>
      </c>
      <c r="C20" s="157"/>
      <c r="D20" s="166"/>
      <c r="E20" s="162">
        <f>'[1]Flex Credits'!H16</f>
        <v>10217329.789910363</v>
      </c>
    </row>
    <row r="21" spans="1:5">
      <c r="A21" s="154">
        <v>8</v>
      </c>
      <c r="B21" s="152" t="s">
        <v>93</v>
      </c>
      <c r="C21" s="152"/>
      <c r="D21" s="152"/>
      <c r="E21" s="167">
        <f>E19-E20</f>
        <v>1191560.210089637</v>
      </c>
    </row>
    <row r="22" spans="1:5">
      <c r="A22" s="154">
        <v>9</v>
      </c>
      <c r="B22" s="152"/>
      <c r="C22" s="152"/>
      <c r="D22" s="152"/>
      <c r="E22" s="162"/>
    </row>
    <row r="23" spans="1:5">
      <c r="A23" s="154">
        <v>10</v>
      </c>
      <c r="B23" s="157" t="s">
        <v>94</v>
      </c>
      <c r="C23" s="166">
        <v>0.35</v>
      </c>
      <c r="D23" s="152"/>
      <c r="E23" s="168">
        <f>ROUND(-E21*C23,0)</f>
        <v>-417046</v>
      </c>
    </row>
    <row r="24" spans="1:5">
      <c r="A24" s="154">
        <v>11</v>
      </c>
      <c r="B24" s="152"/>
      <c r="C24" s="152"/>
      <c r="D24" s="152"/>
      <c r="E24" s="162"/>
    </row>
    <row r="25" spans="1:5" ht="13.5" thickBot="1">
      <c r="A25" s="154">
        <v>12</v>
      </c>
      <c r="B25" s="157" t="s">
        <v>95</v>
      </c>
      <c r="C25" s="157"/>
      <c r="D25" s="152"/>
      <c r="E25" s="169">
        <f>-E21-E23</f>
        <v>-774514.21008963697</v>
      </c>
    </row>
    <row r="26" spans="1:5" ht="13.5" thickTop="1"/>
  </sheetData>
  <pageMargins left="0.75" right="0.75" top="1" bottom="1" header="0.5" footer="0.5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zoomScaleNormal="100" workbookViewId="0">
      <selection activeCell="E1" sqref="E1:E3"/>
    </sheetView>
  </sheetViews>
  <sheetFormatPr defaultColWidth="8.85546875" defaultRowHeight="12.75"/>
  <cols>
    <col min="1" max="1" width="10.7109375" style="34" customWidth="1"/>
    <col min="2" max="2" width="51.7109375" style="34" bestFit="1" customWidth="1"/>
    <col min="3" max="3" width="7.7109375" style="34" bestFit="1" customWidth="1"/>
    <col min="4" max="4" width="3.7109375" style="34" customWidth="1"/>
    <col min="5" max="5" width="25.28515625" style="34" customWidth="1"/>
    <col min="6" max="256" width="8.85546875" style="34"/>
    <col min="257" max="257" width="10.7109375" style="34" customWidth="1"/>
    <col min="258" max="258" width="51.7109375" style="34" bestFit="1" customWidth="1"/>
    <col min="259" max="259" width="7.7109375" style="34" bestFit="1" customWidth="1"/>
    <col min="260" max="260" width="3.7109375" style="34" customWidth="1"/>
    <col min="261" max="261" width="25.28515625" style="34" customWidth="1"/>
    <col min="262" max="512" width="8.85546875" style="34"/>
    <col min="513" max="513" width="10.7109375" style="34" customWidth="1"/>
    <col min="514" max="514" width="51.7109375" style="34" bestFit="1" customWidth="1"/>
    <col min="515" max="515" width="7.7109375" style="34" bestFit="1" customWidth="1"/>
    <col min="516" max="516" width="3.7109375" style="34" customWidth="1"/>
    <col min="517" max="517" width="25.28515625" style="34" customWidth="1"/>
    <col min="518" max="768" width="8.85546875" style="34"/>
    <col min="769" max="769" width="10.7109375" style="34" customWidth="1"/>
    <col min="770" max="770" width="51.7109375" style="34" bestFit="1" customWidth="1"/>
    <col min="771" max="771" width="7.7109375" style="34" bestFit="1" customWidth="1"/>
    <col min="772" max="772" width="3.7109375" style="34" customWidth="1"/>
    <col min="773" max="773" width="25.28515625" style="34" customWidth="1"/>
    <col min="774" max="1024" width="8.85546875" style="34"/>
    <col min="1025" max="1025" width="10.7109375" style="34" customWidth="1"/>
    <col min="1026" max="1026" width="51.7109375" style="34" bestFit="1" customWidth="1"/>
    <col min="1027" max="1027" width="7.7109375" style="34" bestFit="1" customWidth="1"/>
    <col min="1028" max="1028" width="3.7109375" style="34" customWidth="1"/>
    <col min="1029" max="1029" width="25.28515625" style="34" customWidth="1"/>
    <col min="1030" max="1280" width="8.85546875" style="34"/>
    <col min="1281" max="1281" width="10.7109375" style="34" customWidth="1"/>
    <col min="1282" max="1282" width="51.7109375" style="34" bestFit="1" customWidth="1"/>
    <col min="1283" max="1283" width="7.7109375" style="34" bestFit="1" customWidth="1"/>
    <col min="1284" max="1284" width="3.7109375" style="34" customWidth="1"/>
    <col min="1285" max="1285" width="25.28515625" style="34" customWidth="1"/>
    <col min="1286" max="1536" width="8.85546875" style="34"/>
    <col min="1537" max="1537" width="10.7109375" style="34" customWidth="1"/>
    <col min="1538" max="1538" width="51.7109375" style="34" bestFit="1" customWidth="1"/>
    <col min="1539" max="1539" width="7.7109375" style="34" bestFit="1" customWidth="1"/>
    <col min="1540" max="1540" width="3.7109375" style="34" customWidth="1"/>
    <col min="1541" max="1541" width="25.28515625" style="34" customWidth="1"/>
    <col min="1542" max="1792" width="8.85546875" style="34"/>
    <col min="1793" max="1793" width="10.7109375" style="34" customWidth="1"/>
    <col min="1794" max="1794" width="51.7109375" style="34" bestFit="1" customWidth="1"/>
    <col min="1795" max="1795" width="7.7109375" style="34" bestFit="1" customWidth="1"/>
    <col min="1796" max="1796" width="3.7109375" style="34" customWidth="1"/>
    <col min="1797" max="1797" width="25.28515625" style="34" customWidth="1"/>
    <col min="1798" max="2048" width="8.85546875" style="34"/>
    <col min="2049" max="2049" width="10.7109375" style="34" customWidth="1"/>
    <col min="2050" max="2050" width="51.7109375" style="34" bestFit="1" customWidth="1"/>
    <col min="2051" max="2051" width="7.7109375" style="34" bestFit="1" customWidth="1"/>
    <col min="2052" max="2052" width="3.7109375" style="34" customWidth="1"/>
    <col min="2053" max="2053" width="25.28515625" style="34" customWidth="1"/>
    <col min="2054" max="2304" width="8.85546875" style="34"/>
    <col min="2305" max="2305" width="10.7109375" style="34" customWidth="1"/>
    <col min="2306" max="2306" width="51.7109375" style="34" bestFit="1" customWidth="1"/>
    <col min="2307" max="2307" width="7.7109375" style="34" bestFit="1" customWidth="1"/>
    <col min="2308" max="2308" width="3.7109375" style="34" customWidth="1"/>
    <col min="2309" max="2309" width="25.28515625" style="34" customWidth="1"/>
    <col min="2310" max="2560" width="8.85546875" style="34"/>
    <col min="2561" max="2561" width="10.7109375" style="34" customWidth="1"/>
    <col min="2562" max="2562" width="51.7109375" style="34" bestFit="1" customWidth="1"/>
    <col min="2563" max="2563" width="7.7109375" style="34" bestFit="1" customWidth="1"/>
    <col min="2564" max="2564" width="3.7109375" style="34" customWidth="1"/>
    <col min="2565" max="2565" width="25.28515625" style="34" customWidth="1"/>
    <col min="2566" max="2816" width="8.85546875" style="34"/>
    <col min="2817" max="2817" width="10.7109375" style="34" customWidth="1"/>
    <col min="2818" max="2818" width="51.7109375" style="34" bestFit="1" customWidth="1"/>
    <col min="2819" max="2819" width="7.7109375" style="34" bestFit="1" customWidth="1"/>
    <col min="2820" max="2820" width="3.7109375" style="34" customWidth="1"/>
    <col min="2821" max="2821" width="25.28515625" style="34" customWidth="1"/>
    <col min="2822" max="3072" width="8.85546875" style="34"/>
    <col min="3073" max="3073" width="10.7109375" style="34" customWidth="1"/>
    <col min="3074" max="3074" width="51.7109375" style="34" bestFit="1" customWidth="1"/>
    <col min="3075" max="3075" width="7.7109375" style="34" bestFit="1" customWidth="1"/>
    <col min="3076" max="3076" width="3.7109375" style="34" customWidth="1"/>
    <col min="3077" max="3077" width="25.28515625" style="34" customWidth="1"/>
    <col min="3078" max="3328" width="8.85546875" style="34"/>
    <col min="3329" max="3329" width="10.7109375" style="34" customWidth="1"/>
    <col min="3330" max="3330" width="51.7109375" style="34" bestFit="1" customWidth="1"/>
    <col min="3331" max="3331" width="7.7109375" style="34" bestFit="1" customWidth="1"/>
    <col min="3332" max="3332" width="3.7109375" style="34" customWidth="1"/>
    <col min="3333" max="3333" width="25.28515625" style="34" customWidth="1"/>
    <col min="3334" max="3584" width="8.85546875" style="34"/>
    <col min="3585" max="3585" width="10.7109375" style="34" customWidth="1"/>
    <col min="3586" max="3586" width="51.7109375" style="34" bestFit="1" customWidth="1"/>
    <col min="3587" max="3587" width="7.7109375" style="34" bestFit="1" customWidth="1"/>
    <col min="3588" max="3588" width="3.7109375" style="34" customWidth="1"/>
    <col min="3589" max="3589" width="25.28515625" style="34" customWidth="1"/>
    <col min="3590" max="3840" width="8.85546875" style="34"/>
    <col min="3841" max="3841" width="10.7109375" style="34" customWidth="1"/>
    <col min="3842" max="3842" width="51.7109375" style="34" bestFit="1" customWidth="1"/>
    <col min="3843" max="3843" width="7.7109375" style="34" bestFit="1" customWidth="1"/>
    <col min="3844" max="3844" width="3.7109375" style="34" customWidth="1"/>
    <col min="3845" max="3845" width="25.28515625" style="34" customWidth="1"/>
    <col min="3846" max="4096" width="8.85546875" style="34"/>
    <col min="4097" max="4097" width="10.7109375" style="34" customWidth="1"/>
    <col min="4098" max="4098" width="51.7109375" style="34" bestFit="1" customWidth="1"/>
    <col min="4099" max="4099" width="7.7109375" style="34" bestFit="1" customWidth="1"/>
    <col min="4100" max="4100" width="3.7109375" style="34" customWidth="1"/>
    <col min="4101" max="4101" width="25.28515625" style="34" customWidth="1"/>
    <col min="4102" max="4352" width="8.85546875" style="34"/>
    <col min="4353" max="4353" width="10.7109375" style="34" customWidth="1"/>
    <col min="4354" max="4354" width="51.7109375" style="34" bestFit="1" customWidth="1"/>
    <col min="4355" max="4355" width="7.7109375" style="34" bestFit="1" customWidth="1"/>
    <col min="4356" max="4356" width="3.7109375" style="34" customWidth="1"/>
    <col min="4357" max="4357" width="25.28515625" style="34" customWidth="1"/>
    <col min="4358" max="4608" width="8.85546875" style="34"/>
    <col min="4609" max="4609" width="10.7109375" style="34" customWidth="1"/>
    <col min="4610" max="4610" width="51.7109375" style="34" bestFit="1" customWidth="1"/>
    <col min="4611" max="4611" width="7.7109375" style="34" bestFit="1" customWidth="1"/>
    <col min="4612" max="4612" width="3.7109375" style="34" customWidth="1"/>
    <col min="4613" max="4613" width="25.28515625" style="34" customWidth="1"/>
    <col min="4614" max="4864" width="8.85546875" style="34"/>
    <col min="4865" max="4865" width="10.7109375" style="34" customWidth="1"/>
    <col min="4866" max="4866" width="51.7109375" style="34" bestFit="1" customWidth="1"/>
    <col min="4867" max="4867" width="7.7109375" style="34" bestFit="1" customWidth="1"/>
    <col min="4868" max="4868" width="3.7109375" style="34" customWidth="1"/>
    <col min="4869" max="4869" width="25.28515625" style="34" customWidth="1"/>
    <col min="4870" max="5120" width="8.85546875" style="34"/>
    <col min="5121" max="5121" width="10.7109375" style="34" customWidth="1"/>
    <col min="5122" max="5122" width="51.7109375" style="34" bestFit="1" customWidth="1"/>
    <col min="5123" max="5123" width="7.7109375" style="34" bestFit="1" customWidth="1"/>
    <col min="5124" max="5124" width="3.7109375" style="34" customWidth="1"/>
    <col min="5125" max="5125" width="25.28515625" style="34" customWidth="1"/>
    <col min="5126" max="5376" width="8.85546875" style="34"/>
    <col min="5377" max="5377" width="10.7109375" style="34" customWidth="1"/>
    <col min="5378" max="5378" width="51.7109375" style="34" bestFit="1" customWidth="1"/>
    <col min="5379" max="5379" width="7.7109375" style="34" bestFit="1" customWidth="1"/>
    <col min="5380" max="5380" width="3.7109375" style="34" customWidth="1"/>
    <col min="5381" max="5381" width="25.28515625" style="34" customWidth="1"/>
    <col min="5382" max="5632" width="8.85546875" style="34"/>
    <col min="5633" max="5633" width="10.7109375" style="34" customWidth="1"/>
    <col min="5634" max="5634" width="51.7109375" style="34" bestFit="1" customWidth="1"/>
    <col min="5635" max="5635" width="7.7109375" style="34" bestFit="1" customWidth="1"/>
    <col min="5636" max="5636" width="3.7109375" style="34" customWidth="1"/>
    <col min="5637" max="5637" width="25.28515625" style="34" customWidth="1"/>
    <col min="5638" max="5888" width="8.85546875" style="34"/>
    <col min="5889" max="5889" width="10.7109375" style="34" customWidth="1"/>
    <col min="5890" max="5890" width="51.7109375" style="34" bestFit="1" customWidth="1"/>
    <col min="5891" max="5891" width="7.7109375" style="34" bestFit="1" customWidth="1"/>
    <col min="5892" max="5892" width="3.7109375" style="34" customWidth="1"/>
    <col min="5893" max="5893" width="25.28515625" style="34" customWidth="1"/>
    <col min="5894" max="6144" width="8.85546875" style="34"/>
    <col min="6145" max="6145" width="10.7109375" style="34" customWidth="1"/>
    <col min="6146" max="6146" width="51.7109375" style="34" bestFit="1" customWidth="1"/>
    <col min="6147" max="6147" width="7.7109375" style="34" bestFit="1" customWidth="1"/>
    <col min="6148" max="6148" width="3.7109375" style="34" customWidth="1"/>
    <col min="6149" max="6149" width="25.28515625" style="34" customWidth="1"/>
    <col min="6150" max="6400" width="8.85546875" style="34"/>
    <col min="6401" max="6401" width="10.7109375" style="34" customWidth="1"/>
    <col min="6402" max="6402" width="51.7109375" style="34" bestFit="1" customWidth="1"/>
    <col min="6403" max="6403" width="7.7109375" style="34" bestFit="1" customWidth="1"/>
    <col min="6404" max="6404" width="3.7109375" style="34" customWidth="1"/>
    <col min="6405" max="6405" width="25.28515625" style="34" customWidth="1"/>
    <col min="6406" max="6656" width="8.85546875" style="34"/>
    <col min="6657" max="6657" width="10.7109375" style="34" customWidth="1"/>
    <col min="6658" max="6658" width="51.7109375" style="34" bestFit="1" customWidth="1"/>
    <col min="6659" max="6659" width="7.7109375" style="34" bestFit="1" customWidth="1"/>
    <col min="6660" max="6660" width="3.7109375" style="34" customWidth="1"/>
    <col min="6661" max="6661" width="25.28515625" style="34" customWidth="1"/>
    <col min="6662" max="6912" width="8.85546875" style="34"/>
    <col min="6913" max="6913" width="10.7109375" style="34" customWidth="1"/>
    <col min="6914" max="6914" width="51.7109375" style="34" bestFit="1" customWidth="1"/>
    <col min="6915" max="6915" width="7.7109375" style="34" bestFit="1" customWidth="1"/>
    <col min="6916" max="6916" width="3.7109375" style="34" customWidth="1"/>
    <col min="6917" max="6917" width="25.28515625" style="34" customWidth="1"/>
    <col min="6918" max="7168" width="8.85546875" style="34"/>
    <col min="7169" max="7169" width="10.7109375" style="34" customWidth="1"/>
    <col min="7170" max="7170" width="51.7109375" style="34" bestFit="1" customWidth="1"/>
    <col min="7171" max="7171" width="7.7109375" style="34" bestFit="1" customWidth="1"/>
    <col min="7172" max="7172" width="3.7109375" style="34" customWidth="1"/>
    <col min="7173" max="7173" width="25.28515625" style="34" customWidth="1"/>
    <col min="7174" max="7424" width="8.85546875" style="34"/>
    <col min="7425" max="7425" width="10.7109375" style="34" customWidth="1"/>
    <col min="7426" max="7426" width="51.7109375" style="34" bestFit="1" customWidth="1"/>
    <col min="7427" max="7427" width="7.7109375" style="34" bestFit="1" customWidth="1"/>
    <col min="7428" max="7428" width="3.7109375" style="34" customWidth="1"/>
    <col min="7429" max="7429" width="25.28515625" style="34" customWidth="1"/>
    <col min="7430" max="7680" width="8.85546875" style="34"/>
    <col min="7681" max="7681" width="10.7109375" style="34" customWidth="1"/>
    <col min="7682" max="7682" width="51.7109375" style="34" bestFit="1" customWidth="1"/>
    <col min="7683" max="7683" width="7.7109375" style="34" bestFit="1" customWidth="1"/>
    <col min="7684" max="7684" width="3.7109375" style="34" customWidth="1"/>
    <col min="7685" max="7685" width="25.28515625" style="34" customWidth="1"/>
    <col min="7686" max="7936" width="8.85546875" style="34"/>
    <col min="7937" max="7937" width="10.7109375" style="34" customWidth="1"/>
    <col min="7938" max="7938" width="51.7109375" style="34" bestFit="1" customWidth="1"/>
    <col min="7939" max="7939" width="7.7109375" style="34" bestFit="1" customWidth="1"/>
    <col min="7940" max="7940" width="3.7109375" style="34" customWidth="1"/>
    <col min="7941" max="7941" width="25.28515625" style="34" customWidth="1"/>
    <col min="7942" max="8192" width="8.85546875" style="34"/>
    <col min="8193" max="8193" width="10.7109375" style="34" customWidth="1"/>
    <col min="8194" max="8194" width="51.7109375" style="34" bestFit="1" customWidth="1"/>
    <col min="8195" max="8195" width="7.7109375" style="34" bestFit="1" customWidth="1"/>
    <col min="8196" max="8196" width="3.7109375" style="34" customWidth="1"/>
    <col min="8197" max="8197" width="25.28515625" style="34" customWidth="1"/>
    <col min="8198" max="8448" width="8.85546875" style="34"/>
    <col min="8449" max="8449" width="10.7109375" style="34" customWidth="1"/>
    <col min="8450" max="8450" width="51.7109375" style="34" bestFit="1" customWidth="1"/>
    <col min="8451" max="8451" width="7.7109375" style="34" bestFit="1" customWidth="1"/>
    <col min="8452" max="8452" width="3.7109375" style="34" customWidth="1"/>
    <col min="8453" max="8453" width="25.28515625" style="34" customWidth="1"/>
    <col min="8454" max="8704" width="8.85546875" style="34"/>
    <col min="8705" max="8705" width="10.7109375" style="34" customWidth="1"/>
    <col min="8706" max="8706" width="51.7109375" style="34" bestFit="1" customWidth="1"/>
    <col min="8707" max="8707" width="7.7109375" style="34" bestFit="1" customWidth="1"/>
    <col min="8708" max="8708" width="3.7109375" style="34" customWidth="1"/>
    <col min="8709" max="8709" width="25.28515625" style="34" customWidth="1"/>
    <col min="8710" max="8960" width="8.85546875" style="34"/>
    <col min="8961" max="8961" width="10.7109375" style="34" customWidth="1"/>
    <col min="8962" max="8962" width="51.7109375" style="34" bestFit="1" customWidth="1"/>
    <col min="8963" max="8963" width="7.7109375" style="34" bestFit="1" customWidth="1"/>
    <col min="8964" max="8964" width="3.7109375" style="34" customWidth="1"/>
    <col min="8965" max="8965" width="25.28515625" style="34" customWidth="1"/>
    <col min="8966" max="9216" width="8.85546875" style="34"/>
    <col min="9217" max="9217" width="10.7109375" style="34" customWidth="1"/>
    <col min="9218" max="9218" width="51.7109375" style="34" bestFit="1" customWidth="1"/>
    <col min="9219" max="9219" width="7.7109375" style="34" bestFit="1" customWidth="1"/>
    <col min="9220" max="9220" width="3.7109375" style="34" customWidth="1"/>
    <col min="9221" max="9221" width="25.28515625" style="34" customWidth="1"/>
    <col min="9222" max="9472" width="8.85546875" style="34"/>
    <col min="9473" max="9473" width="10.7109375" style="34" customWidth="1"/>
    <col min="9474" max="9474" width="51.7109375" style="34" bestFit="1" customWidth="1"/>
    <col min="9475" max="9475" width="7.7109375" style="34" bestFit="1" customWidth="1"/>
    <col min="9476" max="9476" width="3.7109375" style="34" customWidth="1"/>
    <col min="9477" max="9477" width="25.28515625" style="34" customWidth="1"/>
    <col min="9478" max="9728" width="8.85546875" style="34"/>
    <col min="9729" max="9729" width="10.7109375" style="34" customWidth="1"/>
    <col min="9730" max="9730" width="51.7109375" style="34" bestFit="1" customWidth="1"/>
    <col min="9731" max="9731" width="7.7109375" style="34" bestFit="1" customWidth="1"/>
    <col min="9732" max="9732" width="3.7109375" style="34" customWidth="1"/>
    <col min="9733" max="9733" width="25.28515625" style="34" customWidth="1"/>
    <col min="9734" max="9984" width="8.85546875" style="34"/>
    <col min="9985" max="9985" width="10.7109375" style="34" customWidth="1"/>
    <col min="9986" max="9986" width="51.7109375" style="34" bestFit="1" customWidth="1"/>
    <col min="9987" max="9987" width="7.7109375" style="34" bestFit="1" customWidth="1"/>
    <col min="9988" max="9988" width="3.7109375" style="34" customWidth="1"/>
    <col min="9989" max="9989" width="25.28515625" style="34" customWidth="1"/>
    <col min="9990" max="10240" width="8.85546875" style="34"/>
    <col min="10241" max="10241" width="10.7109375" style="34" customWidth="1"/>
    <col min="10242" max="10242" width="51.7109375" style="34" bestFit="1" customWidth="1"/>
    <col min="10243" max="10243" width="7.7109375" style="34" bestFit="1" customWidth="1"/>
    <col min="10244" max="10244" width="3.7109375" style="34" customWidth="1"/>
    <col min="10245" max="10245" width="25.28515625" style="34" customWidth="1"/>
    <col min="10246" max="10496" width="8.85546875" style="34"/>
    <col min="10497" max="10497" width="10.7109375" style="34" customWidth="1"/>
    <col min="10498" max="10498" width="51.7109375" style="34" bestFit="1" customWidth="1"/>
    <col min="10499" max="10499" width="7.7109375" style="34" bestFit="1" customWidth="1"/>
    <col min="10500" max="10500" width="3.7109375" style="34" customWidth="1"/>
    <col min="10501" max="10501" width="25.28515625" style="34" customWidth="1"/>
    <col min="10502" max="10752" width="8.85546875" style="34"/>
    <col min="10753" max="10753" width="10.7109375" style="34" customWidth="1"/>
    <col min="10754" max="10754" width="51.7109375" style="34" bestFit="1" customWidth="1"/>
    <col min="10755" max="10755" width="7.7109375" style="34" bestFit="1" customWidth="1"/>
    <col min="10756" max="10756" width="3.7109375" style="34" customWidth="1"/>
    <col min="10757" max="10757" width="25.28515625" style="34" customWidth="1"/>
    <col min="10758" max="11008" width="8.85546875" style="34"/>
    <col min="11009" max="11009" width="10.7109375" style="34" customWidth="1"/>
    <col min="11010" max="11010" width="51.7109375" style="34" bestFit="1" customWidth="1"/>
    <col min="11011" max="11011" width="7.7109375" style="34" bestFit="1" customWidth="1"/>
    <col min="11012" max="11012" width="3.7109375" style="34" customWidth="1"/>
    <col min="11013" max="11013" width="25.28515625" style="34" customWidth="1"/>
    <col min="11014" max="11264" width="8.85546875" style="34"/>
    <col min="11265" max="11265" width="10.7109375" style="34" customWidth="1"/>
    <col min="11266" max="11266" width="51.7109375" style="34" bestFit="1" customWidth="1"/>
    <col min="11267" max="11267" width="7.7109375" style="34" bestFit="1" customWidth="1"/>
    <col min="11268" max="11268" width="3.7109375" style="34" customWidth="1"/>
    <col min="11269" max="11269" width="25.28515625" style="34" customWidth="1"/>
    <col min="11270" max="11520" width="8.85546875" style="34"/>
    <col min="11521" max="11521" width="10.7109375" style="34" customWidth="1"/>
    <col min="11522" max="11522" width="51.7109375" style="34" bestFit="1" customWidth="1"/>
    <col min="11523" max="11523" width="7.7109375" style="34" bestFit="1" customWidth="1"/>
    <col min="11524" max="11524" width="3.7109375" style="34" customWidth="1"/>
    <col min="11525" max="11525" width="25.28515625" style="34" customWidth="1"/>
    <col min="11526" max="11776" width="8.85546875" style="34"/>
    <col min="11777" max="11777" width="10.7109375" style="34" customWidth="1"/>
    <col min="11778" max="11778" width="51.7109375" style="34" bestFit="1" customWidth="1"/>
    <col min="11779" max="11779" width="7.7109375" style="34" bestFit="1" customWidth="1"/>
    <col min="11780" max="11780" width="3.7109375" style="34" customWidth="1"/>
    <col min="11781" max="11781" width="25.28515625" style="34" customWidth="1"/>
    <col min="11782" max="12032" width="8.85546875" style="34"/>
    <col min="12033" max="12033" width="10.7109375" style="34" customWidth="1"/>
    <col min="12034" max="12034" width="51.7109375" style="34" bestFit="1" customWidth="1"/>
    <col min="12035" max="12035" width="7.7109375" style="34" bestFit="1" customWidth="1"/>
    <col min="12036" max="12036" width="3.7109375" style="34" customWidth="1"/>
    <col min="12037" max="12037" width="25.28515625" style="34" customWidth="1"/>
    <col min="12038" max="12288" width="8.85546875" style="34"/>
    <col min="12289" max="12289" width="10.7109375" style="34" customWidth="1"/>
    <col min="12290" max="12290" width="51.7109375" style="34" bestFit="1" customWidth="1"/>
    <col min="12291" max="12291" width="7.7109375" style="34" bestFit="1" customWidth="1"/>
    <col min="12292" max="12292" width="3.7109375" style="34" customWidth="1"/>
    <col min="12293" max="12293" width="25.28515625" style="34" customWidth="1"/>
    <col min="12294" max="12544" width="8.85546875" style="34"/>
    <col min="12545" max="12545" width="10.7109375" style="34" customWidth="1"/>
    <col min="12546" max="12546" width="51.7109375" style="34" bestFit="1" customWidth="1"/>
    <col min="12547" max="12547" width="7.7109375" style="34" bestFit="1" customWidth="1"/>
    <col min="12548" max="12548" width="3.7109375" style="34" customWidth="1"/>
    <col min="12549" max="12549" width="25.28515625" style="34" customWidth="1"/>
    <col min="12550" max="12800" width="8.85546875" style="34"/>
    <col min="12801" max="12801" width="10.7109375" style="34" customWidth="1"/>
    <col min="12802" max="12802" width="51.7109375" style="34" bestFit="1" customWidth="1"/>
    <col min="12803" max="12803" width="7.7109375" style="34" bestFit="1" customWidth="1"/>
    <col min="12804" max="12804" width="3.7109375" style="34" customWidth="1"/>
    <col min="12805" max="12805" width="25.28515625" style="34" customWidth="1"/>
    <col min="12806" max="13056" width="8.85546875" style="34"/>
    <col min="13057" max="13057" width="10.7109375" style="34" customWidth="1"/>
    <col min="13058" max="13058" width="51.7109375" style="34" bestFit="1" customWidth="1"/>
    <col min="13059" max="13059" width="7.7109375" style="34" bestFit="1" customWidth="1"/>
    <col min="13060" max="13060" width="3.7109375" style="34" customWidth="1"/>
    <col min="13061" max="13061" width="25.28515625" style="34" customWidth="1"/>
    <col min="13062" max="13312" width="8.85546875" style="34"/>
    <col min="13313" max="13313" width="10.7109375" style="34" customWidth="1"/>
    <col min="13314" max="13314" width="51.7109375" style="34" bestFit="1" customWidth="1"/>
    <col min="13315" max="13315" width="7.7109375" style="34" bestFit="1" customWidth="1"/>
    <col min="13316" max="13316" width="3.7109375" style="34" customWidth="1"/>
    <col min="13317" max="13317" width="25.28515625" style="34" customWidth="1"/>
    <col min="13318" max="13568" width="8.85546875" style="34"/>
    <col min="13569" max="13569" width="10.7109375" style="34" customWidth="1"/>
    <col min="13570" max="13570" width="51.7109375" style="34" bestFit="1" customWidth="1"/>
    <col min="13571" max="13571" width="7.7109375" style="34" bestFit="1" customWidth="1"/>
    <col min="13572" max="13572" width="3.7109375" style="34" customWidth="1"/>
    <col min="13573" max="13573" width="25.28515625" style="34" customWidth="1"/>
    <col min="13574" max="13824" width="8.85546875" style="34"/>
    <col min="13825" max="13825" width="10.7109375" style="34" customWidth="1"/>
    <col min="13826" max="13826" width="51.7109375" style="34" bestFit="1" customWidth="1"/>
    <col min="13827" max="13827" width="7.7109375" style="34" bestFit="1" customWidth="1"/>
    <col min="13828" max="13828" width="3.7109375" style="34" customWidth="1"/>
    <col min="13829" max="13829" width="25.28515625" style="34" customWidth="1"/>
    <col min="13830" max="14080" width="8.85546875" style="34"/>
    <col min="14081" max="14081" width="10.7109375" style="34" customWidth="1"/>
    <col min="14082" max="14082" width="51.7109375" style="34" bestFit="1" customWidth="1"/>
    <col min="14083" max="14083" width="7.7109375" style="34" bestFit="1" customWidth="1"/>
    <col min="14084" max="14084" width="3.7109375" style="34" customWidth="1"/>
    <col min="14085" max="14085" width="25.28515625" style="34" customWidth="1"/>
    <col min="14086" max="14336" width="8.85546875" style="34"/>
    <col min="14337" max="14337" width="10.7109375" style="34" customWidth="1"/>
    <col min="14338" max="14338" width="51.7109375" style="34" bestFit="1" customWidth="1"/>
    <col min="14339" max="14339" width="7.7109375" style="34" bestFit="1" customWidth="1"/>
    <col min="14340" max="14340" width="3.7109375" style="34" customWidth="1"/>
    <col min="14341" max="14341" width="25.28515625" style="34" customWidth="1"/>
    <col min="14342" max="14592" width="8.85546875" style="34"/>
    <col min="14593" max="14593" width="10.7109375" style="34" customWidth="1"/>
    <col min="14594" max="14594" width="51.7109375" style="34" bestFit="1" customWidth="1"/>
    <col min="14595" max="14595" width="7.7109375" style="34" bestFit="1" customWidth="1"/>
    <col min="14596" max="14596" width="3.7109375" style="34" customWidth="1"/>
    <col min="14597" max="14597" width="25.28515625" style="34" customWidth="1"/>
    <col min="14598" max="14848" width="8.85546875" style="34"/>
    <col min="14849" max="14849" width="10.7109375" style="34" customWidth="1"/>
    <col min="14850" max="14850" width="51.7109375" style="34" bestFit="1" customWidth="1"/>
    <col min="14851" max="14851" width="7.7109375" style="34" bestFit="1" customWidth="1"/>
    <col min="14852" max="14852" width="3.7109375" style="34" customWidth="1"/>
    <col min="14853" max="14853" width="25.28515625" style="34" customWidth="1"/>
    <col min="14854" max="15104" width="8.85546875" style="34"/>
    <col min="15105" max="15105" width="10.7109375" style="34" customWidth="1"/>
    <col min="15106" max="15106" width="51.7109375" style="34" bestFit="1" customWidth="1"/>
    <col min="15107" max="15107" width="7.7109375" style="34" bestFit="1" customWidth="1"/>
    <col min="15108" max="15108" width="3.7109375" style="34" customWidth="1"/>
    <col min="15109" max="15109" width="25.28515625" style="34" customWidth="1"/>
    <col min="15110" max="15360" width="8.85546875" style="34"/>
    <col min="15361" max="15361" width="10.7109375" style="34" customWidth="1"/>
    <col min="15362" max="15362" width="51.7109375" style="34" bestFit="1" customWidth="1"/>
    <col min="15363" max="15363" width="7.7109375" style="34" bestFit="1" customWidth="1"/>
    <col min="15364" max="15364" width="3.7109375" style="34" customWidth="1"/>
    <col min="15365" max="15365" width="25.28515625" style="34" customWidth="1"/>
    <col min="15366" max="15616" width="8.85546875" style="34"/>
    <col min="15617" max="15617" width="10.7109375" style="34" customWidth="1"/>
    <col min="15618" max="15618" width="51.7109375" style="34" bestFit="1" customWidth="1"/>
    <col min="15619" max="15619" width="7.7109375" style="34" bestFit="1" customWidth="1"/>
    <col min="15620" max="15620" width="3.7109375" style="34" customWidth="1"/>
    <col min="15621" max="15621" width="25.28515625" style="34" customWidth="1"/>
    <col min="15622" max="15872" width="8.85546875" style="34"/>
    <col min="15873" max="15873" width="10.7109375" style="34" customWidth="1"/>
    <col min="15874" max="15874" width="51.7109375" style="34" bestFit="1" customWidth="1"/>
    <col min="15875" max="15875" width="7.7109375" style="34" bestFit="1" customWidth="1"/>
    <col min="15876" max="15876" width="3.7109375" style="34" customWidth="1"/>
    <col min="15877" max="15877" width="25.28515625" style="34" customWidth="1"/>
    <col min="15878" max="16128" width="8.85546875" style="34"/>
    <col min="16129" max="16129" width="10.7109375" style="34" customWidth="1"/>
    <col min="16130" max="16130" width="51.7109375" style="34" bestFit="1" customWidth="1"/>
    <col min="16131" max="16131" width="7.7109375" style="34" bestFit="1" customWidth="1"/>
    <col min="16132" max="16132" width="3.7109375" style="34" customWidth="1"/>
    <col min="16133" max="16133" width="25.28515625" style="34" customWidth="1"/>
    <col min="16134" max="16384" width="8.85546875" style="34"/>
  </cols>
  <sheetData>
    <row r="1" spans="1:5">
      <c r="E1" s="195" t="s">
        <v>77</v>
      </c>
    </row>
    <row r="2" spans="1:5">
      <c r="E2" s="195" t="s">
        <v>78</v>
      </c>
    </row>
    <row r="3" spans="1:5">
      <c r="E3" s="195" t="s">
        <v>99</v>
      </c>
    </row>
    <row r="4" spans="1:5">
      <c r="A4" s="140"/>
      <c r="B4" s="140"/>
      <c r="C4" s="140"/>
      <c r="D4" s="140"/>
    </row>
    <row r="5" spans="1:5">
      <c r="A5" s="141" t="s">
        <v>79</v>
      </c>
      <c r="B5" s="142"/>
      <c r="C5" s="142"/>
      <c r="D5" s="142"/>
      <c r="E5" s="142"/>
    </row>
    <row r="6" spans="1:5">
      <c r="A6" s="143" t="s">
        <v>80</v>
      </c>
      <c r="B6" s="142"/>
      <c r="C6" s="142"/>
      <c r="D6" s="142"/>
      <c r="E6" s="144"/>
    </row>
    <row r="7" spans="1:5">
      <c r="A7" s="143" t="s">
        <v>81</v>
      </c>
      <c r="B7" s="142"/>
      <c r="C7" s="142"/>
      <c r="D7" s="142"/>
      <c r="E7" s="145"/>
    </row>
    <row r="8" spans="1:5">
      <c r="A8" s="143" t="s">
        <v>82</v>
      </c>
      <c r="B8" s="142"/>
      <c r="C8" s="142"/>
      <c r="D8" s="142"/>
      <c r="E8" s="142"/>
    </row>
    <row r="9" spans="1:5">
      <c r="A9" s="143"/>
      <c r="B9" s="142"/>
      <c r="C9" s="142"/>
      <c r="D9" s="142"/>
      <c r="E9" s="142"/>
    </row>
    <row r="10" spans="1:5">
      <c r="A10" s="146"/>
      <c r="B10" s="147"/>
      <c r="C10" s="147"/>
      <c r="D10" s="140"/>
      <c r="E10" s="140"/>
    </row>
    <row r="11" spans="1:5">
      <c r="A11" s="148" t="s">
        <v>83</v>
      </c>
      <c r="B11" s="140"/>
      <c r="C11" s="140"/>
      <c r="D11" s="140"/>
      <c r="E11" s="140"/>
    </row>
    <row r="12" spans="1:5">
      <c r="A12" s="149" t="s">
        <v>84</v>
      </c>
      <c r="B12" s="150" t="s">
        <v>85</v>
      </c>
      <c r="C12" s="150"/>
      <c r="D12" s="149"/>
      <c r="E12" s="151" t="s">
        <v>86</v>
      </c>
    </row>
    <row r="13" spans="1:5">
      <c r="A13" s="152"/>
      <c r="B13" s="152"/>
      <c r="C13" s="152"/>
      <c r="D13" s="153"/>
      <c r="E13" s="153"/>
    </row>
    <row r="14" spans="1:5">
      <c r="A14" s="154">
        <v>1</v>
      </c>
      <c r="B14" s="155" t="s">
        <v>87</v>
      </c>
      <c r="C14" s="152"/>
      <c r="D14" s="156"/>
      <c r="E14" s="156"/>
    </row>
    <row r="15" spans="1:5">
      <c r="A15" s="154">
        <v>2</v>
      </c>
      <c r="B15" s="157" t="s">
        <v>88</v>
      </c>
      <c r="C15" s="157"/>
      <c r="D15" s="158"/>
      <c r="E15" s="159">
        <f>'[2]Proforma Insurance Cost'!N15</f>
        <v>5483272.8597999997</v>
      </c>
    </row>
    <row r="16" spans="1:5">
      <c r="A16" s="154">
        <v>3</v>
      </c>
      <c r="B16" s="157" t="s">
        <v>89</v>
      </c>
      <c r="C16" s="157"/>
      <c r="D16" s="158"/>
      <c r="E16" s="160">
        <f>'[2]Proforma Insurance Cost'!N12+'[2]Proforma Insurance Cost'!N13</f>
        <v>4886197.2032000003</v>
      </c>
    </row>
    <row r="17" spans="1:5">
      <c r="A17" s="154">
        <v>4</v>
      </c>
      <c r="B17" s="152" t="s">
        <v>90</v>
      </c>
      <c r="C17" s="152"/>
      <c r="D17" s="158"/>
      <c r="E17" s="161">
        <f>SUM(E15:E16)</f>
        <v>10369470.063000001</v>
      </c>
    </row>
    <row r="18" spans="1:5">
      <c r="A18" s="154">
        <v>5</v>
      </c>
      <c r="B18" s="152"/>
      <c r="C18" s="152"/>
      <c r="D18" s="158"/>
      <c r="E18" s="162"/>
    </row>
    <row r="19" spans="1:5">
      <c r="A19" s="154">
        <v>6</v>
      </c>
      <c r="B19" s="163" t="s">
        <v>91</v>
      </c>
      <c r="C19" s="164">
        <v>0.59399999999999997</v>
      </c>
      <c r="D19" s="152"/>
      <c r="E19" s="162">
        <f>ROUND(+C19*E17,0)</f>
        <v>6159465</v>
      </c>
    </row>
    <row r="20" spans="1:5">
      <c r="A20" s="154">
        <v>7</v>
      </c>
      <c r="B20" s="165" t="s">
        <v>92</v>
      </c>
      <c r="C20" s="157"/>
      <c r="D20" s="166"/>
      <c r="E20" s="162">
        <f>'[2]Flex Credits'!J16</f>
        <v>5516162.3411496356</v>
      </c>
    </row>
    <row r="21" spans="1:5">
      <c r="A21" s="154">
        <v>8</v>
      </c>
      <c r="B21" s="152" t="s">
        <v>93</v>
      </c>
      <c r="C21" s="152"/>
      <c r="D21" s="152"/>
      <c r="E21" s="167">
        <f>E19-E20</f>
        <v>643302.65885036439</v>
      </c>
    </row>
    <row r="22" spans="1:5">
      <c r="A22" s="154">
        <v>9</v>
      </c>
      <c r="B22" s="152"/>
      <c r="C22" s="152"/>
      <c r="D22" s="152"/>
      <c r="E22" s="162"/>
    </row>
    <row r="23" spans="1:5">
      <c r="A23" s="154">
        <v>10</v>
      </c>
      <c r="B23" s="157" t="s">
        <v>94</v>
      </c>
      <c r="C23" s="166">
        <v>0.35</v>
      </c>
      <c r="D23" s="152"/>
      <c r="E23" s="168">
        <f>ROUND(-E21*C23,0)</f>
        <v>-225156</v>
      </c>
    </row>
    <row r="24" spans="1:5">
      <c r="A24" s="154">
        <v>11</v>
      </c>
      <c r="B24" s="152"/>
      <c r="C24" s="152"/>
      <c r="D24" s="152"/>
      <c r="E24" s="162"/>
    </row>
    <row r="25" spans="1:5" ht="13.5" thickBot="1">
      <c r="A25" s="154">
        <v>12</v>
      </c>
      <c r="B25" s="157" t="s">
        <v>95</v>
      </c>
      <c r="C25" s="157"/>
      <c r="D25" s="152"/>
      <c r="E25" s="169">
        <f>-E21-E23</f>
        <v>-418146.65885036439</v>
      </c>
    </row>
    <row r="26" spans="1:5" ht="13.5" thickTop="1"/>
  </sheetData>
  <pageMargins left="0.75" right="0.75" top="1" bottom="1" header="0.5" footer="0.5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zoomScaleNormal="100" workbookViewId="0">
      <selection activeCell="J1" sqref="J1:J3"/>
    </sheetView>
  </sheetViews>
  <sheetFormatPr defaultRowHeight="12.75"/>
  <cols>
    <col min="1" max="1" width="4.7109375" style="14" bestFit="1" customWidth="1"/>
    <col min="2" max="5" width="9.140625" style="14"/>
    <col min="6" max="6" width="15.7109375" style="14" customWidth="1"/>
    <col min="7" max="7" width="2.7109375" style="14" customWidth="1"/>
    <col min="8" max="8" width="15.7109375" style="14" customWidth="1"/>
    <col min="9" max="9" width="2.7109375" style="14" customWidth="1"/>
    <col min="10" max="10" width="15.7109375" style="14" customWidth="1"/>
    <col min="11" max="16384" width="9.140625" style="14"/>
  </cols>
  <sheetData>
    <row r="1" spans="1:10">
      <c r="J1" s="195" t="s">
        <v>77</v>
      </c>
    </row>
    <row r="2" spans="1:10">
      <c r="J2" s="195" t="s">
        <v>78</v>
      </c>
    </row>
    <row r="3" spans="1:10">
      <c r="J3" s="195" t="s">
        <v>100</v>
      </c>
    </row>
    <row r="5" spans="1:10">
      <c r="B5" s="126" t="s">
        <v>65</v>
      </c>
      <c r="C5" s="127"/>
      <c r="D5" s="127"/>
      <c r="E5" s="127"/>
      <c r="F5" s="127"/>
      <c r="G5" s="127"/>
      <c r="H5" s="127"/>
      <c r="I5" s="127"/>
      <c r="J5" s="127"/>
    </row>
    <row r="6" spans="1:10">
      <c r="B6" s="126" t="s">
        <v>66</v>
      </c>
      <c r="C6" s="127"/>
      <c r="D6" s="127"/>
      <c r="E6" s="127"/>
      <c r="F6" s="127"/>
      <c r="G6" s="127"/>
      <c r="H6" s="127"/>
      <c r="I6" s="127"/>
      <c r="J6" s="127"/>
    </row>
    <row r="7" spans="1:10">
      <c r="B7" s="126" t="s">
        <v>67</v>
      </c>
      <c r="C7" s="127"/>
      <c r="D7" s="127"/>
      <c r="E7" s="127"/>
      <c r="F7" s="127"/>
      <c r="G7" s="127"/>
      <c r="H7" s="127"/>
      <c r="I7" s="127"/>
      <c r="J7" s="127"/>
    </row>
    <row r="8" spans="1:10">
      <c r="B8" s="126" t="s">
        <v>68</v>
      </c>
      <c r="C8" s="127"/>
      <c r="D8" s="127"/>
      <c r="E8" s="127"/>
      <c r="F8" s="127"/>
      <c r="G8" s="127"/>
      <c r="H8" s="127"/>
      <c r="I8" s="127"/>
      <c r="J8" s="127"/>
    </row>
    <row r="9" spans="1:10">
      <c r="B9" s="126" t="s">
        <v>69</v>
      </c>
      <c r="C9" s="127"/>
      <c r="D9" s="127"/>
      <c r="E9" s="127"/>
      <c r="F9" s="127"/>
      <c r="G9" s="127"/>
      <c r="H9" s="127"/>
      <c r="I9" s="127"/>
      <c r="J9" s="127"/>
    </row>
    <row r="12" spans="1:10">
      <c r="A12" s="128" t="s">
        <v>70</v>
      </c>
      <c r="F12" s="129"/>
      <c r="G12" s="129"/>
      <c r="H12" s="130">
        <v>0.64939999999999998</v>
      </c>
      <c r="I12" s="131"/>
      <c r="J12" s="171">
        <v>0.35060000000000002</v>
      </c>
    </row>
    <row r="13" spans="1:10" ht="13.5" thickBot="1">
      <c r="A13" s="132" t="s">
        <v>71</v>
      </c>
      <c r="F13" s="132" t="s">
        <v>58</v>
      </c>
      <c r="G13" s="128"/>
      <c r="H13" s="132" t="s">
        <v>49</v>
      </c>
      <c r="I13" s="128"/>
      <c r="J13" s="132" t="s">
        <v>48</v>
      </c>
    </row>
    <row r="14" spans="1:10">
      <c r="A14" s="128"/>
      <c r="F14" s="128" t="s">
        <v>45</v>
      </c>
      <c r="G14" s="128"/>
      <c r="H14" s="133" t="s">
        <v>72</v>
      </c>
      <c r="I14" s="128"/>
      <c r="J14" s="133" t="s">
        <v>73</v>
      </c>
    </row>
    <row r="16" spans="1:10">
      <c r="A16" s="134">
        <v>1</v>
      </c>
      <c r="B16" s="14" t="s">
        <v>74</v>
      </c>
      <c r="F16" s="135">
        <v>26487360.489999998</v>
      </c>
      <c r="H16" s="136">
        <f>H12*F16</f>
        <v>17200891.902206</v>
      </c>
      <c r="J16" s="136">
        <f>J12*F16</f>
        <v>9286468.5877940003</v>
      </c>
    </row>
    <row r="17" spans="1:10" ht="13.5" thickBot="1">
      <c r="A17" s="134">
        <v>2</v>
      </c>
      <c r="B17" s="14" t="s">
        <v>75</v>
      </c>
      <c r="F17" s="137">
        <v>0.59399999999999997</v>
      </c>
      <c r="H17" s="138">
        <f>F17</f>
        <v>0.59399999999999997</v>
      </c>
      <c r="J17" s="138">
        <f>H17</f>
        <v>0.59399999999999997</v>
      </c>
    </row>
    <row r="18" spans="1:10">
      <c r="A18" s="134">
        <v>3</v>
      </c>
      <c r="F18" s="136"/>
      <c r="H18" s="136"/>
      <c r="J18" s="136"/>
    </row>
    <row r="19" spans="1:10" ht="13.5" thickBot="1">
      <c r="A19" s="134">
        <v>4</v>
      </c>
      <c r="B19" s="14" t="s">
        <v>76</v>
      </c>
      <c r="F19" s="139">
        <f>F16*F17</f>
        <v>15733492.131059999</v>
      </c>
      <c r="H19" s="139">
        <f>H16*H17</f>
        <v>10217329.789910363</v>
      </c>
      <c r="J19" s="139">
        <f>J16*J17</f>
        <v>5516162.3411496356</v>
      </c>
    </row>
    <row r="20" spans="1:10" ht="13.5" thickTop="1"/>
  </sheetData>
  <pageMargins left="0.75" right="0.75" top="1" bottom="1" header="0.5" footer="0.5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8"/>
  <sheetViews>
    <sheetView topLeftCell="H1" zoomScaleNormal="100" workbookViewId="0">
      <selection activeCell="N1" sqref="N1:N3"/>
    </sheetView>
  </sheetViews>
  <sheetFormatPr defaultColWidth="8.85546875" defaultRowHeight="12.75"/>
  <cols>
    <col min="1" max="1" width="2.7109375" style="34" customWidth="1"/>
    <col min="2" max="2" width="10.7109375" style="34" customWidth="1"/>
    <col min="3" max="4" width="5.7109375" style="34" customWidth="1"/>
    <col min="5" max="5" width="17.7109375" style="34" customWidth="1"/>
    <col min="6" max="9" width="15.7109375" style="34" customWidth="1"/>
    <col min="10" max="11" width="17.7109375" style="35" customWidth="1"/>
    <col min="12" max="14" width="15.7109375" style="34" customWidth="1"/>
    <col min="15" max="16384" width="8.85546875" style="34"/>
  </cols>
  <sheetData>
    <row r="1" spans="2:15" ht="14.25">
      <c r="N1" s="194" t="s">
        <v>77</v>
      </c>
    </row>
    <row r="2" spans="2:15" ht="14.25">
      <c r="B2" s="125" t="s">
        <v>64</v>
      </c>
      <c r="N2" s="194" t="s">
        <v>78</v>
      </c>
    </row>
    <row r="3" spans="2:15" ht="14.25">
      <c r="B3" s="124" t="s">
        <v>63</v>
      </c>
      <c r="N3" s="194" t="s">
        <v>101</v>
      </c>
    </row>
    <row r="4" spans="2:15">
      <c r="B4" s="124"/>
      <c r="M4" s="14"/>
    </row>
    <row r="5" spans="2:15" ht="13.5" thickBot="1"/>
    <row r="6" spans="2:15">
      <c r="B6" s="123"/>
      <c r="C6" s="122"/>
      <c r="D6" s="122"/>
      <c r="E6" s="121" t="s">
        <v>62</v>
      </c>
      <c r="F6" s="117" t="s">
        <v>61</v>
      </c>
      <c r="G6" s="120"/>
      <c r="H6" s="119" t="s">
        <v>60</v>
      </c>
      <c r="I6" s="118"/>
      <c r="J6" s="117" t="s">
        <v>59</v>
      </c>
      <c r="K6" s="116"/>
      <c r="L6" s="115" t="s">
        <v>58</v>
      </c>
      <c r="M6" s="114" t="s">
        <v>57</v>
      </c>
      <c r="N6" s="113"/>
    </row>
    <row r="7" spans="2:15">
      <c r="B7" s="112"/>
      <c r="E7" s="100" t="s">
        <v>56</v>
      </c>
      <c r="F7" s="110" t="s">
        <v>55</v>
      </c>
      <c r="G7" s="111"/>
      <c r="H7" s="110" t="s">
        <v>55</v>
      </c>
      <c r="I7" s="111"/>
      <c r="J7" s="110" t="s">
        <v>55</v>
      </c>
      <c r="K7" s="109"/>
      <c r="L7" s="105" t="s">
        <v>54</v>
      </c>
      <c r="M7" s="108">
        <v>0.64939999999999998</v>
      </c>
      <c r="N7" s="107">
        <v>0.35060000000000002</v>
      </c>
    </row>
    <row r="8" spans="2:15">
      <c r="B8" s="102"/>
      <c r="C8" s="106"/>
      <c r="D8" s="106"/>
      <c r="E8" s="100" t="s">
        <v>53</v>
      </c>
      <c r="F8" s="99" t="s">
        <v>52</v>
      </c>
      <c r="G8" s="100" t="s">
        <v>51</v>
      </c>
      <c r="H8" s="99" t="s">
        <v>52</v>
      </c>
      <c r="I8" s="100" t="s">
        <v>51</v>
      </c>
      <c r="J8" s="99" t="s">
        <v>52</v>
      </c>
      <c r="K8" s="100" t="s">
        <v>51</v>
      </c>
      <c r="L8" s="105" t="s">
        <v>50</v>
      </c>
      <c r="M8" s="104" t="s">
        <v>49</v>
      </c>
      <c r="N8" s="103" t="s">
        <v>48</v>
      </c>
    </row>
    <row r="9" spans="2:15">
      <c r="B9" s="102" t="s">
        <v>28</v>
      </c>
      <c r="C9" s="101"/>
      <c r="D9" s="96" t="s">
        <v>47</v>
      </c>
      <c r="E9" s="100" t="s">
        <v>46</v>
      </c>
      <c r="F9" s="99"/>
      <c r="G9" s="100"/>
      <c r="H9" s="99"/>
      <c r="I9" s="98"/>
      <c r="J9" s="97"/>
      <c r="K9" s="96"/>
      <c r="L9" s="79"/>
      <c r="N9" s="95"/>
      <c r="O9" s="84"/>
    </row>
    <row r="10" spans="2:15" ht="13.5" thickBot="1">
      <c r="B10" s="94"/>
      <c r="C10" s="93"/>
      <c r="D10" s="88"/>
      <c r="E10" s="92" t="s">
        <v>45</v>
      </c>
      <c r="F10" s="91" t="s">
        <v>44</v>
      </c>
      <c r="G10" s="92" t="s">
        <v>43</v>
      </c>
      <c r="H10" s="91" t="s">
        <v>42</v>
      </c>
      <c r="I10" s="90" t="s">
        <v>41</v>
      </c>
      <c r="J10" s="89" t="s">
        <v>40</v>
      </c>
      <c r="K10" s="88" t="s">
        <v>39</v>
      </c>
      <c r="L10" s="87" t="s">
        <v>38</v>
      </c>
      <c r="M10" s="86" t="s">
        <v>37</v>
      </c>
      <c r="N10" s="85" t="s">
        <v>36</v>
      </c>
      <c r="O10" s="84"/>
    </row>
    <row r="11" spans="2:15" ht="13.5" thickTop="1">
      <c r="B11" s="52"/>
      <c r="E11" s="51"/>
      <c r="F11" s="79"/>
      <c r="G11" s="79"/>
      <c r="H11" s="79"/>
      <c r="I11" s="79"/>
      <c r="J11" s="81"/>
      <c r="K11" s="80"/>
      <c r="L11" s="79"/>
      <c r="M11" s="83"/>
      <c r="N11" s="82"/>
    </row>
    <row r="12" spans="2:15">
      <c r="B12" s="52"/>
      <c r="E12" s="51"/>
      <c r="F12" s="79"/>
      <c r="G12" s="79"/>
      <c r="H12" s="79"/>
      <c r="I12" s="79"/>
      <c r="J12" s="81"/>
      <c r="K12" s="80"/>
      <c r="L12" s="79"/>
      <c r="M12" s="79"/>
      <c r="N12" s="78"/>
    </row>
    <row r="13" spans="2:15">
      <c r="B13" s="52" t="s">
        <v>2</v>
      </c>
      <c r="D13" s="77"/>
      <c r="E13" s="76">
        <f>'[2]Monthly Employee Count'!P5</f>
        <v>886.08333333333337</v>
      </c>
      <c r="F13" s="60">
        <v>953</v>
      </c>
      <c r="G13" s="60">
        <v>953</v>
      </c>
      <c r="H13" s="49">
        <v>9</v>
      </c>
      <c r="I13" s="49">
        <v>3</v>
      </c>
      <c r="J13" s="75">
        <f>E13*F13*H13</f>
        <v>7599936.7500000009</v>
      </c>
      <c r="K13" s="74">
        <f>E13*G13*I13</f>
        <v>2533312.25</v>
      </c>
      <c r="L13" s="60">
        <f>J13+K13</f>
        <v>10133249</v>
      </c>
      <c r="M13" s="73">
        <f>L13*M7</f>
        <v>6580531.9005999994</v>
      </c>
      <c r="N13" s="72">
        <f>L13*N7</f>
        <v>3552717.0994000002</v>
      </c>
    </row>
    <row r="14" spans="2:15" ht="13.5" thickBot="1">
      <c r="B14" s="52" t="s">
        <v>3</v>
      </c>
      <c r="D14" s="71"/>
      <c r="E14" s="70">
        <f>'[2]Monthly Employee Count'!P6</f>
        <v>332.58333333333331</v>
      </c>
      <c r="F14" s="60">
        <v>953</v>
      </c>
      <c r="G14" s="60">
        <v>953</v>
      </c>
      <c r="H14" s="49">
        <v>9</v>
      </c>
      <c r="I14" s="49">
        <v>3</v>
      </c>
      <c r="J14" s="57">
        <f>E14*F14*H14</f>
        <v>2852567.2499999995</v>
      </c>
      <c r="K14" s="56">
        <f>E14*G14*I14</f>
        <v>950855.74999999988</v>
      </c>
      <c r="L14" s="55">
        <f>J14+K14</f>
        <v>3803422.9999999995</v>
      </c>
      <c r="M14" s="54">
        <f>L14*M7</f>
        <v>2469942.8961999998</v>
      </c>
      <c r="N14" s="53">
        <f>L14*N7</f>
        <v>1333480.1037999999</v>
      </c>
    </row>
    <row r="15" spans="2:15">
      <c r="B15" s="52" t="s">
        <v>97</v>
      </c>
      <c r="D15" s="71"/>
      <c r="E15" s="70"/>
      <c r="F15" s="60"/>
      <c r="G15" s="60"/>
      <c r="H15" s="49"/>
      <c r="I15" s="49"/>
      <c r="J15" s="69">
        <f>SUM(J13:J14)</f>
        <v>10452504</v>
      </c>
      <c r="K15" s="69">
        <f t="shared" ref="K15:N15" si="0">SUM(K13:K14)</f>
        <v>3484168</v>
      </c>
      <c r="L15" s="69">
        <f t="shared" si="0"/>
        <v>13936672</v>
      </c>
      <c r="M15" s="69">
        <f t="shared" si="0"/>
        <v>9050474.7967999987</v>
      </c>
      <c r="N15" s="69">
        <f t="shared" si="0"/>
        <v>4886197.2032000003</v>
      </c>
    </row>
    <row r="16" spans="2:15">
      <c r="B16" s="52"/>
      <c r="D16" s="68"/>
      <c r="E16" s="51"/>
      <c r="F16" s="50"/>
      <c r="G16" s="50"/>
      <c r="H16" s="49"/>
      <c r="I16" s="67"/>
      <c r="J16" s="66"/>
      <c r="K16" s="65"/>
      <c r="L16" s="46"/>
      <c r="M16" s="46"/>
      <c r="N16" s="45"/>
    </row>
    <row r="17" spans="2:14" ht="13.5" thickBot="1">
      <c r="B17" s="64" t="s">
        <v>4</v>
      </c>
      <c r="C17" s="63"/>
      <c r="D17" s="62"/>
      <c r="E17" s="61">
        <f>'[2]Monthly Employee Count'!P8</f>
        <v>1367.5833333333333</v>
      </c>
      <c r="F17" s="170">
        <v>953</v>
      </c>
      <c r="G17" s="170">
        <v>953</v>
      </c>
      <c r="H17" s="59">
        <v>9</v>
      </c>
      <c r="I17" s="58">
        <v>3</v>
      </c>
      <c r="J17" s="57">
        <f>E17*F17*H17</f>
        <v>11729762.249999998</v>
      </c>
      <c r="K17" s="56">
        <f>E17*G17*I17</f>
        <v>3909920.7499999995</v>
      </c>
      <c r="L17" s="55">
        <f>J17+K17</f>
        <v>15639682.999999998</v>
      </c>
      <c r="M17" s="54">
        <f>L17*M7</f>
        <v>10156410.140199998</v>
      </c>
      <c r="N17" s="53">
        <f>L17*N7</f>
        <v>5483272.8597999997</v>
      </c>
    </row>
    <row r="18" spans="2:14">
      <c r="B18" s="52"/>
      <c r="E18" s="51"/>
      <c r="F18" s="50"/>
      <c r="G18" s="50"/>
      <c r="H18" s="49"/>
      <c r="I18" s="49"/>
      <c r="J18" s="48"/>
      <c r="K18" s="47"/>
      <c r="L18" s="46"/>
      <c r="M18" s="46"/>
      <c r="N18" s="45"/>
    </row>
    <row r="19" spans="2:14" ht="13.5" thickBot="1">
      <c r="B19" s="44"/>
      <c r="C19" s="43"/>
      <c r="D19" s="43"/>
      <c r="E19" s="42">
        <f>SUM(E13:E17)</f>
        <v>2586.25</v>
      </c>
      <c r="F19" s="41"/>
      <c r="G19" s="41"/>
      <c r="H19" s="40"/>
      <c r="I19" s="40"/>
      <c r="J19" s="39">
        <f>SUM(J13:J17)</f>
        <v>32634770.25</v>
      </c>
      <c r="K19" s="39">
        <f>SUM(K13:K17)</f>
        <v>10878256.75</v>
      </c>
      <c r="L19" s="39">
        <f>SUM(L13:L17)</f>
        <v>43513027</v>
      </c>
      <c r="M19" s="39">
        <f>SUM(M13:M17)</f>
        <v>28257359.733799994</v>
      </c>
      <c r="N19" s="39">
        <f>SUM(N13:N17)</f>
        <v>15255667.2662</v>
      </c>
    </row>
    <row r="20" spans="2:14" ht="13.5" thickTop="1"/>
    <row r="23" spans="2:14">
      <c r="C23" s="35"/>
    </row>
    <row r="24" spans="2:14">
      <c r="C24" s="35"/>
    </row>
    <row r="25" spans="2:14">
      <c r="C25" s="35"/>
    </row>
    <row r="26" spans="2:14">
      <c r="C26" s="35"/>
    </row>
    <row r="29" spans="2:14">
      <c r="C29" s="35"/>
    </row>
    <row r="31" spans="2:14">
      <c r="E31" s="38"/>
      <c r="F31" s="38"/>
      <c r="G31" s="38"/>
    </row>
    <row r="32" spans="2:14">
      <c r="E32" s="38"/>
      <c r="F32" s="38"/>
      <c r="G32" s="38"/>
    </row>
    <row r="33" spans="5:11">
      <c r="E33" s="38"/>
      <c r="F33" s="38"/>
      <c r="G33" s="38"/>
    </row>
    <row r="34" spans="5:11">
      <c r="E34" s="38"/>
      <c r="F34" s="38"/>
      <c r="G34" s="38"/>
    </row>
    <row r="35" spans="5:11">
      <c r="E35" s="38"/>
      <c r="F35" s="38"/>
      <c r="G35" s="38"/>
      <c r="J35" s="34"/>
      <c r="K35" s="34"/>
    </row>
    <row r="36" spans="5:11">
      <c r="E36" s="38"/>
      <c r="F36" s="38"/>
      <c r="G36" s="38"/>
      <c r="J36" s="34"/>
      <c r="K36" s="34"/>
    </row>
    <row r="37" spans="5:11">
      <c r="E37" s="38"/>
      <c r="F37" s="38"/>
      <c r="G37" s="38"/>
      <c r="J37" s="34"/>
      <c r="K37" s="34"/>
    </row>
    <row r="38" spans="5:11">
      <c r="E38" s="38"/>
      <c r="F38" s="38"/>
      <c r="G38" s="38"/>
      <c r="J38" s="34"/>
      <c r="K38" s="34"/>
    </row>
  </sheetData>
  <pageMargins left="0.75" right="0.75" top="1" bottom="1" header="0.5" footer="0.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51"/>
  <sheetViews>
    <sheetView tabSelected="1" zoomScaleNormal="100" workbookViewId="0">
      <selection activeCell="K3" sqref="K3:K5"/>
    </sheetView>
  </sheetViews>
  <sheetFormatPr defaultRowHeight="12.75"/>
  <cols>
    <col min="1" max="1" width="9.140625" style="1"/>
    <col min="2" max="2" width="16.140625" style="36" customWidth="1"/>
    <col min="3" max="3" width="4.140625" style="37" customWidth="1"/>
    <col min="4" max="4" width="9.140625" style="1"/>
    <col min="5" max="5" width="3.85546875" style="1" customWidth="1"/>
    <col min="6" max="6" width="9.140625" style="1"/>
    <col min="7" max="7" width="4.28515625" style="1" customWidth="1"/>
    <col min="8" max="8" width="11.28515625" style="1" bestFit="1" customWidth="1"/>
    <col min="9" max="9" width="13.85546875" style="1" customWidth="1"/>
    <col min="10" max="10" width="9.140625" style="1"/>
    <col min="11" max="11" width="9" style="1" bestFit="1" customWidth="1"/>
    <col min="12" max="12" width="15.5703125" style="1" customWidth="1"/>
    <col min="13" max="13" width="22" style="1" bestFit="1" customWidth="1"/>
    <col min="14" max="14" width="15.5703125" style="1" bestFit="1" customWidth="1"/>
    <col min="15" max="16384" width="9.140625" style="1"/>
  </cols>
  <sheetData>
    <row r="3" spans="2:11">
      <c r="K3" s="195" t="s">
        <v>77</v>
      </c>
    </row>
    <row r="4" spans="2:11">
      <c r="K4" s="195" t="s">
        <v>78</v>
      </c>
    </row>
    <row r="5" spans="2:11">
      <c r="K5" s="195" t="s">
        <v>102</v>
      </c>
    </row>
    <row r="7" spans="2:11" ht="14.25">
      <c r="B7" s="13"/>
      <c r="C7" s="183" t="s">
        <v>0</v>
      </c>
      <c r="D7" s="184"/>
      <c r="E7" s="184"/>
      <c r="F7" s="184"/>
      <c r="G7" s="184"/>
      <c r="H7" s="184"/>
      <c r="I7" s="185"/>
    </row>
    <row r="8" spans="2:11" ht="15" thickBot="1">
      <c r="B8" s="2" t="s">
        <v>1</v>
      </c>
      <c r="C8" s="3"/>
      <c r="D8" s="4" t="s">
        <v>2</v>
      </c>
      <c r="E8" s="5"/>
      <c r="F8" s="4" t="s">
        <v>3</v>
      </c>
      <c r="G8" s="5"/>
      <c r="H8" s="4" t="s">
        <v>4</v>
      </c>
      <c r="I8" s="6" t="s">
        <v>5</v>
      </c>
      <c r="J8" s="7"/>
    </row>
    <row r="9" spans="2:11" ht="15" thickTop="1">
      <c r="B9" s="8" t="s">
        <v>6</v>
      </c>
      <c r="C9" s="9" t="s">
        <v>7</v>
      </c>
      <c r="D9" s="10">
        <v>513</v>
      </c>
      <c r="E9" s="11" t="s">
        <v>7</v>
      </c>
      <c r="F9" s="10">
        <v>513</v>
      </c>
      <c r="G9" s="11" t="s">
        <v>7</v>
      </c>
      <c r="H9" s="10">
        <v>513</v>
      </c>
      <c r="I9" s="12"/>
      <c r="J9" s="7"/>
    </row>
    <row r="10" spans="2:11" ht="14.25">
      <c r="B10" s="13" t="s">
        <v>8</v>
      </c>
      <c r="C10" s="9" t="s">
        <v>7</v>
      </c>
      <c r="D10" s="10">
        <v>565</v>
      </c>
      <c r="E10" s="11" t="s">
        <v>7</v>
      </c>
      <c r="F10" s="10">
        <v>564</v>
      </c>
      <c r="G10" s="11" t="s">
        <v>7</v>
      </c>
      <c r="H10" s="10">
        <v>564</v>
      </c>
      <c r="I10" s="12">
        <v>0.1</v>
      </c>
      <c r="J10" s="7"/>
    </row>
    <row r="11" spans="2:11" ht="14.25">
      <c r="B11" s="13" t="s">
        <v>9</v>
      </c>
      <c r="C11" s="9" t="s">
        <v>7</v>
      </c>
      <c r="D11" s="10">
        <v>564</v>
      </c>
      <c r="E11" s="11" t="s">
        <v>7</v>
      </c>
      <c r="F11" s="10">
        <v>564</v>
      </c>
      <c r="G11" s="11" t="s">
        <v>7</v>
      </c>
      <c r="H11" s="10">
        <v>564</v>
      </c>
      <c r="I11" s="12"/>
      <c r="J11" s="7"/>
      <c r="K11" s="14"/>
    </row>
    <row r="12" spans="2:11" ht="14.25">
      <c r="B12" s="13" t="s">
        <v>10</v>
      </c>
      <c r="C12" s="9" t="s">
        <v>7</v>
      </c>
      <c r="D12" s="10">
        <v>564</v>
      </c>
      <c r="E12" s="11" t="s">
        <v>7</v>
      </c>
      <c r="F12" s="10">
        <v>564</v>
      </c>
      <c r="G12" s="11" t="s">
        <v>7</v>
      </c>
      <c r="H12" s="10">
        <v>564</v>
      </c>
      <c r="I12" s="12"/>
      <c r="J12" s="7"/>
    </row>
    <row r="13" spans="2:11" ht="14.25">
      <c r="B13" s="13" t="s">
        <v>11</v>
      </c>
      <c r="C13" s="9" t="s">
        <v>7</v>
      </c>
      <c r="D13" s="10">
        <v>620</v>
      </c>
      <c r="E13" s="11" t="s">
        <v>7</v>
      </c>
      <c r="F13" s="10">
        <v>620</v>
      </c>
      <c r="G13" s="11" t="s">
        <v>7</v>
      </c>
      <c r="H13" s="10">
        <v>620</v>
      </c>
      <c r="I13" s="12">
        <v>0.1</v>
      </c>
      <c r="J13" s="7"/>
    </row>
    <row r="14" spans="2:11" ht="14.25">
      <c r="B14" s="13" t="s">
        <v>12</v>
      </c>
      <c r="C14" s="9" t="s">
        <v>7</v>
      </c>
      <c r="D14" s="10">
        <v>620</v>
      </c>
      <c r="E14" s="11" t="s">
        <v>7</v>
      </c>
      <c r="F14" s="10">
        <v>620</v>
      </c>
      <c r="G14" s="11" t="s">
        <v>7</v>
      </c>
      <c r="H14" s="10">
        <v>620</v>
      </c>
      <c r="I14" s="12"/>
      <c r="J14" s="7"/>
    </row>
    <row r="15" spans="2:11" ht="14.25">
      <c r="B15" s="13" t="s">
        <v>13</v>
      </c>
      <c r="C15" s="9" t="s">
        <v>7</v>
      </c>
      <c r="D15" s="10">
        <v>682</v>
      </c>
      <c r="E15" s="11" t="s">
        <v>7</v>
      </c>
      <c r="F15" s="10">
        <v>682</v>
      </c>
      <c r="G15" s="11" t="s">
        <v>7</v>
      </c>
      <c r="H15" s="10">
        <v>682</v>
      </c>
      <c r="I15" s="12">
        <v>0.1</v>
      </c>
      <c r="J15" s="7"/>
    </row>
    <row r="16" spans="2:11" ht="14.25">
      <c r="B16" s="13" t="s">
        <v>14</v>
      </c>
      <c r="C16" s="9" t="s">
        <v>7</v>
      </c>
      <c r="D16" s="10">
        <v>750</v>
      </c>
      <c r="E16" s="11" t="s">
        <v>7</v>
      </c>
      <c r="F16" s="10">
        <v>750</v>
      </c>
      <c r="G16" s="11" t="s">
        <v>7</v>
      </c>
      <c r="H16" s="10">
        <v>750</v>
      </c>
      <c r="I16" s="12">
        <v>0.1</v>
      </c>
      <c r="J16" s="7"/>
    </row>
    <row r="17" spans="2:10" ht="14.25">
      <c r="B17" s="13" t="s">
        <v>15</v>
      </c>
      <c r="C17" s="9" t="s">
        <v>7</v>
      </c>
      <c r="D17" s="10">
        <v>750</v>
      </c>
      <c r="E17" s="11" t="s">
        <v>7</v>
      </c>
      <c r="F17" s="10">
        <v>750</v>
      </c>
      <c r="G17" s="11" t="s">
        <v>7</v>
      </c>
      <c r="H17" s="10">
        <v>750</v>
      </c>
      <c r="I17" s="12"/>
      <c r="J17" s="7"/>
    </row>
    <row r="18" spans="2:10" ht="14.25">
      <c r="B18" s="13" t="s">
        <v>16</v>
      </c>
      <c r="C18" s="9" t="s">
        <v>7</v>
      </c>
      <c r="D18" s="10">
        <v>780</v>
      </c>
      <c r="E18" s="11" t="s">
        <v>7</v>
      </c>
      <c r="F18" s="10">
        <v>780</v>
      </c>
      <c r="G18" s="11" t="s">
        <v>7</v>
      </c>
      <c r="H18" s="10">
        <v>780</v>
      </c>
      <c r="I18" s="12">
        <v>0.04</v>
      </c>
      <c r="J18" s="7"/>
    </row>
    <row r="19" spans="2:10" ht="14.25">
      <c r="B19" s="13" t="s">
        <v>17</v>
      </c>
      <c r="C19" s="9" t="s">
        <v>7</v>
      </c>
      <c r="D19" s="10">
        <v>843</v>
      </c>
      <c r="E19" s="11" t="s">
        <v>7</v>
      </c>
      <c r="F19" s="10">
        <v>842</v>
      </c>
      <c r="G19" s="11" t="s">
        <v>7</v>
      </c>
      <c r="H19" s="10">
        <v>842</v>
      </c>
      <c r="I19" s="12">
        <v>0.08</v>
      </c>
      <c r="J19" s="7"/>
    </row>
    <row r="20" spans="2:10" ht="14.25">
      <c r="B20" s="13" t="s">
        <v>18</v>
      </c>
      <c r="C20" s="9" t="s">
        <v>7</v>
      </c>
      <c r="D20" s="10">
        <v>910</v>
      </c>
      <c r="E20" s="11" t="s">
        <v>7</v>
      </c>
      <c r="F20" s="10">
        <v>910</v>
      </c>
      <c r="G20" s="11" t="s">
        <v>7</v>
      </c>
      <c r="H20" s="10">
        <v>910</v>
      </c>
      <c r="I20" s="12">
        <v>0.08</v>
      </c>
      <c r="J20" s="7"/>
    </row>
    <row r="21" spans="2:10" ht="14.25">
      <c r="B21" s="15" t="s">
        <v>103</v>
      </c>
      <c r="C21" s="16"/>
      <c r="D21" s="17"/>
      <c r="E21" s="16"/>
      <c r="F21" s="17"/>
      <c r="G21" s="16"/>
      <c r="H21" s="17"/>
      <c r="I21" s="18"/>
    </row>
    <row r="22" spans="2:10" ht="14.25">
      <c r="B22" s="8" t="s">
        <v>104</v>
      </c>
      <c r="C22" s="19" t="s">
        <v>7</v>
      </c>
      <c r="D22" s="20">
        <v>983</v>
      </c>
      <c r="E22" s="19" t="s">
        <v>7</v>
      </c>
      <c r="F22" s="20">
        <v>983</v>
      </c>
      <c r="G22" s="19" t="s">
        <v>7</v>
      </c>
      <c r="H22" s="20">
        <v>983</v>
      </c>
      <c r="I22" s="21">
        <v>4.7500000000000001E-2</v>
      </c>
    </row>
    <row r="23" spans="2:10" ht="14.25">
      <c r="B23" s="22"/>
      <c r="C23" s="9"/>
      <c r="D23" s="10"/>
      <c r="E23" s="10"/>
      <c r="F23" s="10"/>
      <c r="G23" s="10"/>
      <c r="H23" s="10"/>
      <c r="I23" s="10"/>
      <c r="J23" s="10"/>
    </row>
    <row r="24" spans="2:10" ht="15">
      <c r="B24" s="23" t="s">
        <v>19</v>
      </c>
      <c r="C24" s="9"/>
      <c r="D24" s="10"/>
      <c r="E24" s="10"/>
      <c r="F24" s="10"/>
      <c r="G24" s="10"/>
      <c r="H24" s="10"/>
      <c r="I24" s="10"/>
      <c r="J24" s="10"/>
    </row>
    <row r="25" spans="2:10" ht="14.25">
      <c r="B25" s="24" t="s">
        <v>20</v>
      </c>
      <c r="C25" s="9"/>
      <c r="D25" s="10"/>
      <c r="E25" s="10"/>
      <c r="F25" s="10"/>
      <c r="G25" s="9" t="s">
        <v>7</v>
      </c>
      <c r="H25" s="10">
        <v>758</v>
      </c>
      <c r="I25" s="10"/>
      <c r="J25" s="10"/>
    </row>
    <row r="26" spans="2:10" ht="14.25">
      <c r="B26" s="24" t="s">
        <v>21</v>
      </c>
      <c r="C26" s="9"/>
      <c r="D26" s="10"/>
      <c r="E26" s="10"/>
      <c r="F26" s="10"/>
      <c r="G26" s="9" t="s">
        <v>7</v>
      </c>
      <c r="H26" s="10">
        <v>842</v>
      </c>
      <c r="I26" s="25">
        <v>0.11</v>
      </c>
      <c r="J26" s="10"/>
    </row>
    <row r="27" spans="2:10" ht="14.25">
      <c r="B27" s="24"/>
      <c r="C27" s="9"/>
      <c r="D27" s="10"/>
      <c r="E27" s="10"/>
      <c r="F27" s="10"/>
      <c r="G27" s="10"/>
      <c r="H27" s="10"/>
      <c r="I27" s="10"/>
      <c r="J27" s="10"/>
    </row>
    <row r="28" spans="2:10" ht="14.25">
      <c r="B28" s="24" t="s">
        <v>22</v>
      </c>
      <c r="C28" s="9"/>
      <c r="D28" s="10"/>
      <c r="E28" s="10"/>
      <c r="F28" s="10"/>
      <c r="G28" s="9" t="s">
        <v>7</v>
      </c>
      <c r="H28" s="10">
        <v>899</v>
      </c>
      <c r="I28" s="10"/>
      <c r="J28" s="10"/>
    </row>
    <row r="29" spans="2:10" ht="14.25">
      <c r="B29" s="24" t="s">
        <v>23</v>
      </c>
      <c r="C29" s="9"/>
      <c r="D29" s="10"/>
      <c r="E29" s="10"/>
      <c r="F29" s="10"/>
      <c r="G29" s="9" t="s">
        <v>7</v>
      </c>
      <c r="H29" s="10">
        <v>983</v>
      </c>
      <c r="I29" s="25">
        <v>0.09</v>
      </c>
      <c r="J29" s="10"/>
    </row>
    <row r="30" spans="2:10" ht="14.25">
      <c r="B30" s="22"/>
      <c r="C30" s="9"/>
      <c r="D30" s="10"/>
      <c r="E30" s="10"/>
      <c r="F30" s="10"/>
      <c r="G30" s="10"/>
      <c r="H30" s="10"/>
      <c r="I30" s="26"/>
      <c r="J30" s="10"/>
    </row>
    <row r="31" spans="2:10" ht="14.25">
      <c r="B31" s="24" t="s">
        <v>24</v>
      </c>
      <c r="C31" s="9"/>
      <c r="D31" s="10"/>
      <c r="E31" s="10"/>
      <c r="F31" s="10"/>
      <c r="G31" s="10"/>
      <c r="H31" s="10"/>
      <c r="I31" s="27">
        <v>0.19</v>
      </c>
      <c r="J31" s="10"/>
    </row>
    <row r="32" spans="2:10" ht="14.25">
      <c r="B32" s="22"/>
      <c r="C32" s="9"/>
      <c r="D32" s="10"/>
      <c r="E32" s="10"/>
      <c r="F32" s="10"/>
      <c r="G32" s="10"/>
      <c r="H32" s="10"/>
      <c r="I32" s="28"/>
      <c r="J32" s="10"/>
    </row>
    <row r="33" spans="2:12" ht="14.25">
      <c r="B33" s="22"/>
      <c r="C33" s="9"/>
      <c r="D33" s="10"/>
      <c r="E33" s="10"/>
      <c r="F33" s="10"/>
      <c r="G33" s="10"/>
      <c r="H33" s="10"/>
      <c r="I33" s="28"/>
      <c r="J33" s="10"/>
    </row>
    <row r="34" spans="2:12" ht="14.25">
      <c r="B34" s="22"/>
      <c r="C34" s="9"/>
      <c r="D34" s="10"/>
      <c r="E34" s="10"/>
      <c r="F34" s="10"/>
      <c r="G34" s="10"/>
      <c r="H34" s="10"/>
      <c r="I34" s="28"/>
      <c r="J34" s="10"/>
    </row>
    <row r="35" spans="2:12" ht="14.25">
      <c r="B35" s="22"/>
      <c r="C35" s="9"/>
      <c r="D35" s="10"/>
      <c r="E35" s="10"/>
      <c r="F35" s="10"/>
      <c r="G35" s="10"/>
      <c r="H35" s="10"/>
      <c r="I35" s="28"/>
      <c r="J35" s="10"/>
    </row>
    <row r="36" spans="2:12" ht="14.25">
      <c r="B36" s="22"/>
      <c r="C36" s="9"/>
      <c r="D36" s="10"/>
      <c r="E36" s="10"/>
      <c r="F36" s="10"/>
      <c r="G36" s="10"/>
      <c r="H36" s="10"/>
      <c r="I36" s="28"/>
      <c r="J36" s="10"/>
    </row>
    <row r="37" spans="2:12" ht="14.25">
      <c r="B37" s="22"/>
      <c r="C37" s="9"/>
      <c r="D37" s="10"/>
      <c r="E37" s="10"/>
      <c r="F37" s="10"/>
      <c r="G37" s="10"/>
      <c r="H37" s="10"/>
      <c r="I37" s="28"/>
      <c r="J37" s="10"/>
    </row>
    <row r="38" spans="2:12" ht="14.25">
      <c r="B38" s="22"/>
      <c r="C38" s="9"/>
      <c r="D38" s="10"/>
      <c r="E38" s="10"/>
      <c r="F38" s="10"/>
      <c r="G38" s="10"/>
      <c r="H38" s="10"/>
      <c r="I38" s="28"/>
      <c r="J38" s="10"/>
    </row>
    <row r="39" spans="2:12" ht="15">
      <c r="B39" s="23" t="s">
        <v>25</v>
      </c>
      <c r="C39" s="9"/>
      <c r="D39" s="10"/>
      <c r="E39" s="10"/>
      <c r="F39" s="10"/>
      <c r="G39" s="10"/>
      <c r="H39" s="10"/>
      <c r="I39" s="28"/>
      <c r="J39" s="10"/>
    </row>
    <row r="40" spans="2:12" ht="14.25">
      <c r="B40" s="24" t="s">
        <v>26</v>
      </c>
      <c r="C40" s="9"/>
      <c r="D40" s="10"/>
      <c r="E40" s="10"/>
      <c r="F40" s="10"/>
      <c r="G40" s="10"/>
      <c r="H40" s="29">
        <f>'[2]4.20 - Gas'!E18</f>
        <v>5516162.3411496356</v>
      </c>
      <c r="I40" s="28"/>
      <c r="J40" s="10"/>
    </row>
    <row r="41" spans="2:12" ht="14.25">
      <c r="B41" s="24" t="s">
        <v>27</v>
      </c>
      <c r="C41" s="9"/>
      <c r="D41" s="10"/>
      <c r="E41" s="10"/>
      <c r="F41" s="10"/>
      <c r="G41" s="10"/>
      <c r="H41" s="29">
        <f>'[2]4.20 - Gas'!E17</f>
        <v>6159465</v>
      </c>
      <c r="I41" s="27">
        <v>0.17</v>
      </c>
      <c r="J41" s="10"/>
    </row>
    <row r="42" spans="2:12" ht="14.25">
      <c r="B42" s="22"/>
      <c r="C42" s="9"/>
      <c r="D42" s="10"/>
      <c r="E42" s="10"/>
      <c r="F42" s="10"/>
      <c r="G42" s="10"/>
      <c r="H42" s="10"/>
      <c r="I42" s="30"/>
      <c r="J42" s="10"/>
    </row>
    <row r="45" spans="2:12">
      <c r="B45" s="186" t="s">
        <v>28</v>
      </c>
      <c r="C45" s="188" t="s">
        <v>29</v>
      </c>
      <c r="D45" s="189"/>
      <c r="E45" s="189"/>
      <c r="F45" s="189"/>
      <c r="G45" s="189"/>
      <c r="H45" s="189"/>
      <c r="I45" s="189"/>
      <c r="J45" s="189"/>
      <c r="K45" s="189"/>
      <c r="L45" s="7"/>
    </row>
    <row r="46" spans="2:12" ht="13.5" thickBot="1">
      <c r="B46" s="187"/>
      <c r="C46" s="190" t="s">
        <v>30</v>
      </c>
      <c r="D46" s="191"/>
      <c r="E46" s="191"/>
      <c r="F46" s="191"/>
      <c r="G46" s="190" t="s">
        <v>31</v>
      </c>
      <c r="H46" s="191"/>
      <c r="I46" s="191"/>
      <c r="J46" s="192" t="s">
        <v>32</v>
      </c>
      <c r="K46" s="193"/>
    </row>
    <row r="47" spans="2:12" ht="13.5" thickTop="1">
      <c r="B47" s="31" t="s">
        <v>2</v>
      </c>
      <c r="C47" s="180">
        <v>910</v>
      </c>
      <c r="D47" s="181"/>
      <c r="E47" s="181"/>
      <c r="F47" s="182"/>
      <c r="G47" s="175">
        <v>1.0475000000000001</v>
      </c>
      <c r="H47" s="176"/>
      <c r="I47" s="177"/>
      <c r="J47" s="180">
        <f>C47*G47</f>
        <v>953.22500000000014</v>
      </c>
      <c r="K47" s="182"/>
    </row>
    <row r="48" spans="2:12">
      <c r="B48" s="32" t="s">
        <v>3</v>
      </c>
      <c r="C48" s="175">
        <v>910</v>
      </c>
      <c r="D48" s="176"/>
      <c r="E48" s="176"/>
      <c r="F48" s="177"/>
      <c r="G48" s="175">
        <v>1.0475000000000001</v>
      </c>
      <c r="H48" s="176"/>
      <c r="I48" s="177"/>
      <c r="J48" s="172">
        <f>C48*G48</f>
        <v>953.22500000000014</v>
      </c>
      <c r="K48" s="174"/>
    </row>
    <row r="49" spans="2:11">
      <c r="B49" s="33" t="s">
        <v>33</v>
      </c>
      <c r="C49" s="172">
        <v>910</v>
      </c>
      <c r="D49" s="173"/>
      <c r="E49" s="173"/>
      <c r="F49" s="174"/>
      <c r="G49" s="175">
        <v>1.0475000000000001</v>
      </c>
      <c r="H49" s="176"/>
      <c r="I49" s="177"/>
      <c r="J49" s="178">
        <f>C49*G49</f>
        <v>953.22500000000014</v>
      </c>
      <c r="K49" s="179"/>
    </row>
    <row r="51" spans="2:11">
      <c r="B51" s="34" t="s">
        <v>34</v>
      </c>
      <c r="C51" s="35" t="s">
        <v>35</v>
      </c>
    </row>
  </sheetData>
  <mergeCells count="15">
    <mergeCell ref="C7:I7"/>
    <mergeCell ref="B45:B46"/>
    <mergeCell ref="C45:K45"/>
    <mergeCell ref="C46:F46"/>
    <mergeCell ref="G46:I46"/>
    <mergeCell ref="J46:K46"/>
    <mergeCell ref="C49:F49"/>
    <mergeCell ref="G49:I49"/>
    <mergeCell ref="J49:K49"/>
    <mergeCell ref="C47:F47"/>
    <mergeCell ref="G47:I47"/>
    <mergeCell ref="J47:K47"/>
    <mergeCell ref="C48:F48"/>
    <mergeCell ref="G48:I48"/>
    <mergeCell ref="J48:K48"/>
  </mergeCells>
  <pageMargins left="0.75" right="0.75" top="0.75" bottom="0.75" header="0.5" footer="0.5"/>
  <pageSetup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69739-1E54-402E-B365-57655C47627D}"/>
</file>

<file path=customXml/itemProps2.xml><?xml version="1.0" encoding="utf-8"?>
<ds:datastoreItem xmlns:ds="http://schemas.openxmlformats.org/officeDocument/2006/customXml" ds:itemID="{021B5229-1A1B-40BB-B00C-28BFABD25B10}"/>
</file>

<file path=customXml/itemProps3.xml><?xml version="1.0" encoding="utf-8"?>
<ds:datastoreItem xmlns:ds="http://schemas.openxmlformats.org/officeDocument/2006/customXml" ds:itemID="{D0A33E8C-350F-4CA7-894D-EDB0B644E46D}"/>
</file>

<file path=customXml/itemProps4.xml><?xml version="1.0" encoding="utf-8"?>
<ds:datastoreItem xmlns:ds="http://schemas.openxmlformats.org/officeDocument/2006/customXml" ds:itemID="{571070A4-09EB-4235-AB1E-822B8B5265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10.27 Electric</vt:lpstr>
      <vt:lpstr>9.20 - Gas</vt:lpstr>
      <vt:lpstr>Flex Credits</vt:lpstr>
      <vt:lpstr>Proforma Insurance Cost</vt:lpstr>
      <vt:lpstr>2010 Increase</vt:lpstr>
      <vt:lpstr>'2010 Increase'!Print_Area</vt:lpstr>
      <vt:lpstr>'9.20 - Gas'!Print_Area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jhuang</dc:creator>
  <cp:lastModifiedBy>jhuang</cp:lastModifiedBy>
  <cp:lastPrinted>2009-11-13T21:13:46Z</cp:lastPrinted>
  <dcterms:created xsi:type="dcterms:W3CDTF">2009-11-12T23:01:28Z</dcterms:created>
  <dcterms:modified xsi:type="dcterms:W3CDTF">2009-11-13T21:13:54Z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