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35" windowHeight="9150" activeTab="1"/>
  </bookViews>
  <sheets>
    <sheet name="10.26 E" sheetId="3" r:id="rId1"/>
    <sheet name="9.19 G" sheetId="4" r:id="rId2"/>
    <sheet name="Inv Plan" sheetId="1" r:id="rId3"/>
    <sheet name="rate case 2009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Apr04">[1]BS!$U$7:$U$3582</definedName>
    <definedName name="___Apr05">'[2]1.06'!#REF!</definedName>
    <definedName name="___Aug04">[1]BS!$Y$7:$Y$3582</definedName>
    <definedName name="___Aug05">'[2]1.06'!#REF!</definedName>
    <definedName name="___Dec03">[3]BS!$T$7:$T$3582</definedName>
    <definedName name="___Dec04">[1]BS!$AC$7:$AC$3580</definedName>
    <definedName name="___Feb04">[1]BS!$S$7:$S$3582</definedName>
    <definedName name="___Feb05">'[2]1.06'!#REF!</definedName>
    <definedName name="___Jan04">[1]BS!$R$7:$R$3582</definedName>
    <definedName name="___Jan05">'[2]1.06'!#REF!</definedName>
    <definedName name="___Jul04">[1]BS!$X$7:$X$3582</definedName>
    <definedName name="___Jul05">'[2]1.06'!#REF!</definedName>
    <definedName name="___Jun04">[1]BS!$W$7:$W$3582</definedName>
    <definedName name="___Jun05">'[2]1.06'!#REF!</definedName>
    <definedName name="___Mar04">[1]BS!$T$7:$T$3582</definedName>
    <definedName name="___Mar05">'[2]1.06'!#REF!</definedName>
    <definedName name="___May04">[1]BS!$V$7:$V$3582</definedName>
    <definedName name="___May05">'[2]1.06'!#REF!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Sep03">[3]BS!$Q$7:$Q$3582</definedName>
    <definedName name="___Sep04">[1]BS!$Z$7:$Z$3582</definedName>
    <definedName name="___Sep05">'[2]1.06'!#REF!</definedName>
    <definedName name="__Apr04">[1]BS!$U$7:$U$3582</definedName>
    <definedName name="__Apr05">'[2]1.06'!#REF!</definedName>
    <definedName name="__Aug04">[1]BS!$Y$7:$Y$3582</definedName>
    <definedName name="__Aug05">'[2]1.06'!#REF!</definedName>
    <definedName name="__Dec03">[3]BS!$T$7:$T$3582</definedName>
    <definedName name="__Dec04">[1]BS!$AC$7:$AC$3580</definedName>
    <definedName name="__Feb04">[1]BS!$S$7:$S$3582</definedName>
    <definedName name="__Feb05">'[2]1.06'!#REF!</definedName>
    <definedName name="__Jan04">[1]BS!$R$7:$R$3582</definedName>
    <definedName name="__Jan05">'[2]1.06'!#REF!</definedName>
    <definedName name="__Jul04">[1]BS!$X$7:$X$3582</definedName>
    <definedName name="__Jul05">'[2]1.06'!#REF!</definedName>
    <definedName name="__Jun04">[1]BS!$W$7:$W$3582</definedName>
    <definedName name="__Jun05">'[2]1.06'!#REF!</definedName>
    <definedName name="__Mar04">[1]BS!$T$7:$T$3582</definedName>
    <definedName name="__Mar05">'[2]1.06'!#REF!</definedName>
    <definedName name="__May04">[1]BS!$V$7:$V$3582</definedName>
    <definedName name="__May05">'[2]1.06'!#REF!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Sep03">[3]BS!$Q$7:$Q$3582</definedName>
    <definedName name="__Sep04">[1]BS!$Z$7:$Z$3582</definedName>
    <definedName name="__Sep05">'[2]1.06'!#REF!</definedName>
    <definedName name="_Apr04">[1]BS!$U$7:$U$3582</definedName>
    <definedName name="_Apr05">'[2]1.06'!#REF!</definedName>
    <definedName name="_Aug04">[1]BS!$Y$7:$Y$3582</definedName>
    <definedName name="_Aug05">'[2]1.06'!#REF!</definedName>
    <definedName name="_C_._DOWN_TERM_" localSheetId="0">'[4]CST STD!'!#REF!</definedName>
    <definedName name="_C_._DOWN_TERM_" localSheetId="1">'[4]CST STD!'!#REF!</definedName>
    <definedName name="_C_._DOWN_TERM_">'[4]CST STD!'!#REF!</definedName>
    <definedName name="_Dec03">[3]BS!$T$7:$T$3582</definedName>
    <definedName name="_Dec04">[1]BS!$AC$7:$AC$3580</definedName>
    <definedName name="_DOWN___COUPON_" localSheetId="0">'[4]CST STD!'!#REF!</definedName>
    <definedName name="_DOWN___COUPON_" localSheetId="1">'[4]CST STD!'!#REF!</definedName>
    <definedName name="_DOWN___COUPON_">'[4]CST STD!'!#REF!</definedName>
    <definedName name="_End" localSheetId="0">'[2]1.06'!#REF!</definedName>
    <definedName name="_End" localSheetId="1">'[2]1.06'!#REF!</definedName>
    <definedName name="_End">'[2]1.06'!#REF!</definedName>
    <definedName name="_END__DOWN__DOW" localSheetId="0">'[4]CST STD!'!#REF!</definedName>
    <definedName name="_END__DOWN__DOW" localSheetId="1">'[4]CST STD!'!#REF!</definedName>
    <definedName name="_END__DOWN__DOW">'[4]CST STD!'!#REF!</definedName>
    <definedName name="_Feb04">[1]BS!$S$7:$S$3582</definedName>
    <definedName name="_Feb05">'[2]1.06'!#REF!</definedName>
    <definedName name="_Fill" localSheetId="0">#REF!</definedName>
    <definedName name="_Fill" localSheetId="1">#REF!</definedName>
    <definedName name="_Fill">#REF!</definedName>
    <definedName name="_GOTO_TABLE__PR" localSheetId="0">'[4]CST STD!'!#REF!</definedName>
    <definedName name="_GOTO_TABLE__PR" localSheetId="1">'[4]CST STD!'!#REF!</definedName>
    <definedName name="_GOTO_TABLE__PR">'[4]CST STD!'!#REF!</definedName>
    <definedName name="_HOME__GOTO_YIE" localSheetId="0">'[4]CST STD!'!#REF!</definedName>
    <definedName name="_HOME__GOTO_YIE" localSheetId="1">'[4]CST STD!'!#REF!</definedName>
    <definedName name="_HOME__GOTO_YIE">'[4]CST STD!'!#REF!</definedName>
    <definedName name="_Jan04">[1]BS!$R$7:$R$3582</definedName>
    <definedName name="_Jan05">'[2]1.06'!#REF!</definedName>
    <definedName name="_Jul04">[1]BS!$X$7:$X$3582</definedName>
    <definedName name="_Jul05">'[2]1.06'!#REF!</definedName>
    <definedName name="_Jun04">[1]BS!$W$7:$W$3582</definedName>
    <definedName name="_Jun05">'[2]1.06'!#REF!</definedName>
    <definedName name="_LET_YIELD__IRR" localSheetId="0">'[4]CST STD!'!#REF!</definedName>
    <definedName name="_LET_YIELD__IRR" localSheetId="1">'[4]CST STD!'!#REF!</definedName>
    <definedName name="_LET_YIELD__IRR">'[4]CST STD!'!#REF!</definedName>
    <definedName name="_Mar04">[1]BS!$T$7:$T$3582</definedName>
    <definedName name="_Mar05">'[2]1.06'!#REF!</definedName>
    <definedName name="_May04">[1]BS!$V$7:$V$3582</definedName>
    <definedName name="_May05">'[2]1.06'!#REF!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RECASHFLOWS_" localSheetId="0">'[4]CST STD!'!#REF!</definedName>
    <definedName name="_RECASHFLOWS_" localSheetId="1">'[4]CST STD!'!#REF!</definedName>
    <definedName name="_RECASHFLOWS_">'[4]CST STD!'!#REF!</definedName>
    <definedName name="_RNCCASHFLOWS__" localSheetId="0">'[4]CST STD!'!#REF!</definedName>
    <definedName name="_RNCCASHFLOWS__" localSheetId="1">'[4]CST STD!'!#REF!</definedName>
    <definedName name="_RNCCASHFLOWS__">'[4]CST STD!'!#REF!</definedName>
    <definedName name="_Sep03">[3]BS!$Q$7:$Q$3582</definedName>
    <definedName name="_Sep04">[1]BS!$Z$7:$Z$3582</definedName>
    <definedName name="_Sep05">'[2]1.06'!#REF!</definedName>
    <definedName name="_WINDOWSOFF__PA" localSheetId="0">'[4]CST STD!'!#REF!</definedName>
    <definedName name="_WINDOWSOFF__PA" localSheetId="1">'[4]CST STD!'!#REF!</definedName>
    <definedName name="_WINDOWSOFF__PA">'[4]CST STD!'!#REF!</definedName>
    <definedName name="a" localSheetId="0">'[5]STD Cost'!#REF!</definedName>
    <definedName name="a" localSheetId="1">'[5]STD Cost'!#REF!</definedName>
    <definedName name="a">'[5]STD Cost'!#REF!</definedName>
    <definedName name="apeek" localSheetId="0">#REF!</definedName>
    <definedName name="apeek" localSheetId="1">#REF!</definedName>
    <definedName name="apeek">#REF!</definedName>
    <definedName name="Apr03AMA" localSheetId="0">'[6]BS C&amp;L'!#REF!</definedName>
    <definedName name="Apr03AMA" localSheetId="1">'[6]BS C&amp;L'!#REF!</definedName>
    <definedName name="Apr03AMA">'[6]BS C&amp;L'!#REF!</definedName>
    <definedName name="Apr04AMA">[1]BS!$AG$7:$AG$3582</definedName>
    <definedName name="Apr05AMA" localSheetId="0">'[2]1.06'!#REF!</definedName>
    <definedName name="Apr05AMA" localSheetId="1">'[2]1.06'!#REF!</definedName>
    <definedName name="Apr05AMA">'[2]1.06'!#REF!</definedName>
    <definedName name="Aug03AMA" localSheetId="0">'[6]BS C&amp;L'!#REF!</definedName>
    <definedName name="Aug03AMA" localSheetId="1">'[6]BS C&amp;L'!#REF!</definedName>
    <definedName name="Aug03AMA">'[6]BS C&amp;L'!#REF!</definedName>
    <definedName name="Aug04AMA">[1]BS!$AK$7:$AK$3582</definedName>
    <definedName name="Aug05AMA" localSheetId="0">'[2]1.06'!#REF!</definedName>
    <definedName name="Aug05AMA" localSheetId="1">'[2]1.06'!#REF!</definedName>
    <definedName name="Aug05AMA">'[2]1.06'!#REF!</definedName>
    <definedName name="Aurora_Prices">"Monthly Price Summary'!$C$4:$H$63"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DDEBT" localSheetId="0">#REF!</definedName>
    <definedName name="BADDEBT" localSheetId="1">#REF!</definedName>
    <definedName name="BADDEBT">#REF!</definedName>
    <definedName name="BD" localSheetId="0">#REF!</definedName>
    <definedName name="BD" localSheetId="1">#REF!</definedName>
    <definedName name="BD">#REF!</definedName>
    <definedName name="BEP" localSheetId="0">#REF!</definedName>
    <definedName name="BEP" localSheetId="1">#REF!</definedName>
    <definedName name="BEP">#REF!</definedName>
    <definedName name="CASHFLOWS" localSheetId="0">'[4]CST STD!'!#REF!</definedName>
    <definedName name="CASHFLOWS" localSheetId="1">'[4]CST STD!'!#REF!</definedName>
    <definedName name="CASHFLOWS">'[4]CST STD!'!#REF!</definedName>
    <definedName name="COLHOUSE" localSheetId="0">#REF!</definedName>
    <definedName name="COLHOUSE" localSheetId="1">#REF!</definedName>
    <definedName name="COLHOUSE">#REF!</definedName>
    <definedName name="COLXFER" localSheetId="0">#REF!</definedName>
    <definedName name="COLXFER" localSheetId="1">#REF!</definedName>
    <definedName name="COLXFER">#REF!</definedName>
    <definedName name="CombWC_LineItem" localSheetId="0">'[2]1.06'!#REF!</definedName>
    <definedName name="CombWC_LineItem" localSheetId="1">'[2]1.06'!#REF!</definedName>
    <definedName name="CombWC_LineItem">'[2]1.06'!#REF!</definedName>
    <definedName name="COMMON_ADMIN_ALLOCATED" localSheetId="0">#REF!</definedName>
    <definedName name="COMMON_ADMIN_ALLOCATED" localSheetId="1">#REF!</definedName>
    <definedName name="COMMON_ADMIN_ALLOCATED">#REF!</definedName>
    <definedName name="COMPINSR" localSheetId="0">#REF!</definedName>
    <definedName name="COMPINSR" localSheetId="1">#REF!</definedName>
    <definedName name="COMPINSR">#REF!</definedName>
    <definedName name="CONSERV" localSheetId="0">#REF!</definedName>
    <definedName name="CONSERV" localSheetId="1">#REF!</definedName>
    <definedName name="CONSERV">#REF!</definedName>
    <definedName name="CONVFACT" localSheetId="0">#REF!</definedName>
    <definedName name="CONVFACT" localSheetId="1">#REF!</definedName>
    <definedName name="CONVFACT">#REF!</definedName>
    <definedName name="CUSTDEP" localSheetId="0">#REF!</definedName>
    <definedName name="CUSTDEP" localSheetId="1">#REF!</definedName>
    <definedName name="CUSTDEP">#REF!</definedName>
    <definedName name="Dec03AMA">[3]BS!$AJ$7:$AJ$3582</definedName>
    <definedName name="Dec04AMA">[1]BS!$AO$7:$AO$3582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PRECIATION" localSheetId="0">#REF!</definedName>
    <definedName name="DEPRECIATION" localSheetId="1">#REF!</definedName>
    <definedName name="DEPRECIATION">#REF!</definedName>
    <definedName name="DOCKET" localSheetId="1">'9.19 G'!$A$10</definedName>
    <definedName name="DOCKET">'10.26 E'!$A$7</definedName>
    <definedName name="Electp1" localSheetId="0">#REF!</definedName>
    <definedName name="Electp1" localSheetId="1">#REF!</definedName>
    <definedName name="Electp1">#REF!</definedName>
    <definedName name="Electp2" localSheetId="0">#REF!</definedName>
    <definedName name="Electp2" localSheetId="1">#REF!</definedName>
    <definedName name="Electp2">#REF!</definedName>
    <definedName name="ElecWC_LineItems" localSheetId="0">'[2]1.06'!#REF!</definedName>
    <definedName name="ElecWC_LineItems" localSheetId="1">'[2]1.06'!#REF!</definedName>
    <definedName name="ElecWC_LineItems">'[2]1.06'!#REF!</definedName>
    <definedName name="ElRBLine">[1]BS!$AQ$7:$AQ$3303</definedName>
    <definedName name="EMPLBENE" localSheetId="0">#REF!</definedName>
    <definedName name="EMPLBENE" localSheetId="1">#REF!</definedName>
    <definedName name="EMPLBENE">#REF!</definedName>
    <definedName name="FACTORS" localSheetId="0">#REF!</definedName>
    <definedName name="FACTORS" localSheetId="1">#REF!</definedName>
    <definedName name="FACTORS">#REF!</definedName>
    <definedName name="Feb03AMA" localSheetId="0">'[6]BS C&amp;L'!#REF!</definedName>
    <definedName name="Feb03AMA" localSheetId="1">'[6]BS C&amp;L'!#REF!</definedName>
    <definedName name="Feb03AMA">'[6]BS C&amp;L'!#REF!</definedName>
    <definedName name="Feb04AMA">[1]BS!$AE$7:$AE$3582</definedName>
    <definedName name="Feb05AMA" localSheetId="0">'[2]1.06'!#REF!</definedName>
    <definedName name="Feb05AMA" localSheetId="1">'[2]1.06'!#REF!</definedName>
    <definedName name="Feb05AMA">'[2]1.06'!#REF!</definedName>
    <definedName name="FEDERAL_INCOME_TAX" localSheetId="1">'9.19 G'!$CN$38</definedName>
    <definedName name="FEDERAL_INCOME_TAX">'10.26 E'!$CN$35</definedName>
    <definedName name="FF" localSheetId="0">#REF!</definedName>
    <definedName name="FF" localSheetId="1">#REF!</definedName>
    <definedName name="FF">#REF!</definedName>
    <definedName name="FIELDCHRG" localSheetId="0">#REF!</definedName>
    <definedName name="FIELDCHRG" localSheetId="1">#REF!</definedName>
    <definedName name="FIELDCHRG">#REF!</definedName>
    <definedName name="FIT" localSheetId="0">#REF!</definedName>
    <definedName name="FIT" localSheetId="1">#REF!</definedName>
    <definedName name="FIT">#REF!</definedName>
    <definedName name="GasRBLine">[1]BS!$AS$7:$AS$3631</definedName>
    <definedName name="GasWC_LineItem">[1]BS!$AR$7:$AR$3631</definedName>
    <definedName name="INCSTMNT" localSheetId="0">#REF!</definedName>
    <definedName name="INCSTMNT" localSheetId="1">#REF!</definedName>
    <definedName name="INCSTMNT">#REF!</definedName>
    <definedName name="INCSTMT" localSheetId="0">#REF!</definedName>
    <definedName name="INCSTMT" localSheetId="1">#REF!</definedName>
    <definedName name="INCSTMT">#REF!</definedName>
    <definedName name="INTRESEXCH" localSheetId="0">#REF!</definedName>
    <definedName name="INTRESEXCH" localSheetId="1">#REF!</definedName>
    <definedName name="INTRESEXCH">#REF!</definedName>
    <definedName name="INVPLAN" localSheetId="0">#REF!</definedName>
    <definedName name="INVPLAN" localSheetId="1">#REF!</definedName>
    <definedName name="INVPLAN">#REF!</definedName>
    <definedName name="Jan03AMA" localSheetId="0">'[6]BS C&amp;L'!#REF!</definedName>
    <definedName name="Jan03AMA" localSheetId="1">'[6]BS C&amp;L'!#REF!</definedName>
    <definedName name="Jan03AMA">'[6]BS C&amp;L'!#REF!</definedName>
    <definedName name="Jan04AMA">[1]BS!$AD$7:$AD$3582</definedName>
    <definedName name="Jan05AMA" localSheetId="0">'[2]1.06'!#REF!</definedName>
    <definedName name="Jan05AMA" localSheetId="1">'[2]1.06'!#REF!</definedName>
    <definedName name="Jan05AMA">'[2]1.06'!#REF!</definedName>
    <definedName name="Jul03AMA" localSheetId="0">'[6]BS C&amp;L'!#REF!</definedName>
    <definedName name="Jul03AMA" localSheetId="1">'[6]BS C&amp;L'!#REF!</definedName>
    <definedName name="Jul03AMA">'[6]BS C&amp;L'!#REF!</definedName>
    <definedName name="Jul04AMA">[1]BS!$AJ$7:$AJ$3582</definedName>
    <definedName name="Jul05AMA" localSheetId="0">'[2]1.06'!#REF!</definedName>
    <definedName name="Jul05AMA" localSheetId="1">'[2]1.06'!#REF!</definedName>
    <definedName name="Jul05AMA">'[2]1.06'!#REF!</definedName>
    <definedName name="Jun03AMA" localSheetId="0">'[6]BS C&amp;L'!#REF!</definedName>
    <definedName name="Jun03AMA" localSheetId="1">'[6]BS C&amp;L'!#REF!</definedName>
    <definedName name="Jun03AMA">'[6]BS C&amp;L'!#REF!</definedName>
    <definedName name="Jun04AMA">[1]BS!$AI$7:$AI$3582</definedName>
    <definedName name="Jun05AMA" localSheetId="0">'[2]1.06'!#REF!</definedName>
    <definedName name="Jun05AMA" localSheetId="1">'[2]1.06'!#REF!</definedName>
    <definedName name="Jun05AMA">'[2]1.06'!#REF!</definedName>
    <definedName name="LATEPAY" localSheetId="0">#REF!</definedName>
    <definedName name="LATEPAY" localSheetId="1">#REF!</definedName>
    <definedName name="LATEPAY">#REF!</definedName>
    <definedName name="Mar03AMA" localSheetId="0">'[6]BS C&amp;L'!#REF!</definedName>
    <definedName name="Mar03AMA" localSheetId="1">'[6]BS C&amp;L'!#REF!</definedName>
    <definedName name="Mar03AMA">'[6]BS C&amp;L'!#REF!</definedName>
    <definedName name="Mar04AMA">[1]BS!$AF$7:$AF$3582</definedName>
    <definedName name="Mar05AMA" localSheetId="0">'[2]1.06'!#REF!</definedName>
    <definedName name="Mar05AMA" localSheetId="1">'[2]1.06'!#REF!</definedName>
    <definedName name="Mar05AMA">'[2]1.06'!#REF!</definedName>
    <definedName name="May03AMA" localSheetId="0">'[6]BS C&amp;L'!#REF!</definedName>
    <definedName name="May03AMA" localSheetId="1">'[6]BS C&amp;L'!#REF!</definedName>
    <definedName name="May03AMA">'[6]BS C&amp;L'!#REF!</definedName>
    <definedName name="May04AMA">[1]BS!$AH$7:$AH$3582</definedName>
    <definedName name="May05AMA" localSheetId="0">'[2]1.06'!#REF!</definedName>
    <definedName name="May05AMA" localSheetId="1">'[2]1.06'!#REF!</definedName>
    <definedName name="May05AMA">'[2]1.06'!#REF!</definedName>
    <definedName name="MISCELLANEOUS" localSheetId="0">#REF!</definedName>
    <definedName name="MISCELLANEOUS" localSheetId="1">#REF!</definedName>
    <definedName name="MISCELLANEOUS">#REF!</definedName>
    <definedName name="MT" localSheetId="0">#REF!</definedName>
    <definedName name="MT" localSheetId="1">#REF!</definedName>
    <definedName name="MT">#REF!</definedName>
    <definedName name="Nov03AMA">[3]BS!$AI$7:$AI$3582</definedName>
    <definedName name="Nov04AMA">[1]BS!$AN$7:$AN$3582</definedName>
    <definedName name="OBCLEASE" localSheetId="0">#REF!</definedName>
    <definedName name="OBCLEASE" localSheetId="1">#REF!</definedName>
    <definedName name="OBCLEASE">#REF!</definedName>
    <definedName name="Oct03AMA">[3]BS!$AH$7:$AH$3582</definedName>
    <definedName name="Oct04AMA">[1]BS!$AM$7:$AM$3582</definedName>
    <definedName name="OPEXPPF" localSheetId="0">#REF!</definedName>
    <definedName name="OPEXPPF" localSheetId="1">#REF!</definedName>
    <definedName name="OPEXPPF">#REF!</definedName>
    <definedName name="OPEXPRS" localSheetId="0">#REF!</definedName>
    <definedName name="OPEXPRS" localSheetId="1">#REF!</definedName>
    <definedName name="OPEXPRS">#REF!</definedName>
    <definedName name="Page1" localSheetId="0">#REF!</definedName>
    <definedName name="Page1" localSheetId="1">#REF!</definedName>
    <definedName name="Page1">#REF!</definedName>
    <definedName name="Page2" localSheetId="0">#REF!</definedName>
    <definedName name="Page2" localSheetId="1">#REF!</definedName>
    <definedName name="Page2">#REF!</definedName>
    <definedName name="PEBBLE" localSheetId="0">#REF!</definedName>
    <definedName name="PEBBLE" localSheetId="1">#REF!</definedName>
    <definedName name="PEBBLE">#REF!</definedName>
    <definedName name="PERCENTAGES_CALCULATED" localSheetId="0">#REF!</definedName>
    <definedName name="PERCENTAGES_CALCULATED" localSheetId="1">#REF!</definedName>
    <definedName name="PERCENTAGES_CALCULATED">#REF!</definedName>
    <definedName name="PRO_FORMA" localSheetId="0">#REF!</definedName>
    <definedName name="PRO_FORMA" localSheetId="1">#REF!</definedName>
    <definedName name="PRO_FORMA">#REF!</definedName>
    <definedName name="PRODADJ" localSheetId="0">#REF!</definedName>
    <definedName name="PRODADJ" localSheetId="1">#REF!</definedName>
    <definedName name="PRODADJ">#REF!</definedName>
    <definedName name="PROPSALES" localSheetId="0">#REF!</definedName>
    <definedName name="PROPSALES" localSheetId="1">#REF!</definedName>
    <definedName name="PROPSALES">#REF!</definedName>
    <definedName name="PSPL" localSheetId="1">'9.19 G'!$A$7</definedName>
    <definedName name="PSPL">'10.26 E'!$A$4</definedName>
    <definedName name="PWRCSTPF" localSheetId="0">#REF!</definedName>
    <definedName name="PWRCSTPF" localSheetId="1">#REF!</definedName>
    <definedName name="PWRCSTPF">#REF!</definedName>
    <definedName name="PWRCSTRS" localSheetId="0">#REF!</definedName>
    <definedName name="PWRCSTRS" localSheetId="1">#REF!</definedName>
    <definedName name="PWRCSTRS">#REF!</definedName>
    <definedName name="PWRCSTWP" localSheetId="0">#REF!</definedName>
    <definedName name="PWRCSTWP" localSheetId="1">#REF!</definedName>
    <definedName name="PWRCSTWP">#REF!</definedName>
    <definedName name="PWRCSTWR" localSheetId="0">#REF!</definedName>
    <definedName name="PWRCSTWR" localSheetId="1">#REF!</definedName>
    <definedName name="PWRCSTWR">#REF!</definedName>
    <definedName name="RATEBASE" localSheetId="0">#REF!</definedName>
    <definedName name="RATEBASE" localSheetId="1">#REF!</definedName>
    <definedName name="RATEBASE">#REF!</definedName>
    <definedName name="RATEBASE_U95" localSheetId="0">#REF!</definedName>
    <definedName name="RATEBASE_U95" localSheetId="1">#REF!</definedName>
    <definedName name="RATEBASE_U95">#REF!</definedName>
    <definedName name="RATECASE" localSheetId="0">#REF!</definedName>
    <definedName name="RATECASE" localSheetId="1">#REF!</definedName>
    <definedName name="RATECASE">#REF!</definedName>
    <definedName name="RESTATING" localSheetId="0">#REF!</definedName>
    <definedName name="RESTATING" localSheetId="1">#REF!</definedName>
    <definedName name="RESTATING">#REF!</definedName>
    <definedName name="RETIREPLAN" localSheetId="0">#REF!</definedName>
    <definedName name="RETIREPLAN" localSheetId="1">#REF!</definedName>
    <definedName name="RETIREPLAN">#REF!</definedName>
    <definedName name="REVADJ" localSheetId="0">#REF!</definedName>
    <definedName name="REVADJ" localSheetId="1">#REF!</definedName>
    <definedName name="REVADJ">#REF!</definedName>
    <definedName name="REVREQ" localSheetId="0">#REF!</definedName>
    <definedName name="REVREQ" localSheetId="1">#REF!</definedName>
    <definedName name="REVREQ">#REF!</definedName>
    <definedName name="ROE" localSheetId="0">#REF!</definedName>
    <definedName name="ROE" localSheetId="1">#REF!</definedName>
    <definedName name="ROE">#REF!</definedName>
    <definedName name="ROR" localSheetId="0">#REF!</definedName>
    <definedName name="ROR" localSheetId="1">#REF!</definedName>
    <definedName name="ROR">#REF!</definedName>
    <definedName name="SALESRESALEP" localSheetId="0">#REF!</definedName>
    <definedName name="SALESRESALEP" localSheetId="1">#REF!</definedName>
    <definedName name="SALESRESALEP">#REF!</definedName>
    <definedName name="SALESRESALER" localSheetId="0">#REF!</definedName>
    <definedName name="SALESRESALER" localSheetId="1">#REF!</definedName>
    <definedName name="SALESRESALER">#REF!</definedName>
    <definedName name="Sep03AMA">[3]BS!$AG$7:$AG$3582</definedName>
    <definedName name="Sep04AMA">[1]BS!$AL$7:$AL$3582</definedName>
    <definedName name="SKAGIT" localSheetId="0">#REF!</definedName>
    <definedName name="SKAGIT" localSheetId="1">#REF!</definedName>
    <definedName name="SKAGIT">#REF!</definedName>
    <definedName name="SLFINSURANCE" localSheetId="0">#REF!</definedName>
    <definedName name="SLFINSURANCE" localSheetId="1">#REF!</definedName>
    <definedName name="SLFINSURANCE">#REF!</definedName>
    <definedName name="STAFFREDUC" localSheetId="0">#REF!</definedName>
    <definedName name="STAFFREDUC" localSheetId="1">#REF!</definedName>
    <definedName name="STAFFREDUC">#REF!</definedName>
    <definedName name="STORM" localSheetId="0">#REF!</definedName>
    <definedName name="STORM" localSheetId="1">#REF!</definedName>
    <definedName name="STORM">#REF!</definedName>
    <definedName name="SUMMARY" localSheetId="0">#REF!</definedName>
    <definedName name="SUMMARY" localSheetId="1">#REF!</definedName>
    <definedName name="SUMMARY">#REF!</definedName>
    <definedName name="TABLE" localSheetId="0">'[4]CST STD!'!#REF!</definedName>
    <definedName name="TABLE" localSheetId="1">'[4]CST STD!'!#REF!</definedName>
    <definedName name="TABLE">'[4]CST STD!'!#REF!</definedName>
    <definedName name="TAXCORPLIC" localSheetId="0">#REF!</definedName>
    <definedName name="TAXCORPLIC" localSheetId="1">#REF!</definedName>
    <definedName name="TAXCORPLIC">#REF!</definedName>
    <definedName name="TAXENERGYP" localSheetId="0">#REF!</definedName>
    <definedName name="TAXENERGYP" localSheetId="1">#REF!</definedName>
    <definedName name="TAXENERGYP">#REF!</definedName>
    <definedName name="TAXENERGYR" localSheetId="0">#REF!</definedName>
    <definedName name="TAXENERGYR" localSheetId="1">#REF!</definedName>
    <definedName name="TAXENERGYR">#REF!</definedName>
    <definedName name="TAXEXCISE" localSheetId="0">#REF!</definedName>
    <definedName name="TAXEXCISE" localSheetId="1">#REF!</definedName>
    <definedName name="TAXEXCISE">#REF!</definedName>
    <definedName name="TAXFICA" localSheetId="0">#REF!</definedName>
    <definedName name="TAXFICA" localSheetId="1">#REF!</definedName>
    <definedName name="TAXFICA">#REF!</definedName>
    <definedName name="TAXFUT" localSheetId="0">#REF!</definedName>
    <definedName name="TAXFUT" localSheetId="1">#REF!</definedName>
    <definedName name="TAXFUT">#REF!</definedName>
    <definedName name="TAXINCOME" localSheetId="0">#REF!</definedName>
    <definedName name="TAXINCOME" localSheetId="1">#REF!</definedName>
    <definedName name="TAXINCOME">#REF!</definedName>
    <definedName name="TAXMEDICARE" localSheetId="0">#REF!</definedName>
    <definedName name="TAXMEDICARE" localSheetId="1">#REF!</definedName>
    <definedName name="TAXMEDICARE">#REF!</definedName>
    <definedName name="TAXPFINT" localSheetId="0">#REF!</definedName>
    <definedName name="TAXPFINT" localSheetId="1">#REF!</definedName>
    <definedName name="TAXPFINT">#REF!</definedName>
    <definedName name="TAXPROPERTY" localSheetId="0">#REF!</definedName>
    <definedName name="TAXPROPERTY" localSheetId="1">#REF!</definedName>
    <definedName name="TAXPROPERTY">#REF!</definedName>
    <definedName name="TAXSUT" localSheetId="0">#REF!</definedName>
    <definedName name="TAXSUT" localSheetId="1">#REF!</definedName>
    <definedName name="TAXSUT">#REF!</definedName>
    <definedName name="TEMPADJ" localSheetId="0">#REF!</definedName>
    <definedName name="TEMPADJ" localSheetId="1">#REF!</definedName>
    <definedName name="TEMPADJ">#REF!</definedName>
    <definedName name="Test" localSheetId="0">'[2]1.06'!#REF!</definedName>
    <definedName name="Test" localSheetId="1">'[2]1.06'!#REF!</definedName>
    <definedName name="Test">'[2]1.06'!#REF!</definedName>
    <definedName name="TESTYEAR" localSheetId="1">'9.19 G'!$A$9</definedName>
    <definedName name="TESTYEAR">'10.26 E'!$A$6</definedName>
    <definedName name="Total_Annual_Charge" localSheetId="0">[5]BONDRATE!#REF!</definedName>
    <definedName name="Total_Annual_Charge" localSheetId="1">[5]BONDRATE!#REF!</definedName>
    <definedName name="Total_Annual_Charge">[5]BONDRATE!#REF!</definedName>
    <definedName name="Total_OS_Amount" localSheetId="0">[5]BONDRATE!#REF!</definedName>
    <definedName name="Total_OS_Amount" localSheetId="1">[5]BONDRATE!#REF!</definedName>
    <definedName name="Total_OS_Amount">[5]BONDRATE!#REF!</definedName>
    <definedName name="UNITCOMPARE" localSheetId="0">#REF!</definedName>
    <definedName name="UNITCOMPARE" localSheetId="1">#REF!</definedName>
    <definedName name="UNITCOMPARE">#REF!</definedName>
    <definedName name="UNITCOSTS" localSheetId="0">#REF!</definedName>
    <definedName name="UNITCOSTS" localSheetId="1">#REF!</definedName>
    <definedName name="UNITCOSTS">#REF!</definedName>
    <definedName name="UTG" localSheetId="0">#REF!</definedName>
    <definedName name="UTG" localSheetId="1">#REF!</definedName>
    <definedName name="UTG">#REF!</definedName>
    <definedName name="UTN" localSheetId="0">#REF!</definedName>
    <definedName name="UTN" localSheetId="1">#REF!</definedName>
    <definedName name="UTN">#REF!</definedName>
    <definedName name="WAGES" localSheetId="0">#REF!</definedName>
    <definedName name="WAGES" localSheetId="1">#REF!</definedName>
    <definedName name="WAGES">#REF!</definedName>
    <definedName name="WRKCAP" localSheetId="0">#REF!</definedName>
    <definedName name="WRKCAP" localSheetId="1">#REF!</definedName>
    <definedName name="WRKCAP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25725"/>
</workbook>
</file>

<file path=xl/calcChain.xml><?xml version="1.0" encoding="utf-8"?>
<calcChain xmlns="http://schemas.openxmlformats.org/spreadsheetml/2006/main">
  <c r="C38" i="4"/>
  <c r="C33"/>
  <c r="D32"/>
  <c r="D27"/>
  <c r="D22"/>
  <c r="C18"/>
  <c r="D17"/>
  <c r="E39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D29" i="3"/>
  <c r="D24"/>
  <c r="D19"/>
  <c r="D14"/>
  <c r="E36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18" i="2"/>
  <c r="B17"/>
  <c r="A17"/>
  <c r="B16"/>
  <c r="A16"/>
  <c r="E15"/>
  <c r="E19" s="1"/>
  <c r="B15"/>
  <c r="B19" s="1"/>
  <c r="B18" i="1"/>
  <c r="D18" s="1"/>
  <c r="B17"/>
  <c r="B14"/>
  <c r="D14" s="1"/>
  <c r="D18" i="4" l="1"/>
  <c r="E19" s="1"/>
  <c r="D23"/>
  <c r="E24" s="1"/>
  <c r="D33"/>
  <c r="E34" s="1"/>
  <c r="D28"/>
  <c r="E29" s="1"/>
  <c r="D15" i="3"/>
  <c r="E16" s="1"/>
  <c r="D20"/>
  <c r="E21" s="1"/>
  <c r="D25"/>
  <c r="E26" s="1"/>
  <c r="D30"/>
  <c r="E31" s="1"/>
  <c r="B19" i="1"/>
  <c r="C14"/>
  <c r="C17"/>
  <c r="D17"/>
  <c r="D19" s="1"/>
  <c r="C18"/>
  <c r="A15" i="2"/>
  <c r="C19" i="1" l="1"/>
  <c r="E37" i="4"/>
  <c r="E38" s="1"/>
  <c r="E40" s="1"/>
  <c r="E34" i="3"/>
  <c r="E35" s="1"/>
  <c r="E37" s="1"/>
  <c r="B13" i="1"/>
  <c r="A19" i="2"/>
  <c r="E42" i="4" l="1"/>
  <c r="E43" s="1"/>
  <c r="E39" i="3"/>
  <c r="E40" s="1"/>
  <c r="B15" i="1"/>
  <c r="B21" s="1"/>
  <c r="C13"/>
  <c r="D13" l="1"/>
  <c r="D15" s="1"/>
  <c r="D21" s="1"/>
  <c r="C15"/>
  <c r="C21" s="1"/>
</calcChain>
</file>

<file path=xl/comments1.xml><?xml version="1.0" encoding="utf-8"?>
<comments xmlns="http://schemas.openxmlformats.org/spreadsheetml/2006/main">
  <authors>
    <author>pse</author>
  </authors>
  <commentList>
    <comment ref="B18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excludes estimated excess match of $104,031.36 due to programming error.
</t>
        </r>
      </text>
    </comment>
  </commentList>
</comments>
</file>

<file path=xl/sharedStrings.xml><?xml version="1.0" encoding="utf-8"?>
<sst xmlns="http://schemas.openxmlformats.org/spreadsheetml/2006/main" count="102" uniqueCount="50">
  <si>
    <t>Investment Plan Expense</t>
  </si>
  <si>
    <t>For the Test Year Ended 12/31/2008</t>
  </si>
  <si>
    <t>Labor Benefit Distribution Allocator</t>
  </si>
  <si>
    <t>Match &amp; 1%</t>
  </si>
  <si>
    <t>Electric</t>
  </si>
  <si>
    <t>Gas</t>
  </si>
  <si>
    <t>Non-Union,excludes Execs.</t>
  </si>
  <si>
    <t>Execs, VP+</t>
  </si>
  <si>
    <t>UA</t>
  </si>
  <si>
    <t>IBEW</t>
  </si>
  <si>
    <t>Match &amp; 1% for January 1, 2008 through December 31, 2008</t>
  </si>
  <si>
    <t>Totals Execs separate line</t>
  </si>
  <si>
    <t>Match only</t>
  </si>
  <si>
    <t>1% only</t>
  </si>
  <si>
    <t xml:space="preserve"> </t>
  </si>
  <si>
    <t>Dockets UE-090704/UG-090705</t>
  </si>
  <si>
    <t>Exhibit No. JH-3</t>
  </si>
  <si>
    <t>PUGET SOUND ENERGY-ELECTRIC</t>
  </si>
  <si>
    <t>INVESTMENT PLAN</t>
  </si>
  <si>
    <t>FOR THE TWELVE MONTHS ENDED DECEMBER 31, 2008</t>
  </si>
  <si>
    <t>2009 GENERAL RATE INCREASE</t>
  </si>
  <si>
    <t>LINE</t>
  </si>
  <si>
    <t>NO.</t>
  </si>
  <si>
    <t>DESCRIPTION</t>
  </si>
  <si>
    <t>AMOUNT</t>
  </si>
  <si>
    <t>NON-UNION (EXCLUDING EXECUTIVES)</t>
  </si>
  <si>
    <t>INVESTMENT PLAN APPLICABLE TO MANAGEMENT</t>
  </si>
  <si>
    <t xml:space="preserve">RATE YEAR MANAGEMENT WAGE INCREASE </t>
  </si>
  <si>
    <t>TOTAL COMPANY CONTRIBUTION FOR MANAGEMENT</t>
  </si>
  <si>
    <t>NON-UNION (EXECUTIVES)</t>
  </si>
  <si>
    <t>INVESTMENT PLAN APPLICABLE TO IBEW</t>
  </si>
  <si>
    <t xml:space="preserve">RATE YEAR IBEW WAGE INCREASE                   </t>
  </si>
  <si>
    <t>TOTAL COMPANY CONTRIBUTION FOR IBEW</t>
  </si>
  <si>
    <t>INVESTMENT PLAN APPLICABLE TO UA</t>
  </si>
  <si>
    <t xml:space="preserve">RATE YEAR UA WAGE INCREASE                   </t>
  </si>
  <si>
    <t>TOTAL COMPANY CONTRIBUTION FOR UA</t>
  </si>
  <si>
    <t>TOTAL</t>
  </si>
  <si>
    <t>TOTAL PROFORMA COSTS (LN 4 + LN 9 + LN 14 + LN 19)</t>
  </si>
  <si>
    <t>PRO FORMA COSTS APPLICABLE TO OPERATIONS</t>
  </si>
  <si>
    <t>CHARGED TO EXPENSE FOR YEAR ENDED 12/31/08</t>
  </si>
  <si>
    <t>INCREASE (DECREASE) EXPENSE</t>
  </si>
  <si>
    <t>INCREASE (DECREASE) FIT @</t>
  </si>
  <si>
    <t>INCREASE (DECREASE) NOI</t>
  </si>
  <si>
    <t>PUGET SOUND ENERGY-GAS</t>
  </si>
  <si>
    <t>NON-UNION ( EXECUTIVES)</t>
  </si>
  <si>
    <t>PUGET SOUND ENERGY</t>
  </si>
  <si>
    <t>Page 1 of 4</t>
  </si>
  <si>
    <t>Page 2 of 4</t>
  </si>
  <si>
    <t>Page 3 of 4</t>
  </si>
  <si>
    <t>Page 4 of 4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</si>
</sst>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&quot;$&quot;#,##0;\-&quot;$&quot;#,##0"/>
    <numFmt numFmtId="167" formatCode="#,##0;\(#,##0\)"/>
    <numFmt numFmtId="168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1" fillId="0" borderId="0"/>
    <xf numFmtId="38" fontId="8" fillId="2" borderId="0" applyNumberFormat="0" applyBorder="0" applyAlignment="0" applyProtection="0"/>
    <xf numFmtId="38" fontId="9" fillId="0" borderId="0"/>
    <xf numFmtId="40" fontId="9" fillId="0" borderId="0"/>
    <xf numFmtId="10" fontId="8" fillId="3" borderId="10" applyNumberFormat="0" applyBorder="0" applyAlignment="0" applyProtection="0"/>
    <xf numFmtId="44" fontId="3" fillId="0" borderId="11" applyNumberFormat="0" applyFont="0" applyAlignment="0">
      <alignment horizontal="center"/>
    </xf>
    <xf numFmtId="44" fontId="3" fillId="0" borderId="12" applyNumberFormat="0" applyFont="0" applyAlignment="0">
      <alignment horizontal="center"/>
    </xf>
    <xf numFmtId="166" fontId="1" fillId="0" borderId="0"/>
    <xf numFmtId="0" fontId="10" fillId="0" borderId="0"/>
    <xf numFmtId="10" fontId="1" fillId="0" borderId="0" applyFont="0" applyFill="0" applyBorder="0" applyAlignment="0" applyProtection="0"/>
    <xf numFmtId="38" fontId="8" fillId="0" borderId="13"/>
    <xf numFmtId="38" fontId="9" fillId="0" borderId="2"/>
    <xf numFmtId="165" fontId="1" fillId="0" borderId="0">
      <alignment horizontal="left" wrapText="1"/>
    </xf>
    <xf numFmtId="0" fontId="1" fillId="0" borderId="0"/>
  </cellStyleXfs>
  <cellXfs count="97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10" fontId="3" fillId="0" borderId="0" xfId="3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164" fontId="0" fillId="0" borderId="0" xfId="0" applyNumberFormat="1" applyBorder="1"/>
    <xf numFmtId="164" fontId="1" fillId="0" borderId="0" xfId="2" applyNumberFormat="1" applyBorder="1"/>
    <xf numFmtId="43" fontId="1" fillId="0" borderId="0" xfId="1" applyFill="1" applyBorder="1"/>
    <xf numFmtId="43" fontId="1" fillId="0" borderId="0" xfId="1" applyBorder="1"/>
    <xf numFmtId="43" fontId="1" fillId="0" borderId="2" xfId="1" applyFill="1" applyBorder="1"/>
    <xf numFmtId="43" fontId="1" fillId="0" borderId="2" xfId="1" applyBorder="1"/>
    <xf numFmtId="43" fontId="0" fillId="0" borderId="2" xfId="0" applyNumberFormat="1" applyFill="1" applyBorder="1"/>
    <xf numFmtId="43" fontId="0" fillId="0" borderId="2" xfId="0" applyNumberFormat="1" applyBorder="1"/>
    <xf numFmtId="0" fontId="0" fillId="0" borderId="2" xfId="0" applyFill="1" applyBorder="1"/>
    <xf numFmtId="0" fontId="0" fillId="0" borderId="2" xfId="0" applyBorder="1"/>
    <xf numFmtId="44" fontId="1" fillId="0" borderId="3" xfId="2" applyFill="1" applyBorder="1"/>
    <xf numFmtId="44" fontId="1" fillId="0" borderId="3" xfId="2" applyBorder="1"/>
    <xf numFmtId="10" fontId="1" fillId="0" borderId="0" xfId="3" applyNumberFormat="1"/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0" xfId="0" applyNumberFormat="1"/>
    <xf numFmtId="164" fontId="0" fillId="0" borderId="8" xfId="0" applyNumberFormat="1" applyBorder="1"/>
    <xf numFmtId="164" fontId="0" fillId="0" borderId="1" xfId="0" applyNumberFormat="1" applyBorder="1"/>
    <xf numFmtId="0" fontId="3" fillId="0" borderId="1" xfId="0" applyFont="1" applyBorder="1"/>
    <xf numFmtId="0" fontId="0" fillId="0" borderId="1" xfId="0" applyBorder="1"/>
    <xf numFmtId="164" fontId="0" fillId="0" borderId="9" xfId="0" applyNumberFormat="1" applyBorder="1"/>
    <xf numFmtId="0" fontId="0" fillId="0" borderId="0" xfId="0" applyNumberFormat="1" applyAlignment="1"/>
    <xf numFmtId="0" fontId="2" fillId="0" borderId="0" xfId="19" applyFont="1" applyFill="1"/>
    <xf numFmtId="0" fontId="1" fillId="0" borderId="0" xfId="19" applyFill="1"/>
    <xf numFmtId="0" fontId="1" fillId="0" borderId="0" xfId="19"/>
    <xf numFmtId="0" fontId="11" fillId="0" borderId="0" xfId="19" applyFont="1" applyFill="1" applyAlignment="1">
      <alignment horizontal="right"/>
    </xf>
    <xf numFmtId="0" fontId="11" fillId="0" borderId="0" xfId="19" applyFont="1" applyFill="1"/>
    <xf numFmtId="0" fontId="11" fillId="0" borderId="0" xfId="19" applyFont="1" applyFill="1" applyAlignment="1" applyProtection="1">
      <alignment horizontal="centerContinuous"/>
      <protection locked="0"/>
    </xf>
    <xf numFmtId="0" fontId="11" fillId="0" borderId="0" xfId="19" applyFont="1" applyFill="1" applyAlignment="1">
      <alignment horizontal="centerContinuous"/>
    </xf>
    <xf numFmtId="15" fontId="11" fillId="0" borderId="0" xfId="19" applyNumberFormat="1" applyFont="1" applyFill="1" applyAlignment="1">
      <alignment horizontal="centerContinuous"/>
    </xf>
    <xf numFmtId="18" fontId="11" fillId="0" borderId="0" xfId="19" applyNumberFormat="1" applyFont="1" applyFill="1" applyAlignment="1">
      <alignment horizontal="centerContinuous"/>
    </xf>
    <xf numFmtId="0" fontId="11" fillId="0" borderId="0" xfId="19" applyFont="1" applyFill="1" applyProtection="1">
      <protection locked="0"/>
    </xf>
    <xf numFmtId="0" fontId="11" fillId="0" borderId="0" xfId="19" applyFont="1" applyFill="1" applyBorder="1" applyAlignment="1">
      <alignment horizontal="center"/>
    </xf>
    <xf numFmtId="0" fontId="11" fillId="0" borderId="0" xfId="19" applyFont="1" applyFill="1" applyAlignment="1" applyProtection="1">
      <alignment horizontal="center"/>
      <protection locked="0"/>
    </xf>
    <xf numFmtId="0" fontId="11" fillId="0" borderId="0" xfId="19" applyFont="1" applyFill="1" applyAlignment="1">
      <alignment horizontal="center"/>
    </xf>
    <xf numFmtId="0" fontId="11" fillId="0" borderId="1" xfId="19" applyFont="1" applyFill="1" applyBorder="1" applyAlignment="1" applyProtection="1">
      <alignment horizontal="center"/>
      <protection locked="0"/>
    </xf>
    <xf numFmtId="0" fontId="11" fillId="0" borderId="1" xfId="19" applyFont="1" applyFill="1" applyBorder="1" applyProtection="1">
      <protection locked="0"/>
    </xf>
    <xf numFmtId="0" fontId="11" fillId="0" borderId="1" xfId="19" applyFont="1" applyFill="1" applyBorder="1" applyAlignment="1">
      <alignment horizontal="center"/>
    </xf>
    <xf numFmtId="0" fontId="12" fillId="0" borderId="0" xfId="19" applyFont="1" applyFill="1" applyAlignment="1">
      <alignment horizontal="center"/>
    </xf>
    <xf numFmtId="17" fontId="12" fillId="0" borderId="0" xfId="19" applyNumberFormat="1" applyFont="1" applyFill="1" applyBorder="1" applyAlignment="1">
      <alignment horizontal="left"/>
    </xf>
    <xf numFmtId="167" fontId="12" fillId="0" borderId="0" xfId="19" applyNumberFormat="1" applyFont="1" applyFill="1" applyAlignment="1" applyProtection="1">
      <alignment horizontal="right"/>
      <protection locked="0"/>
    </xf>
    <xf numFmtId="167" fontId="12" fillId="0" borderId="0" xfId="19" applyNumberFormat="1" applyFont="1" applyFill="1" applyAlignment="1" applyProtection="1">
      <protection locked="0"/>
    </xf>
    <xf numFmtId="0" fontId="11" fillId="0" borderId="1" xfId="19" applyFont="1" applyFill="1" applyBorder="1" applyAlignment="1">
      <alignment horizontal="left"/>
    </xf>
    <xf numFmtId="0" fontId="12" fillId="0" borderId="0" xfId="19" applyFont="1" applyFill="1"/>
    <xf numFmtId="167" fontId="12" fillId="0" borderId="0" xfId="19" applyNumberFormat="1" applyFont="1" applyFill="1"/>
    <xf numFmtId="0" fontId="12" fillId="0" borderId="0" xfId="19" applyFont="1" applyFill="1" applyAlignment="1">
      <alignment horizontal="left"/>
    </xf>
    <xf numFmtId="5" fontId="12" fillId="0" borderId="0" xfId="2" applyNumberFormat="1" applyFont="1" applyFill="1" applyBorder="1"/>
    <xf numFmtId="10" fontId="12" fillId="0" borderId="0" xfId="19" applyNumberFormat="1" applyFont="1" applyFill="1" applyAlignment="1">
      <alignment horizontal="center"/>
    </xf>
    <xf numFmtId="37" fontId="12" fillId="0" borderId="1" xfId="1" applyNumberFormat="1" applyFont="1" applyFill="1" applyBorder="1"/>
    <xf numFmtId="0" fontId="1" fillId="0" borderId="0" xfId="19" applyBorder="1"/>
    <xf numFmtId="0" fontId="12" fillId="0" borderId="0" xfId="19" applyFont="1" applyFill="1" applyAlignment="1">
      <alignment vertical="center"/>
    </xf>
    <xf numFmtId="37" fontId="12" fillId="0" borderId="0" xfId="1" applyNumberFormat="1" applyFont="1" applyFill="1" applyBorder="1"/>
    <xf numFmtId="168" fontId="12" fillId="0" borderId="0" xfId="1" applyNumberFormat="1" applyFont="1" applyFill="1" applyBorder="1"/>
    <xf numFmtId="167" fontId="12" fillId="0" borderId="0" xfId="19" applyNumberFormat="1" applyFont="1" applyFill="1" applyAlignment="1">
      <alignment horizontal="center"/>
    </xf>
    <xf numFmtId="37" fontId="12" fillId="0" borderId="0" xfId="1" applyNumberFormat="1" applyFont="1" applyFill="1"/>
    <xf numFmtId="10" fontId="12" fillId="0" borderId="0" xfId="19" applyNumberFormat="1" applyFont="1" applyFill="1" applyBorder="1" applyAlignment="1">
      <alignment horizontal="center"/>
    </xf>
    <xf numFmtId="37" fontId="12" fillId="0" borderId="2" xfId="1" applyNumberFormat="1" applyFont="1" applyFill="1" applyBorder="1"/>
    <xf numFmtId="0" fontId="11" fillId="0" borderId="1" xfId="19" applyFont="1" applyFill="1" applyBorder="1" applyAlignment="1">
      <alignment horizontal="left" vertical="top"/>
    </xf>
    <xf numFmtId="0" fontId="12" fillId="0" borderId="0" xfId="19" applyFont="1" applyFill="1" applyAlignment="1">
      <alignment horizontal="center" vertical="top"/>
    </xf>
    <xf numFmtId="37" fontId="12" fillId="0" borderId="0" xfId="1" applyNumberFormat="1" applyFont="1" applyFill="1" applyAlignment="1">
      <alignment vertical="top"/>
    </xf>
    <xf numFmtId="15" fontId="12" fillId="0" borderId="0" xfId="19" applyNumberFormat="1" applyFont="1" applyFill="1"/>
    <xf numFmtId="9" fontId="12" fillId="0" borderId="0" xfId="19" applyNumberFormat="1" applyFont="1" applyFill="1" applyAlignment="1">
      <alignment horizontal="center"/>
    </xf>
    <xf numFmtId="0" fontId="12" fillId="0" borderId="0" xfId="19" applyFont="1" applyFill="1" applyAlignment="1">
      <alignment horizontal="left" vertical="center"/>
    </xf>
    <xf numFmtId="0" fontId="12" fillId="0" borderId="0" xfId="19" applyFont="1" applyFill="1" applyAlignment="1">
      <alignment horizontal="center" vertical="center"/>
    </xf>
    <xf numFmtId="37" fontId="12" fillId="0" borderId="0" xfId="1" applyNumberFormat="1" applyFont="1" applyFill="1" applyAlignment="1" applyProtection="1">
      <alignment vertical="center"/>
      <protection locked="0"/>
    </xf>
    <xf numFmtId="37" fontId="12" fillId="0" borderId="0" xfId="1" applyNumberFormat="1" applyFont="1" applyFill="1" applyBorder="1" applyProtection="1">
      <protection locked="0"/>
    </xf>
    <xf numFmtId="5" fontId="11" fillId="0" borderId="14" xfId="2" applyNumberFormat="1" applyFont="1" applyFill="1" applyBorder="1"/>
    <xf numFmtId="44" fontId="12" fillId="0" borderId="0" xfId="2" applyFont="1" applyFill="1"/>
    <xf numFmtId="39" fontId="1" fillId="0" borderId="0" xfId="19" applyNumberFormat="1"/>
    <xf numFmtId="43" fontId="13" fillId="0" borderId="0" xfId="1" applyFont="1"/>
    <xf numFmtId="0" fontId="11" fillId="0" borderId="0" xfId="19" quotePrefix="1" applyFont="1" applyFill="1" applyBorder="1" applyAlignment="1">
      <alignment horizontal="right"/>
    </xf>
    <xf numFmtId="0" fontId="11" fillId="0" borderId="0" xfId="19" applyFont="1" applyFill="1" applyAlignment="1" applyProtection="1">
      <alignment horizontal="left"/>
      <protection locked="0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NumberFormat="1" applyAlignment="1">
      <alignment horizontal="right"/>
    </xf>
  </cellXfs>
  <cellStyles count="20">
    <cellStyle name="Comma" xfId="1" builtinId="3"/>
    <cellStyle name="Comma0" xfId="4"/>
    <cellStyle name="Currency" xfId="2" builtinId="4"/>
    <cellStyle name="Date" xfId="5"/>
    <cellStyle name="Entered" xfId="6"/>
    <cellStyle name="Grey" xfId="7"/>
    <cellStyle name="Heading1" xfId="8"/>
    <cellStyle name="Heading2" xfId="9"/>
    <cellStyle name="Input [yellow]" xfId="10"/>
    <cellStyle name="modified border" xfId="11"/>
    <cellStyle name="modified border1" xfId="12"/>
    <cellStyle name="Normal" xfId="0" builtinId="0"/>
    <cellStyle name="Normal - Style1" xfId="13"/>
    <cellStyle name="Normal 2" xfId="14"/>
    <cellStyle name="Normal 3" xfId="19"/>
    <cellStyle name="Percent" xfId="3" builtinId="5"/>
    <cellStyle name="Percent [2]" xfId="15"/>
    <cellStyle name="StmtTtl1" xfId="16"/>
    <cellStyle name="StmtTtl2" xfId="17"/>
    <cellStyle name="Style 1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%20-%20to%20be%20filed%20December%201,%202007/Models%20&amp;%20Adjustments/1.06%20ALLOC%20METH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eith/COC%20DEC%2000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of%20Capital/Cost%20of%20Capital/COC%20Mar%2099/CocJun98/COC%20DEC%2097/AFUDC%20Dec%20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uget%20Sound%20Energy/UE-090705/workpaper/Staff/4.26E%20&amp;%204.19G%20Investment%20Pl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06"/>
      <sheetName val="4Fact"/>
      <sheetName val="T&amp;D Vari Expl"/>
      <sheetName val="T&amp;D Vari Expl.Operat"/>
      <sheetName val="E&amp;G Plant"/>
      <sheetName val="BS"/>
      <sheetName val="IS"/>
      <sheetName val="IS.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  <sheetName val="AllocationMeth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TL CST DEBT! "/>
      <sheetName val="CST Reaquired LTD! "/>
      <sheetName val="MISC LTD!"/>
      <sheetName val="CST STD!"/>
      <sheetName val="CST PRFRD!"/>
      <sheetName val="CST Reaquired PRFD STK!"/>
      <sheetName val="Cost of Cap."/>
      <sheetName val="CAP STRC CALC!"/>
      <sheetName val="Capitalization Rate"/>
      <sheetName val="AFUDC Summary Sheet"/>
      <sheetName val="LTD AFUDC "/>
      <sheetName val="COMMON EQUITY AFUDC "/>
      <sheetName val="AFUDC LTD"/>
      <sheetName val="FERC FOR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ONDRATE"/>
      <sheetName val="CST Reaquired LTD!"/>
      <sheetName val="Cost of Notes"/>
      <sheetName val="Cst Prfd"/>
      <sheetName val="STD Co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0.26 E"/>
      <sheetName val="9.19 G"/>
      <sheetName val="Inv Plan"/>
      <sheetName val="rate case 2009"/>
    </sheetNames>
    <sheetDataSet>
      <sheetData sheetId="0">
        <row r="15">
          <cell r="C15">
            <v>3.2800000000000003E-2</v>
          </cell>
        </row>
        <row r="30">
          <cell r="C30">
            <v>5.3199999999999997E-2</v>
          </cell>
        </row>
        <row r="35">
          <cell r="C35">
            <v>0.59399999999999997</v>
          </cell>
        </row>
      </sheetData>
      <sheetData sheetId="1"/>
      <sheetData sheetId="2">
        <row r="11">
          <cell r="C11">
            <v>4283706.9219119996</v>
          </cell>
          <cell r="D11">
            <v>2765561.1887863865</v>
          </cell>
        </row>
        <row r="12">
          <cell r="C12">
            <v>114889.013376</v>
          </cell>
          <cell r="D12">
            <v>63067.946624000004</v>
          </cell>
        </row>
        <row r="15">
          <cell r="C15">
            <v>849857.18759999995</v>
          </cell>
          <cell r="D15">
            <v>466526.3124</v>
          </cell>
        </row>
        <row r="16">
          <cell r="C16">
            <v>1108036.1783999999</v>
          </cell>
          <cell r="D16">
            <v>608252.82160000002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opLeftCell="A19" workbookViewId="0">
      <selection activeCell="E1" sqref="E1:E3"/>
    </sheetView>
  </sheetViews>
  <sheetFormatPr defaultRowHeight="12.75"/>
  <cols>
    <col min="1" max="1" width="9.140625" style="45"/>
    <col min="2" max="2" width="50.7109375" style="45" customWidth="1"/>
    <col min="3" max="3" width="10.7109375" style="45" customWidth="1"/>
    <col min="4" max="4" width="15.42578125" style="45" customWidth="1"/>
    <col min="5" max="5" width="15.7109375" style="45" customWidth="1"/>
    <col min="6" max="6" width="9.5703125" style="45" customWidth="1"/>
    <col min="7" max="257" width="9.140625" style="45"/>
    <col min="258" max="258" width="50.7109375" style="45" customWidth="1"/>
    <col min="259" max="259" width="10.7109375" style="45" customWidth="1"/>
    <col min="260" max="260" width="15.42578125" style="45" customWidth="1"/>
    <col min="261" max="261" width="15.7109375" style="45" customWidth="1"/>
    <col min="262" max="262" width="9.5703125" style="45" customWidth="1"/>
    <col min="263" max="513" width="9.140625" style="45"/>
    <col min="514" max="514" width="50.7109375" style="45" customWidth="1"/>
    <col min="515" max="515" width="10.7109375" style="45" customWidth="1"/>
    <col min="516" max="516" width="15.42578125" style="45" customWidth="1"/>
    <col min="517" max="517" width="15.7109375" style="45" customWidth="1"/>
    <col min="518" max="518" width="9.5703125" style="45" customWidth="1"/>
    <col min="519" max="769" width="9.140625" style="45"/>
    <col min="770" max="770" width="50.7109375" style="45" customWidth="1"/>
    <col min="771" max="771" width="10.7109375" style="45" customWidth="1"/>
    <col min="772" max="772" width="15.42578125" style="45" customWidth="1"/>
    <col min="773" max="773" width="15.7109375" style="45" customWidth="1"/>
    <col min="774" max="774" width="9.5703125" style="45" customWidth="1"/>
    <col min="775" max="1025" width="9.140625" style="45"/>
    <col min="1026" max="1026" width="50.7109375" style="45" customWidth="1"/>
    <col min="1027" max="1027" width="10.7109375" style="45" customWidth="1"/>
    <col min="1028" max="1028" width="15.42578125" style="45" customWidth="1"/>
    <col min="1029" max="1029" width="15.7109375" style="45" customWidth="1"/>
    <col min="1030" max="1030" width="9.5703125" style="45" customWidth="1"/>
    <col min="1031" max="1281" width="9.140625" style="45"/>
    <col min="1282" max="1282" width="50.7109375" style="45" customWidth="1"/>
    <col min="1283" max="1283" width="10.7109375" style="45" customWidth="1"/>
    <col min="1284" max="1284" width="15.42578125" style="45" customWidth="1"/>
    <col min="1285" max="1285" width="15.7109375" style="45" customWidth="1"/>
    <col min="1286" max="1286" width="9.5703125" style="45" customWidth="1"/>
    <col min="1287" max="1537" width="9.140625" style="45"/>
    <col min="1538" max="1538" width="50.7109375" style="45" customWidth="1"/>
    <col min="1539" max="1539" width="10.7109375" style="45" customWidth="1"/>
    <col min="1540" max="1540" width="15.42578125" style="45" customWidth="1"/>
    <col min="1541" max="1541" width="15.7109375" style="45" customWidth="1"/>
    <col min="1542" max="1542" width="9.5703125" style="45" customWidth="1"/>
    <col min="1543" max="1793" width="9.140625" style="45"/>
    <col min="1794" max="1794" width="50.7109375" style="45" customWidth="1"/>
    <col min="1795" max="1795" width="10.7109375" style="45" customWidth="1"/>
    <col min="1796" max="1796" width="15.42578125" style="45" customWidth="1"/>
    <col min="1797" max="1797" width="15.7109375" style="45" customWidth="1"/>
    <col min="1798" max="1798" width="9.5703125" style="45" customWidth="1"/>
    <col min="1799" max="2049" width="9.140625" style="45"/>
    <col min="2050" max="2050" width="50.7109375" style="45" customWidth="1"/>
    <col min="2051" max="2051" width="10.7109375" style="45" customWidth="1"/>
    <col min="2052" max="2052" width="15.42578125" style="45" customWidth="1"/>
    <col min="2053" max="2053" width="15.7109375" style="45" customWidth="1"/>
    <col min="2054" max="2054" width="9.5703125" style="45" customWidth="1"/>
    <col min="2055" max="2305" width="9.140625" style="45"/>
    <col min="2306" max="2306" width="50.7109375" style="45" customWidth="1"/>
    <col min="2307" max="2307" width="10.7109375" style="45" customWidth="1"/>
    <col min="2308" max="2308" width="15.42578125" style="45" customWidth="1"/>
    <col min="2309" max="2309" width="15.7109375" style="45" customWidth="1"/>
    <col min="2310" max="2310" width="9.5703125" style="45" customWidth="1"/>
    <col min="2311" max="2561" width="9.140625" style="45"/>
    <col min="2562" max="2562" width="50.7109375" style="45" customWidth="1"/>
    <col min="2563" max="2563" width="10.7109375" style="45" customWidth="1"/>
    <col min="2564" max="2564" width="15.42578125" style="45" customWidth="1"/>
    <col min="2565" max="2565" width="15.7109375" style="45" customWidth="1"/>
    <col min="2566" max="2566" width="9.5703125" style="45" customWidth="1"/>
    <col min="2567" max="2817" width="9.140625" style="45"/>
    <col min="2818" max="2818" width="50.7109375" style="45" customWidth="1"/>
    <col min="2819" max="2819" width="10.7109375" style="45" customWidth="1"/>
    <col min="2820" max="2820" width="15.42578125" style="45" customWidth="1"/>
    <col min="2821" max="2821" width="15.7109375" style="45" customWidth="1"/>
    <col min="2822" max="2822" width="9.5703125" style="45" customWidth="1"/>
    <col min="2823" max="3073" width="9.140625" style="45"/>
    <col min="3074" max="3074" width="50.7109375" style="45" customWidth="1"/>
    <col min="3075" max="3075" width="10.7109375" style="45" customWidth="1"/>
    <col min="3076" max="3076" width="15.42578125" style="45" customWidth="1"/>
    <col min="3077" max="3077" width="15.7109375" style="45" customWidth="1"/>
    <col min="3078" max="3078" width="9.5703125" style="45" customWidth="1"/>
    <col min="3079" max="3329" width="9.140625" style="45"/>
    <col min="3330" max="3330" width="50.7109375" style="45" customWidth="1"/>
    <col min="3331" max="3331" width="10.7109375" style="45" customWidth="1"/>
    <col min="3332" max="3332" width="15.42578125" style="45" customWidth="1"/>
    <col min="3333" max="3333" width="15.7109375" style="45" customWidth="1"/>
    <col min="3334" max="3334" width="9.5703125" style="45" customWidth="1"/>
    <col min="3335" max="3585" width="9.140625" style="45"/>
    <col min="3586" max="3586" width="50.7109375" style="45" customWidth="1"/>
    <col min="3587" max="3587" width="10.7109375" style="45" customWidth="1"/>
    <col min="3588" max="3588" width="15.42578125" style="45" customWidth="1"/>
    <col min="3589" max="3589" width="15.7109375" style="45" customWidth="1"/>
    <col min="3590" max="3590" width="9.5703125" style="45" customWidth="1"/>
    <col min="3591" max="3841" width="9.140625" style="45"/>
    <col min="3842" max="3842" width="50.7109375" style="45" customWidth="1"/>
    <col min="3843" max="3843" width="10.7109375" style="45" customWidth="1"/>
    <col min="3844" max="3844" width="15.42578125" style="45" customWidth="1"/>
    <col min="3845" max="3845" width="15.7109375" style="45" customWidth="1"/>
    <col min="3846" max="3846" width="9.5703125" style="45" customWidth="1"/>
    <col min="3847" max="4097" width="9.140625" style="45"/>
    <col min="4098" max="4098" width="50.7109375" style="45" customWidth="1"/>
    <col min="4099" max="4099" width="10.7109375" style="45" customWidth="1"/>
    <col min="4100" max="4100" width="15.42578125" style="45" customWidth="1"/>
    <col min="4101" max="4101" width="15.7109375" style="45" customWidth="1"/>
    <col min="4102" max="4102" width="9.5703125" style="45" customWidth="1"/>
    <col min="4103" max="4353" width="9.140625" style="45"/>
    <col min="4354" max="4354" width="50.7109375" style="45" customWidth="1"/>
    <col min="4355" max="4355" width="10.7109375" style="45" customWidth="1"/>
    <col min="4356" max="4356" width="15.42578125" style="45" customWidth="1"/>
    <col min="4357" max="4357" width="15.7109375" style="45" customWidth="1"/>
    <col min="4358" max="4358" width="9.5703125" style="45" customWidth="1"/>
    <col min="4359" max="4609" width="9.140625" style="45"/>
    <col min="4610" max="4610" width="50.7109375" style="45" customWidth="1"/>
    <col min="4611" max="4611" width="10.7109375" style="45" customWidth="1"/>
    <col min="4612" max="4612" width="15.42578125" style="45" customWidth="1"/>
    <col min="4613" max="4613" width="15.7109375" style="45" customWidth="1"/>
    <col min="4614" max="4614" width="9.5703125" style="45" customWidth="1"/>
    <col min="4615" max="4865" width="9.140625" style="45"/>
    <col min="4866" max="4866" width="50.7109375" style="45" customWidth="1"/>
    <col min="4867" max="4867" width="10.7109375" style="45" customWidth="1"/>
    <col min="4868" max="4868" width="15.42578125" style="45" customWidth="1"/>
    <col min="4869" max="4869" width="15.7109375" style="45" customWidth="1"/>
    <col min="4870" max="4870" width="9.5703125" style="45" customWidth="1"/>
    <col min="4871" max="5121" width="9.140625" style="45"/>
    <col min="5122" max="5122" width="50.7109375" style="45" customWidth="1"/>
    <col min="5123" max="5123" width="10.7109375" style="45" customWidth="1"/>
    <col min="5124" max="5124" width="15.42578125" style="45" customWidth="1"/>
    <col min="5125" max="5125" width="15.7109375" style="45" customWidth="1"/>
    <col min="5126" max="5126" width="9.5703125" style="45" customWidth="1"/>
    <col min="5127" max="5377" width="9.140625" style="45"/>
    <col min="5378" max="5378" width="50.7109375" style="45" customWidth="1"/>
    <col min="5379" max="5379" width="10.7109375" style="45" customWidth="1"/>
    <col min="5380" max="5380" width="15.42578125" style="45" customWidth="1"/>
    <col min="5381" max="5381" width="15.7109375" style="45" customWidth="1"/>
    <col min="5382" max="5382" width="9.5703125" style="45" customWidth="1"/>
    <col min="5383" max="5633" width="9.140625" style="45"/>
    <col min="5634" max="5634" width="50.7109375" style="45" customWidth="1"/>
    <col min="5635" max="5635" width="10.7109375" style="45" customWidth="1"/>
    <col min="5636" max="5636" width="15.42578125" style="45" customWidth="1"/>
    <col min="5637" max="5637" width="15.7109375" style="45" customWidth="1"/>
    <col min="5638" max="5638" width="9.5703125" style="45" customWidth="1"/>
    <col min="5639" max="5889" width="9.140625" style="45"/>
    <col min="5890" max="5890" width="50.7109375" style="45" customWidth="1"/>
    <col min="5891" max="5891" width="10.7109375" style="45" customWidth="1"/>
    <col min="5892" max="5892" width="15.42578125" style="45" customWidth="1"/>
    <col min="5893" max="5893" width="15.7109375" style="45" customWidth="1"/>
    <col min="5894" max="5894" width="9.5703125" style="45" customWidth="1"/>
    <col min="5895" max="6145" width="9.140625" style="45"/>
    <col min="6146" max="6146" width="50.7109375" style="45" customWidth="1"/>
    <col min="6147" max="6147" width="10.7109375" style="45" customWidth="1"/>
    <col min="6148" max="6148" width="15.42578125" style="45" customWidth="1"/>
    <col min="6149" max="6149" width="15.7109375" style="45" customWidth="1"/>
    <col min="6150" max="6150" width="9.5703125" style="45" customWidth="1"/>
    <col min="6151" max="6401" width="9.140625" style="45"/>
    <col min="6402" max="6402" width="50.7109375" style="45" customWidth="1"/>
    <col min="6403" max="6403" width="10.7109375" style="45" customWidth="1"/>
    <col min="6404" max="6404" width="15.42578125" style="45" customWidth="1"/>
    <col min="6405" max="6405" width="15.7109375" style="45" customWidth="1"/>
    <col min="6406" max="6406" width="9.5703125" style="45" customWidth="1"/>
    <col min="6407" max="6657" width="9.140625" style="45"/>
    <col min="6658" max="6658" width="50.7109375" style="45" customWidth="1"/>
    <col min="6659" max="6659" width="10.7109375" style="45" customWidth="1"/>
    <col min="6660" max="6660" width="15.42578125" style="45" customWidth="1"/>
    <col min="6661" max="6661" width="15.7109375" style="45" customWidth="1"/>
    <col min="6662" max="6662" width="9.5703125" style="45" customWidth="1"/>
    <col min="6663" max="6913" width="9.140625" style="45"/>
    <col min="6914" max="6914" width="50.7109375" style="45" customWidth="1"/>
    <col min="6915" max="6915" width="10.7109375" style="45" customWidth="1"/>
    <col min="6916" max="6916" width="15.42578125" style="45" customWidth="1"/>
    <col min="6917" max="6917" width="15.7109375" style="45" customWidth="1"/>
    <col min="6918" max="6918" width="9.5703125" style="45" customWidth="1"/>
    <col min="6919" max="7169" width="9.140625" style="45"/>
    <col min="7170" max="7170" width="50.7109375" style="45" customWidth="1"/>
    <col min="7171" max="7171" width="10.7109375" style="45" customWidth="1"/>
    <col min="7172" max="7172" width="15.42578125" style="45" customWidth="1"/>
    <col min="7173" max="7173" width="15.7109375" style="45" customWidth="1"/>
    <col min="7174" max="7174" width="9.5703125" style="45" customWidth="1"/>
    <col min="7175" max="7425" width="9.140625" style="45"/>
    <col min="7426" max="7426" width="50.7109375" style="45" customWidth="1"/>
    <col min="7427" max="7427" width="10.7109375" style="45" customWidth="1"/>
    <col min="7428" max="7428" width="15.42578125" style="45" customWidth="1"/>
    <col min="7429" max="7429" width="15.7109375" style="45" customWidth="1"/>
    <col min="7430" max="7430" width="9.5703125" style="45" customWidth="1"/>
    <col min="7431" max="7681" width="9.140625" style="45"/>
    <col min="7682" max="7682" width="50.7109375" style="45" customWidth="1"/>
    <col min="7683" max="7683" width="10.7109375" style="45" customWidth="1"/>
    <col min="7684" max="7684" width="15.42578125" style="45" customWidth="1"/>
    <col min="7685" max="7685" width="15.7109375" style="45" customWidth="1"/>
    <col min="7686" max="7686" width="9.5703125" style="45" customWidth="1"/>
    <col min="7687" max="7937" width="9.140625" style="45"/>
    <col min="7938" max="7938" width="50.7109375" style="45" customWidth="1"/>
    <col min="7939" max="7939" width="10.7109375" style="45" customWidth="1"/>
    <col min="7940" max="7940" width="15.42578125" style="45" customWidth="1"/>
    <col min="7941" max="7941" width="15.7109375" style="45" customWidth="1"/>
    <col min="7942" max="7942" width="9.5703125" style="45" customWidth="1"/>
    <col min="7943" max="8193" width="9.140625" style="45"/>
    <col min="8194" max="8194" width="50.7109375" style="45" customWidth="1"/>
    <col min="8195" max="8195" width="10.7109375" style="45" customWidth="1"/>
    <col min="8196" max="8196" width="15.42578125" style="45" customWidth="1"/>
    <col min="8197" max="8197" width="15.7109375" style="45" customWidth="1"/>
    <col min="8198" max="8198" width="9.5703125" style="45" customWidth="1"/>
    <col min="8199" max="8449" width="9.140625" style="45"/>
    <col min="8450" max="8450" width="50.7109375" style="45" customWidth="1"/>
    <col min="8451" max="8451" width="10.7109375" style="45" customWidth="1"/>
    <col min="8452" max="8452" width="15.42578125" style="45" customWidth="1"/>
    <col min="8453" max="8453" width="15.7109375" style="45" customWidth="1"/>
    <col min="8454" max="8454" width="9.5703125" style="45" customWidth="1"/>
    <col min="8455" max="8705" width="9.140625" style="45"/>
    <col min="8706" max="8706" width="50.7109375" style="45" customWidth="1"/>
    <col min="8707" max="8707" width="10.7109375" style="45" customWidth="1"/>
    <col min="8708" max="8708" width="15.42578125" style="45" customWidth="1"/>
    <col min="8709" max="8709" width="15.7109375" style="45" customWidth="1"/>
    <col min="8710" max="8710" width="9.5703125" style="45" customWidth="1"/>
    <col min="8711" max="8961" width="9.140625" style="45"/>
    <col min="8962" max="8962" width="50.7109375" style="45" customWidth="1"/>
    <col min="8963" max="8963" width="10.7109375" style="45" customWidth="1"/>
    <col min="8964" max="8964" width="15.42578125" style="45" customWidth="1"/>
    <col min="8965" max="8965" width="15.7109375" style="45" customWidth="1"/>
    <col min="8966" max="8966" width="9.5703125" style="45" customWidth="1"/>
    <col min="8967" max="9217" width="9.140625" style="45"/>
    <col min="9218" max="9218" width="50.7109375" style="45" customWidth="1"/>
    <col min="9219" max="9219" width="10.7109375" style="45" customWidth="1"/>
    <col min="9220" max="9220" width="15.42578125" style="45" customWidth="1"/>
    <col min="9221" max="9221" width="15.7109375" style="45" customWidth="1"/>
    <col min="9222" max="9222" width="9.5703125" style="45" customWidth="1"/>
    <col min="9223" max="9473" width="9.140625" style="45"/>
    <col min="9474" max="9474" width="50.7109375" style="45" customWidth="1"/>
    <col min="9475" max="9475" width="10.7109375" style="45" customWidth="1"/>
    <col min="9476" max="9476" width="15.42578125" style="45" customWidth="1"/>
    <col min="9477" max="9477" width="15.7109375" style="45" customWidth="1"/>
    <col min="9478" max="9478" width="9.5703125" style="45" customWidth="1"/>
    <col min="9479" max="9729" width="9.140625" style="45"/>
    <col min="9730" max="9730" width="50.7109375" style="45" customWidth="1"/>
    <col min="9731" max="9731" width="10.7109375" style="45" customWidth="1"/>
    <col min="9732" max="9732" width="15.42578125" style="45" customWidth="1"/>
    <col min="9733" max="9733" width="15.7109375" style="45" customWidth="1"/>
    <col min="9734" max="9734" width="9.5703125" style="45" customWidth="1"/>
    <col min="9735" max="9985" width="9.140625" style="45"/>
    <col min="9986" max="9986" width="50.7109375" style="45" customWidth="1"/>
    <col min="9987" max="9987" width="10.7109375" style="45" customWidth="1"/>
    <col min="9988" max="9988" width="15.42578125" style="45" customWidth="1"/>
    <col min="9989" max="9989" width="15.7109375" style="45" customWidth="1"/>
    <col min="9990" max="9990" width="9.5703125" style="45" customWidth="1"/>
    <col min="9991" max="10241" width="9.140625" style="45"/>
    <col min="10242" max="10242" width="50.7109375" style="45" customWidth="1"/>
    <col min="10243" max="10243" width="10.7109375" style="45" customWidth="1"/>
    <col min="10244" max="10244" width="15.42578125" style="45" customWidth="1"/>
    <col min="10245" max="10245" width="15.7109375" style="45" customWidth="1"/>
    <col min="10246" max="10246" width="9.5703125" style="45" customWidth="1"/>
    <col min="10247" max="10497" width="9.140625" style="45"/>
    <col min="10498" max="10498" width="50.7109375" style="45" customWidth="1"/>
    <col min="10499" max="10499" width="10.7109375" style="45" customWidth="1"/>
    <col min="10500" max="10500" width="15.42578125" style="45" customWidth="1"/>
    <col min="10501" max="10501" width="15.7109375" style="45" customWidth="1"/>
    <col min="10502" max="10502" width="9.5703125" style="45" customWidth="1"/>
    <col min="10503" max="10753" width="9.140625" style="45"/>
    <col min="10754" max="10754" width="50.7109375" style="45" customWidth="1"/>
    <col min="10755" max="10755" width="10.7109375" style="45" customWidth="1"/>
    <col min="10756" max="10756" width="15.42578125" style="45" customWidth="1"/>
    <col min="10757" max="10757" width="15.7109375" style="45" customWidth="1"/>
    <col min="10758" max="10758" width="9.5703125" style="45" customWidth="1"/>
    <col min="10759" max="11009" width="9.140625" style="45"/>
    <col min="11010" max="11010" width="50.7109375" style="45" customWidth="1"/>
    <col min="11011" max="11011" width="10.7109375" style="45" customWidth="1"/>
    <col min="11012" max="11012" width="15.42578125" style="45" customWidth="1"/>
    <col min="11013" max="11013" width="15.7109375" style="45" customWidth="1"/>
    <col min="11014" max="11014" width="9.5703125" style="45" customWidth="1"/>
    <col min="11015" max="11265" width="9.140625" style="45"/>
    <col min="11266" max="11266" width="50.7109375" style="45" customWidth="1"/>
    <col min="11267" max="11267" width="10.7109375" style="45" customWidth="1"/>
    <col min="11268" max="11268" width="15.42578125" style="45" customWidth="1"/>
    <col min="11269" max="11269" width="15.7109375" style="45" customWidth="1"/>
    <col min="11270" max="11270" width="9.5703125" style="45" customWidth="1"/>
    <col min="11271" max="11521" width="9.140625" style="45"/>
    <col min="11522" max="11522" width="50.7109375" style="45" customWidth="1"/>
    <col min="11523" max="11523" width="10.7109375" style="45" customWidth="1"/>
    <col min="11524" max="11524" width="15.42578125" style="45" customWidth="1"/>
    <col min="11525" max="11525" width="15.7109375" style="45" customWidth="1"/>
    <col min="11526" max="11526" width="9.5703125" style="45" customWidth="1"/>
    <col min="11527" max="11777" width="9.140625" style="45"/>
    <col min="11778" max="11778" width="50.7109375" style="45" customWidth="1"/>
    <col min="11779" max="11779" width="10.7109375" style="45" customWidth="1"/>
    <col min="11780" max="11780" width="15.42578125" style="45" customWidth="1"/>
    <col min="11781" max="11781" width="15.7109375" style="45" customWidth="1"/>
    <col min="11782" max="11782" width="9.5703125" style="45" customWidth="1"/>
    <col min="11783" max="12033" width="9.140625" style="45"/>
    <col min="12034" max="12034" width="50.7109375" style="45" customWidth="1"/>
    <col min="12035" max="12035" width="10.7109375" style="45" customWidth="1"/>
    <col min="12036" max="12036" width="15.42578125" style="45" customWidth="1"/>
    <col min="12037" max="12037" width="15.7109375" style="45" customWidth="1"/>
    <col min="12038" max="12038" width="9.5703125" style="45" customWidth="1"/>
    <col min="12039" max="12289" width="9.140625" style="45"/>
    <col min="12290" max="12290" width="50.7109375" style="45" customWidth="1"/>
    <col min="12291" max="12291" width="10.7109375" style="45" customWidth="1"/>
    <col min="12292" max="12292" width="15.42578125" style="45" customWidth="1"/>
    <col min="12293" max="12293" width="15.7109375" style="45" customWidth="1"/>
    <col min="12294" max="12294" width="9.5703125" style="45" customWidth="1"/>
    <col min="12295" max="12545" width="9.140625" style="45"/>
    <col min="12546" max="12546" width="50.7109375" style="45" customWidth="1"/>
    <col min="12547" max="12547" width="10.7109375" style="45" customWidth="1"/>
    <col min="12548" max="12548" width="15.42578125" style="45" customWidth="1"/>
    <col min="12549" max="12549" width="15.7109375" style="45" customWidth="1"/>
    <col min="12550" max="12550" width="9.5703125" style="45" customWidth="1"/>
    <col min="12551" max="12801" width="9.140625" style="45"/>
    <col min="12802" max="12802" width="50.7109375" style="45" customWidth="1"/>
    <col min="12803" max="12803" width="10.7109375" style="45" customWidth="1"/>
    <col min="12804" max="12804" width="15.42578125" style="45" customWidth="1"/>
    <col min="12805" max="12805" width="15.7109375" style="45" customWidth="1"/>
    <col min="12806" max="12806" width="9.5703125" style="45" customWidth="1"/>
    <col min="12807" max="13057" width="9.140625" style="45"/>
    <col min="13058" max="13058" width="50.7109375" style="45" customWidth="1"/>
    <col min="13059" max="13059" width="10.7109375" style="45" customWidth="1"/>
    <col min="13060" max="13060" width="15.42578125" style="45" customWidth="1"/>
    <col min="13061" max="13061" width="15.7109375" style="45" customWidth="1"/>
    <col min="13062" max="13062" width="9.5703125" style="45" customWidth="1"/>
    <col min="13063" max="13313" width="9.140625" style="45"/>
    <col min="13314" max="13314" width="50.7109375" style="45" customWidth="1"/>
    <col min="13315" max="13315" width="10.7109375" style="45" customWidth="1"/>
    <col min="13316" max="13316" width="15.42578125" style="45" customWidth="1"/>
    <col min="13317" max="13317" width="15.7109375" style="45" customWidth="1"/>
    <col min="13318" max="13318" width="9.5703125" style="45" customWidth="1"/>
    <col min="13319" max="13569" width="9.140625" style="45"/>
    <col min="13570" max="13570" width="50.7109375" style="45" customWidth="1"/>
    <col min="13571" max="13571" width="10.7109375" style="45" customWidth="1"/>
    <col min="13572" max="13572" width="15.42578125" style="45" customWidth="1"/>
    <col min="13573" max="13573" width="15.7109375" style="45" customWidth="1"/>
    <col min="13574" max="13574" width="9.5703125" style="45" customWidth="1"/>
    <col min="13575" max="13825" width="9.140625" style="45"/>
    <col min="13826" max="13826" width="50.7109375" style="45" customWidth="1"/>
    <col min="13827" max="13827" width="10.7109375" style="45" customWidth="1"/>
    <col min="13828" max="13828" width="15.42578125" style="45" customWidth="1"/>
    <col min="13829" max="13829" width="15.7109375" style="45" customWidth="1"/>
    <col min="13830" max="13830" width="9.5703125" style="45" customWidth="1"/>
    <col min="13831" max="14081" width="9.140625" style="45"/>
    <col min="14082" max="14082" width="50.7109375" style="45" customWidth="1"/>
    <col min="14083" max="14083" width="10.7109375" style="45" customWidth="1"/>
    <col min="14084" max="14084" width="15.42578125" style="45" customWidth="1"/>
    <col min="14085" max="14085" width="15.7109375" style="45" customWidth="1"/>
    <col min="14086" max="14086" width="9.5703125" style="45" customWidth="1"/>
    <col min="14087" max="14337" width="9.140625" style="45"/>
    <col min="14338" max="14338" width="50.7109375" style="45" customWidth="1"/>
    <col min="14339" max="14339" width="10.7109375" style="45" customWidth="1"/>
    <col min="14340" max="14340" width="15.42578125" style="45" customWidth="1"/>
    <col min="14341" max="14341" width="15.7109375" style="45" customWidth="1"/>
    <col min="14342" max="14342" width="9.5703125" style="45" customWidth="1"/>
    <col min="14343" max="14593" width="9.140625" style="45"/>
    <col min="14594" max="14594" width="50.7109375" style="45" customWidth="1"/>
    <col min="14595" max="14595" width="10.7109375" style="45" customWidth="1"/>
    <col min="14596" max="14596" width="15.42578125" style="45" customWidth="1"/>
    <col min="14597" max="14597" width="15.7109375" style="45" customWidth="1"/>
    <col min="14598" max="14598" width="9.5703125" style="45" customWidth="1"/>
    <col min="14599" max="14849" width="9.140625" style="45"/>
    <col min="14850" max="14850" width="50.7109375" style="45" customWidth="1"/>
    <col min="14851" max="14851" width="10.7109375" style="45" customWidth="1"/>
    <col min="14852" max="14852" width="15.42578125" style="45" customWidth="1"/>
    <col min="14853" max="14853" width="15.7109375" style="45" customWidth="1"/>
    <col min="14854" max="14854" width="9.5703125" style="45" customWidth="1"/>
    <col min="14855" max="15105" width="9.140625" style="45"/>
    <col min="15106" max="15106" width="50.7109375" style="45" customWidth="1"/>
    <col min="15107" max="15107" width="10.7109375" style="45" customWidth="1"/>
    <col min="15108" max="15108" width="15.42578125" style="45" customWidth="1"/>
    <col min="15109" max="15109" width="15.7109375" style="45" customWidth="1"/>
    <col min="15110" max="15110" width="9.5703125" style="45" customWidth="1"/>
    <col min="15111" max="15361" width="9.140625" style="45"/>
    <col min="15362" max="15362" width="50.7109375" style="45" customWidth="1"/>
    <col min="15363" max="15363" width="10.7109375" style="45" customWidth="1"/>
    <col min="15364" max="15364" width="15.42578125" style="45" customWidth="1"/>
    <col min="15365" max="15365" width="15.7109375" style="45" customWidth="1"/>
    <col min="15366" max="15366" width="9.5703125" style="45" customWidth="1"/>
    <col min="15367" max="15617" width="9.140625" style="45"/>
    <col min="15618" max="15618" width="50.7109375" style="45" customWidth="1"/>
    <col min="15619" max="15619" width="10.7109375" style="45" customWidth="1"/>
    <col min="15620" max="15620" width="15.42578125" style="45" customWidth="1"/>
    <col min="15621" max="15621" width="15.7109375" style="45" customWidth="1"/>
    <col min="15622" max="15622" width="9.5703125" style="45" customWidth="1"/>
    <col min="15623" max="15873" width="9.140625" style="45"/>
    <col min="15874" max="15874" width="50.7109375" style="45" customWidth="1"/>
    <col min="15875" max="15875" width="10.7109375" style="45" customWidth="1"/>
    <col min="15876" max="15876" width="15.42578125" style="45" customWidth="1"/>
    <col min="15877" max="15877" width="15.7109375" style="45" customWidth="1"/>
    <col min="15878" max="15878" width="9.5703125" style="45" customWidth="1"/>
    <col min="15879" max="16129" width="9.140625" style="45"/>
    <col min="16130" max="16130" width="50.7109375" style="45" customWidth="1"/>
    <col min="16131" max="16131" width="10.7109375" style="45" customWidth="1"/>
    <col min="16132" max="16132" width="15.42578125" style="45" customWidth="1"/>
    <col min="16133" max="16133" width="15.7109375" style="45" customWidth="1"/>
    <col min="16134" max="16134" width="9.5703125" style="45" customWidth="1"/>
    <col min="16135" max="16384" width="9.140625" style="45"/>
  </cols>
  <sheetData>
    <row r="1" spans="1:5">
      <c r="A1" s="43"/>
      <c r="B1" s="44"/>
      <c r="E1" s="96" t="s">
        <v>15</v>
      </c>
    </row>
    <row r="2" spans="1:5">
      <c r="A2" s="44"/>
      <c r="B2" s="44"/>
      <c r="E2" s="96" t="s">
        <v>16</v>
      </c>
    </row>
    <row r="3" spans="1:5">
      <c r="A3" s="47"/>
      <c r="B3" s="47"/>
      <c r="E3" s="96" t="s">
        <v>46</v>
      </c>
    </row>
    <row r="4" spans="1:5">
      <c r="A4" s="47"/>
      <c r="B4" s="47"/>
      <c r="C4" s="47"/>
      <c r="D4" s="47"/>
    </row>
    <row r="5" spans="1:5">
      <c r="A5" s="48" t="s">
        <v>17</v>
      </c>
      <c r="B5" s="49"/>
      <c r="C5" s="49"/>
      <c r="D5" s="49"/>
      <c r="E5" s="49"/>
    </row>
    <row r="6" spans="1:5">
      <c r="A6" s="49" t="s">
        <v>18</v>
      </c>
      <c r="B6" s="49"/>
      <c r="C6" s="49"/>
      <c r="D6" s="49"/>
      <c r="E6" s="50"/>
    </row>
    <row r="7" spans="1:5">
      <c r="A7" s="49" t="s">
        <v>19</v>
      </c>
      <c r="B7" s="49"/>
      <c r="C7" s="49"/>
      <c r="D7" s="49"/>
      <c r="E7" s="51"/>
    </row>
    <row r="8" spans="1:5">
      <c r="A8" s="48" t="s">
        <v>20</v>
      </c>
      <c r="B8" s="49"/>
      <c r="C8" s="49"/>
      <c r="D8" s="49"/>
      <c r="E8" s="51"/>
    </row>
    <row r="9" spans="1:5">
      <c r="A9" s="47"/>
      <c r="B9" s="52"/>
      <c r="C9" s="53"/>
      <c r="D9" s="53"/>
      <c r="E9" s="53"/>
    </row>
    <row r="10" spans="1:5">
      <c r="A10" s="54" t="s">
        <v>21</v>
      </c>
      <c r="B10" s="47"/>
      <c r="C10" s="47"/>
      <c r="D10" s="47"/>
      <c r="E10" s="55" t="s">
        <v>14</v>
      </c>
    </row>
    <row r="11" spans="1:5">
      <c r="A11" s="56" t="s">
        <v>22</v>
      </c>
      <c r="B11" s="57" t="s">
        <v>23</v>
      </c>
      <c r="C11" s="58"/>
      <c r="D11" s="58"/>
      <c r="E11" s="58" t="s">
        <v>24</v>
      </c>
    </row>
    <row r="12" spans="1:5">
      <c r="A12" s="59"/>
      <c r="B12" s="60"/>
      <c r="C12" s="61"/>
      <c r="D12" s="61"/>
      <c r="E12" s="62"/>
    </row>
    <row r="13" spans="1:5">
      <c r="A13" s="59">
        <v>1</v>
      </c>
      <c r="B13" s="63" t="s">
        <v>25</v>
      </c>
      <c r="C13" s="64"/>
      <c r="D13" s="65"/>
    </row>
    <row r="14" spans="1:5">
      <c r="A14" s="59">
        <f t="shared" ref="A14:A40" si="0">A13+1</f>
        <v>2</v>
      </c>
      <c r="B14" s="66" t="s">
        <v>26</v>
      </c>
      <c r="C14" s="59"/>
      <c r="D14" s="67">
        <f>'[7]Inv Plan'!C11</f>
        <v>4283706.9219119996</v>
      </c>
    </row>
    <row r="15" spans="1:5">
      <c r="A15" s="59">
        <f t="shared" si="0"/>
        <v>3</v>
      </c>
      <c r="B15" s="64" t="s">
        <v>27</v>
      </c>
      <c r="C15" s="68">
        <v>3.2800000000000003E-2</v>
      </c>
      <c r="D15" s="69">
        <f>+D14*C15</f>
        <v>140505.58703871359</v>
      </c>
      <c r="E15" s="70"/>
    </row>
    <row r="16" spans="1:5">
      <c r="A16" s="59">
        <f t="shared" si="0"/>
        <v>4</v>
      </c>
      <c r="B16" s="71" t="s">
        <v>28</v>
      </c>
      <c r="C16" s="59"/>
      <c r="D16" s="59"/>
      <c r="E16" s="72">
        <f>SUM(D14:D15)</f>
        <v>4424212.5089507131</v>
      </c>
    </row>
    <row r="17" spans="1:5">
      <c r="A17" s="59">
        <f t="shared" si="0"/>
        <v>5</v>
      </c>
      <c r="B17" s="71"/>
      <c r="C17" s="59"/>
      <c r="D17" s="59"/>
      <c r="E17" s="72"/>
    </row>
    <row r="18" spans="1:5">
      <c r="A18" s="59">
        <f t="shared" si="0"/>
        <v>6</v>
      </c>
      <c r="B18" s="63" t="s">
        <v>29</v>
      </c>
      <c r="C18" s="64"/>
      <c r="D18" s="65"/>
    </row>
    <row r="19" spans="1:5">
      <c r="A19" s="59">
        <f t="shared" si="0"/>
        <v>7</v>
      </c>
      <c r="B19" s="66" t="s">
        <v>26</v>
      </c>
      <c r="C19" s="59"/>
      <c r="D19" s="73">
        <f>'[7]Inv Plan'!C12</f>
        <v>114889.013376</v>
      </c>
    </row>
    <row r="20" spans="1:5">
      <c r="A20" s="59">
        <f t="shared" si="0"/>
        <v>8</v>
      </c>
      <c r="B20" s="64" t="s">
        <v>27</v>
      </c>
      <c r="C20" s="68">
        <v>0</v>
      </c>
      <c r="D20" s="69">
        <f>+D19*C20</f>
        <v>0</v>
      </c>
      <c r="E20" s="70"/>
    </row>
    <row r="21" spans="1:5">
      <c r="A21" s="59">
        <f t="shared" si="0"/>
        <v>9</v>
      </c>
      <c r="B21" s="71" t="s">
        <v>28</v>
      </c>
      <c r="C21" s="59"/>
      <c r="D21" s="59"/>
      <c r="E21" s="72">
        <f>SUM(D19:D20)</f>
        <v>114889.013376</v>
      </c>
    </row>
    <row r="22" spans="1:5">
      <c r="A22" s="59">
        <f t="shared" si="0"/>
        <v>10</v>
      </c>
      <c r="B22" s="71"/>
      <c r="C22" s="59"/>
      <c r="D22" s="59"/>
      <c r="E22" s="72"/>
    </row>
    <row r="23" spans="1:5">
      <c r="A23" s="59">
        <f t="shared" si="0"/>
        <v>11</v>
      </c>
      <c r="B23" s="63" t="s">
        <v>9</v>
      </c>
      <c r="C23" s="74"/>
      <c r="D23" s="74"/>
      <c r="E23" s="72"/>
    </row>
    <row r="24" spans="1:5">
      <c r="A24" s="59">
        <f t="shared" si="0"/>
        <v>12</v>
      </c>
      <c r="B24" s="66" t="s">
        <v>30</v>
      </c>
      <c r="C24" s="59"/>
      <c r="D24" s="75">
        <f>+'[7]Inv Plan'!C16</f>
        <v>1108036.1783999999</v>
      </c>
      <c r="E24" s="70"/>
    </row>
    <row r="25" spans="1:5">
      <c r="A25" s="59">
        <f t="shared" si="0"/>
        <v>13</v>
      </c>
      <c r="B25" s="64" t="s">
        <v>31</v>
      </c>
      <c r="C25" s="76">
        <v>4.0899999999999999E-2</v>
      </c>
      <c r="D25" s="69">
        <f>+D24*C25</f>
        <v>45318.679696559993</v>
      </c>
      <c r="E25" s="70"/>
    </row>
    <row r="26" spans="1:5">
      <c r="A26" s="59">
        <f t="shared" si="0"/>
        <v>14</v>
      </c>
      <c r="B26" s="71" t="s">
        <v>32</v>
      </c>
      <c r="C26" s="71"/>
      <c r="D26" s="71"/>
      <c r="E26" s="72">
        <f>SUM(D24:D25)</f>
        <v>1153354.8580965598</v>
      </c>
    </row>
    <row r="27" spans="1:5">
      <c r="A27" s="59">
        <f t="shared" si="0"/>
        <v>15</v>
      </c>
      <c r="B27" s="64"/>
      <c r="C27" s="64"/>
      <c r="D27" s="64"/>
      <c r="E27" s="72"/>
    </row>
    <row r="28" spans="1:5">
      <c r="A28" s="59">
        <f t="shared" si="0"/>
        <v>16</v>
      </c>
      <c r="B28" s="63" t="s">
        <v>8</v>
      </c>
      <c r="C28" s="74"/>
      <c r="D28" s="74"/>
      <c r="E28" s="72"/>
    </row>
    <row r="29" spans="1:5">
      <c r="A29" s="59">
        <f t="shared" si="0"/>
        <v>17</v>
      </c>
      <c r="B29" s="66" t="s">
        <v>33</v>
      </c>
      <c r="C29" s="59"/>
      <c r="D29" s="75">
        <f>+'[7]Inv Plan'!C15</f>
        <v>849857.18759999995</v>
      </c>
      <c r="E29" s="70"/>
    </row>
    <row r="30" spans="1:5">
      <c r="A30" s="59">
        <f t="shared" si="0"/>
        <v>18</v>
      </c>
      <c r="B30" s="64" t="s">
        <v>34</v>
      </c>
      <c r="C30" s="76">
        <v>5.3199999999999997E-2</v>
      </c>
      <c r="D30" s="69">
        <f>+D29*C30</f>
        <v>45212.402380319996</v>
      </c>
      <c r="E30" s="70"/>
    </row>
    <row r="31" spans="1:5">
      <c r="A31" s="59">
        <f t="shared" si="0"/>
        <v>19</v>
      </c>
      <c r="B31" s="71" t="s">
        <v>35</v>
      </c>
      <c r="C31" s="71"/>
      <c r="D31" s="71"/>
      <c r="E31" s="72">
        <f>SUM(D29:D30)</f>
        <v>895069.58998031996</v>
      </c>
    </row>
    <row r="32" spans="1:5">
      <c r="A32" s="59">
        <f t="shared" si="0"/>
        <v>20</v>
      </c>
      <c r="B32" s="64"/>
      <c r="C32" s="64"/>
      <c r="D32" s="64"/>
      <c r="E32" s="77"/>
    </row>
    <row r="33" spans="1:6">
      <c r="A33" s="59">
        <f t="shared" si="0"/>
        <v>21</v>
      </c>
      <c r="B33" s="78" t="s">
        <v>36</v>
      </c>
      <c r="C33" s="79"/>
      <c r="D33" s="79"/>
      <c r="E33" s="80"/>
    </row>
    <row r="34" spans="1:6">
      <c r="A34" s="59">
        <f t="shared" si="0"/>
        <v>22</v>
      </c>
      <c r="B34" s="81" t="s">
        <v>37</v>
      </c>
      <c r="C34" s="59"/>
      <c r="D34" s="59"/>
      <c r="E34" s="75">
        <f>+E16+E26+E31+E21</f>
        <v>6587525.970403593</v>
      </c>
    </row>
    <row r="35" spans="1:6">
      <c r="A35" s="59">
        <f t="shared" si="0"/>
        <v>23</v>
      </c>
      <c r="B35" s="81" t="s">
        <v>38</v>
      </c>
      <c r="C35" s="68">
        <v>0.59399999999999997</v>
      </c>
      <c r="D35" s="68"/>
      <c r="E35" s="75">
        <f>+E34*C35</f>
        <v>3912990.426419734</v>
      </c>
    </row>
    <row r="36" spans="1:6">
      <c r="A36" s="59">
        <f t="shared" si="0"/>
        <v>24</v>
      </c>
      <c r="B36" s="66" t="s">
        <v>39</v>
      </c>
      <c r="C36" s="82"/>
      <c r="D36" s="82"/>
      <c r="E36" s="69">
        <f>(+D14+D24+D29+D19)*C35</f>
        <v>3775754.6449650712</v>
      </c>
      <c r="F36" s="44"/>
    </row>
    <row r="37" spans="1:6">
      <c r="A37" s="59">
        <f t="shared" si="0"/>
        <v>25</v>
      </c>
      <c r="B37" s="83" t="s">
        <v>40</v>
      </c>
      <c r="C37" s="84"/>
      <c r="D37" s="84"/>
      <c r="E37" s="85">
        <f>E35-E36</f>
        <v>137235.78145466279</v>
      </c>
    </row>
    <row r="38" spans="1:6">
      <c r="A38" s="59">
        <f t="shared" si="0"/>
        <v>26</v>
      </c>
      <c r="B38" s="64"/>
      <c r="C38" s="59"/>
      <c r="D38" s="59"/>
      <c r="E38" s="75"/>
    </row>
    <row r="39" spans="1:6">
      <c r="A39" s="59">
        <f t="shared" si="0"/>
        <v>27</v>
      </c>
      <c r="B39" s="66" t="s">
        <v>41</v>
      </c>
      <c r="C39" s="82">
        <v>0.35</v>
      </c>
      <c r="D39" s="82"/>
      <c r="E39" s="86">
        <f>ROUND(-E37*C39,0)</f>
        <v>-48033</v>
      </c>
    </row>
    <row r="40" spans="1:6" ht="13.5" thickBot="1">
      <c r="A40" s="59">
        <f t="shared" si="0"/>
        <v>28</v>
      </c>
      <c r="B40" s="66" t="s">
        <v>42</v>
      </c>
      <c r="C40" s="59"/>
      <c r="D40" s="59"/>
      <c r="E40" s="87">
        <f>-E37-E39</f>
        <v>-89202.781454662792</v>
      </c>
    </row>
    <row r="41" spans="1:6" ht="13.5" thickTop="1">
      <c r="A41" s="64"/>
      <c r="B41" s="64"/>
      <c r="C41" s="64"/>
      <c r="D41" s="64"/>
      <c r="E41" s="88"/>
    </row>
    <row r="42" spans="1:6">
      <c r="E42" s="89"/>
    </row>
    <row r="46" spans="1:6">
      <c r="A46" s="90"/>
    </row>
  </sheetData>
  <pageMargins left="0.75" right="0.75" top="1" bottom="1" header="0.5" footer="0.5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tabSelected="1" workbookViewId="0">
      <selection activeCell="E4" sqref="E4:E6"/>
    </sheetView>
  </sheetViews>
  <sheetFormatPr defaultRowHeight="12.75"/>
  <cols>
    <col min="1" max="1" width="9.140625" style="45"/>
    <col min="2" max="2" width="50.7109375" style="45" customWidth="1"/>
    <col min="3" max="3" width="10.7109375" style="45" customWidth="1"/>
    <col min="4" max="4" width="15.42578125" style="45" customWidth="1"/>
    <col min="5" max="5" width="15.7109375" style="45" customWidth="1"/>
    <col min="6" max="6" width="9.5703125" style="45" customWidth="1"/>
    <col min="7" max="257" width="9.140625" style="45"/>
    <col min="258" max="258" width="50.7109375" style="45" customWidth="1"/>
    <col min="259" max="259" width="10.7109375" style="45" customWidth="1"/>
    <col min="260" max="260" width="15.42578125" style="45" customWidth="1"/>
    <col min="261" max="261" width="15.7109375" style="45" customWidth="1"/>
    <col min="262" max="262" width="9.5703125" style="45" customWidth="1"/>
    <col min="263" max="513" width="9.140625" style="45"/>
    <col min="514" max="514" width="50.7109375" style="45" customWidth="1"/>
    <col min="515" max="515" width="10.7109375" style="45" customWidth="1"/>
    <col min="516" max="516" width="15.42578125" style="45" customWidth="1"/>
    <col min="517" max="517" width="15.7109375" style="45" customWidth="1"/>
    <col min="518" max="518" width="9.5703125" style="45" customWidth="1"/>
    <col min="519" max="769" width="9.140625" style="45"/>
    <col min="770" max="770" width="50.7109375" style="45" customWidth="1"/>
    <col min="771" max="771" width="10.7109375" style="45" customWidth="1"/>
    <col min="772" max="772" width="15.42578125" style="45" customWidth="1"/>
    <col min="773" max="773" width="15.7109375" style="45" customWidth="1"/>
    <col min="774" max="774" width="9.5703125" style="45" customWidth="1"/>
    <col min="775" max="1025" width="9.140625" style="45"/>
    <col min="1026" max="1026" width="50.7109375" style="45" customWidth="1"/>
    <col min="1027" max="1027" width="10.7109375" style="45" customWidth="1"/>
    <col min="1028" max="1028" width="15.42578125" style="45" customWidth="1"/>
    <col min="1029" max="1029" width="15.7109375" style="45" customWidth="1"/>
    <col min="1030" max="1030" width="9.5703125" style="45" customWidth="1"/>
    <col min="1031" max="1281" width="9.140625" style="45"/>
    <col min="1282" max="1282" width="50.7109375" style="45" customWidth="1"/>
    <col min="1283" max="1283" width="10.7109375" style="45" customWidth="1"/>
    <col min="1284" max="1284" width="15.42578125" style="45" customWidth="1"/>
    <col min="1285" max="1285" width="15.7109375" style="45" customWidth="1"/>
    <col min="1286" max="1286" width="9.5703125" style="45" customWidth="1"/>
    <col min="1287" max="1537" width="9.140625" style="45"/>
    <col min="1538" max="1538" width="50.7109375" style="45" customWidth="1"/>
    <col min="1539" max="1539" width="10.7109375" style="45" customWidth="1"/>
    <col min="1540" max="1540" width="15.42578125" style="45" customWidth="1"/>
    <col min="1541" max="1541" width="15.7109375" style="45" customWidth="1"/>
    <col min="1542" max="1542" width="9.5703125" style="45" customWidth="1"/>
    <col min="1543" max="1793" width="9.140625" style="45"/>
    <col min="1794" max="1794" width="50.7109375" style="45" customWidth="1"/>
    <col min="1795" max="1795" width="10.7109375" style="45" customWidth="1"/>
    <col min="1796" max="1796" width="15.42578125" style="45" customWidth="1"/>
    <col min="1797" max="1797" width="15.7109375" style="45" customWidth="1"/>
    <col min="1798" max="1798" width="9.5703125" style="45" customWidth="1"/>
    <col min="1799" max="2049" width="9.140625" style="45"/>
    <col min="2050" max="2050" width="50.7109375" style="45" customWidth="1"/>
    <col min="2051" max="2051" width="10.7109375" style="45" customWidth="1"/>
    <col min="2052" max="2052" width="15.42578125" style="45" customWidth="1"/>
    <col min="2053" max="2053" width="15.7109375" style="45" customWidth="1"/>
    <col min="2054" max="2054" width="9.5703125" style="45" customWidth="1"/>
    <col min="2055" max="2305" width="9.140625" style="45"/>
    <col min="2306" max="2306" width="50.7109375" style="45" customWidth="1"/>
    <col min="2307" max="2307" width="10.7109375" style="45" customWidth="1"/>
    <col min="2308" max="2308" width="15.42578125" style="45" customWidth="1"/>
    <col min="2309" max="2309" width="15.7109375" style="45" customWidth="1"/>
    <col min="2310" max="2310" width="9.5703125" style="45" customWidth="1"/>
    <col min="2311" max="2561" width="9.140625" style="45"/>
    <col min="2562" max="2562" width="50.7109375" style="45" customWidth="1"/>
    <col min="2563" max="2563" width="10.7109375" style="45" customWidth="1"/>
    <col min="2564" max="2564" width="15.42578125" style="45" customWidth="1"/>
    <col min="2565" max="2565" width="15.7109375" style="45" customWidth="1"/>
    <col min="2566" max="2566" width="9.5703125" style="45" customWidth="1"/>
    <col min="2567" max="2817" width="9.140625" style="45"/>
    <col min="2818" max="2818" width="50.7109375" style="45" customWidth="1"/>
    <col min="2819" max="2819" width="10.7109375" style="45" customWidth="1"/>
    <col min="2820" max="2820" width="15.42578125" style="45" customWidth="1"/>
    <col min="2821" max="2821" width="15.7109375" style="45" customWidth="1"/>
    <col min="2822" max="2822" width="9.5703125" style="45" customWidth="1"/>
    <col min="2823" max="3073" width="9.140625" style="45"/>
    <col min="3074" max="3074" width="50.7109375" style="45" customWidth="1"/>
    <col min="3075" max="3075" width="10.7109375" style="45" customWidth="1"/>
    <col min="3076" max="3076" width="15.42578125" style="45" customWidth="1"/>
    <col min="3077" max="3077" width="15.7109375" style="45" customWidth="1"/>
    <col min="3078" max="3078" width="9.5703125" style="45" customWidth="1"/>
    <col min="3079" max="3329" width="9.140625" style="45"/>
    <col min="3330" max="3330" width="50.7109375" style="45" customWidth="1"/>
    <col min="3331" max="3331" width="10.7109375" style="45" customWidth="1"/>
    <col min="3332" max="3332" width="15.42578125" style="45" customWidth="1"/>
    <col min="3333" max="3333" width="15.7109375" style="45" customWidth="1"/>
    <col min="3334" max="3334" width="9.5703125" style="45" customWidth="1"/>
    <col min="3335" max="3585" width="9.140625" style="45"/>
    <col min="3586" max="3586" width="50.7109375" style="45" customWidth="1"/>
    <col min="3587" max="3587" width="10.7109375" style="45" customWidth="1"/>
    <col min="3588" max="3588" width="15.42578125" style="45" customWidth="1"/>
    <col min="3589" max="3589" width="15.7109375" style="45" customWidth="1"/>
    <col min="3590" max="3590" width="9.5703125" style="45" customWidth="1"/>
    <col min="3591" max="3841" width="9.140625" style="45"/>
    <col min="3842" max="3842" width="50.7109375" style="45" customWidth="1"/>
    <col min="3843" max="3843" width="10.7109375" style="45" customWidth="1"/>
    <col min="3844" max="3844" width="15.42578125" style="45" customWidth="1"/>
    <col min="3845" max="3845" width="15.7109375" style="45" customWidth="1"/>
    <col min="3846" max="3846" width="9.5703125" style="45" customWidth="1"/>
    <col min="3847" max="4097" width="9.140625" style="45"/>
    <col min="4098" max="4098" width="50.7109375" style="45" customWidth="1"/>
    <col min="4099" max="4099" width="10.7109375" style="45" customWidth="1"/>
    <col min="4100" max="4100" width="15.42578125" style="45" customWidth="1"/>
    <col min="4101" max="4101" width="15.7109375" style="45" customWidth="1"/>
    <col min="4102" max="4102" width="9.5703125" style="45" customWidth="1"/>
    <col min="4103" max="4353" width="9.140625" style="45"/>
    <col min="4354" max="4354" width="50.7109375" style="45" customWidth="1"/>
    <col min="4355" max="4355" width="10.7109375" style="45" customWidth="1"/>
    <col min="4356" max="4356" width="15.42578125" style="45" customWidth="1"/>
    <col min="4357" max="4357" width="15.7109375" style="45" customWidth="1"/>
    <col min="4358" max="4358" width="9.5703125" style="45" customWidth="1"/>
    <col min="4359" max="4609" width="9.140625" style="45"/>
    <col min="4610" max="4610" width="50.7109375" style="45" customWidth="1"/>
    <col min="4611" max="4611" width="10.7109375" style="45" customWidth="1"/>
    <col min="4612" max="4612" width="15.42578125" style="45" customWidth="1"/>
    <col min="4613" max="4613" width="15.7109375" style="45" customWidth="1"/>
    <col min="4614" max="4614" width="9.5703125" style="45" customWidth="1"/>
    <col min="4615" max="4865" width="9.140625" style="45"/>
    <col min="4866" max="4866" width="50.7109375" style="45" customWidth="1"/>
    <col min="4867" max="4867" width="10.7109375" style="45" customWidth="1"/>
    <col min="4868" max="4868" width="15.42578125" style="45" customWidth="1"/>
    <col min="4869" max="4869" width="15.7109375" style="45" customWidth="1"/>
    <col min="4870" max="4870" width="9.5703125" style="45" customWidth="1"/>
    <col min="4871" max="5121" width="9.140625" style="45"/>
    <col min="5122" max="5122" width="50.7109375" style="45" customWidth="1"/>
    <col min="5123" max="5123" width="10.7109375" style="45" customWidth="1"/>
    <col min="5124" max="5124" width="15.42578125" style="45" customWidth="1"/>
    <col min="5125" max="5125" width="15.7109375" style="45" customWidth="1"/>
    <col min="5126" max="5126" width="9.5703125" style="45" customWidth="1"/>
    <col min="5127" max="5377" width="9.140625" style="45"/>
    <col min="5378" max="5378" width="50.7109375" style="45" customWidth="1"/>
    <col min="5379" max="5379" width="10.7109375" style="45" customWidth="1"/>
    <col min="5380" max="5380" width="15.42578125" style="45" customWidth="1"/>
    <col min="5381" max="5381" width="15.7109375" style="45" customWidth="1"/>
    <col min="5382" max="5382" width="9.5703125" style="45" customWidth="1"/>
    <col min="5383" max="5633" width="9.140625" style="45"/>
    <col min="5634" max="5634" width="50.7109375" style="45" customWidth="1"/>
    <col min="5635" max="5635" width="10.7109375" style="45" customWidth="1"/>
    <col min="5636" max="5636" width="15.42578125" style="45" customWidth="1"/>
    <col min="5637" max="5637" width="15.7109375" style="45" customWidth="1"/>
    <col min="5638" max="5638" width="9.5703125" style="45" customWidth="1"/>
    <col min="5639" max="5889" width="9.140625" style="45"/>
    <col min="5890" max="5890" width="50.7109375" style="45" customWidth="1"/>
    <col min="5891" max="5891" width="10.7109375" style="45" customWidth="1"/>
    <col min="5892" max="5892" width="15.42578125" style="45" customWidth="1"/>
    <col min="5893" max="5893" width="15.7109375" style="45" customWidth="1"/>
    <col min="5894" max="5894" width="9.5703125" style="45" customWidth="1"/>
    <col min="5895" max="6145" width="9.140625" style="45"/>
    <col min="6146" max="6146" width="50.7109375" style="45" customWidth="1"/>
    <col min="6147" max="6147" width="10.7109375" style="45" customWidth="1"/>
    <col min="6148" max="6148" width="15.42578125" style="45" customWidth="1"/>
    <col min="6149" max="6149" width="15.7109375" style="45" customWidth="1"/>
    <col min="6150" max="6150" width="9.5703125" style="45" customWidth="1"/>
    <col min="6151" max="6401" width="9.140625" style="45"/>
    <col min="6402" max="6402" width="50.7109375" style="45" customWidth="1"/>
    <col min="6403" max="6403" width="10.7109375" style="45" customWidth="1"/>
    <col min="6404" max="6404" width="15.42578125" style="45" customWidth="1"/>
    <col min="6405" max="6405" width="15.7109375" style="45" customWidth="1"/>
    <col min="6406" max="6406" width="9.5703125" style="45" customWidth="1"/>
    <col min="6407" max="6657" width="9.140625" style="45"/>
    <col min="6658" max="6658" width="50.7109375" style="45" customWidth="1"/>
    <col min="6659" max="6659" width="10.7109375" style="45" customWidth="1"/>
    <col min="6660" max="6660" width="15.42578125" style="45" customWidth="1"/>
    <col min="6661" max="6661" width="15.7109375" style="45" customWidth="1"/>
    <col min="6662" max="6662" width="9.5703125" style="45" customWidth="1"/>
    <col min="6663" max="6913" width="9.140625" style="45"/>
    <col min="6914" max="6914" width="50.7109375" style="45" customWidth="1"/>
    <col min="6915" max="6915" width="10.7109375" style="45" customWidth="1"/>
    <col min="6916" max="6916" width="15.42578125" style="45" customWidth="1"/>
    <col min="6917" max="6917" width="15.7109375" style="45" customWidth="1"/>
    <col min="6918" max="6918" width="9.5703125" style="45" customWidth="1"/>
    <col min="6919" max="7169" width="9.140625" style="45"/>
    <col min="7170" max="7170" width="50.7109375" style="45" customWidth="1"/>
    <col min="7171" max="7171" width="10.7109375" style="45" customWidth="1"/>
    <col min="7172" max="7172" width="15.42578125" style="45" customWidth="1"/>
    <col min="7173" max="7173" width="15.7109375" style="45" customWidth="1"/>
    <col min="7174" max="7174" width="9.5703125" style="45" customWidth="1"/>
    <col min="7175" max="7425" width="9.140625" style="45"/>
    <col min="7426" max="7426" width="50.7109375" style="45" customWidth="1"/>
    <col min="7427" max="7427" width="10.7109375" style="45" customWidth="1"/>
    <col min="7428" max="7428" width="15.42578125" style="45" customWidth="1"/>
    <col min="7429" max="7429" width="15.7109375" style="45" customWidth="1"/>
    <col min="7430" max="7430" width="9.5703125" style="45" customWidth="1"/>
    <col min="7431" max="7681" width="9.140625" style="45"/>
    <col min="7682" max="7682" width="50.7109375" style="45" customWidth="1"/>
    <col min="7683" max="7683" width="10.7109375" style="45" customWidth="1"/>
    <col min="7684" max="7684" width="15.42578125" style="45" customWidth="1"/>
    <col min="7685" max="7685" width="15.7109375" style="45" customWidth="1"/>
    <col min="7686" max="7686" width="9.5703125" style="45" customWidth="1"/>
    <col min="7687" max="7937" width="9.140625" style="45"/>
    <col min="7938" max="7938" width="50.7109375" style="45" customWidth="1"/>
    <col min="7939" max="7939" width="10.7109375" style="45" customWidth="1"/>
    <col min="7940" max="7940" width="15.42578125" style="45" customWidth="1"/>
    <col min="7941" max="7941" width="15.7109375" style="45" customWidth="1"/>
    <col min="7942" max="7942" width="9.5703125" style="45" customWidth="1"/>
    <col min="7943" max="8193" width="9.140625" style="45"/>
    <col min="8194" max="8194" width="50.7109375" style="45" customWidth="1"/>
    <col min="8195" max="8195" width="10.7109375" style="45" customWidth="1"/>
    <col min="8196" max="8196" width="15.42578125" style="45" customWidth="1"/>
    <col min="8197" max="8197" width="15.7109375" style="45" customWidth="1"/>
    <col min="8198" max="8198" width="9.5703125" style="45" customWidth="1"/>
    <col min="8199" max="8449" width="9.140625" style="45"/>
    <col min="8450" max="8450" width="50.7109375" style="45" customWidth="1"/>
    <col min="8451" max="8451" width="10.7109375" style="45" customWidth="1"/>
    <col min="8452" max="8452" width="15.42578125" style="45" customWidth="1"/>
    <col min="8453" max="8453" width="15.7109375" style="45" customWidth="1"/>
    <col min="8454" max="8454" width="9.5703125" style="45" customWidth="1"/>
    <col min="8455" max="8705" width="9.140625" style="45"/>
    <col min="8706" max="8706" width="50.7109375" style="45" customWidth="1"/>
    <col min="8707" max="8707" width="10.7109375" style="45" customWidth="1"/>
    <col min="8708" max="8708" width="15.42578125" style="45" customWidth="1"/>
    <col min="8709" max="8709" width="15.7109375" style="45" customWidth="1"/>
    <col min="8710" max="8710" width="9.5703125" style="45" customWidth="1"/>
    <col min="8711" max="8961" width="9.140625" style="45"/>
    <col min="8962" max="8962" width="50.7109375" style="45" customWidth="1"/>
    <col min="8963" max="8963" width="10.7109375" style="45" customWidth="1"/>
    <col min="8964" max="8964" width="15.42578125" style="45" customWidth="1"/>
    <col min="8965" max="8965" width="15.7109375" style="45" customWidth="1"/>
    <col min="8966" max="8966" width="9.5703125" style="45" customWidth="1"/>
    <col min="8967" max="9217" width="9.140625" style="45"/>
    <col min="9218" max="9218" width="50.7109375" style="45" customWidth="1"/>
    <col min="9219" max="9219" width="10.7109375" style="45" customWidth="1"/>
    <col min="9220" max="9220" width="15.42578125" style="45" customWidth="1"/>
    <col min="9221" max="9221" width="15.7109375" style="45" customWidth="1"/>
    <col min="9222" max="9222" width="9.5703125" style="45" customWidth="1"/>
    <col min="9223" max="9473" width="9.140625" style="45"/>
    <col min="9474" max="9474" width="50.7109375" style="45" customWidth="1"/>
    <col min="9475" max="9475" width="10.7109375" style="45" customWidth="1"/>
    <col min="9476" max="9476" width="15.42578125" style="45" customWidth="1"/>
    <col min="9477" max="9477" width="15.7109375" style="45" customWidth="1"/>
    <col min="9478" max="9478" width="9.5703125" style="45" customWidth="1"/>
    <col min="9479" max="9729" width="9.140625" style="45"/>
    <col min="9730" max="9730" width="50.7109375" style="45" customWidth="1"/>
    <col min="9731" max="9731" width="10.7109375" style="45" customWidth="1"/>
    <col min="9732" max="9732" width="15.42578125" style="45" customWidth="1"/>
    <col min="9733" max="9733" width="15.7109375" style="45" customWidth="1"/>
    <col min="9734" max="9734" width="9.5703125" style="45" customWidth="1"/>
    <col min="9735" max="9985" width="9.140625" style="45"/>
    <col min="9986" max="9986" width="50.7109375" style="45" customWidth="1"/>
    <col min="9987" max="9987" width="10.7109375" style="45" customWidth="1"/>
    <col min="9988" max="9988" width="15.42578125" style="45" customWidth="1"/>
    <col min="9989" max="9989" width="15.7109375" style="45" customWidth="1"/>
    <col min="9990" max="9990" width="9.5703125" style="45" customWidth="1"/>
    <col min="9991" max="10241" width="9.140625" style="45"/>
    <col min="10242" max="10242" width="50.7109375" style="45" customWidth="1"/>
    <col min="10243" max="10243" width="10.7109375" style="45" customWidth="1"/>
    <col min="10244" max="10244" width="15.42578125" style="45" customWidth="1"/>
    <col min="10245" max="10245" width="15.7109375" style="45" customWidth="1"/>
    <col min="10246" max="10246" width="9.5703125" style="45" customWidth="1"/>
    <col min="10247" max="10497" width="9.140625" style="45"/>
    <col min="10498" max="10498" width="50.7109375" style="45" customWidth="1"/>
    <col min="10499" max="10499" width="10.7109375" style="45" customWidth="1"/>
    <col min="10500" max="10500" width="15.42578125" style="45" customWidth="1"/>
    <col min="10501" max="10501" width="15.7109375" style="45" customWidth="1"/>
    <col min="10502" max="10502" width="9.5703125" style="45" customWidth="1"/>
    <col min="10503" max="10753" width="9.140625" style="45"/>
    <col min="10754" max="10754" width="50.7109375" style="45" customWidth="1"/>
    <col min="10755" max="10755" width="10.7109375" style="45" customWidth="1"/>
    <col min="10756" max="10756" width="15.42578125" style="45" customWidth="1"/>
    <col min="10757" max="10757" width="15.7109375" style="45" customWidth="1"/>
    <col min="10758" max="10758" width="9.5703125" style="45" customWidth="1"/>
    <col min="10759" max="11009" width="9.140625" style="45"/>
    <col min="11010" max="11010" width="50.7109375" style="45" customWidth="1"/>
    <col min="11011" max="11011" width="10.7109375" style="45" customWidth="1"/>
    <col min="11012" max="11012" width="15.42578125" style="45" customWidth="1"/>
    <col min="11013" max="11013" width="15.7109375" style="45" customWidth="1"/>
    <col min="11014" max="11014" width="9.5703125" style="45" customWidth="1"/>
    <col min="11015" max="11265" width="9.140625" style="45"/>
    <col min="11266" max="11266" width="50.7109375" style="45" customWidth="1"/>
    <col min="11267" max="11267" width="10.7109375" style="45" customWidth="1"/>
    <col min="11268" max="11268" width="15.42578125" style="45" customWidth="1"/>
    <col min="11269" max="11269" width="15.7109375" style="45" customWidth="1"/>
    <col min="11270" max="11270" width="9.5703125" style="45" customWidth="1"/>
    <col min="11271" max="11521" width="9.140625" style="45"/>
    <col min="11522" max="11522" width="50.7109375" style="45" customWidth="1"/>
    <col min="11523" max="11523" width="10.7109375" style="45" customWidth="1"/>
    <col min="11524" max="11524" width="15.42578125" style="45" customWidth="1"/>
    <col min="11525" max="11525" width="15.7109375" style="45" customWidth="1"/>
    <col min="11526" max="11526" width="9.5703125" style="45" customWidth="1"/>
    <col min="11527" max="11777" width="9.140625" style="45"/>
    <col min="11778" max="11778" width="50.7109375" style="45" customWidth="1"/>
    <col min="11779" max="11779" width="10.7109375" style="45" customWidth="1"/>
    <col min="11780" max="11780" width="15.42578125" style="45" customWidth="1"/>
    <col min="11781" max="11781" width="15.7109375" style="45" customWidth="1"/>
    <col min="11782" max="11782" width="9.5703125" style="45" customWidth="1"/>
    <col min="11783" max="12033" width="9.140625" style="45"/>
    <col min="12034" max="12034" width="50.7109375" style="45" customWidth="1"/>
    <col min="12035" max="12035" width="10.7109375" style="45" customWidth="1"/>
    <col min="12036" max="12036" width="15.42578125" style="45" customWidth="1"/>
    <col min="12037" max="12037" width="15.7109375" style="45" customWidth="1"/>
    <col min="12038" max="12038" width="9.5703125" style="45" customWidth="1"/>
    <col min="12039" max="12289" width="9.140625" style="45"/>
    <col min="12290" max="12290" width="50.7109375" style="45" customWidth="1"/>
    <col min="12291" max="12291" width="10.7109375" style="45" customWidth="1"/>
    <col min="12292" max="12292" width="15.42578125" style="45" customWidth="1"/>
    <col min="12293" max="12293" width="15.7109375" style="45" customWidth="1"/>
    <col min="12294" max="12294" width="9.5703125" style="45" customWidth="1"/>
    <col min="12295" max="12545" width="9.140625" style="45"/>
    <col min="12546" max="12546" width="50.7109375" style="45" customWidth="1"/>
    <col min="12547" max="12547" width="10.7109375" style="45" customWidth="1"/>
    <col min="12548" max="12548" width="15.42578125" style="45" customWidth="1"/>
    <col min="12549" max="12549" width="15.7109375" style="45" customWidth="1"/>
    <col min="12550" max="12550" width="9.5703125" style="45" customWidth="1"/>
    <col min="12551" max="12801" width="9.140625" style="45"/>
    <col min="12802" max="12802" width="50.7109375" style="45" customWidth="1"/>
    <col min="12803" max="12803" width="10.7109375" style="45" customWidth="1"/>
    <col min="12804" max="12804" width="15.42578125" style="45" customWidth="1"/>
    <col min="12805" max="12805" width="15.7109375" style="45" customWidth="1"/>
    <col min="12806" max="12806" width="9.5703125" style="45" customWidth="1"/>
    <col min="12807" max="13057" width="9.140625" style="45"/>
    <col min="13058" max="13058" width="50.7109375" style="45" customWidth="1"/>
    <col min="13059" max="13059" width="10.7109375" style="45" customWidth="1"/>
    <col min="13060" max="13060" width="15.42578125" style="45" customWidth="1"/>
    <col min="13061" max="13061" width="15.7109375" style="45" customWidth="1"/>
    <col min="13062" max="13062" width="9.5703125" style="45" customWidth="1"/>
    <col min="13063" max="13313" width="9.140625" style="45"/>
    <col min="13314" max="13314" width="50.7109375" style="45" customWidth="1"/>
    <col min="13315" max="13315" width="10.7109375" style="45" customWidth="1"/>
    <col min="13316" max="13316" width="15.42578125" style="45" customWidth="1"/>
    <col min="13317" max="13317" width="15.7109375" style="45" customWidth="1"/>
    <col min="13318" max="13318" width="9.5703125" style="45" customWidth="1"/>
    <col min="13319" max="13569" width="9.140625" style="45"/>
    <col min="13570" max="13570" width="50.7109375" style="45" customWidth="1"/>
    <col min="13571" max="13571" width="10.7109375" style="45" customWidth="1"/>
    <col min="13572" max="13572" width="15.42578125" style="45" customWidth="1"/>
    <col min="13573" max="13573" width="15.7109375" style="45" customWidth="1"/>
    <col min="13574" max="13574" width="9.5703125" style="45" customWidth="1"/>
    <col min="13575" max="13825" width="9.140625" style="45"/>
    <col min="13826" max="13826" width="50.7109375" style="45" customWidth="1"/>
    <col min="13827" max="13827" width="10.7109375" style="45" customWidth="1"/>
    <col min="13828" max="13828" width="15.42578125" style="45" customWidth="1"/>
    <col min="13829" max="13829" width="15.7109375" style="45" customWidth="1"/>
    <col min="13830" max="13830" width="9.5703125" style="45" customWidth="1"/>
    <col min="13831" max="14081" width="9.140625" style="45"/>
    <col min="14082" max="14082" width="50.7109375" style="45" customWidth="1"/>
    <col min="14083" max="14083" width="10.7109375" style="45" customWidth="1"/>
    <col min="14084" max="14084" width="15.42578125" style="45" customWidth="1"/>
    <col min="14085" max="14085" width="15.7109375" style="45" customWidth="1"/>
    <col min="14086" max="14086" width="9.5703125" style="45" customWidth="1"/>
    <col min="14087" max="14337" width="9.140625" style="45"/>
    <col min="14338" max="14338" width="50.7109375" style="45" customWidth="1"/>
    <col min="14339" max="14339" width="10.7109375" style="45" customWidth="1"/>
    <col min="14340" max="14340" width="15.42578125" style="45" customWidth="1"/>
    <col min="14341" max="14341" width="15.7109375" style="45" customWidth="1"/>
    <col min="14342" max="14342" width="9.5703125" style="45" customWidth="1"/>
    <col min="14343" max="14593" width="9.140625" style="45"/>
    <col min="14594" max="14594" width="50.7109375" style="45" customWidth="1"/>
    <col min="14595" max="14595" width="10.7109375" style="45" customWidth="1"/>
    <col min="14596" max="14596" width="15.42578125" style="45" customWidth="1"/>
    <col min="14597" max="14597" width="15.7109375" style="45" customWidth="1"/>
    <col min="14598" max="14598" width="9.5703125" style="45" customWidth="1"/>
    <col min="14599" max="14849" width="9.140625" style="45"/>
    <col min="14850" max="14850" width="50.7109375" style="45" customWidth="1"/>
    <col min="14851" max="14851" width="10.7109375" style="45" customWidth="1"/>
    <col min="14852" max="14852" width="15.42578125" style="45" customWidth="1"/>
    <col min="14853" max="14853" width="15.7109375" style="45" customWidth="1"/>
    <col min="14854" max="14854" width="9.5703125" style="45" customWidth="1"/>
    <col min="14855" max="15105" width="9.140625" style="45"/>
    <col min="15106" max="15106" width="50.7109375" style="45" customWidth="1"/>
    <col min="15107" max="15107" width="10.7109375" style="45" customWidth="1"/>
    <col min="15108" max="15108" width="15.42578125" style="45" customWidth="1"/>
    <col min="15109" max="15109" width="15.7109375" style="45" customWidth="1"/>
    <col min="15110" max="15110" width="9.5703125" style="45" customWidth="1"/>
    <col min="15111" max="15361" width="9.140625" style="45"/>
    <col min="15362" max="15362" width="50.7109375" style="45" customWidth="1"/>
    <col min="15363" max="15363" width="10.7109375" style="45" customWidth="1"/>
    <col min="15364" max="15364" width="15.42578125" style="45" customWidth="1"/>
    <col min="15365" max="15365" width="15.7109375" style="45" customWidth="1"/>
    <col min="15366" max="15366" width="9.5703125" style="45" customWidth="1"/>
    <col min="15367" max="15617" width="9.140625" style="45"/>
    <col min="15618" max="15618" width="50.7109375" style="45" customWidth="1"/>
    <col min="15619" max="15619" width="10.7109375" style="45" customWidth="1"/>
    <col min="15620" max="15620" width="15.42578125" style="45" customWidth="1"/>
    <col min="15621" max="15621" width="15.7109375" style="45" customWidth="1"/>
    <col min="15622" max="15622" width="9.5703125" style="45" customWidth="1"/>
    <col min="15623" max="15873" width="9.140625" style="45"/>
    <col min="15874" max="15874" width="50.7109375" style="45" customWidth="1"/>
    <col min="15875" max="15875" width="10.7109375" style="45" customWidth="1"/>
    <col min="15876" max="15876" width="15.42578125" style="45" customWidth="1"/>
    <col min="15877" max="15877" width="15.7109375" style="45" customWidth="1"/>
    <col min="15878" max="15878" width="9.5703125" style="45" customWidth="1"/>
    <col min="15879" max="16129" width="9.140625" style="45"/>
    <col min="16130" max="16130" width="50.7109375" style="45" customWidth="1"/>
    <col min="16131" max="16131" width="10.7109375" style="45" customWidth="1"/>
    <col min="16132" max="16132" width="15.42578125" style="45" customWidth="1"/>
    <col min="16133" max="16133" width="15.7109375" style="45" customWidth="1"/>
    <col min="16134" max="16134" width="9.5703125" style="45" customWidth="1"/>
    <col min="16135" max="16384" width="9.140625" style="45"/>
  </cols>
  <sheetData>
    <row r="1" spans="1:5">
      <c r="A1" s="43"/>
      <c r="B1" s="44"/>
      <c r="E1" s="46"/>
    </row>
    <row r="2" spans="1:5">
      <c r="A2" s="44"/>
      <c r="B2" s="44"/>
      <c r="E2" s="46"/>
    </row>
    <row r="3" spans="1:5">
      <c r="A3" s="47"/>
      <c r="B3" s="47"/>
      <c r="E3" s="91"/>
    </row>
    <row r="4" spans="1:5">
      <c r="A4" s="47"/>
      <c r="B4" s="47"/>
      <c r="E4" s="96" t="s">
        <v>15</v>
      </c>
    </row>
    <row r="5" spans="1:5">
      <c r="A5" s="47"/>
      <c r="B5" s="47"/>
      <c r="E5" s="96" t="s">
        <v>16</v>
      </c>
    </row>
    <row r="6" spans="1:5">
      <c r="A6" s="47"/>
      <c r="B6" s="47"/>
      <c r="E6" s="96" t="s">
        <v>47</v>
      </c>
    </row>
    <row r="7" spans="1:5">
      <c r="A7" s="47"/>
      <c r="B7" s="47"/>
      <c r="C7" s="47"/>
      <c r="D7" s="47"/>
    </row>
    <row r="8" spans="1:5">
      <c r="A8" s="48" t="s">
        <v>43</v>
      </c>
      <c r="B8" s="49"/>
      <c r="C8" s="49"/>
      <c r="D8" s="49"/>
      <c r="E8" s="49"/>
    </row>
    <row r="9" spans="1:5">
      <c r="A9" s="49" t="s">
        <v>18</v>
      </c>
      <c r="B9" s="49"/>
      <c r="C9" s="49"/>
      <c r="D9" s="49"/>
      <c r="E9" s="50"/>
    </row>
    <row r="10" spans="1:5">
      <c r="A10" s="49" t="s">
        <v>19</v>
      </c>
      <c r="B10" s="49"/>
      <c r="C10" s="49"/>
      <c r="D10" s="49"/>
      <c r="E10" s="51"/>
    </row>
    <row r="11" spans="1:5">
      <c r="A11" s="48" t="s">
        <v>20</v>
      </c>
      <c r="B11" s="49"/>
      <c r="C11" s="49"/>
      <c r="D11" s="49"/>
      <c r="E11" s="51"/>
    </row>
    <row r="12" spans="1:5">
      <c r="A12" s="47"/>
      <c r="B12" s="52"/>
      <c r="C12" s="53"/>
      <c r="D12" s="53"/>
      <c r="E12" s="53"/>
    </row>
    <row r="13" spans="1:5">
      <c r="A13" s="54" t="s">
        <v>21</v>
      </c>
      <c r="B13" s="47"/>
      <c r="C13" s="47"/>
      <c r="D13" s="47"/>
      <c r="E13" s="55" t="s">
        <v>14</v>
      </c>
    </row>
    <row r="14" spans="1:5">
      <c r="A14" s="56" t="s">
        <v>22</v>
      </c>
      <c r="B14" s="57" t="s">
        <v>23</v>
      </c>
      <c r="C14" s="58"/>
      <c r="D14" s="58"/>
      <c r="E14" s="58" t="s">
        <v>24</v>
      </c>
    </row>
    <row r="15" spans="1:5">
      <c r="A15" s="59"/>
      <c r="B15" s="60"/>
      <c r="C15" s="61"/>
      <c r="D15" s="61"/>
      <c r="E15" s="62"/>
    </row>
    <row r="16" spans="1:5">
      <c r="A16" s="59">
        <v>1</v>
      </c>
      <c r="B16" s="63" t="s">
        <v>25</v>
      </c>
      <c r="C16" s="64"/>
      <c r="D16" s="64"/>
      <c r="E16" s="65"/>
    </row>
    <row r="17" spans="1:5">
      <c r="A17" s="59">
        <f t="shared" ref="A17:A43" si="0">A16+1</f>
        <v>2</v>
      </c>
      <c r="B17" s="66" t="s">
        <v>26</v>
      </c>
      <c r="C17" s="59"/>
      <c r="D17" s="67">
        <f>'[7]Inv Plan'!D11</f>
        <v>2765561.1887863865</v>
      </c>
    </row>
    <row r="18" spans="1:5">
      <c r="A18" s="59">
        <f t="shared" si="0"/>
        <v>3</v>
      </c>
      <c r="B18" s="64" t="s">
        <v>27</v>
      </c>
      <c r="C18" s="68">
        <f>+'[7]10.26 E'!C15</f>
        <v>3.2800000000000003E-2</v>
      </c>
      <c r="D18" s="69">
        <f>+D17*C18</f>
        <v>90710.406992193486</v>
      </c>
      <c r="E18" s="70"/>
    </row>
    <row r="19" spans="1:5">
      <c r="A19" s="59">
        <f t="shared" si="0"/>
        <v>4</v>
      </c>
      <c r="B19" s="71" t="s">
        <v>28</v>
      </c>
      <c r="C19" s="59"/>
      <c r="D19" s="59"/>
      <c r="E19" s="72">
        <f>SUM(D17:D18)</f>
        <v>2856271.5957785798</v>
      </c>
    </row>
    <row r="20" spans="1:5">
      <c r="A20" s="59">
        <f t="shared" si="0"/>
        <v>5</v>
      </c>
      <c r="B20" s="71"/>
      <c r="C20" s="59"/>
      <c r="D20" s="59"/>
      <c r="E20" s="72"/>
    </row>
    <row r="21" spans="1:5">
      <c r="A21" s="59">
        <f t="shared" si="0"/>
        <v>6</v>
      </c>
      <c r="B21" s="63" t="s">
        <v>44</v>
      </c>
      <c r="C21" s="74"/>
      <c r="D21" s="74"/>
      <c r="E21" s="72"/>
    </row>
    <row r="22" spans="1:5">
      <c r="A22" s="59">
        <f t="shared" si="0"/>
        <v>7</v>
      </c>
      <c r="B22" s="66" t="s">
        <v>30</v>
      </c>
      <c r="C22" s="59"/>
      <c r="D22" s="75">
        <f>'[7]Inv Plan'!D12</f>
        <v>63067.946624000004</v>
      </c>
      <c r="E22" s="70"/>
    </row>
    <row r="23" spans="1:5">
      <c r="A23" s="59">
        <f t="shared" si="0"/>
        <v>8</v>
      </c>
      <c r="B23" s="64" t="s">
        <v>31</v>
      </c>
      <c r="C23" s="76">
        <v>0</v>
      </c>
      <c r="D23" s="69">
        <f>+D22*C23</f>
        <v>0</v>
      </c>
      <c r="E23" s="70"/>
    </row>
    <row r="24" spans="1:5">
      <c r="A24" s="59">
        <f t="shared" si="0"/>
        <v>9</v>
      </c>
      <c r="B24" s="71" t="s">
        <v>32</v>
      </c>
      <c r="C24" s="71"/>
      <c r="D24" s="71"/>
      <c r="E24" s="72">
        <f>SUM(D22:D23)</f>
        <v>63067.946624000004</v>
      </c>
    </row>
    <row r="25" spans="1:5">
      <c r="A25" s="59">
        <f t="shared" si="0"/>
        <v>10</v>
      </c>
      <c r="B25" s="64"/>
      <c r="C25" s="64"/>
      <c r="D25" s="64"/>
      <c r="E25" s="72"/>
    </row>
    <row r="26" spans="1:5">
      <c r="A26" s="59">
        <f t="shared" si="0"/>
        <v>11</v>
      </c>
      <c r="B26" s="63" t="s">
        <v>9</v>
      </c>
      <c r="C26" s="74"/>
      <c r="D26" s="74"/>
      <c r="E26" s="72"/>
    </row>
    <row r="27" spans="1:5">
      <c r="A27" s="59">
        <f t="shared" si="0"/>
        <v>12</v>
      </c>
      <c r="B27" s="66" t="s">
        <v>30</v>
      </c>
      <c r="C27" s="59"/>
      <c r="D27" s="75">
        <f>'[7]Inv Plan'!D16</f>
        <v>608252.82160000002</v>
      </c>
      <c r="E27" s="70"/>
    </row>
    <row r="28" spans="1:5">
      <c r="A28" s="59">
        <f t="shared" si="0"/>
        <v>13</v>
      </c>
      <c r="B28" s="64" t="s">
        <v>31</v>
      </c>
      <c r="C28" s="76">
        <v>4.0899999999999999E-2</v>
      </c>
      <c r="D28" s="69">
        <f>+D27*C28</f>
        <v>24877.540403440002</v>
      </c>
      <c r="E28" s="70"/>
    </row>
    <row r="29" spans="1:5">
      <c r="A29" s="59">
        <f t="shared" si="0"/>
        <v>14</v>
      </c>
      <c r="B29" s="71" t="s">
        <v>32</v>
      </c>
      <c r="C29" s="71"/>
      <c r="D29" s="71"/>
      <c r="E29" s="72">
        <f>SUM(D27:D28)</f>
        <v>633130.36200344004</v>
      </c>
    </row>
    <row r="30" spans="1:5">
      <c r="A30" s="59">
        <f t="shared" si="0"/>
        <v>15</v>
      </c>
      <c r="B30" s="64"/>
      <c r="C30" s="64"/>
      <c r="D30" s="64"/>
      <c r="E30" s="72"/>
    </row>
    <row r="31" spans="1:5">
      <c r="A31" s="59">
        <f t="shared" si="0"/>
        <v>16</v>
      </c>
      <c r="B31" s="63" t="s">
        <v>8</v>
      </c>
      <c r="C31" s="74"/>
      <c r="D31" s="74"/>
      <c r="E31" s="72"/>
    </row>
    <row r="32" spans="1:5">
      <c r="A32" s="59">
        <f t="shared" si="0"/>
        <v>17</v>
      </c>
      <c r="B32" s="66" t="s">
        <v>33</v>
      </c>
      <c r="C32" s="59"/>
      <c r="D32" s="75">
        <f>+'[7]Inv Plan'!D15</f>
        <v>466526.3124</v>
      </c>
      <c r="E32" s="70"/>
    </row>
    <row r="33" spans="1:6">
      <c r="A33" s="59">
        <f t="shared" si="0"/>
        <v>18</v>
      </c>
      <c r="B33" s="64" t="s">
        <v>34</v>
      </c>
      <c r="C33" s="76">
        <f>+'[7]10.26 E'!C30</f>
        <v>5.3199999999999997E-2</v>
      </c>
      <c r="D33" s="69">
        <f>+D32*C33</f>
        <v>24819.199819679998</v>
      </c>
      <c r="E33" s="70"/>
    </row>
    <row r="34" spans="1:6">
      <c r="A34" s="59">
        <f t="shared" si="0"/>
        <v>19</v>
      </c>
      <c r="B34" s="71" t="s">
        <v>35</v>
      </c>
      <c r="C34" s="71"/>
      <c r="D34" s="71"/>
      <c r="E34" s="72">
        <f>SUM(D32:D33)</f>
        <v>491345.51221968001</v>
      </c>
    </row>
    <row r="35" spans="1:6">
      <c r="A35" s="59">
        <f t="shared" si="0"/>
        <v>20</v>
      </c>
      <c r="B35" s="64"/>
      <c r="C35" s="64"/>
      <c r="D35" s="64"/>
      <c r="E35" s="77"/>
    </row>
    <row r="36" spans="1:6">
      <c r="A36" s="59">
        <f t="shared" si="0"/>
        <v>21</v>
      </c>
      <c r="B36" s="78" t="s">
        <v>36</v>
      </c>
      <c r="C36" s="79"/>
      <c r="D36" s="79"/>
      <c r="E36" s="80"/>
    </row>
    <row r="37" spans="1:6">
      <c r="A37" s="59">
        <f t="shared" si="0"/>
        <v>22</v>
      </c>
      <c r="B37" s="81" t="s">
        <v>37</v>
      </c>
      <c r="C37" s="59"/>
      <c r="D37" s="59"/>
      <c r="E37" s="75">
        <f>+E19+E24+E34+E29</f>
        <v>4043815.4166257</v>
      </c>
    </row>
    <row r="38" spans="1:6">
      <c r="A38" s="59">
        <f t="shared" si="0"/>
        <v>23</v>
      </c>
      <c r="B38" s="81" t="s">
        <v>38</v>
      </c>
      <c r="C38" s="68">
        <f>+'[7]10.26 E'!C35</f>
        <v>0.59399999999999997</v>
      </c>
      <c r="D38" s="68"/>
      <c r="E38" s="75">
        <f>+E37*C38</f>
        <v>2402026.3574756659</v>
      </c>
    </row>
    <row r="39" spans="1:6">
      <c r="A39" s="59">
        <f t="shared" si="0"/>
        <v>24</v>
      </c>
      <c r="B39" s="66" t="s">
        <v>39</v>
      </c>
      <c r="C39" s="82"/>
      <c r="D39" s="82"/>
      <c r="E39" s="69">
        <f>(+D17+D22+D32+D27)*C38</f>
        <v>2318624.5120297694</v>
      </c>
      <c r="F39" s="44"/>
    </row>
    <row r="40" spans="1:6">
      <c r="A40" s="59">
        <f t="shared" si="0"/>
        <v>25</v>
      </c>
      <c r="B40" s="83" t="s">
        <v>40</v>
      </c>
      <c r="C40" s="84"/>
      <c r="D40" s="84"/>
      <c r="E40" s="85">
        <f>E38-E39</f>
        <v>83401.845445896499</v>
      </c>
    </row>
    <row r="41" spans="1:6">
      <c r="A41" s="59">
        <f t="shared" si="0"/>
        <v>26</v>
      </c>
      <c r="B41" s="64"/>
      <c r="C41" s="59"/>
      <c r="D41" s="59"/>
      <c r="E41" s="75"/>
    </row>
    <row r="42" spans="1:6">
      <c r="A42" s="59">
        <f t="shared" si="0"/>
        <v>27</v>
      </c>
      <c r="B42" s="66" t="s">
        <v>41</v>
      </c>
      <c r="C42" s="82">
        <v>0.35</v>
      </c>
      <c r="D42" s="82"/>
      <c r="E42" s="86">
        <f>ROUND(-E40*C42,0)</f>
        <v>-29191</v>
      </c>
    </row>
    <row r="43" spans="1:6" ht="13.5" thickBot="1">
      <c r="A43" s="59">
        <f t="shared" si="0"/>
        <v>28</v>
      </c>
      <c r="B43" s="66" t="s">
        <v>42</v>
      </c>
      <c r="C43" s="59"/>
      <c r="D43" s="59"/>
      <c r="E43" s="87">
        <f>-E40-E42</f>
        <v>-54210.845445896499</v>
      </c>
    </row>
    <row r="44" spans="1:6" ht="13.5" thickTop="1">
      <c r="A44" s="64"/>
      <c r="B44" s="64"/>
      <c r="C44" s="64"/>
      <c r="D44" s="64"/>
      <c r="E44" s="88"/>
    </row>
    <row r="45" spans="1:6">
      <c r="E45" s="89"/>
    </row>
    <row r="49" spans="1:1">
      <c r="A49" s="90"/>
    </row>
  </sheetData>
  <pageMargins left="0.75" right="0.75" top="1" bottom="1" header="0.5" footer="0.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F28"/>
  <sheetViews>
    <sheetView workbookViewId="0">
      <selection activeCell="E3" sqref="E3:E5"/>
    </sheetView>
  </sheetViews>
  <sheetFormatPr defaultRowHeight="12.75"/>
  <cols>
    <col min="1" max="1" width="7.28515625" customWidth="1"/>
    <col min="2" max="2" width="14.5703125" customWidth="1"/>
    <col min="3" max="3" width="14.28515625" customWidth="1"/>
    <col min="4" max="4" width="13.85546875" bestFit="1" customWidth="1"/>
    <col min="5" max="5" width="32.85546875" bestFit="1" customWidth="1"/>
  </cols>
  <sheetData>
    <row r="1" spans="2:6">
      <c r="B1" s="1"/>
      <c r="C1" s="1"/>
      <c r="D1" s="2"/>
    </row>
    <row r="2" spans="2:6">
      <c r="B2" s="1"/>
      <c r="C2" s="1"/>
      <c r="D2" s="2"/>
    </row>
    <row r="3" spans="2:6">
      <c r="B3" s="1"/>
      <c r="C3" s="1"/>
      <c r="D3" s="2"/>
      <c r="E3" s="96" t="s">
        <v>15</v>
      </c>
    </row>
    <row r="4" spans="2:6">
      <c r="B4" s="1"/>
      <c r="C4" s="1"/>
      <c r="D4" s="2"/>
      <c r="E4" s="96" t="s">
        <v>16</v>
      </c>
    </row>
    <row r="5" spans="2:6">
      <c r="B5" s="92" t="s">
        <v>45</v>
      </c>
      <c r="C5" s="1"/>
      <c r="D5" s="2"/>
      <c r="E5" s="96" t="s">
        <v>48</v>
      </c>
    </row>
    <row r="6" spans="2:6">
      <c r="B6" s="3" t="s">
        <v>0</v>
      </c>
      <c r="C6" s="1"/>
      <c r="D6" s="2"/>
      <c r="E6" s="2"/>
    </row>
    <row r="7" spans="2:6">
      <c r="B7" s="4" t="s">
        <v>1</v>
      </c>
      <c r="C7" s="5"/>
      <c r="D7" s="5"/>
      <c r="E7" s="6"/>
      <c r="F7" s="7"/>
    </row>
    <row r="8" spans="2:6">
      <c r="B8" s="6"/>
      <c r="C8" s="6"/>
      <c r="D8" s="6"/>
      <c r="E8" s="6"/>
      <c r="F8" s="7"/>
    </row>
    <row r="9" spans="2:6">
      <c r="B9" s="6"/>
      <c r="C9" s="6"/>
      <c r="D9" s="6"/>
      <c r="E9" s="6"/>
      <c r="F9" s="7"/>
    </row>
    <row r="10" spans="2:6">
      <c r="B10" s="6"/>
      <c r="C10" s="8">
        <v>0.64559999999999995</v>
      </c>
      <c r="D10" s="8">
        <v>0.35439999999999999</v>
      </c>
      <c r="E10" s="9" t="s">
        <v>2</v>
      </c>
      <c r="F10" s="7"/>
    </row>
    <row r="11" spans="2:6">
      <c r="B11" s="10" t="s">
        <v>3</v>
      </c>
      <c r="C11" s="10" t="s">
        <v>4</v>
      </c>
      <c r="D11" s="10" t="s">
        <v>5</v>
      </c>
      <c r="E11" s="11"/>
    </row>
    <row r="12" spans="2:6">
      <c r="B12" s="6"/>
      <c r="C12" s="6"/>
      <c r="D12" s="6"/>
      <c r="E12" s="11"/>
    </row>
    <row r="13" spans="2:6">
      <c r="B13" s="12">
        <f>'rate case 2009'!A15</f>
        <v>6635233.7699999996</v>
      </c>
      <c r="C13" s="13">
        <f>B13*$C$10</f>
        <v>4283706.9219119996</v>
      </c>
      <c r="D13" s="13">
        <f>C13*$C$10</f>
        <v>2765561.1887863865</v>
      </c>
      <c r="E13" s="11" t="s">
        <v>6</v>
      </c>
    </row>
    <row r="14" spans="2:6">
      <c r="B14" s="14">
        <f>'rate case 2009'!A18</f>
        <v>177956.96000000002</v>
      </c>
      <c r="C14" s="15">
        <f>B14*$C$10</f>
        <v>114889.013376</v>
      </c>
      <c r="D14" s="15">
        <f>B14*$D$10</f>
        <v>63067.946624000004</v>
      </c>
      <c r="E14" s="11" t="s">
        <v>7</v>
      </c>
    </row>
    <row r="15" spans="2:6">
      <c r="B15" s="16">
        <f>SUM(B13:B14)</f>
        <v>6813190.7299999995</v>
      </c>
      <c r="C15" s="17">
        <f>SUM(C13:C14)</f>
        <v>4398595.9352879999</v>
      </c>
      <c r="D15" s="17">
        <f>SUM(D13:D14)</f>
        <v>2828629.1354103866</v>
      </c>
      <c r="E15" s="11"/>
    </row>
    <row r="16" spans="2:6">
      <c r="B16" s="16"/>
      <c r="C16" s="17"/>
      <c r="D16" s="17"/>
      <c r="E16" s="11"/>
    </row>
    <row r="17" spans="2:5">
      <c r="B17" s="14">
        <f>'rate case 2009'!A16</f>
        <v>1316383.5</v>
      </c>
      <c r="C17" s="15">
        <f>B17*$C$10</f>
        <v>849857.18759999995</v>
      </c>
      <c r="D17" s="15">
        <f>B17*$D$10</f>
        <v>466526.3124</v>
      </c>
      <c r="E17" s="11" t="s">
        <v>8</v>
      </c>
    </row>
    <row r="18" spans="2:5">
      <c r="B18" s="14">
        <f>'rate case 2009'!A17</f>
        <v>1716289</v>
      </c>
      <c r="C18" s="15">
        <f>B18*$C$10</f>
        <v>1108036.1783999999</v>
      </c>
      <c r="D18" s="15">
        <f>B18*$D$10</f>
        <v>608252.82160000002</v>
      </c>
      <c r="E18" s="11" t="s">
        <v>9</v>
      </c>
    </row>
    <row r="19" spans="2:5">
      <c r="B19" s="18">
        <f>SUM(B17:B18)</f>
        <v>3032672.5</v>
      </c>
      <c r="C19" s="19">
        <f>SUM(C17:C18)</f>
        <v>1957893.3659999999</v>
      </c>
      <c r="D19" s="19">
        <f>SUM(D17:D18)</f>
        <v>1074779.1340000001</v>
      </c>
    </row>
    <row r="20" spans="2:5">
      <c r="B20" s="20"/>
      <c r="C20" s="21"/>
      <c r="D20" s="21"/>
    </row>
    <row r="21" spans="2:5" ht="13.5" thickBot="1">
      <c r="B21" s="22">
        <f>B15+B19</f>
        <v>9845863.2300000004</v>
      </c>
      <c r="C21" s="23">
        <f>C15+C19</f>
        <v>6356489.3012879994</v>
      </c>
      <c r="D21" s="23">
        <f>D15+D19</f>
        <v>3903408.2694103867</v>
      </c>
      <c r="E21" s="11"/>
    </row>
    <row r="22" spans="2:5" ht="13.5" thickTop="1"/>
    <row r="27" spans="2:5">
      <c r="D27" s="24"/>
    </row>
    <row r="28" spans="2:5">
      <c r="D28" s="24"/>
    </row>
  </sheetData>
  <pageMargins left="0.75" right="0.75" top="0.25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XFD26"/>
  <sheetViews>
    <sheetView workbookViewId="0">
      <selection sqref="A1:F19"/>
    </sheetView>
  </sheetViews>
  <sheetFormatPr defaultRowHeight="12.75"/>
  <cols>
    <col min="1" max="1" width="15.5703125" customWidth="1"/>
    <col min="2" max="2" width="12.7109375" style="27" bestFit="1" customWidth="1"/>
    <col min="3" max="3" width="10.7109375" style="27" bestFit="1" customWidth="1"/>
    <col min="5" max="7" width="12.7109375" bestFit="1" customWidth="1"/>
    <col min="8" max="8" width="25.140625" customWidth="1"/>
    <col min="9" max="9" width="2" customWidth="1"/>
    <col min="10" max="10" width="12.7109375" bestFit="1" customWidth="1"/>
    <col min="11" max="11" width="11.140625" bestFit="1" customWidth="1"/>
  </cols>
  <sheetData>
    <row r="3" spans="1:16384">
      <c r="F3" s="96" t="s">
        <v>15</v>
      </c>
    </row>
    <row r="4" spans="1:16384">
      <c r="D4" s="42"/>
      <c r="F4" s="96" t="s">
        <v>16</v>
      </c>
    </row>
    <row r="5" spans="1:16384">
      <c r="A5" s="92" t="s">
        <v>45</v>
      </c>
      <c r="D5" s="42"/>
      <c r="F5" s="96" t="s">
        <v>49</v>
      </c>
    </row>
    <row r="6" spans="1:16384">
      <c r="A6" s="3" t="s">
        <v>0</v>
      </c>
      <c r="B6" s="49"/>
      <c r="C6" s="49"/>
      <c r="D6" s="49"/>
      <c r="E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49"/>
      <c r="XDJ6" s="49"/>
      <c r="XDK6" s="49"/>
      <c r="XDL6" s="49"/>
      <c r="XDM6" s="49"/>
      <c r="XDN6" s="49"/>
      <c r="XDO6" s="49"/>
      <c r="XDP6" s="49"/>
      <c r="XDQ6" s="49"/>
      <c r="XDR6" s="49"/>
      <c r="XDS6" s="49"/>
      <c r="XDT6" s="49"/>
      <c r="XDU6" s="49"/>
      <c r="XDV6" s="49"/>
      <c r="XDW6" s="49"/>
      <c r="XDX6" s="49"/>
      <c r="XDY6" s="49"/>
      <c r="XDZ6" s="49"/>
      <c r="XEA6" s="49"/>
      <c r="XEB6" s="49"/>
      <c r="XEC6" s="49"/>
      <c r="XED6" s="49"/>
      <c r="XEE6" s="49"/>
      <c r="XEF6" s="49"/>
      <c r="XEG6" s="49"/>
      <c r="XEH6" s="49"/>
      <c r="XEI6" s="49"/>
      <c r="XEJ6" s="49"/>
      <c r="XEK6" s="49"/>
      <c r="XEL6" s="49"/>
      <c r="XEM6" s="49"/>
      <c r="XEN6" s="49"/>
      <c r="XEO6" s="49"/>
      <c r="XEP6" s="49"/>
      <c r="XEQ6" s="49"/>
      <c r="XER6" s="49"/>
      <c r="XES6" s="49"/>
      <c r="XET6" s="49"/>
      <c r="XEU6" s="49"/>
      <c r="XEV6" s="49"/>
      <c r="XEW6" s="49"/>
      <c r="XEX6" s="49"/>
      <c r="XEY6" s="49"/>
      <c r="XEZ6" s="49"/>
      <c r="XFA6" s="49"/>
      <c r="XFB6" s="49"/>
      <c r="XFC6" s="49"/>
      <c r="XFD6" s="49"/>
    </row>
    <row r="7" spans="1:16384">
      <c r="A7" s="4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  <c r="XER7" s="49"/>
      <c r="XES7" s="49"/>
      <c r="XET7" s="49"/>
      <c r="XEU7" s="49"/>
      <c r="XEV7" s="49"/>
      <c r="XEW7" s="49"/>
      <c r="XEX7" s="49"/>
      <c r="XEY7" s="49"/>
      <c r="XEZ7" s="49"/>
      <c r="XFA7" s="49"/>
      <c r="XFB7" s="49"/>
      <c r="XFC7" s="49"/>
      <c r="XFD7" s="49"/>
    </row>
    <row r="8" spans="1:16384">
      <c r="B8" s="26"/>
    </row>
    <row r="9" spans="1:16384" s="28" customFormat="1">
      <c r="A9" s="25" t="s">
        <v>10</v>
      </c>
    </row>
    <row r="10" spans="1:16384">
      <c r="B10"/>
      <c r="C10"/>
    </row>
    <row r="11" spans="1:16384">
      <c r="B11"/>
      <c r="C11"/>
    </row>
    <row r="12" spans="1:16384">
      <c r="A12" s="29"/>
      <c r="B12" s="21"/>
      <c r="C12" s="21"/>
      <c r="D12" s="21"/>
      <c r="E12" s="30"/>
    </row>
    <row r="13" spans="1:16384">
      <c r="A13" s="93" t="s">
        <v>11</v>
      </c>
      <c r="B13" s="94"/>
      <c r="C13" s="94"/>
      <c r="D13" s="94"/>
      <c r="E13" s="95"/>
    </row>
    <row r="14" spans="1:16384">
      <c r="A14" s="31" t="s">
        <v>3</v>
      </c>
      <c r="B14" s="32" t="s">
        <v>12</v>
      </c>
      <c r="C14" s="32"/>
      <c r="D14" s="32"/>
      <c r="E14" s="33" t="s">
        <v>13</v>
      </c>
    </row>
    <row r="15" spans="1:16384">
      <c r="A15" s="34">
        <f>B15+E15</f>
        <v>6635233.7699999996</v>
      </c>
      <c r="B15" s="12">
        <f>5938191.42-492.58-B18</f>
        <v>5787773.6699999999</v>
      </c>
      <c r="C15" s="32" t="s">
        <v>6</v>
      </c>
      <c r="D15" s="2"/>
      <c r="E15" s="35">
        <f>875491.89-E18</f>
        <v>847460.1</v>
      </c>
      <c r="F15" s="36"/>
      <c r="G15" s="36"/>
    </row>
    <row r="16" spans="1:16384">
      <c r="A16" s="34">
        <f>B16+E16</f>
        <v>1316383.5</v>
      </c>
      <c r="B16" s="12">
        <f>1136956.16</f>
        <v>1136956.1599999999</v>
      </c>
      <c r="C16" s="32" t="s">
        <v>8</v>
      </c>
      <c r="D16" s="2"/>
      <c r="E16" s="35">
        <v>179427.34</v>
      </c>
      <c r="F16" s="36"/>
      <c r="G16" s="36"/>
    </row>
    <row r="17" spans="1:7">
      <c r="A17" s="34">
        <f>B17+E17</f>
        <v>1716289</v>
      </c>
      <c r="B17" s="12">
        <f>1716070.6+218.4</f>
        <v>1716289</v>
      </c>
      <c r="C17" s="32" t="s">
        <v>9</v>
      </c>
      <c r="D17" s="2"/>
      <c r="E17" s="35">
        <v>0</v>
      </c>
      <c r="F17" s="36"/>
      <c r="G17" s="36"/>
    </row>
    <row r="18" spans="1:7">
      <c r="A18" s="37">
        <f>B18+E18</f>
        <v>177956.96000000002</v>
      </c>
      <c r="B18" s="38">
        <v>149925.17000000001</v>
      </c>
      <c r="C18" s="39" t="s">
        <v>7</v>
      </c>
      <c r="D18" s="40"/>
      <c r="E18" s="41">
        <v>28031.79</v>
      </c>
      <c r="F18" s="36"/>
      <c r="G18" s="36"/>
    </row>
    <row r="19" spans="1:7">
      <c r="A19" s="37">
        <f>SUM(A15:A18)</f>
        <v>9845863.2300000004</v>
      </c>
      <c r="B19" s="38">
        <f>SUM(B15:B18)</f>
        <v>8790944</v>
      </c>
      <c r="C19" s="40"/>
      <c r="D19" s="40"/>
      <c r="E19" s="41">
        <f>SUM(E15:E18)</f>
        <v>1054919.23</v>
      </c>
      <c r="G19" s="36"/>
    </row>
    <row r="20" spans="1:7">
      <c r="A20" s="27" t="s">
        <v>14</v>
      </c>
      <c r="B20"/>
      <c r="C20"/>
    </row>
    <row r="21" spans="1:7">
      <c r="A21" s="27"/>
      <c r="B21" t="s">
        <v>14</v>
      </c>
      <c r="C21"/>
    </row>
    <row r="22" spans="1:7">
      <c r="B22" s="1"/>
      <c r="C22"/>
      <c r="E22" t="s">
        <v>14</v>
      </c>
    </row>
    <row r="23" spans="1:7">
      <c r="B23" s="1"/>
      <c r="C23"/>
    </row>
    <row r="24" spans="1:7">
      <c r="B24" s="5"/>
      <c r="C24"/>
    </row>
    <row r="25" spans="1:7">
      <c r="B25"/>
      <c r="C25"/>
    </row>
    <row r="26" spans="1:7">
      <c r="B26"/>
      <c r="C26"/>
    </row>
  </sheetData>
  <mergeCells count="1">
    <mergeCell ref="A13:E13"/>
  </mergeCells>
  <pageMargins left="0.69" right="0.7" top="1" bottom="1" header="0.5" footer="0.5"/>
  <pageSetup orientation="portrait" r:id="rId1"/>
  <headerFooter alignWithMargins="0"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3D90C60-A8BE-4B48-8BEC-241E545C483C}"/>
</file>

<file path=customXml/itemProps2.xml><?xml version="1.0" encoding="utf-8"?>
<ds:datastoreItem xmlns:ds="http://schemas.openxmlformats.org/officeDocument/2006/customXml" ds:itemID="{DD369105-EB44-4986-AFDA-1595A00897D8}"/>
</file>

<file path=customXml/itemProps3.xml><?xml version="1.0" encoding="utf-8"?>
<ds:datastoreItem xmlns:ds="http://schemas.openxmlformats.org/officeDocument/2006/customXml" ds:itemID="{3C2296A8-BC71-4D96-8E28-E4AD534F1954}"/>
</file>

<file path=customXml/itemProps4.xml><?xml version="1.0" encoding="utf-8"?>
<ds:datastoreItem xmlns:ds="http://schemas.openxmlformats.org/officeDocument/2006/customXml" ds:itemID="{CF640975-0911-45A7-B3BB-04DD82390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10.26 E</vt:lpstr>
      <vt:lpstr>9.19 G</vt:lpstr>
      <vt:lpstr>Inv Plan</vt:lpstr>
      <vt:lpstr>rate case 2009</vt:lpstr>
      <vt:lpstr>'9.19 G'!DOCKET</vt:lpstr>
      <vt:lpstr>DOCKET</vt:lpstr>
      <vt:lpstr>'9.19 G'!FEDERAL_INCOME_TAX</vt:lpstr>
      <vt:lpstr>FEDERAL_INCOME_TAX</vt:lpstr>
      <vt:lpstr>'9.19 G'!PSPL</vt:lpstr>
      <vt:lpstr>PSPL</vt:lpstr>
      <vt:lpstr>'9.19 G'!TESTYEAR</vt:lpstr>
      <vt:lpstr>TESTYEAR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jhuang</dc:creator>
  <cp:lastModifiedBy>jhuang</cp:lastModifiedBy>
  <cp:lastPrinted>2009-11-13T21:05:20Z</cp:lastPrinted>
  <dcterms:created xsi:type="dcterms:W3CDTF">2009-11-12T23:15:51Z</dcterms:created>
  <dcterms:modified xsi:type="dcterms:W3CDTF">2009-11-13T21:11:13Z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