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6350" windowHeight="6990"/>
  </bookViews>
  <sheets>
    <sheet name="DER Concepts" sheetId="2" r:id="rId1"/>
    <sheet name="Approach" sheetId="6" r:id="rId2"/>
    <sheet name="S6-Summary" sheetId="1" r:id="rId3"/>
    <sheet name="S6-Filter-Solar" sheetId="9" r:id="rId4"/>
    <sheet name="S6-Filter-Battery" sheetId="10" r:id="rId5"/>
    <sheet name="S6-Selection" sheetId="3" r:id="rId6"/>
    <sheet name="CBI" sheetId="11" r:id="rId7"/>
  </sheets>
  <externalReferences>
    <externalReference r:id="rId8"/>
    <externalReference r:id="rId9"/>
    <externalReference r:id="rId10"/>
  </externalReferences>
  <definedNames>
    <definedName name="_Fill" localSheetId="4" hidden="1">#REF!</definedName>
    <definedName name="_Fill" localSheetId="3" hidden="1">#REF!</definedName>
    <definedName name="_Fill" hidden="1">#REF!</definedName>
    <definedName name="_xlnm._FilterDatabase" localSheetId="6" hidden="1">CBI!$B$10:$P$35</definedName>
    <definedName name="_xlnm._FilterDatabase" localSheetId="4" hidden="1">'S6-Filter-Battery'!$B$12:$X$25</definedName>
    <definedName name="_xlnm._FilterDatabase" localSheetId="3" hidden="1">'S6-Filter-Solar'!$B$12:$X$25</definedName>
    <definedName name="_xlnm._FilterDatabase" localSheetId="2" hidden="1">'S6-Summary'!$B$17:$W$44</definedName>
    <definedName name="_Order1">255</definedName>
    <definedName name="_Order2">255</definedName>
    <definedName name="AAAAAAAAAAAAAA" hidden="1">{#N/A,#N/A,FALSE,"Coversheet";#N/A,#N/A,FALSE,"QA"}</definedName>
    <definedName name="AccessDatabase">"I:\COMTREL\FINICLE\TradeSummary.mdb"</definedName>
    <definedName name="AS2DocOpenMode">"AS2DocumentEdit"</definedName>
    <definedName name="AuroraBaseYear">'[1]Aurora_New Resources'!$C$2</definedName>
    <definedName name="b" hidden="1">{#N/A,#N/A,FALSE,"Coversheet";#N/A,#N/A,FALSE,"QA"}</definedName>
    <definedName name="BaseYear">'[1]Thermal Options'!$H$2</definedName>
    <definedName name="CBWorkbookPriority">-1894858854</definedName>
    <definedName name="ConversionFactor">[1]Assumptions!$B$13</definedName>
    <definedName name="DELETE01" hidden="1">{#N/A,#N/A,FALSE,"Coversheet";#N/A,#N/A,FALSE,"QA"}</definedName>
    <definedName name="DELETE02" hidden="1">{#N/A,#N/A,FALSE,"Schedule F";#N/A,#N/A,FALSE,"Schedule G"}</definedName>
    <definedName name="Delete06" hidden="1">{#N/A,#N/A,FALSE,"Coversheet";#N/A,#N/A,FALSE,"QA"}</definedName>
    <definedName name="Delete1" hidden="1">{#N/A,#N/A,FALSE,"Coversheet";#N/A,#N/A,FALSE,"QA"}</definedName>
    <definedName name="FedTaxRate">[1]Assumptions!$B$15</definedName>
    <definedName name="GTInsRate">[1]Assumptions!$B$17</definedName>
    <definedName name="HTML_CodePage">1252</definedName>
    <definedName name="HTML_Control">{"'3P'!$A$1:$L$58"}</definedName>
    <definedName name="HTML_Description">""</definedName>
    <definedName name="HTML_Email">""</definedName>
    <definedName name="HTML_Header">"Attachment 3P"</definedName>
    <definedName name="HTML_LastUpdate">"09/20/2000"</definedName>
    <definedName name="HTML_LineAfter">FALSE</definedName>
    <definedName name="HTML_LineBefore">FALSE</definedName>
    <definedName name="HTML_Name">"BV"</definedName>
    <definedName name="HTML_OBDlg2">TRUE</definedName>
    <definedName name="HTML_OBDlg4">TRUE</definedName>
    <definedName name="HTML_OS">0</definedName>
    <definedName name="HTML_PathFile">"E:\BV Users_D\a50 - Design Engineering\50.2000, Guidelines\MyHTML.htm"</definedName>
    <definedName name="HTML_Title">"51_2101, a3"</definedName>
    <definedName name="inctaxrate">0.4</definedName>
    <definedName name="InsRate">[1]Assumptions!$B$12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vsASD">"V1999-02-28"</definedName>
    <definedName name="NvsAutoDrillOk">"VN"</definedName>
    <definedName name="NvsElapsedTime">0.00604305555316387</definedName>
    <definedName name="NvsEndTime">36245.5384840278</definedName>
    <definedName name="NvsInstSpec">"%,FPPL_SUPP_RES_CTR,TPPL_RPTD_SRC,NFOSSIL"</definedName>
    <definedName name="NvsLayoutType">"M3"</definedName>
    <definedName name="NvsNplSpec">"%,X,RNF..,CZF.."</definedName>
    <definedName name="NvsPanelEffdt">"V1900-01-01"</definedName>
    <definedName name="NvsPanelSetid">"VSHARE"</definedName>
    <definedName name="NvsReqBU">"V10000"</definedName>
    <definedName name="NvsReqBUOnly">"VN"</definedName>
    <definedName name="NvsTransLed">"VN"</definedName>
    <definedName name="NvsTreeASD">"V1999-02-28"</definedName>
    <definedName name="NvsValTbl.ACCOUNT">"GL_ACCOUNT_TBL"</definedName>
    <definedName name="NvsValTbl.BUSINESS_UNIT">"BUS_UNIT_TBL_GL"</definedName>
    <definedName name="NvsValTbl.PPL_ACTIVITY">"PPL_ACT_ALL_VW"</definedName>
    <definedName name="NvsValTbl.PPL_CONS_RES_CTR">"PPL_CRC_ALL_VW"</definedName>
    <definedName name="NvsValTbl.PRODUCT">"PROD_ALL_VW"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PropTaxRate">[1]Assumptions!$B$10</definedName>
    <definedName name="PropTaxRatio">[1]Assumptions!$B$11</definedName>
    <definedName name="RENAME" localSheetId="4" hidden="1">#REF!</definedName>
    <definedName name="RENAME" localSheetId="3" hidden="1">#REF!</definedName>
    <definedName name="RENAME" hidden="1">#REF!</definedName>
    <definedName name="RENAME2" localSheetId="4" hidden="1">#REF!</definedName>
    <definedName name="RENAME2" localSheetId="3" hidden="1">#REF!</definedName>
    <definedName name="RENAME2" hidden="1">#REF!</definedName>
    <definedName name="RevBaseYear">'[2]March Point2'!$M$9</definedName>
    <definedName name="RevBaseYear2">'[2]March Point2'!$M$10</definedName>
    <definedName name="RevBaseYear3">'[2]March Point2'!$M$11</definedName>
    <definedName name="solver_eval">0</definedName>
    <definedName name="solver_ntri">1000</definedName>
    <definedName name="solver_rsmp">1</definedName>
    <definedName name="solver_seed">0</definedName>
    <definedName name="StartDate">[1]Assumptions!$C$6</definedName>
    <definedName name="TEst" hidden="1">{#N/A,#N/A,FALSE,"Coversheet";#N/A,#N/A,FALSE,"QA"}</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VOMesc">'[1]Aurora_New Resources'!$C$4</definedName>
    <definedName name="wnp3ex_wkly_vect_input">[3]WNP3_BPA_Exchange!$D$75:$AR$243</definedName>
    <definedName name="wrn.Fundamental." hidden="1">{#N/A,#N/A,TRUE,"CoverPage";#N/A,#N/A,TRUE,"Gas";#N/A,#N/A,TRUE,"Power";#N/A,#N/A,TRUE,"Historical DJ Mthly Prices"}</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1" l="1"/>
  <c r="U20" i="1"/>
  <c r="U21" i="1"/>
  <c r="U22" i="1"/>
  <c r="U23" i="1"/>
  <c r="U25" i="1"/>
  <c r="U26" i="1"/>
  <c r="U27" i="1"/>
  <c r="U28" i="1"/>
  <c r="U29" i="1"/>
  <c r="U32" i="1"/>
  <c r="U24" i="1" s="1"/>
  <c r="U33" i="1"/>
  <c r="U34" i="1"/>
  <c r="U35" i="1"/>
  <c r="U36" i="1"/>
  <c r="U37" i="1"/>
  <c r="U38" i="1"/>
  <c r="U39" i="1"/>
  <c r="U40" i="1"/>
  <c r="U41" i="1"/>
  <c r="U42" i="1"/>
  <c r="U43" i="1"/>
  <c r="U18" i="1"/>
  <c r="O5" i="3" l="1"/>
  <c r="N5" i="3"/>
  <c r="O4" i="3"/>
  <c r="N4" i="3"/>
  <c r="N7" i="3"/>
  <c r="O7" i="3"/>
  <c r="N8" i="3"/>
  <c r="O8" i="3"/>
  <c r="N9" i="3"/>
  <c r="O9" i="3"/>
  <c r="N10" i="3"/>
  <c r="O10" i="3"/>
  <c r="N11" i="3"/>
  <c r="O11" i="3"/>
  <c r="N12" i="3"/>
  <c r="O12" i="3"/>
  <c r="N13" i="3"/>
  <c r="O13" i="3"/>
  <c r="P13" i="3"/>
  <c r="O6" i="3"/>
  <c r="N6" i="3"/>
  <c r="N19" i="3"/>
  <c r="O19" i="3"/>
  <c r="N20" i="3"/>
  <c r="O20" i="3"/>
  <c r="N21" i="3"/>
  <c r="O21" i="3"/>
  <c r="O18" i="3"/>
  <c r="N18" i="3"/>
  <c r="T25" i="10" l="1"/>
  <c r="T24" i="10"/>
  <c r="T23" i="10"/>
  <c r="T22" i="10"/>
  <c r="T21" i="10"/>
  <c r="T16" i="10"/>
  <c r="T15" i="10"/>
  <c r="T14" i="9"/>
  <c r="T15" i="9"/>
  <c r="T16" i="9"/>
  <c r="T17" i="9"/>
  <c r="T18" i="9"/>
  <c r="T19" i="9"/>
  <c r="T20" i="9"/>
  <c r="T21" i="9"/>
  <c r="T22" i="9"/>
  <c r="T23" i="9"/>
  <c r="T24" i="9"/>
  <c r="T25" i="9"/>
  <c r="T13" i="9"/>
  <c r="G41" i="11" l="1"/>
  <c r="F41" i="11"/>
  <c r="E41" i="11"/>
  <c r="F38" i="11"/>
  <c r="G38" i="11"/>
  <c r="F40" i="11"/>
  <c r="G40" i="11"/>
  <c r="E40" i="11"/>
  <c r="E38" i="11"/>
  <c r="M15" i="11" l="1"/>
  <c r="M20" i="11"/>
  <c r="M23" i="11"/>
  <c r="M30" i="11"/>
  <c r="M35" i="11"/>
  <c r="M14" i="11"/>
  <c r="M19" i="11"/>
  <c r="M22" i="11"/>
  <c r="M24" i="11"/>
  <c r="M28" i="11"/>
  <c r="M34" i="11"/>
  <c r="M13" i="11"/>
  <c r="M18" i="11"/>
  <c r="M17" i="11"/>
  <c r="M26" i="11"/>
  <c r="M31" i="11"/>
  <c r="M33" i="11"/>
  <c r="M11" i="11"/>
  <c r="M16" i="11"/>
  <c r="M21" i="11"/>
  <c r="M25" i="11"/>
  <c r="M27" i="11"/>
  <c r="M32" i="11"/>
  <c r="M29" i="11"/>
  <c r="K14" i="11"/>
  <c r="K19" i="11"/>
  <c r="K22" i="11"/>
  <c r="K24" i="11"/>
  <c r="K28" i="11"/>
  <c r="K13" i="11"/>
  <c r="K18" i="11"/>
  <c r="K17" i="11"/>
  <c r="K26" i="11"/>
  <c r="K31" i="11"/>
  <c r="K33" i="11"/>
  <c r="K11" i="11"/>
  <c r="K16" i="11"/>
  <c r="K21" i="11"/>
  <c r="K25" i="11"/>
  <c r="K27" i="11"/>
  <c r="K32" i="11"/>
  <c r="K12" i="11"/>
  <c r="K29" i="11"/>
  <c r="K15" i="11"/>
  <c r="K20" i="11"/>
  <c r="K23" i="11"/>
  <c r="K30" i="11"/>
  <c r="K35" i="11"/>
  <c r="K34" i="11"/>
  <c r="I13" i="11"/>
  <c r="I18" i="11"/>
  <c r="I17" i="11"/>
  <c r="I26" i="11"/>
  <c r="I31" i="11"/>
  <c r="I33" i="11"/>
  <c r="I11" i="11"/>
  <c r="I16" i="11"/>
  <c r="I21" i="11"/>
  <c r="I25" i="11"/>
  <c r="I27" i="11"/>
  <c r="I32" i="11"/>
  <c r="I15" i="11"/>
  <c r="I20" i="11"/>
  <c r="I23" i="11"/>
  <c r="I30" i="11"/>
  <c r="I29" i="11"/>
  <c r="I35" i="11"/>
  <c r="I24" i="11"/>
  <c r="I34" i="11"/>
  <c r="I14" i="11"/>
  <c r="I19" i="11"/>
  <c r="I22" i="11"/>
  <c r="I28" i="11"/>
  <c r="E39" i="11"/>
  <c r="G39" i="11"/>
  <c r="F39" i="11"/>
  <c r="G37" i="11"/>
  <c r="M12" i="11"/>
  <c r="E37" i="11"/>
  <c r="F37" i="11"/>
  <c r="I12" i="11"/>
  <c r="J21" i="3"/>
  <c r="K21" i="3"/>
  <c r="L21" i="3"/>
  <c r="L20" i="3"/>
  <c r="K20" i="3"/>
  <c r="J20" i="3"/>
  <c r="L14" i="11" l="1"/>
  <c r="L19" i="11"/>
  <c r="L22" i="11"/>
  <c r="L24" i="11"/>
  <c r="L28" i="11"/>
  <c r="L13" i="11"/>
  <c r="L17" i="11"/>
  <c r="L33" i="11"/>
  <c r="L11" i="11"/>
  <c r="L16" i="11"/>
  <c r="L21" i="11"/>
  <c r="L25" i="11"/>
  <c r="L27" i="11"/>
  <c r="L32" i="11"/>
  <c r="L18" i="11"/>
  <c r="L31" i="11"/>
  <c r="L15" i="11"/>
  <c r="L20" i="11"/>
  <c r="L23" i="11"/>
  <c r="L30" i="11"/>
  <c r="L29" i="11"/>
  <c r="L35" i="11"/>
  <c r="L34" i="11"/>
  <c r="L26" i="11"/>
  <c r="L41" i="11" s="1"/>
  <c r="L12" i="11"/>
  <c r="N15" i="11"/>
  <c r="N20" i="11"/>
  <c r="N30" i="11"/>
  <c r="N35" i="11"/>
  <c r="N24" i="11"/>
  <c r="N12" i="11"/>
  <c r="N22" i="11"/>
  <c r="N34" i="11"/>
  <c r="N13" i="11"/>
  <c r="N18" i="11"/>
  <c r="N17" i="11"/>
  <c r="N26" i="11"/>
  <c r="N31" i="11"/>
  <c r="N33" i="11"/>
  <c r="N11" i="11"/>
  <c r="N16" i="11"/>
  <c r="N21" i="11"/>
  <c r="N25" i="11"/>
  <c r="N27" i="11"/>
  <c r="N32" i="11"/>
  <c r="N23" i="11"/>
  <c r="N29" i="11"/>
  <c r="N14" i="11"/>
  <c r="N19" i="11"/>
  <c r="N28" i="11"/>
  <c r="J13" i="11"/>
  <c r="J18" i="11"/>
  <c r="J17" i="11"/>
  <c r="J26" i="11"/>
  <c r="J33" i="11"/>
  <c r="J16" i="11"/>
  <c r="J41" i="11" s="1"/>
  <c r="J32" i="11"/>
  <c r="J21" i="11"/>
  <c r="J27" i="11"/>
  <c r="J15" i="11"/>
  <c r="J20" i="11"/>
  <c r="J23" i="11"/>
  <c r="J30" i="11"/>
  <c r="J29" i="11"/>
  <c r="J35" i="11"/>
  <c r="J12" i="11"/>
  <c r="J25" i="11"/>
  <c r="J14" i="11"/>
  <c r="J19" i="11"/>
  <c r="J22" i="11"/>
  <c r="J24" i="11"/>
  <c r="J28" i="11"/>
  <c r="J34" i="11"/>
  <c r="J31" i="11"/>
  <c r="J11" i="11"/>
  <c r="M41" i="11"/>
  <c r="K41" i="11"/>
  <c r="I41" i="11"/>
  <c r="L18" i="3"/>
  <c r="K18" i="3"/>
  <c r="J18" i="3"/>
  <c r="N41" i="11" l="1"/>
  <c r="J36" i="1"/>
  <c r="U13" i="10" l="1"/>
  <c r="U19" i="10"/>
  <c r="U21" i="10"/>
  <c r="U14" i="9"/>
  <c r="U24" i="10"/>
  <c r="U18" i="10"/>
  <c r="U13" i="9"/>
  <c r="U17" i="10"/>
  <c r="U15" i="10"/>
  <c r="U20" i="9"/>
  <c r="U14" i="10"/>
  <c r="U16" i="10"/>
  <c r="U20" i="10"/>
  <c r="P5" i="3"/>
  <c r="U15" i="9" l="1"/>
  <c r="P4" i="3"/>
  <c r="U17" i="9"/>
  <c r="P6" i="3"/>
  <c r="U23" i="10"/>
  <c r="P20" i="3"/>
  <c r="U21" i="9"/>
  <c r="P8" i="3"/>
  <c r="P18" i="3"/>
  <c r="U23" i="9"/>
  <c r="P10" i="3"/>
  <c r="U24" i="9"/>
  <c r="P9" i="3"/>
  <c r="U22" i="10"/>
  <c r="P19" i="3"/>
  <c r="U25" i="9"/>
  <c r="P12" i="3"/>
  <c r="U18" i="9"/>
  <c r="P7" i="3"/>
  <c r="U25" i="10"/>
  <c r="P21" i="3"/>
  <c r="U22" i="9"/>
  <c r="P11" i="3"/>
  <c r="U16" i="9"/>
  <c r="U19" i="9"/>
  <c r="I14" i="10"/>
  <c r="I15" i="10"/>
  <c r="I16" i="10"/>
  <c r="I17" i="10"/>
  <c r="I18" i="10"/>
  <c r="I19" i="10"/>
  <c r="I20" i="10"/>
  <c r="I21" i="10"/>
  <c r="I22" i="10"/>
  <c r="I23" i="10"/>
  <c r="I24" i="10"/>
  <c r="I25" i="10"/>
  <c r="I13" i="10"/>
  <c r="I18" i="9"/>
  <c r="I19" i="9"/>
  <c r="J19" i="9"/>
  <c r="K19" i="9"/>
  <c r="L19" i="9"/>
  <c r="I20" i="9"/>
  <c r="I21" i="9"/>
  <c r="I22" i="9"/>
  <c r="I23" i="9"/>
  <c r="I24" i="9"/>
  <c r="I25" i="9"/>
  <c r="I17" i="9"/>
  <c r="L19" i="1"/>
  <c r="L13" i="10" s="1"/>
  <c r="K19" i="1"/>
  <c r="K13" i="10" s="1"/>
  <c r="J19" i="1"/>
  <c r="J13" i="10" s="1"/>
  <c r="L42" i="1"/>
  <c r="L24" i="9" s="1"/>
  <c r="K42" i="1"/>
  <c r="K24" i="9" s="1"/>
  <c r="J42" i="1"/>
  <c r="J24" i="9" s="1"/>
  <c r="L40" i="1"/>
  <c r="L23" i="9" s="1"/>
  <c r="K40" i="1"/>
  <c r="K23" i="9" s="1"/>
  <c r="J40" i="1"/>
  <c r="J23" i="9" s="1"/>
  <c r="L35" i="1"/>
  <c r="L25" i="9" s="1"/>
  <c r="K35" i="1"/>
  <c r="K25" i="9" s="1"/>
  <c r="J35" i="1"/>
  <c r="J25" i="9" s="1"/>
  <c r="L41" i="1"/>
  <c r="L22" i="9" s="1"/>
  <c r="K41" i="1"/>
  <c r="K22" i="9" s="1"/>
  <c r="J41" i="1"/>
  <c r="J22" i="9" s="1"/>
  <c r="L34" i="1"/>
  <c r="L20" i="9" s="1"/>
  <c r="K34" i="1"/>
  <c r="K20" i="9" s="1"/>
  <c r="J34" i="1"/>
  <c r="J20" i="9" s="1"/>
  <c r="L23" i="1"/>
  <c r="L17" i="9" s="1"/>
  <c r="K23" i="1"/>
  <c r="K17" i="9" s="1"/>
  <c r="J23" i="1"/>
  <c r="J17" i="9" s="1"/>
  <c r="L25" i="1"/>
  <c r="L18" i="9" s="1"/>
  <c r="K25" i="1"/>
  <c r="K18" i="9" s="1"/>
  <c r="J25" i="1"/>
  <c r="J18" i="9" s="1"/>
  <c r="L30" i="1"/>
  <c r="L21" i="9" s="1"/>
  <c r="K30" i="1"/>
  <c r="K21" i="9" s="1"/>
  <c r="J30" i="1"/>
  <c r="J21" i="9" s="1"/>
  <c r="J31" i="1"/>
  <c r="J21" i="10" s="1"/>
  <c r="L31" i="1"/>
  <c r="L21" i="10" s="1"/>
  <c r="K31" i="1"/>
  <c r="K21" i="10" s="1"/>
  <c r="J28" i="1"/>
  <c r="J16" i="10" s="1"/>
  <c r="K28" i="1"/>
  <c r="K16" i="10" s="1"/>
  <c r="L28" i="1"/>
  <c r="L16" i="10" s="1"/>
  <c r="J37" i="1"/>
  <c r="J25" i="10" s="1"/>
  <c r="K37" i="1"/>
  <c r="K25" i="10" s="1"/>
  <c r="L37" i="1"/>
  <c r="L25" i="10" s="1"/>
  <c r="J39" i="1"/>
  <c r="J23" i="10" s="1"/>
  <c r="K39" i="1"/>
  <c r="K23" i="10" s="1"/>
  <c r="L39" i="1"/>
  <c r="L23" i="10" s="1"/>
  <c r="J29" i="1"/>
  <c r="J18" i="10" s="1"/>
  <c r="K29" i="1"/>
  <c r="K18" i="10" s="1"/>
  <c r="L29" i="1"/>
  <c r="L18" i="10" s="1"/>
  <c r="J26" i="1"/>
  <c r="J19" i="10" s="1"/>
  <c r="K26" i="1"/>
  <c r="K19" i="10" s="1"/>
  <c r="L26" i="1"/>
  <c r="L19" i="10" s="1"/>
  <c r="J33" i="1"/>
  <c r="J20" i="10" s="1"/>
  <c r="K33" i="1"/>
  <c r="K20" i="10" s="1"/>
  <c r="L33" i="1"/>
  <c r="L20" i="10" s="1"/>
  <c r="L38" i="1"/>
  <c r="L24" i="10" s="1"/>
  <c r="K38" i="1"/>
  <c r="K24" i="10" s="1"/>
  <c r="J38" i="1"/>
  <c r="J24" i="10" s="1"/>
  <c r="L43" i="1"/>
  <c r="L22" i="10" s="1"/>
  <c r="K43" i="1"/>
  <c r="K22" i="10" s="1"/>
  <c r="J43" i="1"/>
  <c r="J22" i="10" s="1"/>
  <c r="L27" i="1"/>
  <c r="L17" i="10" s="1"/>
  <c r="K27" i="1"/>
  <c r="K17" i="10" s="1"/>
  <c r="J27" i="1"/>
  <c r="J17" i="10" s="1"/>
  <c r="J20" i="1"/>
  <c r="J14" i="10" s="1"/>
  <c r="K20" i="1"/>
  <c r="K14" i="10" s="1"/>
  <c r="L20" i="1"/>
  <c r="L14" i="10" s="1"/>
  <c r="K36" i="1"/>
  <c r="K15" i="10" s="1"/>
  <c r="L36" i="1"/>
  <c r="L15" i="10" s="1"/>
  <c r="J15" i="10"/>
  <c r="M19" i="9" l="1"/>
  <c r="N19" i="9"/>
  <c r="O19" i="9"/>
  <c r="P19" i="9"/>
  <c r="Q19" i="9"/>
  <c r="Q13" i="10"/>
  <c r="P13" i="10"/>
  <c r="O13" i="10"/>
  <c r="N13" i="10"/>
  <c r="M13" i="10"/>
  <c r="Q23" i="10"/>
  <c r="P23" i="10"/>
  <c r="O23" i="10"/>
  <c r="N23" i="10"/>
  <c r="M23" i="10"/>
  <c r="Q25" i="10"/>
  <c r="P25" i="10"/>
  <c r="O25" i="10"/>
  <c r="N25" i="10"/>
  <c r="M25" i="10"/>
  <c r="Q16" i="10"/>
  <c r="P16" i="10"/>
  <c r="O16" i="10"/>
  <c r="N16" i="10"/>
  <c r="M16" i="10"/>
  <c r="Q20" i="10"/>
  <c r="P20" i="10"/>
  <c r="O20" i="10"/>
  <c r="N20" i="10"/>
  <c r="M20" i="10"/>
  <c r="Q19" i="10"/>
  <c r="P19" i="10"/>
  <c r="O19" i="10"/>
  <c r="N19" i="10"/>
  <c r="M19" i="10"/>
  <c r="Q18" i="10"/>
  <c r="P18" i="10"/>
  <c r="O18" i="10"/>
  <c r="N18" i="10"/>
  <c r="M18" i="10"/>
  <c r="Q24" i="10"/>
  <c r="P24" i="10"/>
  <c r="O24" i="10"/>
  <c r="N24" i="10"/>
  <c r="M24" i="10"/>
  <c r="Q22" i="10"/>
  <c r="P22" i="10"/>
  <c r="O22" i="10"/>
  <c r="N22" i="10"/>
  <c r="M22" i="10"/>
  <c r="Q17" i="10"/>
  <c r="P17" i="10"/>
  <c r="O17" i="10"/>
  <c r="N17" i="10"/>
  <c r="M17" i="10"/>
  <c r="Q14" i="10"/>
  <c r="P14" i="10"/>
  <c r="O14" i="10"/>
  <c r="N14" i="10"/>
  <c r="M14" i="10"/>
  <c r="Q15" i="10"/>
  <c r="P15" i="10"/>
  <c r="O15" i="10"/>
  <c r="N15" i="10"/>
  <c r="M15" i="10"/>
  <c r="R21" i="10" l="1"/>
  <c r="R22" i="10"/>
  <c r="R25" i="10"/>
  <c r="R18" i="10"/>
  <c r="R13" i="10"/>
  <c r="R15" i="10"/>
  <c r="R24" i="10"/>
  <c r="R16" i="10"/>
  <c r="R14" i="10"/>
  <c r="R17" i="10"/>
  <c r="R19" i="10"/>
  <c r="R20" i="10"/>
  <c r="R23" i="10"/>
  <c r="R27" i="10" l="1"/>
  <c r="R19" i="9" l="1"/>
  <c r="Q24" i="9"/>
  <c r="P24" i="9"/>
  <c r="O24" i="9"/>
  <c r="N24" i="9"/>
  <c r="M24" i="9"/>
  <c r="Q23" i="9"/>
  <c r="P23" i="9"/>
  <c r="O23" i="9"/>
  <c r="N23" i="9"/>
  <c r="M23" i="9"/>
  <c r="R21" i="9"/>
  <c r="Q25" i="9"/>
  <c r="P25" i="9"/>
  <c r="O25" i="9"/>
  <c r="N25" i="9"/>
  <c r="M25" i="9"/>
  <c r="Q22" i="9"/>
  <c r="P22" i="9"/>
  <c r="O22" i="9"/>
  <c r="N22" i="9"/>
  <c r="M22" i="9"/>
  <c r="Q20" i="9"/>
  <c r="P20" i="9"/>
  <c r="O20" i="9"/>
  <c r="N20" i="9"/>
  <c r="M20" i="9"/>
  <c r="Q17" i="9"/>
  <c r="P17" i="9"/>
  <c r="O17" i="9"/>
  <c r="N17" i="9"/>
  <c r="M17" i="9"/>
  <c r="Q18" i="9"/>
  <c r="P18" i="9"/>
  <c r="O18" i="9"/>
  <c r="N18" i="9"/>
  <c r="M18" i="9"/>
  <c r="R16" i="9"/>
  <c r="Q16" i="9"/>
  <c r="P16" i="9"/>
  <c r="O16" i="9"/>
  <c r="N16" i="9"/>
  <c r="M16" i="9"/>
  <c r="R15" i="9"/>
  <c r="Q15" i="9"/>
  <c r="P15" i="9"/>
  <c r="O15" i="9"/>
  <c r="N15" i="9"/>
  <c r="M15" i="9"/>
  <c r="Q14" i="9"/>
  <c r="P14" i="9"/>
  <c r="O14" i="9"/>
  <c r="N14" i="9"/>
  <c r="M14" i="9"/>
  <c r="L14" i="9"/>
  <c r="K14" i="9"/>
  <c r="J14" i="9"/>
  <c r="I14" i="9"/>
  <c r="Q13" i="9"/>
  <c r="P13" i="9"/>
  <c r="O13" i="9"/>
  <c r="N13" i="9"/>
  <c r="M13" i="9"/>
  <c r="L13" i="9"/>
  <c r="K13" i="9"/>
  <c r="J13" i="9"/>
  <c r="I13" i="9"/>
  <c r="R23" i="9" l="1"/>
  <c r="R18" i="9"/>
  <c r="R24" i="9"/>
  <c r="R14" i="9"/>
  <c r="R22" i="9"/>
  <c r="R25" i="9"/>
  <c r="R13" i="9"/>
  <c r="R17" i="9"/>
  <c r="R20" i="9"/>
  <c r="R27" i="9" l="1"/>
  <c r="R24" i="1" l="1"/>
  <c r="M13" i="3"/>
  <c r="M6" i="3" l="1"/>
  <c r="M21" i="3"/>
  <c r="M20" i="3" l="1"/>
  <c r="M11" i="3"/>
  <c r="M12" i="3"/>
  <c r="M40" i="1" l="1"/>
  <c r="N40" i="1"/>
  <c r="O40" i="1"/>
  <c r="P40" i="1"/>
  <c r="Q40" i="1"/>
  <c r="M18" i="1"/>
  <c r="N18" i="1"/>
  <c r="O18" i="1"/>
  <c r="P18" i="1"/>
  <c r="Q18" i="1"/>
  <c r="M32" i="1"/>
  <c r="N32" i="1"/>
  <c r="O32" i="1"/>
  <c r="P32" i="1"/>
  <c r="Q32" i="1"/>
  <c r="M37" i="1"/>
  <c r="N37" i="1"/>
  <c r="O37" i="1"/>
  <c r="P37" i="1"/>
  <c r="Q37" i="1"/>
  <c r="M39" i="1"/>
  <c r="N39" i="1"/>
  <c r="O39" i="1"/>
  <c r="P39" i="1"/>
  <c r="Q39" i="1"/>
  <c r="M34" i="1"/>
  <c r="N34" i="1"/>
  <c r="O34" i="1"/>
  <c r="P34" i="1"/>
  <c r="Q34" i="1"/>
  <c r="M43" i="1"/>
  <c r="N43" i="1"/>
  <c r="O43" i="1"/>
  <c r="P43" i="1"/>
  <c r="Q43" i="1"/>
  <c r="M35" i="1"/>
  <c r="N35" i="1"/>
  <c r="O35" i="1"/>
  <c r="P35" i="1"/>
  <c r="Q35" i="1"/>
  <c r="M41" i="1"/>
  <c r="N41" i="1"/>
  <c r="O41" i="1"/>
  <c r="P41" i="1"/>
  <c r="Q41" i="1"/>
  <c r="M42" i="1"/>
  <c r="N42" i="1"/>
  <c r="O42" i="1"/>
  <c r="P42" i="1"/>
  <c r="Q42" i="1"/>
  <c r="M20" i="1"/>
  <c r="N20" i="1"/>
  <c r="O20" i="1"/>
  <c r="P20" i="1"/>
  <c r="Q20" i="1"/>
  <c r="M19" i="1"/>
  <c r="N19" i="1"/>
  <c r="O19" i="1"/>
  <c r="P19" i="1"/>
  <c r="Q19" i="1"/>
  <c r="M28" i="1"/>
  <c r="N28" i="1"/>
  <c r="O28" i="1"/>
  <c r="P28" i="1"/>
  <c r="Q28" i="1"/>
  <c r="M27" i="1"/>
  <c r="N27" i="1"/>
  <c r="O27" i="1"/>
  <c r="P27" i="1"/>
  <c r="Q27" i="1"/>
  <c r="M26" i="1"/>
  <c r="N26" i="1"/>
  <c r="O26" i="1"/>
  <c r="P26" i="1"/>
  <c r="Q26" i="1"/>
  <c r="M29" i="1"/>
  <c r="N29" i="1"/>
  <c r="O29" i="1"/>
  <c r="P29" i="1"/>
  <c r="Q29" i="1"/>
  <c r="M36" i="1"/>
  <c r="N36" i="1"/>
  <c r="O36" i="1"/>
  <c r="P36" i="1"/>
  <c r="Q36" i="1"/>
  <c r="M25" i="1"/>
  <c r="N25" i="1"/>
  <c r="O25" i="1"/>
  <c r="P25" i="1"/>
  <c r="Q25" i="1"/>
  <c r="M33" i="1"/>
  <c r="N33" i="1"/>
  <c r="O33" i="1"/>
  <c r="P33" i="1"/>
  <c r="Q33" i="1"/>
  <c r="M38" i="1"/>
  <c r="N38" i="1"/>
  <c r="O38" i="1"/>
  <c r="P38" i="1"/>
  <c r="Q38" i="1"/>
  <c r="I21" i="1"/>
  <c r="J21" i="1"/>
  <c r="K21" i="1"/>
  <c r="L21" i="1"/>
  <c r="M21" i="1"/>
  <c r="N21" i="1"/>
  <c r="O21" i="1"/>
  <c r="P21" i="1"/>
  <c r="Q21" i="1"/>
  <c r="I22" i="1"/>
  <c r="J22" i="1"/>
  <c r="K22" i="1"/>
  <c r="L22" i="1"/>
  <c r="M22" i="1"/>
  <c r="N22" i="1"/>
  <c r="O22" i="1"/>
  <c r="P22" i="1"/>
  <c r="Q22" i="1"/>
  <c r="M23" i="1"/>
  <c r="N23" i="1"/>
  <c r="O23" i="1"/>
  <c r="P23" i="1"/>
  <c r="Q23" i="1"/>
  <c r="M19" i="3" l="1"/>
  <c r="M18" i="3" l="1"/>
  <c r="M5" i="3" l="1"/>
  <c r="M4" i="3"/>
  <c r="M10" i="3"/>
  <c r="M8" i="3"/>
  <c r="M9" i="3"/>
  <c r="M7" i="3"/>
  <c r="M14" i="3" l="1"/>
  <c r="R30" i="1"/>
  <c r="R31" i="1"/>
  <c r="R36" i="1" l="1"/>
  <c r="R28" i="1"/>
  <c r="R40" i="1"/>
  <c r="R38" i="1"/>
  <c r="R22" i="1"/>
  <c r="R23" i="1"/>
  <c r="R20" i="1"/>
  <c r="R29" i="1"/>
  <c r="R18" i="1"/>
  <c r="R34" i="1"/>
  <c r="R43" i="1"/>
  <c r="R33" i="1"/>
  <c r="R21" i="1"/>
  <c r="R25" i="1"/>
  <c r="R35" i="1"/>
  <c r="R37" i="1"/>
  <c r="R42" i="1"/>
  <c r="R27" i="1"/>
  <c r="R26" i="1"/>
  <c r="R39" i="1"/>
  <c r="R32" i="1"/>
  <c r="R41" i="1"/>
  <c r="R19" i="1"/>
  <c r="D3" i="2"/>
  <c r="D2" i="2"/>
  <c r="D1" i="2"/>
  <c r="R45" i="1" l="1"/>
  <c r="R46" i="1"/>
  <c r="D4" i="2"/>
  <c r="M22" i="3" l="1"/>
</calcChain>
</file>

<file path=xl/sharedStrings.xml><?xml version="1.0" encoding="utf-8"?>
<sst xmlns="http://schemas.openxmlformats.org/spreadsheetml/2006/main" count="946" uniqueCount="205">
  <si>
    <t>Solar</t>
  </si>
  <si>
    <t>Battery</t>
  </si>
  <si>
    <t>Solar+Battery</t>
  </si>
  <si>
    <t>Total</t>
  </si>
  <si>
    <t>i</t>
  </si>
  <si>
    <t>Suite</t>
  </si>
  <si>
    <t>Market Potential</t>
  </si>
  <si>
    <t>DER #</t>
  </si>
  <si>
    <t>Program Concept</t>
  </si>
  <si>
    <t>Resource Type</t>
  </si>
  <si>
    <t>Program Description</t>
  </si>
  <si>
    <t>FOTM or BTM</t>
  </si>
  <si>
    <t>Ownership</t>
  </si>
  <si>
    <t xml:space="preserve">Customer-Facing? </t>
  </si>
  <si>
    <t>Mechanism</t>
  </si>
  <si>
    <t>Under Development, In Operation, or New?</t>
  </si>
  <si>
    <t>3rd Party Customer-Sited Distributed Battery PPA</t>
  </si>
  <si>
    <t>3rd Party installs/manages network of customer-sited batteries that provide backup power and RE integration for customers. 3rd Party will aggregate network of batteries to respond to dispatch signal from PSE to help integreate renewables and manage system or local peak.</t>
  </si>
  <si>
    <t>BTM</t>
  </si>
  <si>
    <t>3rd Party</t>
  </si>
  <si>
    <t>Yes</t>
  </si>
  <si>
    <t>3rd Party Offering</t>
  </si>
  <si>
    <t>New</t>
  </si>
  <si>
    <t>X</t>
  </si>
  <si>
    <t>3rd Party Utility-scale Distributed Battery PPA</t>
  </si>
  <si>
    <t>3rd Party installs/manges single/network of batteries to respond to dispatch signal from PSE to help increase power quality and/or resiliency, as well as manage system/local peak. Battery through All Source.</t>
  </si>
  <si>
    <t>FOTM</t>
  </si>
  <si>
    <t>No</t>
  </si>
  <si>
    <t>Portfolio Resource</t>
  </si>
  <si>
    <t>C&amp;I Battery Install Incentive</t>
  </si>
  <si>
    <t>PSE offers upfront incentive to commercial customer to install their own BESS, with terms for operating modes that lead to optimal load behavior.</t>
  </si>
  <si>
    <t>Customer(s)</t>
  </si>
  <si>
    <t>PSE Incentive</t>
  </si>
  <si>
    <t>C&amp;I Space Leasing for Batteries</t>
  </si>
  <si>
    <t>PSE leases space from/at C&amp;I customers to deploy BESS to improve power quality and/or resiliency and manage system/local peak. Backup power for host customer as additional integration.</t>
  </si>
  <si>
    <t>PSE</t>
  </si>
  <si>
    <t>PSE Program</t>
  </si>
  <si>
    <t>Multi-Family Unit Battery Program</t>
  </si>
  <si>
    <t>PSE partners with MFU owner/developer to deploy battery program. MFU rentees benefit from back-up power and PSE uses batteries to help manage system/local peaks.</t>
  </si>
  <si>
    <t>PSE or PPA</t>
  </si>
  <si>
    <t>PSE Program / 3rd Party Offering</t>
  </si>
  <si>
    <t>PSE Mobile Batteries</t>
  </si>
  <si>
    <t>PSE deploys mobile batteries to support planned and (un-)planned outages, as well as to help manage system/local peak. Batteries can serve at distribution level.</t>
  </si>
  <si>
    <t>Under Development</t>
  </si>
  <si>
    <t>PSE Substation Batteries</t>
  </si>
  <si>
    <t xml:space="preserve">PSE installs batteries at its substations that can help to integrate renewables, increase power quality and/or resiliency, and manage system or local peak. </t>
  </si>
  <si>
    <t>Under Development (in progress on Bainbridge)</t>
  </si>
  <si>
    <t>PSE Utility-Scale Distributed Battery Stations</t>
  </si>
  <si>
    <t>PSE installs distributed batteries locally, communally, and/or in urban settings (i.e. outside of substations). Batteries help to improve power quality and/or resiliency, integrate renewables, or manage system/local peak.</t>
  </si>
  <si>
    <t>Residential Battery Install Incentive</t>
  </si>
  <si>
    <t>PSE offers upfront incentive to residential customers to install their own BESS, with terms for operating modes that lead to optimal load behavior.</t>
  </si>
  <si>
    <t>Residential PSE Battery Leasing</t>
  </si>
  <si>
    <t xml:space="preserve">PSE installs batteries in customer homes. Customers pay a monthly fee for backup power services; PSE uses battery to manage system/local peaks. </t>
  </si>
  <si>
    <t>Residential PSE Battery Leasing - Low Income</t>
  </si>
  <si>
    <t>PSE provides targeted deployment of batteries for low-income customers. Customers benefit from back-up power and PSE can use batteries to manage system/local peaks.</t>
  </si>
  <si>
    <t>Net Metering (Existing)</t>
  </si>
  <si>
    <t>Voluntary customer program to install roof-top solar and state-regulated mandate for compensation on generated energy imported to grid.</t>
  </si>
  <si>
    <t>In Operation</t>
  </si>
  <si>
    <t>Net Metering (Successor)</t>
  </si>
  <si>
    <t>Next iteration of voluntary customer program to install roof-top solar and state-regulated mandate for compensation, at a reduced rate from prior, on generated energy imported to grid.</t>
  </si>
  <si>
    <t>PSE Community Solar</t>
  </si>
  <si>
    <t xml:space="preserve">PSE offers customers the ability to subscribe to the output of solar panels deployed throughout the service territory. Customers pay a monthly fee and receive a monthly credit for generation. </t>
  </si>
  <si>
    <t>PSE Community Solar - Low Income</t>
  </si>
  <si>
    <t xml:space="preserve">Provides community solar access to low income customers by discounting their monthly subscription fee, resulting in cost savings. </t>
  </si>
  <si>
    <t xml:space="preserve">PSE Program </t>
  </si>
  <si>
    <t>3rd Party Distributed Solar PPA (or Solar Lease)</t>
  </si>
  <si>
    <t xml:space="preserve">3rd party installs/provides roof-top solar panels to customers throughout service territory. PSE off-takes RE via PPA or net metering while the 3rd party is responsible for managing program and financing equipment. </t>
  </si>
  <si>
    <t>C&amp;I Roof-top Solar Incentive</t>
  </si>
  <si>
    <t>PSE offers upfront incentive to commercial customers, discounting their upfront cost to install and own distributed solar generation throughout service territory.</t>
  </si>
  <si>
    <t>C&amp;I Roof-top Solar Leasing</t>
  </si>
  <si>
    <t xml:space="preserve">PSE offers to lease commercial customers' roof-top space to install solar PV. Customer receives a monthly lease payment; PSE generates RE to supply grid. </t>
  </si>
  <si>
    <t>Multi-Family Solar Partnership</t>
  </si>
  <si>
    <t xml:space="preserve">PSE facilitates installation of solar PV at MFU buildings by connecting with technology providers and/or billing support to share production across units. </t>
  </si>
  <si>
    <t>Landlord or 3rd Party</t>
  </si>
  <si>
    <t>PSE Program or PSE Rate</t>
  </si>
  <si>
    <t>Multi-Family Roof-top Solar Incentive</t>
  </si>
  <si>
    <t>PSE offers incentive to MFU building owners, discounting their upfront cost to install and own solar in PSE's service territory.</t>
  </si>
  <si>
    <t>PSE Customer-Sited Solar+Storage Offering</t>
  </si>
  <si>
    <t>PSE enrolls customers through a monthly incentive program to host solar+storage systems with that can off-set customers' load from the grid in response to operating settings or dispatch signals from PSE</t>
  </si>
  <si>
    <t>Residential Roof-top Solar Leasing</t>
  </si>
  <si>
    <t xml:space="preserve">PSE offers to lease residential customers' roof-top space to install solar PV. Customer receives a monthly lease payment; PSE generates RE to supply grid. </t>
  </si>
  <si>
    <t>Residential Roof-top Solar Leasing - Low Income</t>
  </si>
  <si>
    <t xml:space="preserve">PSE target's lease to low-income and/or impacted residential customers for access to roof-top space to install solar PV. Customer receives a monthly lease payment; PSE generates RE to supply grid. </t>
  </si>
  <si>
    <t>C&amp;I Battery BYO</t>
  </si>
  <si>
    <t>Tariff targeted to existing/new commercial battery owners that encourages optimal load behavior, charge/discharge, and/or PSE access that helps PSE to manage system/local peak.</t>
  </si>
  <si>
    <t>All achievable market potential provided by Black and Veatch, refer to link for details:</t>
  </si>
  <si>
    <t>21a</t>
  </si>
  <si>
    <t>21b</t>
  </si>
  <si>
    <t>SCT</t>
  </si>
  <si>
    <t>2022-2025 Max Mkt Potential</t>
  </si>
  <si>
    <t>Median</t>
  </si>
  <si>
    <t>Basis/Notes</t>
  </si>
  <si>
    <t>Must take</t>
  </si>
  <si>
    <t>IRP defined; per CPA forecast</t>
  </si>
  <si>
    <t>SOLAR</t>
  </si>
  <si>
    <t>BATTERY</t>
  </si>
  <si>
    <t>Notes</t>
  </si>
  <si>
    <t>Selection #</t>
  </si>
  <si>
    <t>Step #</t>
  </si>
  <si>
    <t>Rank concepts by societal cost test (SCT), from highest to lowest SCT</t>
  </si>
  <si>
    <t>Select concepts with prioritization for high prioritized CBI score, high SCT, and low cost</t>
  </si>
  <si>
    <t>Ensure a mix of utility- and customer-sited/owned DER concepts included in selection, subjective basis to ensure mix achieves Steps #1-4 and CETA's additional obligations for accessibility and equity</t>
  </si>
  <si>
    <t>MW TOTAL</t>
  </si>
  <si>
    <t>Exclude</t>
  </si>
  <si>
    <t>AURORA $/Watt Cost</t>
  </si>
  <si>
    <t>Basis for Selection</t>
  </si>
  <si>
    <t>Step Process for Selection</t>
  </si>
  <si>
    <t>Based on 7/6 presentation of preliminary selection of preferred portfolio, the DER team added selection of this concept for final preferred portfolio selection. Although noted for low market potential, the DER team noted an acceptable combination of criteria scoring and acknowledged increasing access to particular customer class, MFU owners and tenants, that have historically had barrier to participation in DER deployment and ownership.</t>
  </si>
  <si>
    <t>Based on 7/6 presentation of preliminary selection of preferred portfolio, the DER team added selection of this concept for final preferred portfolio selection. Although noted for significantly low market potential, the DER team noted an acceptable combination of criteria scoring and acknowledged increasing access to particular customer class, MFU owners and tenants, that have historically had barrier to participation in DER deployment and ownership. Although noted for low market potential, the DER team will intend to explore options for implementation.</t>
  </si>
  <si>
    <t>Step</t>
  </si>
  <si>
    <t>Detail</t>
  </si>
  <si>
    <t>Proceed to tabs, "S6-Filter-Solar" and "S6-Filter-Battery," for further steps to select solar and battery concepts for preferred portfolio</t>
  </si>
  <si>
    <t>Refer to tabs, "Approach" and "S6-Summary," for overall selection approach/steps and prior steps taken to source the candidate solar concepts below for selection</t>
  </si>
  <si>
    <t>Rank all concepts, highest to lowest, by SCT</t>
  </si>
  <si>
    <t>Select solar concepts for preferred portfolio based on criteria established in tab, "Approach"</t>
  </si>
  <si>
    <t>Proceed to tab, "S6-Selection," for comprehensie selection of solar and battery concepts comprising the preferred portfolio</t>
  </si>
  <si>
    <t>Select battery concepts for preferred portfolio based on criteria established in tab, "Approach"</t>
  </si>
  <si>
    <t>Low AURORA rank and highest SCT, but minimal market potential; therefore, the DER team opted for other concepts could effectively meet peak capacity contribution.</t>
  </si>
  <si>
    <t>Based on 7/6 presentation of preliminary selection of preferred portfolio, similar solar concept was selected in order to broaden access of customer classes to DERs. The DER team noted that the battery concept has few industry benchmarks and therefore have tentatively opted for only the solar version of the concept.</t>
  </si>
  <si>
    <t xml:space="preserve">Selected as alternate/complement to customer-sited battery concept, 'S+S Offering,' in order to increase access/equity/options for customers. High CBI score and acceptable SCT also noted. </t>
  </si>
  <si>
    <t>Added to preliminary selection during 7/6 presentation/discussion. Added to increase accessibility for MFU customer classes that historically have had high barriers to access.</t>
  </si>
  <si>
    <t>Total MW Capacity Available for Selection:</t>
  </si>
  <si>
    <t>Total Nameplate MW Selected:</t>
  </si>
  <si>
    <t>7/29:</t>
  </si>
  <si>
    <t>Note:</t>
  </si>
  <si>
    <t>Concept split for each resource, but one CBI score used for purpose of filter</t>
  </si>
  <si>
    <t>Exclude "must take" DER concepts from selection process since these concepts will already be included in the preferred portfolio</t>
  </si>
  <si>
    <t xml:space="preserve">Adjusted market potential to remove any MWs in 2022, except for "must take" DER concepts. Basis for removal by PSE is need for investment in enabling platforms, processes, and resources prior to deployment of DER concepts. </t>
  </si>
  <si>
    <t>Selected</t>
  </si>
  <si>
    <t>Filter for "Solar" resource type to make selection of solar DER concepts</t>
  </si>
  <si>
    <t>Similar to residential version of concept, despite moderate AURORA cost rank and CBI score, sought to better fulfill peak capacity contribution obligation, as well as increase accessibility of customer classes accessible to storage concepts.</t>
  </si>
  <si>
    <t>Total MW Capacity of Solar Concepts</t>
  </si>
  <si>
    <t>Total MW Capacity of Battery Concepts</t>
  </si>
  <si>
    <t>Multi-Family Community Solar</t>
  </si>
  <si>
    <t>Zero/Reduce MWs in 2023-2025, relative to full market potential, for needed capacity and more practical scale of program roll-out by PSE.</t>
  </si>
  <si>
    <t>Zero/Reduce MWs in 2022-2024, relative to full market potential, for needed capacity and more practical scale of program roll-out by PSE.</t>
  </si>
  <si>
    <t>Based on EAG input, specific addition of targeted concept included uniquley for the preferred portfolio.</t>
  </si>
  <si>
    <t>DER Concept #</t>
  </si>
  <si>
    <t>DER Concept</t>
  </si>
  <si>
    <t>Resource</t>
  </si>
  <si>
    <t>Unweighted All CBI Score:</t>
  </si>
  <si>
    <t>Weighted All CBI Score:</t>
  </si>
  <si>
    <t>Prioritized CBI Score:</t>
  </si>
  <si>
    <t>Source:</t>
  </si>
  <si>
    <t>Concept added for purposes of preferred portfolio and increased emphasis on renewable energy concept availability for named communities. This concept shares CBI score with Community Solar - Low Income, but has unique AURORA $/w cost and SCT. As CBI score is identical to Community Solar program concept, not included as additional CBI score for determining average CBI score of all DER program concepts.</t>
  </si>
  <si>
    <t>Average</t>
  </si>
  <si>
    <t>ii</t>
  </si>
  <si>
    <t>iii</t>
  </si>
  <si>
    <t>Suite 6 Preferred Portfolio</t>
  </si>
  <si>
    <t>iv</t>
  </si>
  <si>
    <t>All CBI scores without weighting to prioritized CBIs</t>
  </si>
  <si>
    <t>All CBI scores with weighting to prioritized CBIs</t>
  </si>
  <si>
    <t>Only score with prioritized CBIs</t>
  </si>
  <si>
    <t>v</t>
  </si>
  <si>
    <t>Round-down of average applied to increase DER program concept availability to meet renewable energy and peak capacity contribution</t>
  </si>
  <si>
    <t>Filter by concepts' customer benefit indicator (CBI) score, threshold of greater than or equal to average, rounded down, unweighted CBI score</t>
  </si>
  <si>
    <t>Based on input and direction from EAG, adjustment to unweighted CBI applied to approach, as well as average, rounded down, score as threshold</t>
  </si>
  <si>
    <t>CBI score not included in determining average or median of all DER program concepts since shared CBI score between solar and battery component of concept, therefore only use CBI score once</t>
  </si>
  <si>
    <t>Median Unweighted CBI Score</t>
  </si>
  <si>
    <t>Average Unweighted CBI Score</t>
  </si>
  <si>
    <t>Median Weighted CBI Score</t>
  </si>
  <si>
    <t>Average Weighted CBI Score</t>
  </si>
  <si>
    <t>Average Prioritized CBI Score</t>
  </si>
  <si>
    <t>Program Concepts Available for Preferred Portfolio Selection per Threshold</t>
  </si>
  <si>
    <t>Median Prioritized CBI Score</t>
  </si>
  <si>
    <t>"Must take" DER program concepts for the preferred portfolio</t>
  </si>
  <si>
    <t>Total Concepts</t>
  </si>
  <si>
    <t>Basis for exclusion is prior identification as "Must Take" DER program concepts for the preferred portfolio</t>
  </si>
  <si>
    <t>Refer to final CBI scoring summary for details of scoring for each program concept:</t>
  </si>
  <si>
    <t>Original market potential provided by Black &amp; Veatch, refer to link below for Black &amp; Veatch's cost and market potential report. Note, 2022 market potential applied across years 2023-2025 for all DER program concepts that are not recognized as "Must Take" for preferred portfolio due to enablement work and investments necessary by PSE prior to potential DER program concept inception and enrollment of customers.</t>
  </si>
  <si>
    <t>Tab Performed</t>
  </si>
  <si>
    <t>S6-Summary</t>
  </si>
  <si>
    <t>S6-Filter-Solar and S6-Filter-Battery for distributed solar and distributed battery concepts, respectively</t>
  </si>
  <si>
    <t>S6-Selection</t>
  </si>
  <si>
    <t>Filter by resource type, "Solar" or "Battery" [Performed on tabs, "S6-Filter-Solar" and "S6-Filter Battery"]</t>
  </si>
  <si>
    <t>Filter by CBI score. The DER team established threshold of greater than, or equal, to the mean CBI score, rounded down, for all DER concepts [Performed on tabs, "S6-Filter-Solar" and "S6-Filter Battery"]</t>
  </si>
  <si>
    <r>
      <rPr>
        <b/>
        <sz val="10"/>
        <color rgb="FFFF0000"/>
        <rFont val="Calibri"/>
        <family val="2"/>
        <scheme val="minor"/>
      </rPr>
      <t>i</t>
    </r>
    <r>
      <rPr>
        <sz val="10"/>
        <color theme="1"/>
        <rFont val="Calibri"/>
        <family val="2"/>
        <scheme val="minor"/>
      </rPr>
      <t xml:space="preserve"> - </t>
    </r>
    <r>
      <rPr>
        <b/>
        <sz val="10"/>
        <color rgb="FFFF0000"/>
        <rFont val="Calibri"/>
        <family val="2"/>
        <scheme val="minor"/>
      </rPr>
      <t>v</t>
    </r>
  </si>
  <si>
    <t>Unhide rows 11-19 below for comments:</t>
  </si>
  <si>
    <t>Refer to columns, "Selected", and, "Basis for Selection," for documentation of DER team's selection</t>
  </si>
  <si>
    <t>Filter for "Battery" resource type to make selection of battery DER concepts</t>
  </si>
  <si>
    <t>Round-Down</t>
  </si>
  <si>
    <t>Available Concepts</t>
  </si>
  <si>
    <t>P</t>
  </si>
  <si>
    <t>Program concepts selected for preferred portfolio</t>
  </si>
  <si>
    <t>Filter for CBI score greater than the average, rounded down, CBI score for all DER program concepts. Refer to tab, "CBI" for details of process.</t>
  </si>
  <si>
    <t>https://team/sites/CleanEnergyStrategy/Shared%20Documents/DERs/Programs%20Actions/CEIP%20Final/BV_AppK_DER%20Program%20Concepts%20List_FINAL.xlsx</t>
  </si>
  <si>
    <t>Based on PSE's benefit cost analysis ("BCA") modeling by the DER team</t>
  </si>
  <si>
    <t>Based on modeling and summary fo suites by the DER team and as discussed in CEIP, Chapter 4</t>
  </si>
  <si>
    <t xml:space="preserve">Reference tab, "Approach," developed with input of internal peer adivsory group per discussion on 6/28. </t>
  </si>
  <si>
    <t>Rank all DER program concepts by capacity cost ($/W, as calculated by AURORA), from lowest to highest cost, and use as context for filtering/thresholds basis and selections in subsequent steps of approach</t>
  </si>
  <si>
    <t>Rank all concepts, lowest to highest, by capcity cost ($/W per AURORA)</t>
  </si>
  <si>
    <t>Second lowest capacity cost, third highest SCT, and CBI score. PSE intent for increased access to renewable energy by named communities and multifamily unit residents is also addressed.</t>
  </si>
  <si>
    <t xml:space="preserve">Lowest capacity cost, second highest SCT, and high CBI score. Large market potential to help fulfill renewable energy need. DER team anticipates low barrier to start-up and implementation that can support more customer-owned solar across non-residential customer base. </t>
  </si>
  <si>
    <t>Third lowest capacity cost, highest SCT, and acceptable CBI score. Good market potential and approached by DER team as another option for C&amp;I customers to access solar, as well as a varying approach to ownership model.</t>
  </si>
  <si>
    <t>Other concepts selected first based on better combination of criteria scoring, as well as variation of sited/owned model. Despite large market potential and foruth highest SCT, opted for other concepts to better optimize ownership models, named communities, and sufficient scale and options.</t>
  </si>
  <si>
    <t>Dually selected as storage concept. Highest CBI score and acceptable capacity cost and SCT. Noted by DER team for good market potential and diversifies customer options with a customer-sited/owned concept that offers both renewable energy and peak capacity contribution.</t>
  </si>
  <si>
    <t xml:space="preserve">Selected as alternate/complement to customer-sited solar concept, 'S+S Offering,' for increased access/equity/options for customers. Acceptable CBI score and SCT also noted. </t>
  </si>
  <si>
    <t>Selected as alternate/complement to customer-sited solar concept, 'S+S Offering,' for increased access/equity/options for customers. High CBI score and acceptable SCT also noted. income-eligible option is intended to increase classes of customers that can participate with PSE-owned model intended to lower barriers and incentivize targeted customers.</t>
  </si>
  <si>
    <t>High cpacity cost outweighshighest SCT and acceptable CBI score. The DER team noted no benchmarks in the industry and cited potential challenge in implementation of concept and ownership structure, and therefore, reliance on third parties to fulfill peak capacity obligations. Therefore, the DER team opted for other concepts that could fulfill peak capacity contribution and provide variety of sited/owned models.</t>
  </si>
  <si>
    <t>Lowest capacity cost and CBI score offset by low market potential so other concepts sought to better fulfill peak capacity contribution obligation, as well as increase accessibility of customer classes.</t>
  </si>
  <si>
    <t>Dually selected as a solar concept. High CBI score and second lowest capacity cost with acceptable SCT. Customer-sited/owned model that provides access to renewables, back-up power, as well as peak capacity contribution for PSE.</t>
  </si>
  <si>
    <t>Despite high capacity cost, DER team noted acceptable SCT and CBI scores, as well as high market potential to help satisfy peak capacity contribution obligation. Concept provides flexibility for broader storage deployment and incentives for C&amp;I program participation. Through a PSE-owned approach, the DER team noted further flexibility in lowering barriers for access and increasing potential community access in local outage events.</t>
  </si>
  <si>
    <t>Selected as alternate/complement to customer-sited battery concept, 'S+S Offering,' in order to increase access/equity/options for customers. High CBI score and acceptable SCT also noted. Income-eligible option is intended to increase classes of customers that can participate with PSE-owned model intended to lower barrier of cost for customers by providnig option to lease.</t>
  </si>
  <si>
    <t>https://team/sites/CleanEnergyStrategy/Shared%20Documents/DERs/Programs%20Actions/CEIP%20Final/Appendix%20D-3_DER%20CBI%20Scoring.xlsx</t>
  </si>
  <si>
    <t>https://team/sites/CleanEnergyStrategy/Shared%20Documents/DERs/Programs%20Actions/CEIP%20Final/Appendix%20K_BV%20DER%20Program%20Concepts%20List.xlsx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</si>
</sst>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_(* #,##0.000_);_(* \(#,##0.000\);_(* &quot;-&quot;???_);_(@_)"/>
    <numFmt numFmtId="165" formatCode="0.000"/>
    <numFmt numFmtId="166" formatCode="_(* #,##0.00_);_(* \(#,##0.00\);_(* &quot;-&quot;???_);_(@_)"/>
  </numFmts>
  <fonts count="14" x14ac:knownFonts="1">
    <font>
      <sz val="11"/>
      <color theme="1"/>
      <name val="Calibri"/>
      <family val="2"/>
      <scheme val="minor"/>
    </font>
    <font>
      <sz val="10"/>
      <color theme="1"/>
      <name val="Calibri"/>
      <family val="2"/>
      <scheme val="minor"/>
    </font>
    <font>
      <b/>
      <i/>
      <sz val="10"/>
      <color theme="1"/>
      <name val="Calibri"/>
      <family val="2"/>
      <scheme val="minor"/>
    </font>
    <font>
      <b/>
      <sz val="10"/>
      <color rgb="FFFF0000"/>
      <name val="Calibri"/>
      <family val="2"/>
      <scheme val="minor"/>
    </font>
    <font>
      <b/>
      <sz val="10"/>
      <color theme="1"/>
      <name val="Calibri"/>
      <family val="2"/>
      <scheme val="minor"/>
    </font>
    <font>
      <u/>
      <sz val="11"/>
      <color theme="10"/>
      <name val="Calibri"/>
      <family val="2"/>
      <scheme val="minor"/>
    </font>
    <font>
      <sz val="10"/>
      <color rgb="FFFF0000"/>
      <name val="Calibri"/>
      <family val="2"/>
      <scheme val="minor"/>
    </font>
    <font>
      <i/>
      <sz val="10"/>
      <color theme="1"/>
      <name val="Calibri"/>
      <family val="2"/>
      <scheme val="minor"/>
    </font>
    <font>
      <sz val="8"/>
      <color theme="1"/>
      <name val="Calibri"/>
      <family val="2"/>
      <scheme val="minor"/>
    </font>
    <font>
      <u/>
      <sz val="10"/>
      <color theme="10"/>
      <name val="Calibri"/>
      <family val="2"/>
      <scheme val="minor"/>
    </font>
    <font>
      <sz val="10"/>
      <color theme="1"/>
      <name val="Wingdings 2"/>
      <family val="1"/>
      <charset val="2"/>
    </font>
    <font>
      <sz val="10"/>
      <color rgb="FFFF0000"/>
      <name val="Wingdings 2"/>
      <family val="1"/>
      <charset val="2"/>
    </font>
    <font>
      <sz val="10"/>
      <name val="Wingdings 2"/>
      <family val="1"/>
      <charset val="2"/>
    </font>
    <font>
      <sz val="10"/>
      <name val="Calibri"/>
      <family val="2"/>
      <scheme val="minor"/>
    </font>
  </fonts>
  <fills count="3">
    <fill>
      <patternFill patternType="none"/>
    </fill>
    <fill>
      <patternFill patternType="gray125"/>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00">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0" xfId="0" applyFont="1" applyFill="1" applyAlignment="1">
      <alignment vertical="center"/>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0" borderId="1" xfId="0" applyNumberFormat="1"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41" fontId="1" fillId="0" borderId="1" xfId="0" applyNumberFormat="1" applyFont="1" applyBorder="1" applyAlignment="1">
      <alignment vertical="center" wrapText="1"/>
    </xf>
    <xf numFmtId="164" fontId="1" fillId="0" borderId="1" xfId="0" applyNumberFormat="1" applyFont="1" applyBorder="1" applyAlignment="1">
      <alignment vertical="center" wrapText="1"/>
    </xf>
    <xf numFmtId="43" fontId="4"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164" fontId="1" fillId="2"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64" fontId="6" fillId="2" borderId="1" xfId="0" applyNumberFormat="1" applyFont="1" applyFill="1" applyBorder="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xf>
    <xf numFmtId="164" fontId="1" fillId="2" borderId="6" xfId="0" applyNumberFormat="1" applyFont="1" applyFill="1" applyBorder="1" applyAlignment="1">
      <alignment horizontal="center" vertical="center" wrapText="1"/>
    </xf>
    <xf numFmtId="164" fontId="1" fillId="0" borderId="6" xfId="0" applyNumberFormat="1" applyFont="1" applyBorder="1" applyAlignment="1">
      <alignment horizontal="center" vertical="center" wrapText="1"/>
    </xf>
    <xf numFmtId="164" fontId="1" fillId="0" borderId="6" xfId="0" applyNumberFormat="1" applyFont="1" applyFill="1" applyBorder="1" applyAlignment="1">
      <alignment horizontal="center" vertical="center" wrapText="1"/>
    </xf>
    <xf numFmtId="164" fontId="1" fillId="0" borderId="1" xfId="0" applyNumberFormat="1" applyFont="1" applyBorder="1" applyAlignment="1">
      <alignment horizontal="left" vertical="center" wrapText="1"/>
    </xf>
    <xf numFmtId="164" fontId="1" fillId="0" borderId="1" xfId="0" applyNumberFormat="1" applyFont="1" applyFill="1" applyBorder="1" applyAlignment="1">
      <alignment horizontal="left" vertical="center" wrapText="1"/>
    </xf>
    <xf numFmtId="0" fontId="4" fillId="0" borderId="4" xfId="0" applyFont="1" applyBorder="1" applyAlignment="1">
      <alignment horizontal="center" vertical="center" wrapText="1"/>
    </xf>
    <xf numFmtId="0" fontId="7"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4" fillId="0" borderId="0" xfId="0" applyNumberFormat="1" applyFont="1" applyAlignment="1">
      <alignment vertical="center" wrapText="1"/>
    </xf>
    <xf numFmtId="164" fontId="1" fillId="0" borderId="0" xfId="0" applyNumberFormat="1" applyFont="1" applyAlignment="1">
      <alignment vertical="center" wrapText="1"/>
    </xf>
    <xf numFmtId="164" fontId="6" fillId="0" borderId="1" xfId="0" applyNumberFormat="1" applyFont="1" applyBorder="1" applyAlignment="1">
      <alignment vertical="center" wrapText="1"/>
    </xf>
    <xf numFmtId="44" fontId="1" fillId="2" borderId="1" xfId="0" applyNumberFormat="1" applyFont="1" applyFill="1" applyBorder="1" applyAlignment="1">
      <alignment horizontal="center" vertical="center" wrapText="1"/>
    </xf>
    <xf numFmtId="44" fontId="1" fillId="0" borderId="1" xfId="0" applyNumberFormat="1" applyFont="1" applyBorder="1" applyAlignment="1">
      <alignment horizontal="center" vertical="center" wrapText="1"/>
    </xf>
    <xf numFmtId="164" fontId="1" fillId="0" borderId="6" xfId="0" applyNumberFormat="1" applyFont="1" applyBorder="1" applyAlignment="1">
      <alignment vertical="center" wrapText="1"/>
    </xf>
    <xf numFmtId="0" fontId="1" fillId="0" borderId="1" xfId="0" applyFont="1" applyBorder="1" applyAlignment="1">
      <alignment horizontal="center" vertical="center" wrapText="1"/>
    </xf>
    <xf numFmtId="44" fontId="1" fillId="0" borderId="1" xfId="0" applyNumberFormat="1" applyFont="1" applyBorder="1" applyAlignment="1">
      <alignment vertical="center" wrapText="1"/>
    </xf>
    <xf numFmtId="164" fontId="8" fillId="2" borderId="3" xfId="0" applyNumberFormat="1" applyFont="1" applyFill="1" applyBorder="1" applyAlignment="1">
      <alignment horizontal="left" vertical="center" wrapText="1"/>
    </xf>
    <xf numFmtId="164" fontId="8" fillId="0" borderId="1" xfId="0" applyNumberFormat="1" applyFont="1" applyBorder="1" applyAlignment="1">
      <alignment horizontal="left" vertical="center" wrapText="1"/>
    </xf>
    <xf numFmtId="0" fontId="4" fillId="0" borderId="1" xfId="0" applyFont="1" applyFill="1" applyBorder="1" applyAlignment="1">
      <alignment horizontal="center" vertical="center" wrapText="1"/>
    </xf>
    <xf numFmtId="0" fontId="8" fillId="0" borderId="1"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quotePrefix="1" applyFont="1" applyAlignment="1">
      <alignment horizontal="center" vertical="center" wrapText="1"/>
    </xf>
    <xf numFmtId="165" fontId="1" fillId="0" borderId="0" xfId="0" applyNumberFormat="1" applyFont="1" applyAlignment="1">
      <alignment vertical="center" wrapText="1"/>
    </xf>
    <xf numFmtId="0" fontId="1" fillId="0" borderId="4" xfId="0" applyFont="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0" xfId="0" applyFont="1" applyAlignment="1">
      <alignment horizontal="right" vertical="center"/>
    </xf>
    <xf numFmtId="0" fontId="4" fillId="0" borderId="0" xfId="0" applyFont="1" applyAlignment="1">
      <alignment horizontal="right" vertical="center"/>
    </xf>
    <xf numFmtId="0" fontId="4" fillId="0" borderId="0" xfId="0" applyFont="1" applyBorder="1" applyAlignment="1">
      <alignment vertical="center" wrapText="1"/>
    </xf>
    <xf numFmtId="0" fontId="1" fillId="0" borderId="0" xfId="0" applyFont="1" applyBorder="1" applyAlignment="1">
      <alignment vertical="center" wrapText="1"/>
    </xf>
    <xf numFmtId="0" fontId="8" fillId="0" borderId="1" xfId="0" applyFont="1" applyFill="1" applyBorder="1" applyAlignment="1">
      <alignment vertical="center" wrapText="1"/>
    </xf>
    <xf numFmtId="43" fontId="1" fillId="0" borderId="0" xfId="0" applyNumberFormat="1"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wrapText="1"/>
    </xf>
    <xf numFmtId="0" fontId="3" fillId="0" borderId="4" xfId="0" applyFont="1" applyBorder="1" applyAlignment="1">
      <alignment horizontal="center" vertical="center" wrapText="1"/>
    </xf>
    <xf numFmtId="0" fontId="9" fillId="0" borderId="0" xfId="1" applyFont="1" applyAlignment="1">
      <alignment vertical="center"/>
    </xf>
    <xf numFmtId="0" fontId="1" fillId="0" borderId="0" xfId="0" applyFont="1" applyAlignment="1">
      <alignment vertical="center" wrapText="1"/>
    </xf>
    <xf numFmtId="0" fontId="1" fillId="0" borderId="1" xfId="0" applyFont="1" applyBorder="1" applyAlignment="1">
      <alignment horizontal="center" vertical="center" wrapText="1"/>
    </xf>
    <xf numFmtId="166" fontId="1" fillId="0" borderId="1" xfId="0" applyNumberFormat="1" applyFont="1" applyBorder="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164" fontId="13" fillId="0" borderId="1" xfId="0" applyNumberFormat="1" applyFont="1" applyBorder="1" applyAlignment="1">
      <alignment horizontal="center" vertical="center" wrapText="1"/>
    </xf>
    <xf numFmtId="164" fontId="13" fillId="0" borderId="1" xfId="0" applyNumberFormat="1" applyFont="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vertical="center" wrapText="1"/>
    </xf>
    <xf numFmtId="0" fontId="1" fillId="0" borderId="4" xfId="0" applyFont="1" applyBorder="1" applyAlignment="1">
      <alignment horizontal="center" vertical="center" wrapText="1"/>
    </xf>
    <xf numFmtId="0" fontId="4" fillId="0" borderId="8" xfId="0" applyFont="1" applyBorder="1" applyAlignment="1">
      <alignment horizontal="center" vertical="center"/>
    </xf>
    <xf numFmtId="0" fontId="1"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390525</xdr:colOff>
      <xdr:row>3</xdr:row>
      <xdr:rowOff>85725</xdr:rowOff>
    </xdr:from>
    <xdr:to>
      <xdr:col>21</xdr:col>
      <xdr:colOff>495300</xdr:colOff>
      <xdr:row>3</xdr:row>
      <xdr:rowOff>85725</xdr:rowOff>
    </xdr:to>
    <xdr:cxnSp macro="">
      <xdr:nvCxnSpPr>
        <xdr:cNvPr id="2" name="Straight Arrow Connector 1">
          <a:extLst>
            <a:ext uri="{FF2B5EF4-FFF2-40B4-BE49-F238E27FC236}">
              <a16:creationId xmlns:a16="http://schemas.microsoft.com/office/drawing/2014/main" id="{00000000-0008-0000-0000-000002000000}"/>
            </a:ext>
          </a:extLst>
        </xdr:cNvPr>
        <xdr:cNvCxnSpPr/>
      </xdr:nvCxnSpPr>
      <xdr:spPr>
        <a:xfrm>
          <a:off x="13811250" y="571500"/>
          <a:ext cx="421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doole/Downloads/PSE%20Resources_Aurora%20Inputs_2021%20IRP_01242021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sarru/My%20Documents/PriceEstFor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1IRP%20-%20Post%20Analysis/Aurora/Model%20Runs/RFP%20Phase%20II/Rev12_Base_Oct2011Gasprice/XMP_DB_2010-02_2011RFP_PhaseII_Oct2011GasPrice_111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Jennifer"/>
      <sheetName val="Change_Log"/>
      <sheetName val="To do"/>
      <sheetName val="Aurora_TSAnnual"/>
      <sheetName val="Existing Contracts"/>
      <sheetName val="To Aurora _Ancillary Services"/>
      <sheetName val="To Aurora_Resources"/>
      <sheetName val="Existing Thermal_21IRP"/>
      <sheetName val="21IRP Reliable Capacity"/>
      <sheetName val="Reliable Capacity"/>
      <sheetName val="New ELCC Sheet"/>
      <sheetName val="Aurora_New Resources"/>
      <sheetName val="Aurora_Portfolio Resources"/>
      <sheetName val="Aurora_Portfolio Contracts"/>
      <sheetName val="To Aurora_Fuel"/>
      <sheetName val="CETA"/>
      <sheetName val="To Aurora_TS Monthly"/>
      <sheetName val="To Aurora_TS Weekly"/>
      <sheetName val="To Aurora_DemandMo"/>
      <sheetName val="To Aurora_Storage"/>
      <sheetName val="To Aurora_Esc Demand"/>
      <sheetName val="To Aurora_General Info"/>
      <sheetName val="To Aurora_Hydro Vectors"/>
      <sheetName val="To Aurora_Emission Rate"/>
      <sheetName val="To Aurora_Constraint"/>
      <sheetName val="Ancillary Services"/>
      <sheetName val="Generic Fuel Adder"/>
      <sheetName val="Existing Thermal"/>
      <sheetName val="Existing Gas Transport &amp; TX"/>
      <sheetName val="Existing Fixed O&amp;M"/>
      <sheetName val="Colstrip Dispatch Costs"/>
      <sheetName val="Chart - Cost curve"/>
      <sheetName val="Thermal Options"/>
      <sheetName val="Energy Storage Summary"/>
      <sheetName val="Renewable Resource Summary"/>
      <sheetName val="Combo Resource Summary"/>
      <sheetName val="CC_HR"/>
      <sheetName val="P_HR"/>
      <sheetName val="Saturation Curves"/>
      <sheetName val="Aero Peaker"/>
      <sheetName val="Gas Transport Costs"/>
      <sheetName val="PTC"/>
      <sheetName val="Cost curves"/>
      <sheetName val="Assumptions"/>
      <sheetName val="CCCT"/>
      <sheetName val="Frame Peaker"/>
      <sheetName val="Recip Peaker"/>
      <sheetName val="WA Wind"/>
      <sheetName val="WA Wind + 2 Hr Li-Ion"/>
      <sheetName val="MT Wind + PHES"/>
      <sheetName val="ID Wind"/>
      <sheetName val="WY West Wind"/>
      <sheetName val="WY East Wind"/>
      <sheetName val="MT Wind"/>
      <sheetName val="Offshore Wind"/>
      <sheetName val="Solar with ITC Levelized Costs"/>
      <sheetName val="Solar + Battery w ITC Lev Costs"/>
      <sheetName val="Solar_No ITC"/>
      <sheetName val="ID Solar ITC 2020-2023 30%"/>
      <sheetName val="AntiWY Solar ITC 2020-2023 30%"/>
      <sheetName val="WWY Solar ITC 2020-2023 30%"/>
      <sheetName val="Solar ITC 2020-2023 30%"/>
      <sheetName val="ID Solar ITC 2024 26%"/>
      <sheetName val="AntiWY Solar ITC 2024 26%"/>
      <sheetName val="WWY Solar ITC 2024 26%"/>
      <sheetName val="Solar ITC 2024 26%"/>
      <sheetName val="ID Solar ITC 2025 22%"/>
      <sheetName val="AntiWY Solar ITC 2025 22%"/>
      <sheetName val="WWY Solar ITC 2025 22%"/>
      <sheetName val="Solar ITC 2025 22%"/>
      <sheetName val="ID Solar ITC  &gt;2025 10%"/>
      <sheetName val="AntiWY Solar ITC  &gt;2025 10%"/>
      <sheetName val="WWY Solar ITC  &gt;2025 10%"/>
      <sheetName val="Solar ITC  &gt;2025 10%"/>
      <sheetName val="Ground DER Solar, ITC 10%"/>
      <sheetName val="Roof DER Solar, ITC 10%"/>
      <sheetName val="Battery ITC 2020-2023 30%"/>
      <sheetName val="Battery ITC 2024 24%"/>
      <sheetName val="Battery ITC 2025 19%"/>
      <sheetName val="Battery ITC  &gt;2025 10%"/>
      <sheetName val="Biomass"/>
      <sheetName val="2hr Li-Ion Battery"/>
      <sheetName val="4hr Li-Ion Battery"/>
      <sheetName val="4hr Flow Battery"/>
      <sheetName val="6hr Flow Battery"/>
      <sheetName val="Pumped Storage Hydro"/>
      <sheetName val="Test Calc"/>
      <sheetName val="Transmission"/>
      <sheetName val="TX Updates"/>
      <sheetName val="DSM"/>
      <sheetName val="Electron"/>
      <sheetName val="Oil Backup"/>
      <sheetName val="Decomissioning Costs"/>
      <sheetName val="Demand Response"/>
      <sheetName val="Mid C Capacity"/>
      <sheetName val="Mid-C Hydro Monthly"/>
      <sheetName val="Wells Extension"/>
      <sheetName val="Market emissions rate"/>
      <sheetName val="Flex cost savings"/>
      <sheetName val="SCC Adder_Base no CETA"/>
      <sheetName val="SCC Adder_Base"/>
      <sheetName val="SCC"/>
      <sheetName val="DER Potential"/>
      <sheetName val="Sheet2"/>
    </sheetNames>
    <sheetDataSet>
      <sheetData sheetId="0"/>
      <sheetData sheetId="1"/>
      <sheetData sheetId="2"/>
      <sheetData sheetId="3"/>
      <sheetData sheetId="4"/>
      <sheetData sheetId="5"/>
      <sheetData sheetId="6"/>
      <sheetData sheetId="7"/>
      <sheetData sheetId="8"/>
      <sheetData sheetId="9"/>
      <sheetData sheetId="10"/>
      <sheetData sheetId="11">
        <row r="2">
          <cell r="C2">
            <v>2012</v>
          </cell>
        </row>
        <row r="4">
          <cell r="C4">
            <v>2.5000000000000001E-2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ow r="2">
          <cell r="H2">
            <v>2020</v>
          </cell>
        </row>
      </sheetData>
      <sheetData sheetId="33"/>
      <sheetData sheetId="34"/>
      <sheetData sheetId="35"/>
      <sheetData sheetId="36"/>
      <sheetData sheetId="37"/>
      <sheetData sheetId="38"/>
      <sheetData sheetId="39"/>
      <sheetData sheetId="40"/>
      <sheetData sheetId="41"/>
      <sheetData sheetId="42"/>
      <sheetData sheetId="43">
        <row r="10">
          <cell r="B10">
            <v>1.1429999999999999E-2</v>
          </cell>
        </row>
        <row r="11">
          <cell r="B11">
            <v>0.39771400000000001</v>
          </cell>
        </row>
        <row r="12">
          <cell r="B12">
            <v>4.7899999999999999E-4</v>
          </cell>
        </row>
        <row r="13">
          <cell r="B13">
            <v>0.79</v>
          </cell>
        </row>
        <row r="15">
          <cell r="B15">
            <v>0.21</v>
          </cell>
        </row>
        <row r="17">
          <cell r="B17">
            <v>5.1469999999999999E-4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a_Kulshan"/>
      <sheetName val="March Point1"/>
      <sheetName val="March Point2"/>
      <sheetName val="GDP Forecast"/>
    </sheetNames>
    <sheetDataSet>
      <sheetData sheetId="0" refreshError="1"/>
      <sheetData sheetId="1" refreshError="1"/>
      <sheetData sheetId="2" refreshError="1">
        <row r="4">
          <cell r="E4">
            <v>8</v>
          </cell>
        </row>
        <row r="9">
          <cell r="M9">
            <v>86.7</v>
          </cell>
        </row>
        <row r="10">
          <cell r="M10">
            <v>80.959999999999994</v>
          </cell>
        </row>
        <row r="11">
          <cell r="M11">
            <v>80.709999999999994</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RORA_Input_Databases_Follow"/>
      <sheetName val="Annual_Vectors_11GRC_060111"/>
      <sheetName val="Mo_Vectors_11GRC_060111"/>
      <sheetName val="Weekly_Vectors_11GRC_060111"/>
      <sheetName val="Gas_Price_Data_Follow"/>
      <sheetName val="Gas Price Nominal Input"/>
      <sheetName val="Stanfield_Convert_Real"/>
      <sheetName val="Kingsgate_Convert_Real"/>
      <sheetName val="PGECityG_Convert_Real"/>
      <sheetName val="HH_Convert_Real"/>
      <sheetName val="Rockies_Convert_Real"/>
      <sheetName val="San_Juan_Convert_Real"/>
      <sheetName val="Topock_Convert_Real"/>
      <sheetName val="Klamath_Convert_Real "/>
      <sheetName val="Malin_Convert_Real"/>
      <sheetName val="AECO_Convert_Real"/>
      <sheetName val="Sumas_Convert_Real"/>
      <sheetName val="WNP3_Return_Convert_Real"/>
      <sheetName val="Encogen_Convert_Real"/>
      <sheetName val="Whitehorn_23_Convert_Real"/>
      <sheetName val="Fredonia_34_Convert_Real"/>
      <sheetName val="Fredonia_12_Convert_Real"/>
      <sheetName val="Fred_12_Convert_Real"/>
      <sheetName val="Sumas_Full_NWP_Con_Real"/>
      <sheetName val="Sumas_Cogen_Con_Real"/>
      <sheetName val="Frederickson_CC_Con_Real"/>
      <sheetName val="Mint_Farm_Con_Real "/>
      <sheetName val="Mint_Farm_ DFiring_C_Real"/>
      <sheetName val="Goldendale_Con_Real"/>
      <sheetName val="Goldendale DFiring_C_Real"/>
      <sheetName val="Sumas_Var_NWP_Con_Real"/>
      <sheetName val="Emission_Charges"/>
      <sheetName val="Coal_Price_Data"/>
      <sheetName val="Coal_Price_Data_IRP2009"/>
      <sheetName val="Contract_Data_Follow"/>
      <sheetName val="Baker_Replacement"/>
      <sheetName val="BC_Hydro_Point_Roberts"/>
      <sheetName val="CEAEA"/>
      <sheetName val="Nooksack_Hydro"/>
      <sheetName val="North_Wasco"/>
      <sheetName val="PG_E_Exchange_in"/>
      <sheetName val="PG_E_Exchange_out"/>
      <sheetName val="Qualco"/>
      <sheetName val="QF_Koma_Kulshan"/>
      <sheetName val="QF_Port_Townsend_Hydro"/>
      <sheetName val="QF_Spokane_MSW"/>
      <sheetName val="QF_Sygitowicz"/>
      <sheetName val="QF_Twin_Falls"/>
      <sheetName val="QF_Weeks_Falls"/>
      <sheetName val="Short Term Contracts"/>
      <sheetName val="Klondike III PPA"/>
      <sheetName val="WNP3_BPA_Exchange"/>
      <sheetName val="Priest_Rapids_Displacement_Prod"/>
      <sheetName val="Sch91"/>
      <sheetName val="Resource_Data_Follow"/>
      <sheetName val="Resource_Data"/>
      <sheetName val="NUG_Contract_Data"/>
      <sheetName val="Klamath"/>
      <sheetName val="WildHorse"/>
      <sheetName val="Hopkins"/>
      <sheetName val="KlondikeWind"/>
      <sheetName val="LSR1"/>
      <sheetName val="NewGenericResourceFOM"/>
      <sheetName val="RPS"/>
      <sheetName val="PTCs"/>
      <sheetName val="Regional Dem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90">
          <cell r="E90">
            <v>39814</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75">
          <cell r="E75">
            <v>39814</v>
          </cell>
          <cell r="F75">
            <v>39845</v>
          </cell>
          <cell r="G75">
            <v>39873</v>
          </cell>
          <cell r="H75">
            <v>39904</v>
          </cell>
          <cell r="I75">
            <v>39934</v>
          </cell>
          <cell r="J75">
            <v>39965</v>
          </cell>
          <cell r="K75">
            <v>39995</v>
          </cell>
          <cell r="L75">
            <v>40026</v>
          </cell>
          <cell r="M75">
            <v>40057</v>
          </cell>
          <cell r="N75">
            <v>40087</v>
          </cell>
          <cell r="O75">
            <v>40118</v>
          </cell>
          <cell r="P75">
            <v>40148</v>
          </cell>
          <cell r="Q75">
            <v>40179</v>
          </cell>
          <cell r="R75">
            <v>40210</v>
          </cell>
          <cell r="S75">
            <v>40238</v>
          </cell>
          <cell r="T75">
            <v>40269</v>
          </cell>
          <cell r="U75">
            <v>40299</v>
          </cell>
          <cell r="V75">
            <v>40330</v>
          </cell>
          <cell r="W75">
            <v>40360</v>
          </cell>
          <cell r="X75">
            <v>40391</v>
          </cell>
          <cell r="Y75">
            <v>40422</v>
          </cell>
          <cell r="Z75">
            <v>40452</v>
          </cell>
          <cell r="AA75">
            <v>40483</v>
          </cell>
          <cell r="AB75">
            <v>40513</v>
          </cell>
          <cell r="AC75">
            <v>40544</v>
          </cell>
          <cell r="AD75">
            <v>40575</v>
          </cell>
          <cell r="AE75">
            <v>40603</v>
          </cell>
          <cell r="AF75">
            <v>40634</v>
          </cell>
          <cell r="AG75">
            <v>40664</v>
          </cell>
          <cell r="AH75">
            <v>40695</v>
          </cell>
          <cell r="AI75">
            <v>40725</v>
          </cell>
          <cell r="AJ75">
            <v>40756</v>
          </cell>
          <cell r="AK75">
            <v>40787</v>
          </cell>
          <cell r="AL75">
            <v>40817</v>
          </cell>
          <cell r="AM75">
            <v>40848</v>
          </cell>
          <cell r="AN75">
            <v>40878</v>
          </cell>
          <cell r="AO75">
            <v>40909</v>
          </cell>
          <cell r="AP75">
            <v>40940</v>
          </cell>
          <cell r="AQ75">
            <v>40969</v>
          </cell>
          <cell r="AR75">
            <v>41000</v>
          </cell>
        </row>
        <row r="76">
          <cell r="D76">
            <v>1</v>
          </cell>
          <cell r="E76">
            <v>1.3076224702099486</v>
          </cell>
          <cell r="F76">
            <v>1.3080472602102526</v>
          </cell>
          <cell r="G76">
            <v>1.2945368171021376</v>
          </cell>
          <cell r="H76">
            <v>1.295358649789029</v>
          </cell>
          <cell r="O76">
            <v>1.3672896699269002</v>
          </cell>
          <cell r="P76">
            <v>1.3671607753705823</v>
          </cell>
          <cell r="Q76">
            <v>1.3671607753705823</v>
          </cell>
          <cell r="R76">
            <v>1.3675622622991039</v>
          </cell>
          <cell r="S76">
            <v>1.3548412965725196</v>
          </cell>
          <cell r="T76">
            <v>1.3555908850026503</v>
          </cell>
          <cell r="AA76">
            <v>1.3672896699269002</v>
          </cell>
          <cell r="AB76">
            <v>1.3671607753705823</v>
          </cell>
          <cell r="AC76">
            <v>1.3076224702099486</v>
          </cell>
          <cell r="AD76">
            <v>1.3080472602102526</v>
          </cell>
          <cell r="AE76">
            <v>1.2945368171021376</v>
          </cell>
          <cell r="AF76">
            <v>1.295358649789029</v>
          </cell>
          <cell r="AM76">
            <v>1.3610733723620612</v>
          </cell>
          <cell r="AN76">
            <v>1.3609470756528876</v>
          </cell>
          <cell r="AO76">
            <v>1.3609470756528876</v>
          </cell>
          <cell r="AP76">
            <v>1.3266393261895317</v>
          </cell>
          <cell r="AQ76">
            <v>1.3485391444713466</v>
          </cell>
          <cell r="AR76">
            <v>1.3493087327183177</v>
          </cell>
        </row>
        <row r="77">
          <cell r="D77">
            <v>2</v>
          </cell>
          <cell r="E77">
            <v>1.3076224702099486</v>
          </cell>
          <cell r="F77">
            <v>1.3080472602102526</v>
          </cell>
          <cell r="G77">
            <v>1.2945368171021376</v>
          </cell>
          <cell r="H77">
            <v>1.295358649789029</v>
          </cell>
          <cell r="O77">
            <v>1.3672896699269002</v>
          </cell>
          <cell r="P77">
            <v>1.3671607753705823</v>
          </cell>
          <cell r="Q77">
            <v>1.3671607753705823</v>
          </cell>
          <cell r="R77">
            <v>1.3675622622991039</v>
          </cell>
          <cell r="S77">
            <v>1.3548412965725196</v>
          </cell>
          <cell r="T77">
            <v>1.3555908850026503</v>
          </cell>
          <cell r="AA77">
            <v>1.3672896699269002</v>
          </cell>
          <cell r="AB77">
            <v>1.3671607753705823</v>
          </cell>
          <cell r="AC77">
            <v>1.3076224702099486</v>
          </cell>
          <cell r="AD77">
            <v>1.3080472602102526</v>
          </cell>
          <cell r="AE77">
            <v>1.2945368171021376</v>
          </cell>
          <cell r="AF77">
            <v>1.295358649789029</v>
          </cell>
          <cell r="AM77">
            <v>1.3610733723620612</v>
          </cell>
          <cell r="AN77">
            <v>1.3609470756528876</v>
          </cell>
          <cell r="AO77">
            <v>1.3609470756528876</v>
          </cell>
          <cell r="AP77">
            <v>1.3266393261895317</v>
          </cell>
          <cell r="AQ77">
            <v>1.3485391444713466</v>
          </cell>
          <cell r="AR77">
            <v>1.3493087327183177</v>
          </cell>
        </row>
        <row r="78">
          <cell r="D78">
            <v>3</v>
          </cell>
          <cell r="E78">
            <v>1.3076224702099486</v>
          </cell>
          <cell r="F78">
            <v>1.3080472602102526</v>
          </cell>
          <cell r="G78">
            <v>1.2945368171021376</v>
          </cell>
          <cell r="H78">
            <v>1.295358649789029</v>
          </cell>
          <cell r="O78">
            <v>1.3672896699269002</v>
          </cell>
          <cell r="P78">
            <v>1.3671607753705823</v>
          </cell>
          <cell r="Q78">
            <v>1.3671607753705823</v>
          </cell>
          <cell r="R78">
            <v>1.3675622622991039</v>
          </cell>
          <cell r="S78">
            <v>1.3548412965725196</v>
          </cell>
          <cell r="T78">
            <v>1.3555908850026503</v>
          </cell>
          <cell r="AA78">
            <v>1.3672896699269002</v>
          </cell>
          <cell r="AB78">
            <v>1.3671607753705823</v>
          </cell>
          <cell r="AC78">
            <v>1.3076224702099486</v>
          </cell>
          <cell r="AD78">
            <v>1.3080472602102526</v>
          </cell>
          <cell r="AE78">
            <v>1.2945368171021376</v>
          </cell>
          <cell r="AF78">
            <v>1.295358649789029</v>
          </cell>
          <cell r="AM78">
            <v>1.3610733723620612</v>
          </cell>
          <cell r="AN78">
            <v>1.3609470756528876</v>
          </cell>
          <cell r="AO78">
            <v>1.3609470756528876</v>
          </cell>
          <cell r="AP78">
            <v>1.3266393261895317</v>
          </cell>
          <cell r="AQ78">
            <v>1.3485391444713466</v>
          </cell>
          <cell r="AR78">
            <v>1.3493087327183177</v>
          </cell>
        </row>
        <row r="79">
          <cell r="D79">
            <v>4</v>
          </cell>
          <cell r="E79">
            <v>1.3076224702099486</v>
          </cell>
          <cell r="F79">
            <v>1.3080472602102526</v>
          </cell>
          <cell r="G79">
            <v>1.2945368171021376</v>
          </cell>
          <cell r="H79">
            <v>1.295358649789029</v>
          </cell>
          <cell r="O79">
            <v>1.3672896699269002</v>
          </cell>
          <cell r="P79">
            <v>1.3671607753705823</v>
          </cell>
          <cell r="Q79">
            <v>1.3671607753705823</v>
          </cell>
          <cell r="R79">
            <v>1.3675622622991039</v>
          </cell>
          <cell r="S79">
            <v>1.3548412965725196</v>
          </cell>
          <cell r="T79">
            <v>1.3555908850026503</v>
          </cell>
          <cell r="AA79">
            <v>1.3672896699269002</v>
          </cell>
          <cell r="AB79">
            <v>1.3671607753705823</v>
          </cell>
          <cell r="AC79">
            <v>1.3076224702099486</v>
          </cell>
          <cell r="AD79">
            <v>1.3080472602102526</v>
          </cell>
          <cell r="AE79">
            <v>1.2945368171021376</v>
          </cell>
          <cell r="AF79">
            <v>1.295358649789029</v>
          </cell>
          <cell r="AM79">
            <v>1.3610733723620612</v>
          </cell>
          <cell r="AN79">
            <v>1.3609470756528876</v>
          </cell>
          <cell r="AO79">
            <v>1.3609470756528876</v>
          </cell>
          <cell r="AP79">
            <v>1.3266393261895317</v>
          </cell>
          <cell r="AQ79">
            <v>1.3485391444713466</v>
          </cell>
          <cell r="AR79">
            <v>1.3493087327183177</v>
          </cell>
        </row>
        <row r="80">
          <cell r="D80">
            <v>5</v>
          </cell>
          <cell r="E80">
            <v>1.3076224702099486</v>
          </cell>
          <cell r="F80">
            <v>1.3080472602102526</v>
          </cell>
          <cell r="G80">
            <v>1.2945368171021376</v>
          </cell>
          <cell r="H80">
            <v>1.295358649789029</v>
          </cell>
          <cell r="O80">
            <v>1.3672896699269002</v>
          </cell>
          <cell r="P80">
            <v>1.3671607753705823</v>
          </cell>
          <cell r="Q80">
            <v>1.3671607753705823</v>
          </cell>
          <cell r="R80">
            <v>1.3675622622991039</v>
          </cell>
          <cell r="S80">
            <v>1.3548412965725196</v>
          </cell>
          <cell r="T80">
            <v>1.3555908850026503</v>
          </cell>
          <cell r="AA80">
            <v>1.3672896699269002</v>
          </cell>
          <cell r="AB80">
            <v>1.3671607753705823</v>
          </cell>
          <cell r="AC80">
            <v>1.3076224702099486</v>
          </cell>
          <cell r="AD80">
            <v>1.3080472602102526</v>
          </cell>
          <cell r="AE80">
            <v>1.2945368171021376</v>
          </cell>
          <cell r="AF80">
            <v>1.295358649789029</v>
          </cell>
          <cell r="AM80">
            <v>1.3610733723620612</v>
          </cell>
          <cell r="AN80">
            <v>1.3609470756528876</v>
          </cell>
          <cell r="AO80">
            <v>1.3609470756528876</v>
          </cell>
          <cell r="AP80">
            <v>1.3266393261895317</v>
          </cell>
          <cell r="AQ80">
            <v>1.3485391444713466</v>
          </cell>
          <cell r="AR80">
            <v>1.3493087327183177</v>
          </cell>
        </row>
        <row r="81">
          <cell r="D81">
            <v>6</v>
          </cell>
          <cell r="E81">
            <v>1.3076224702099486</v>
          </cell>
          <cell r="F81">
            <v>1.3080472602102526</v>
          </cell>
          <cell r="G81">
            <v>1.2945368171021376</v>
          </cell>
          <cell r="H81">
            <v>1.295358649789029</v>
          </cell>
          <cell r="O81">
            <v>1.3672896699269002</v>
          </cell>
          <cell r="P81">
            <v>1.3671607753705823</v>
          </cell>
          <cell r="Q81">
            <v>1.3671607753705823</v>
          </cell>
          <cell r="R81">
            <v>1.3675622622991039</v>
          </cell>
          <cell r="S81">
            <v>1.3548412965725196</v>
          </cell>
          <cell r="T81">
            <v>1.3555908850026503</v>
          </cell>
          <cell r="AA81">
            <v>1.3672896699269002</v>
          </cell>
          <cell r="AB81">
            <v>1.3671607753705823</v>
          </cell>
          <cell r="AC81">
            <v>1.3076224702099486</v>
          </cell>
          <cell r="AD81">
            <v>1.3080472602102526</v>
          </cell>
          <cell r="AE81">
            <v>1.2945368171021376</v>
          </cell>
          <cell r="AF81">
            <v>1.295358649789029</v>
          </cell>
          <cell r="AM81">
            <v>1.3610733723620612</v>
          </cell>
          <cell r="AN81">
            <v>1.3609470756528876</v>
          </cell>
          <cell r="AO81">
            <v>1.3609470756528876</v>
          </cell>
          <cell r="AP81">
            <v>1.3266393261895317</v>
          </cell>
          <cell r="AQ81">
            <v>1.3485391444713466</v>
          </cell>
          <cell r="AR81">
            <v>1.3493087327183177</v>
          </cell>
        </row>
        <row r="82">
          <cell r="D82">
            <v>7</v>
          </cell>
          <cell r="E82">
            <v>0.76928314734253833</v>
          </cell>
          <cell r="F82">
            <v>0.76896455484231097</v>
          </cell>
          <cell r="G82">
            <v>0.77909738717339672</v>
          </cell>
          <cell r="H82">
            <v>0.77848101265822789</v>
          </cell>
          <cell r="O82">
            <v>0.72453274755482466</v>
          </cell>
          <cell r="P82">
            <v>0.72462941847206386</v>
          </cell>
          <cell r="Q82">
            <v>0.72462941847206386</v>
          </cell>
          <cell r="R82">
            <v>0.72432830327567177</v>
          </cell>
          <cell r="S82">
            <v>0.73386902757061057</v>
          </cell>
          <cell r="T82">
            <v>0.73330683624801274</v>
          </cell>
          <cell r="AA82">
            <v>0.72453274755482466</v>
          </cell>
          <cell r="AB82">
            <v>0.72462941847206386</v>
          </cell>
          <cell r="AC82">
            <v>0.76928314734253833</v>
          </cell>
          <cell r="AD82">
            <v>0.76896455484231097</v>
          </cell>
          <cell r="AE82">
            <v>0.77909738717339672</v>
          </cell>
          <cell r="AF82">
            <v>0.77848101265822789</v>
          </cell>
          <cell r="AM82">
            <v>0.72919497072845385</v>
          </cell>
          <cell r="AN82">
            <v>0.72928969326033422</v>
          </cell>
          <cell r="AO82">
            <v>0.72928969326033422</v>
          </cell>
          <cell r="AP82">
            <v>0.75502050535785148</v>
          </cell>
          <cell r="AQ82">
            <v>0.73859564164648916</v>
          </cell>
          <cell r="AR82">
            <v>0.73801845046126158</v>
          </cell>
        </row>
        <row r="83">
          <cell r="D83">
            <v>8</v>
          </cell>
          <cell r="E83">
            <v>0.76928314734253833</v>
          </cell>
          <cell r="F83">
            <v>0.76896455484231097</v>
          </cell>
          <cell r="G83">
            <v>0.77909738717339672</v>
          </cell>
          <cell r="H83">
            <v>0.77848101265822789</v>
          </cell>
          <cell r="O83">
            <v>0.72453274755482466</v>
          </cell>
          <cell r="P83">
            <v>0.72462941847206386</v>
          </cell>
          <cell r="Q83">
            <v>0.72462941847206386</v>
          </cell>
          <cell r="R83">
            <v>0.72432830327567177</v>
          </cell>
          <cell r="S83">
            <v>0.73386902757061057</v>
          </cell>
          <cell r="T83">
            <v>0.73330683624801274</v>
          </cell>
          <cell r="AA83">
            <v>0.72453274755482466</v>
          </cell>
          <cell r="AB83">
            <v>0.72462941847206386</v>
          </cell>
          <cell r="AC83">
            <v>0.76928314734253833</v>
          </cell>
          <cell r="AD83">
            <v>0.76896455484231097</v>
          </cell>
          <cell r="AE83">
            <v>0.77909738717339672</v>
          </cell>
          <cell r="AF83">
            <v>0.77848101265822789</v>
          </cell>
          <cell r="AM83">
            <v>0.72919497072845385</v>
          </cell>
          <cell r="AN83">
            <v>0.72928969326033422</v>
          </cell>
          <cell r="AO83">
            <v>0.72928969326033422</v>
          </cell>
          <cell r="AP83">
            <v>0.75502050535785148</v>
          </cell>
          <cell r="AQ83">
            <v>0.73859564164648916</v>
          </cell>
          <cell r="AR83">
            <v>0.73801845046126158</v>
          </cell>
        </row>
        <row r="84">
          <cell r="D84">
            <v>9</v>
          </cell>
          <cell r="E84">
            <v>0.76928314734253833</v>
          </cell>
          <cell r="F84">
            <v>0.76896455484231097</v>
          </cell>
          <cell r="G84">
            <v>0.77909738717339672</v>
          </cell>
          <cell r="H84">
            <v>0.77848101265822789</v>
          </cell>
          <cell r="O84">
            <v>0.72453274755482466</v>
          </cell>
          <cell r="P84">
            <v>0.72462941847206386</v>
          </cell>
          <cell r="Q84">
            <v>0.72462941847206386</v>
          </cell>
          <cell r="R84">
            <v>0.72432830327567177</v>
          </cell>
          <cell r="S84">
            <v>0.73386902757061057</v>
          </cell>
          <cell r="T84">
            <v>0.73330683624801274</v>
          </cell>
          <cell r="AA84">
            <v>0.72453274755482466</v>
          </cell>
          <cell r="AB84">
            <v>0.72462941847206386</v>
          </cell>
          <cell r="AC84">
            <v>0.76928314734253833</v>
          </cell>
          <cell r="AD84">
            <v>0.76896455484231097</v>
          </cell>
          <cell r="AE84">
            <v>0.77909738717339672</v>
          </cell>
          <cell r="AF84">
            <v>0.77848101265822789</v>
          </cell>
          <cell r="AM84">
            <v>0.72919497072845385</v>
          </cell>
          <cell r="AN84">
            <v>0.72928969326033422</v>
          </cell>
          <cell r="AO84">
            <v>0.72928969326033422</v>
          </cell>
          <cell r="AP84">
            <v>0.75502050535785148</v>
          </cell>
          <cell r="AQ84">
            <v>0.73859564164648916</v>
          </cell>
          <cell r="AR84">
            <v>0.73801845046126158</v>
          </cell>
        </row>
        <row r="85">
          <cell r="D85">
            <v>10</v>
          </cell>
          <cell r="E85">
            <v>0.76928314734253833</v>
          </cell>
          <cell r="F85">
            <v>0.76896455484231097</v>
          </cell>
          <cell r="G85">
            <v>0.77909738717339672</v>
          </cell>
          <cell r="H85">
            <v>0.77848101265822789</v>
          </cell>
          <cell r="O85">
            <v>0.72453274755482466</v>
          </cell>
          <cell r="P85">
            <v>0.72462941847206386</v>
          </cell>
          <cell r="Q85">
            <v>0.72462941847206386</v>
          </cell>
          <cell r="R85">
            <v>0.72432830327567177</v>
          </cell>
          <cell r="S85">
            <v>0.73386902757061057</v>
          </cell>
          <cell r="T85">
            <v>0.73330683624801274</v>
          </cell>
          <cell r="AA85">
            <v>0.72453274755482466</v>
          </cell>
          <cell r="AB85">
            <v>0.72462941847206386</v>
          </cell>
          <cell r="AC85">
            <v>0.76928314734253833</v>
          </cell>
          <cell r="AD85">
            <v>0.76896455484231097</v>
          </cell>
          <cell r="AE85">
            <v>0.77909738717339672</v>
          </cell>
          <cell r="AF85">
            <v>0.77848101265822789</v>
          </cell>
          <cell r="AM85">
            <v>0.72919497072845385</v>
          </cell>
          <cell r="AN85">
            <v>0.72928969326033422</v>
          </cell>
          <cell r="AO85">
            <v>0.72928969326033422</v>
          </cell>
          <cell r="AP85">
            <v>0.75502050535785148</v>
          </cell>
          <cell r="AQ85">
            <v>0.73859564164648916</v>
          </cell>
          <cell r="AR85">
            <v>0.73801845046126158</v>
          </cell>
        </row>
        <row r="86">
          <cell r="D86">
            <v>11</v>
          </cell>
          <cell r="E86">
            <v>0.76928314734253833</v>
          </cell>
          <cell r="F86">
            <v>0.76896455484231097</v>
          </cell>
          <cell r="G86">
            <v>0.77909738717339672</v>
          </cell>
          <cell r="H86">
            <v>0.77848101265822789</v>
          </cell>
          <cell r="O86">
            <v>0.72453274755482466</v>
          </cell>
          <cell r="P86">
            <v>0.72462941847206386</v>
          </cell>
          <cell r="Q86">
            <v>0.72462941847206386</v>
          </cell>
          <cell r="R86">
            <v>0.72432830327567177</v>
          </cell>
          <cell r="S86">
            <v>0.73386902757061057</v>
          </cell>
          <cell r="T86">
            <v>0.73330683624801274</v>
          </cell>
          <cell r="AA86">
            <v>0.72453274755482466</v>
          </cell>
          <cell r="AB86">
            <v>0.72462941847206386</v>
          </cell>
          <cell r="AC86">
            <v>0.76928314734253833</v>
          </cell>
          <cell r="AD86">
            <v>0.76896455484231097</v>
          </cell>
          <cell r="AE86">
            <v>0.77909738717339672</v>
          </cell>
          <cell r="AF86">
            <v>0.77848101265822789</v>
          </cell>
          <cell r="AM86">
            <v>0.72919497072845385</v>
          </cell>
          <cell r="AN86">
            <v>0.72928969326033422</v>
          </cell>
          <cell r="AO86">
            <v>0.72928969326033422</v>
          </cell>
          <cell r="AP86">
            <v>0.75502050535785148</v>
          </cell>
          <cell r="AQ86">
            <v>0.73859564164648916</v>
          </cell>
          <cell r="AR86">
            <v>0.73801845046126158</v>
          </cell>
        </row>
        <row r="87">
          <cell r="D87">
            <v>12</v>
          </cell>
          <cell r="E87">
            <v>0.76928314734253833</v>
          </cell>
          <cell r="F87">
            <v>0.76896455484231097</v>
          </cell>
          <cell r="G87">
            <v>0.77909738717339672</v>
          </cell>
          <cell r="H87">
            <v>0.77848101265822789</v>
          </cell>
          <cell r="O87">
            <v>0.72453274755482466</v>
          </cell>
          <cell r="P87">
            <v>0.72462941847206386</v>
          </cell>
          <cell r="Q87">
            <v>0.72462941847206386</v>
          </cell>
          <cell r="R87">
            <v>0.72432830327567177</v>
          </cell>
          <cell r="S87">
            <v>0.73386902757061057</v>
          </cell>
          <cell r="T87">
            <v>0.73330683624801274</v>
          </cell>
          <cell r="AA87">
            <v>0.72453274755482466</v>
          </cell>
          <cell r="AB87">
            <v>0.72462941847206386</v>
          </cell>
          <cell r="AC87">
            <v>0.76928314734253833</v>
          </cell>
          <cell r="AD87">
            <v>0.76896455484231097</v>
          </cell>
          <cell r="AE87">
            <v>0.77909738717339672</v>
          </cell>
          <cell r="AF87">
            <v>0.77848101265822789</v>
          </cell>
          <cell r="AM87">
            <v>0.72919497072845385</v>
          </cell>
          <cell r="AN87">
            <v>0.72928969326033422</v>
          </cell>
          <cell r="AO87">
            <v>0.72928969326033422</v>
          </cell>
          <cell r="AP87">
            <v>0.75502050535785148</v>
          </cell>
          <cell r="AQ87">
            <v>0.73859564164648916</v>
          </cell>
          <cell r="AR87">
            <v>0.73801845046126158</v>
          </cell>
        </row>
        <row r="88">
          <cell r="D88">
            <v>13</v>
          </cell>
          <cell r="E88">
            <v>0.76928314734253833</v>
          </cell>
          <cell r="F88">
            <v>0.76896455484231097</v>
          </cell>
          <cell r="G88">
            <v>0.77909738717339672</v>
          </cell>
          <cell r="H88">
            <v>0.77848101265822789</v>
          </cell>
          <cell r="O88">
            <v>0.72453274755482466</v>
          </cell>
          <cell r="P88">
            <v>0.72462941847206386</v>
          </cell>
          <cell r="Q88">
            <v>0.72462941847206386</v>
          </cell>
          <cell r="R88">
            <v>0.72432830327567177</v>
          </cell>
          <cell r="S88">
            <v>0.73386902757061057</v>
          </cell>
          <cell r="T88">
            <v>0.73330683624801274</v>
          </cell>
          <cell r="AA88">
            <v>0.72453274755482466</v>
          </cell>
          <cell r="AB88">
            <v>0.72462941847206386</v>
          </cell>
          <cell r="AC88">
            <v>0.76928314734253833</v>
          </cell>
          <cell r="AD88">
            <v>0.76896455484231097</v>
          </cell>
          <cell r="AE88">
            <v>0.77909738717339672</v>
          </cell>
          <cell r="AF88">
            <v>0.77848101265822789</v>
          </cell>
          <cell r="AM88">
            <v>0.72919497072845385</v>
          </cell>
          <cell r="AN88">
            <v>0.72928969326033422</v>
          </cell>
          <cell r="AO88">
            <v>0.72928969326033422</v>
          </cell>
          <cell r="AP88">
            <v>0.75502050535785148</v>
          </cell>
          <cell r="AQ88">
            <v>0.73859564164648916</v>
          </cell>
          <cell r="AR88">
            <v>0.73801845046126158</v>
          </cell>
        </row>
        <row r="89">
          <cell r="D89">
            <v>14</v>
          </cell>
          <cell r="E89">
            <v>0.76928314734253833</v>
          </cell>
          <cell r="F89">
            <v>0.76896455484231097</v>
          </cell>
          <cell r="G89">
            <v>0.77909738717339672</v>
          </cell>
          <cell r="H89">
            <v>0.77848101265822789</v>
          </cell>
          <cell r="O89">
            <v>0.72453274755482466</v>
          </cell>
          <cell r="P89">
            <v>0.72462941847206386</v>
          </cell>
          <cell r="Q89">
            <v>0.72462941847206386</v>
          </cell>
          <cell r="R89">
            <v>0.72432830327567177</v>
          </cell>
          <cell r="S89">
            <v>0.73386902757061057</v>
          </cell>
          <cell r="T89">
            <v>0.73330683624801274</v>
          </cell>
          <cell r="AA89">
            <v>0.72453274755482466</v>
          </cell>
          <cell r="AB89">
            <v>0.72462941847206386</v>
          </cell>
          <cell r="AC89">
            <v>0.76928314734253833</v>
          </cell>
          <cell r="AD89">
            <v>0.76896455484231097</v>
          </cell>
          <cell r="AE89">
            <v>0.77909738717339672</v>
          </cell>
          <cell r="AF89">
            <v>0.77848101265822789</v>
          </cell>
          <cell r="AM89">
            <v>0.72919497072845385</v>
          </cell>
          <cell r="AN89">
            <v>0.72928969326033422</v>
          </cell>
          <cell r="AO89">
            <v>0.72928969326033422</v>
          </cell>
          <cell r="AP89">
            <v>0.75502050535785148</v>
          </cell>
          <cell r="AQ89">
            <v>0.73859564164648916</v>
          </cell>
          <cell r="AR89">
            <v>0.73801845046126158</v>
          </cell>
        </row>
        <row r="90">
          <cell r="D90">
            <v>15</v>
          </cell>
          <cell r="E90">
            <v>0.76928314734253833</v>
          </cell>
          <cell r="F90">
            <v>0.76896455484231097</v>
          </cell>
          <cell r="G90">
            <v>0.77909738717339672</v>
          </cell>
          <cell r="H90">
            <v>0.77848101265822789</v>
          </cell>
          <cell r="O90">
            <v>0.72453274755482466</v>
          </cell>
          <cell r="P90">
            <v>0.72462941847206386</v>
          </cell>
          <cell r="Q90">
            <v>0.72462941847206386</v>
          </cell>
          <cell r="R90">
            <v>0.72432830327567177</v>
          </cell>
          <cell r="S90">
            <v>0.73386902757061057</v>
          </cell>
          <cell r="T90">
            <v>0.73330683624801274</v>
          </cell>
          <cell r="AA90">
            <v>0.72453274755482466</v>
          </cell>
          <cell r="AB90">
            <v>0.72462941847206386</v>
          </cell>
          <cell r="AC90">
            <v>0.76928314734253833</v>
          </cell>
          <cell r="AD90">
            <v>0.76896455484231097</v>
          </cell>
          <cell r="AE90">
            <v>0.77909738717339672</v>
          </cell>
          <cell r="AF90">
            <v>0.77848101265822789</v>
          </cell>
          <cell r="AM90">
            <v>0.72919497072845385</v>
          </cell>
          <cell r="AN90">
            <v>0.72928969326033422</v>
          </cell>
          <cell r="AO90">
            <v>0.72928969326033422</v>
          </cell>
          <cell r="AP90">
            <v>0.75502050535785148</v>
          </cell>
          <cell r="AQ90">
            <v>0.73859564164648916</v>
          </cell>
          <cell r="AR90">
            <v>0.73801845046126158</v>
          </cell>
        </row>
        <row r="91">
          <cell r="D91">
            <v>16</v>
          </cell>
          <cell r="E91">
            <v>0.76928314734253833</v>
          </cell>
          <cell r="F91">
            <v>0.76896455484231097</v>
          </cell>
          <cell r="G91">
            <v>0.77909738717339672</v>
          </cell>
          <cell r="H91">
            <v>0.77848101265822789</v>
          </cell>
          <cell r="O91">
            <v>0.72453274755482466</v>
          </cell>
          <cell r="P91">
            <v>0.72462941847206386</v>
          </cell>
          <cell r="Q91">
            <v>0.72462941847206386</v>
          </cell>
          <cell r="R91">
            <v>0.72432830327567177</v>
          </cell>
          <cell r="S91">
            <v>0.73386902757061057</v>
          </cell>
          <cell r="T91">
            <v>0.73330683624801274</v>
          </cell>
          <cell r="AA91">
            <v>0.72453274755482466</v>
          </cell>
          <cell r="AB91">
            <v>0.72462941847206386</v>
          </cell>
          <cell r="AC91">
            <v>0.76928314734253833</v>
          </cell>
          <cell r="AD91">
            <v>0.76896455484231097</v>
          </cell>
          <cell r="AE91">
            <v>0.77909738717339672</v>
          </cell>
          <cell r="AF91">
            <v>0.77848101265822789</v>
          </cell>
          <cell r="AM91">
            <v>0.72919497072845385</v>
          </cell>
          <cell r="AN91">
            <v>0.72928969326033422</v>
          </cell>
          <cell r="AO91">
            <v>0.72928969326033422</v>
          </cell>
          <cell r="AP91">
            <v>0.75502050535785148</v>
          </cell>
          <cell r="AQ91">
            <v>0.73859564164648916</v>
          </cell>
          <cell r="AR91">
            <v>0.73801845046126158</v>
          </cell>
        </row>
        <row r="92">
          <cell r="D92">
            <v>17</v>
          </cell>
          <cell r="E92">
            <v>0.76928314734253833</v>
          </cell>
          <cell r="F92">
            <v>0.76896455484231097</v>
          </cell>
          <cell r="G92">
            <v>0.77909738717339672</v>
          </cell>
          <cell r="H92">
            <v>0.77848101265822789</v>
          </cell>
          <cell r="O92">
            <v>0.72453274755482466</v>
          </cell>
          <cell r="P92">
            <v>0.72462941847206386</v>
          </cell>
          <cell r="Q92">
            <v>0.72462941847206386</v>
          </cell>
          <cell r="R92">
            <v>0.72432830327567177</v>
          </cell>
          <cell r="S92">
            <v>0.73386902757061057</v>
          </cell>
          <cell r="T92">
            <v>0.73330683624801274</v>
          </cell>
          <cell r="AA92">
            <v>0.72453274755482466</v>
          </cell>
          <cell r="AB92">
            <v>0.72462941847206386</v>
          </cell>
          <cell r="AC92">
            <v>0.76928314734253833</v>
          </cell>
          <cell r="AD92">
            <v>0.76896455484231097</v>
          </cell>
          <cell r="AE92">
            <v>0.77909738717339672</v>
          </cell>
          <cell r="AF92">
            <v>0.77848101265822789</v>
          </cell>
          <cell r="AM92">
            <v>0.72919497072845385</v>
          </cell>
          <cell r="AN92">
            <v>0.72928969326033422</v>
          </cell>
          <cell r="AO92">
            <v>0.72928969326033422</v>
          </cell>
          <cell r="AP92">
            <v>0.75502050535785148</v>
          </cell>
          <cell r="AQ92">
            <v>0.73859564164648916</v>
          </cell>
          <cell r="AR92">
            <v>0.73801845046126158</v>
          </cell>
        </row>
        <row r="93">
          <cell r="D93">
            <v>18</v>
          </cell>
          <cell r="E93">
            <v>0.76928314734253833</v>
          </cell>
          <cell r="F93">
            <v>0.76896455484231097</v>
          </cell>
          <cell r="G93">
            <v>0.77909738717339672</v>
          </cell>
          <cell r="H93">
            <v>0.77848101265822789</v>
          </cell>
          <cell r="O93">
            <v>0.72453274755482466</v>
          </cell>
          <cell r="P93">
            <v>0.72462941847206386</v>
          </cell>
          <cell r="Q93">
            <v>0.72462941847206386</v>
          </cell>
          <cell r="R93">
            <v>0.72432830327567177</v>
          </cell>
          <cell r="S93">
            <v>0.73386902757061057</v>
          </cell>
          <cell r="T93">
            <v>0.73330683624801274</v>
          </cell>
          <cell r="AA93">
            <v>0.72453274755482466</v>
          </cell>
          <cell r="AB93">
            <v>0.72462941847206386</v>
          </cell>
          <cell r="AC93">
            <v>0.76928314734253833</v>
          </cell>
          <cell r="AD93">
            <v>0.76896455484231097</v>
          </cell>
          <cell r="AE93">
            <v>0.77909738717339672</v>
          </cell>
          <cell r="AF93">
            <v>0.77848101265822789</v>
          </cell>
          <cell r="AM93">
            <v>0.72919497072845385</v>
          </cell>
          <cell r="AN93">
            <v>0.72928969326033422</v>
          </cell>
          <cell r="AO93">
            <v>0.72928969326033422</v>
          </cell>
          <cell r="AP93">
            <v>0.75502050535785148</v>
          </cell>
          <cell r="AQ93">
            <v>0.73859564164648916</v>
          </cell>
          <cell r="AR93">
            <v>0.73801845046126158</v>
          </cell>
        </row>
        <row r="94">
          <cell r="D94">
            <v>19</v>
          </cell>
          <cell r="E94">
            <v>0.76928314734253833</v>
          </cell>
          <cell r="F94">
            <v>0.76896455484231097</v>
          </cell>
          <cell r="G94">
            <v>0.77909738717339672</v>
          </cell>
          <cell r="H94">
            <v>0.77848101265822789</v>
          </cell>
          <cell r="O94">
            <v>0.72453274755482466</v>
          </cell>
          <cell r="P94">
            <v>0.72462941847206386</v>
          </cell>
          <cell r="Q94">
            <v>0.72462941847206386</v>
          </cell>
          <cell r="R94">
            <v>0.72432830327567177</v>
          </cell>
          <cell r="S94">
            <v>0.73386902757061057</v>
          </cell>
          <cell r="T94">
            <v>0.73330683624801274</v>
          </cell>
          <cell r="AA94">
            <v>0.72453274755482466</v>
          </cell>
          <cell r="AB94">
            <v>0.72462941847206386</v>
          </cell>
          <cell r="AC94">
            <v>0.76928314734253833</v>
          </cell>
          <cell r="AD94">
            <v>0.76896455484231097</v>
          </cell>
          <cell r="AE94">
            <v>0.77909738717339672</v>
          </cell>
          <cell r="AF94">
            <v>0.77848101265822789</v>
          </cell>
          <cell r="AM94">
            <v>0.72919497072845385</v>
          </cell>
          <cell r="AN94">
            <v>0.72928969326033422</v>
          </cell>
          <cell r="AO94">
            <v>0.72928969326033422</v>
          </cell>
          <cell r="AP94">
            <v>0.75502050535785148</v>
          </cell>
          <cell r="AQ94">
            <v>0.73859564164648916</v>
          </cell>
          <cell r="AR94">
            <v>0.73801845046126158</v>
          </cell>
        </row>
        <row r="95">
          <cell r="D95">
            <v>20</v>
          </cell>
          <cell r="E95">
            <v>0.76928314734253833</v>
          </cell>
          <cell r="F95">
            <v>0.76896455484231097</v>
          </cell>
          <cell r="G95">
            <v>0.77909738717339672</v>
          </cell>
          <cell r="H95">
            <v>0.77848101265822789</v>
          </cell>
          <cell r="O95">
            <v>0.72453274755482466</v>
          </cell>
          <cell r="P95">
            <v>0.72462941847206386</v>
          </cell>
          <cell r="Q95">
            <v>0.72462941847206386</v>
          </cell>
          <cell r="R95">
            <v>0.72432830327567177</v>
          </cell>
          <cell r="S95">
            <v>0.73386902757061057</v>
          </cell>
          <cell r="T95">
            <v>0.73330683624801274</v>
          </cell>
          <cell r="AA95">
            <v>0.72453274755482466</v>
          </cell>
          <cell r="AB95">
            <v>0.72462941847206386</v>
          </cell>
          <cell r="AC95">
            <v>0.76928314734253833</v>
          </cell>
          <cell r="AD95">
            <v>0.76896455484231097</v>
          </cell>
          <cell r="AE95">
            <v>0.77909738717339672</v>
          </cell>
          <cell r="AF95">
            <v>0.77848101265822789</v>
          </cell>
          <cell r="AM95">
            <v>0.72919497072845385</v>
          </cell>
          <cell r="AN95">
            <v>0.72928969326033422</v>
          </cell>
          <cell r="AO95">
            <v>0.72928969326033422</v>
          </cell>
          <cell r="AP95">
            <v>0.75502050535785148</v>
          </cell>
          <cell r="AQ95">
            <v>0.73859564164648916</v>
          </cell>
          <cell r="AR95">
            <v>0.73801845046126158</v>
          </cell>
        </row>
        <row r="96">
          <cell r="D96">
            <v>21</v>
          </cell>
          <cell r="E96">
            <v>0.76928314734253833</v>
          </cell>
          <cell r="F96">
            <v>0.76896455484231097</v>
          </cell>
          <cell r="G96">
            <v>0.77909738717339672</v>
          </cell>
          <cell r="H96">
            <v>0.77848101265822789</v>
          </cell>
          <cell r="O96">
            <v>0.72453274755482466</v>
          </cell>
          <cell r="P96">
            <v>0.72462941847206386</v>
          </cell>
          <cell r="Q96">
            <v>0.72462941847206386</v>
          </cell>
          <cell r="R96">
            <v>0.72432830327567177</v>
          </cell>
          <cell r="S96">
            <v>0.73386902757061057</v>
          </cell>
          <cell r="T96">
            <v>0.73330683624801274</v>
          </cell>
          <cell r="AA96">
            <v>0.72453274755482466</v>
          </cell>
          <cell r="AB96">
            <v>0.72462941847206386</v>
          </cell>
          <cell r="AC96">
            <v>0.76928314734253833</v>
          </cell>
          <cell r="AD96">
            <v>0.76896455484231097</v>
          </cell>
          <cell r="AE96">
            <v>0.77909738717339672</v>
          </cell>
          <cell r="AF96">
            <v>0.77848101265822789</v>
          </cell>
          <cell r="AM96">
            <v>0.72919497072845385</v>
          </cell>
          <cell r="AN96">
            <v>0.72928969326033422</v>
          </cell>
          <cell r="AO96">
            <v>0.72928969326033422</v>
          </cell>
          <cell r="AP96">
            <v>0.75502050535785148</v>
          </cell>
          <cell r="AQ96">
            <v>0.73859564164648916</v>
          </cell>
          <cell r="AR96">
            <v>0.73801845046126158</v>
          </cell>
        </row>
        <row r="97">
          <cell r="D97">
            <v>22</v>
          </cell>
          <cell r="E97">
            <v>0.76928314734253833</v>
          </cell>
          <cell r="F97">
            <v>0.76896455484231097</v>
          </cell>
          <cell r="G97">
            <v>0.77909738717339672</v>
          </cell>
          <cell r="H97">
            <v>0.77848101265822789</v>
          </cell>
          <cell r="O97">
            <v>0.72453274755482466</v>
          </cell>
          <cell r="P97">
            <v>0.72462941847206386</v>
          </cell>
          <cell r="Q97">
            <v>0.72462941847206386</v>
          </cell>
          <cell r="R97">
            <v>0.72432830327567177</v>
          </cell>
          <cell r="S97">
            <v>0.73386902757061057</v>
          </cell>
          <cell r="T97">
            <v>0.73330683624801274</v>
          </cell>
          <cell r="AA97">
            <v>0.72453274755482466</v>
          </cell>
          <cell r="AB97">
            <v>0.72462941847206386</v>
          </cell>
          <cell r="AC97">
            <v>0.76928314734253833</v>
          </cell>
          <cell r="AD97">
            <v>0.76896455484231097</v>
          </cell>
          <cell r="AE97">
            <v>0.77909738717339672</v>
          </cell>
          <cell r="AF97">
            <v>0.77848101265822789</v>
          </cell>
          <cell r="AM97">
            <v>0.72919497072845385</v>
          </cell>
          <cell r="AN97">
            <v>0.72928969326033422</v>
          </cell>
          <cell r="AO97">
            <v>0.72928969326033422</v>
          </cell>
          <cell r="AP97">
            <v>0.75502050535785148</v>
          </cell>
          <cell r="AQ97">
            <v>0.73859564164648916</v>
          </cell>
          <cell r="AR97">
            <v>0.73801845046126158</v>
          </cell>
        </row>
        <row r="98">
          <cell r="D98">
            <v>23</v>
          </cell>
          <cell r="E98">
            <v>1.3076224702099486</v>
          </cell>
          <cell r="F98">
            <v>1.3080472602102526</v>
          </cell>
          <cell r="G98">
            <v>1.2945368171021376</v>
          </cell>
          <cell r="H98">
            <v>1.295358649789029</v>
          </cell>
          <cell r="O98">
            <v>1.3672896699269002</v>
          </cell>
          <cell r="P98">
            <v>1.3671607753705823</v>
          </cell>
          <cell r="Q98">
            <v>1.3671607753705823</v>
          </cell>
          <cell r="R98">
            <v>1.3675622622991039</v>
          </cell>
          <cell r="S98">
            <v>1.3548412965725196</v>
          </cell>
          <cell r="T98">
            <v>1.3555908850026503</v>
          </cell>
          <cell r="AA98">
            <v>1.3672896699269002</v>
          </cell>
          <cell r="AB98">
            <v>1.3671607753705823</v>
          </cell>
          <cell r="AC98">
            <v>1.3076224702099486</v>
          </cell>
          <cell r="AD98">
            <v>1.3080472602102526</v>
          </cell>
          <cell r="AE98">
            <v>1.2945368171021376</v>
          </cell>
          <cell r="AF98">
            <v>1.295358649789029</v>
          </cell>
          <cell r="AM98">
            <v>1.3610733723620612</v>
          </cell>
          <cell r="AN98">
            <v>1.3609470756528876</v>
          </cell>
          <cell r="AO98">
            <v>1.3609470756528876</v>
          </cell>
          <cell r="AP98">
            <v>1.3266393261895317</v>
          </cell>
          <cell r="AQ98">
            <v>1.3485391444713466</v>
          </cell>
          <cell r="AR98">
            <v>1.3493087327183177</v>
          </cell>
        </row>
        <row r="99">
          <cell r="D99">
            <v>24</v>
          </cell>
          <cell r="E99">
            <v>1.3076224702099486</v>
          </cell>
          <cell r="F99">
            <v>1.3080472602102526</v>
          </cell>
          <cell r="G99">
            <v>1.2945368171021376</v>
          </cell>
          <cell r="H99">
            <v>1.295358649789029</v>
          </cell>
          <cell r="O99">
            <v>1.3672896699269002</v>
          </cell>
          <cell r="P99">
            <v>1.3671607753705823</v>
          </cell>
          <cell r="Q99">
            <v>1.3671607753705823</v>
          </cell>
          <cell r="R99">
            <v>1.3675622622991039</v>
          </cell>
          <cell r="S99">
            <v>1.3548412965725196</v>
          </cell>
          <cell r="T99">
            <v>1.3555908850026503</v>
          </cell>
          <cell r="AA99">
            <v>1.3672896699269002</v>
          </cell>
          <cell r="AB99">
            <v>1.3671607753705823</v>
          </cell>
          <cell r="AC99">
            <v>1.3076224702099486</v>
          </cell>
          <cell r="AD99">
            <v>1.3080472602102526</v>
          </cell>
          <cell r="AE99">
            <v>1.2945368171021376</v>
          </cell>
          <cell r="AF99">
            <v>1.295358649789029</v>
          </cell>
          <cell r="AM99">
            <v>1.3610733723620612</v>
          </cell>
          <cell r="AN99">
            <v>1.3609470756528876</v>
          </cell>
          <cell r="AO99">
            <v>1.3609470756528876</v>
          </cell>
          <cell r="AP99">
            <v>1.3266393261895317</v>
          </cell>
          <cell r="AQ99">
            <v>1.3485391444713466</v>
          </cell>
          <cell r="AR99">
            <v>1.3493087327183177</v>
          </cell>
        </row>
        <row r="100">
          <cell r="D100">
            <v>25</v>
          </cell>
          <cell r="E100">
            <v>1.3076224702099486</v>
          </cell>
          <cell r="F100">
            <v>1.3080472602102526</v>
          </cell>
          <cell r="G100">
            <v>1.2945368171021376</v>
          </cell>
          <cell r="H100">
            <v>1.295358649789029</v>
          </cell>
          <cell r="O100">
            <v>1.3672896699269002</v>
          </cell>
          <cell r="P100">
            <v>1.3671607753705823</v>
          </cell>
          <cell r="Q100">
            <v>1.3671607753705823</v>
          </cell>
          <cell r="R100">
            <v>1.3675622622991039</v>
          </cell>
          <cell r="S100">
            <v>1.3548412965725196</v>
          </cell>
          <cell r="T100">
            <v>1.3555908850026503</v>
          </cell>
          <cell r="AA100">
            <v>1.3672896699269002</v>
          </cell>
          <cell r="AB100">
            <v>1.3671607753705823</v>
          </cell>
          <cell r="AC100">
            <v>1.3076224702099486</v>
          </cell>
          <cell r="AD100">
            <v>1.3080472602102526</v>
          </cell>
          <cell r="AE100">
            <v>1.2945368171021376</v>
          </cell>
          <cell r="AF100">
            <v>1.295358649789029</v>
          </cell>
          <cell r="AM100">
            <v>1.3610733723620612</v>
          </cell>
          <cell r="AN100">
            <v>1.3609470756528876</v>
          </cell>
          <cell r="AO100">
            <v>1.3609470756528876</v>
          </cell>
          <cell r="AP100">
            <v>1.3266393261895317</v>
          </cell>
          <cell r="AQ100">
            <v>1.3485391444713466</v>
          </cell>
          <cell r="AR100">
            <v>1.3493087327183177</v>
          </cell>
        </row>
        <row r="101">
          <cell r="D101">
            <v>26</v>
          </cell>
          <cell r="E101">
            <v>1.3076224702099486</v>
          </cell>
          <cell r="F101">
            <v>1.3080472602102526</v>
          </cell>
          <cell r="G101">
            <v>1.2945368171021376</v>
          </cell>
          <cell r="H101">
            <v>1.295358649789029</v>
          </cell>
          <cell r="O101">
            <v>1.3672896699269002</v>
          </cell>
          <cell r="P101">
            <v>1.3671607753705823</v>
          </cell>
          <cell r="Q101">
            <v>1.3671607753705823</v>
          </cell>
          <cell r="R101">
            <v>1.3675622622991039</v>
          </cell>
          <cell r="S101">
            <v>1.3548412965725196</v>
          </cell>
          <cell r="T101">
            <v>1.3555908850026503</v>
          </cell>
          <cell r="AA101">
            <v>1.3672896699269002</v>
          </cell>
          <cell r="AB101">
            <v>1.3671607753705823</v>
          </cell>
          <cell r="AC101">
            <v>1.3076224702099486</v>
          </cell>
          <cell r="AD101">
            <v>1.3080472602102526</v>
          </cell>
          <cell r="AE101">
            <v>1.2945368171021376</v>
          </cell>
          <cell r="AF101">
            <v>1.295358649789029</v>
          </cell>
          <cell r="AM101">
            <v>1.3610733723620612</v>
          </cell>
          <cell r="AN101">
            <v>1.3609470756528876</v>
          </cell>
          <cell r="AO101">
            <v>1.3609470756528876</v>
          </cell>
          <cell r="AP101">
            <v>1.3266393261895317</v>
          </cell>
          <cell r="AQ101">
            <v>1.3485391444713466</v>
          </cell>
          <cell r="AR101">
            <v>1.3493087327183177</v>
          </cell>
        </row>
        <row r="102">
          <cell r="D102">
            <v>27</v>
          </cell>
          <cell r="E102">
            <v>1.3076224702099486</v>
          </cell>
          <cell r="F102">
            <v>1.3080472602102526</v>
          </cell>
          <cell r="G102">
            <v>1.2945368171021376</v>
          </cell>
          <cell r="H102">
            <v>1.295358649789029</v>
          </cell>
          <cell r="O102">
            <v>1.3672896699269002</v>
          </cell>
          <cell r="P102">
            <v>1.3671607753705823</v>
          </cell>
          <cell r="Q102">
            <v>1.3671607753705823</v>
          </cell>
          <cell r="R102">
            <v>1.3675622622991039</v>
          </cell>
          <cell r="S102">
            <v>1.3548412965725196</v>
          </cell>
          <cell r="T102">
            <v>1.3555908850026503</v>
          </cell>
          <cell r="AA102">
            <v>1.3672896699269002</v>
          </cell>
          <cell r="AB102">
            <v>1.3671607753705823</v>
          </cell>
          <cell r="AC102">
            <v>1.3076224702099486</v>
          </cell>
          <cell r="AD102">
            <v>1.3080472602102526</v>
          </cell>
          <cell r="AE102">
            <v>1.2945368171021376</v>
          </cell>
          <cell r="AF102">
            <v>1.295358649789029</v>
          </cell>
          <cell r="AM102">
            <v>1.3610733723620612</v>
          </cell>
          <cell r="AN102">
            <v>1.3609470756528876</v>
          </cell>
          <cell r="AO102">
            <v>1.3609470756528876</v>
          </cell>
          <cell r="AP102">
            <v>1.3266393261895317</v>
          </cell>
          <cell r="AQ102">
            <v>1.3485391444713466</v>
          </cell>
          <cell r="AR102">
            <v>1.3493087327183177</v>
          </cell>
        </row>
        <row r="103">
          <cell r="D103">
            <v>28</v>
          </cell>
          <cell r="E103">
            <v>1.3076224702099486</v>
          </cell>
          <cell r="F103">
            <v>1.3080472602102526</v>
          </cell>
          <cell r="G103">
            <v>1.2945368171021376</v>
          </cell>
          <cell r="H103">
            <v>1.295358649789029</v>
          </cell>
          <cell r="O103">
            <v>1.3672896699269002</v>
          </cell>
          <cell r="P103">
            <v>1.3671607753705823</v>
          </cell>
          <cell r="Q103">
            <v>1.3671607753705823</v>
          </cell>
          <cell r="R103">
            <v>1.3675622622991039</v>
          </cell>
          <cell r="S103">
            <v>1.3548412965725196</v>
          </cell>
          <cell r="T103">
            <v>1.3555908850026503</v>
          </cell>
          <cell r="AA103">
            <v>1.3672896699269002</v>
          </cell>
          <cell r="AB103">
            <v>1.3671607753705823</v>
          </cell>
          <cell r="AC103">
            <v>1.3076224702099486</v>
          </cell>
          <cell r="AD103">
            <v>1.3080472602102526</v>
          </cell>
          <cell r="AE103">
            <v>1.2945368171021376</v>
          </cell>
          <cell r="AF103">
            <v>1.295358649789029</v>
          </cell>
          <cell r="AM103">
            <v>1.3610733723620612</v>
          </cell>
          <cell r="AN103">
            <v>1.3609470756528876</v>
          </cell>
          <cell r="AO103">
            <v>1.3609470756528876</v>
          </cell>
          <cell r="AP103">
            <v>1.3266393261895317</v>
          </cell>
          <cell r="AQ103">
            <v>1.3485391444713466</v>
          </cell>
          <cell r="AR103">
            <v>1.3493087327183177</v>
          </cell>
        </row>
        <row r="104">
          <cell r="D104">
            <v>29</v>
          </cell>
          <cell r="E104">
            <v>1.3076224702099486</v>
          </cell>
          <cell r="F104">
            <v>1.3080472602102526</v>
          </cell>
          <cell r="G104">
            <v>1.2945368171021376</v>
          </cell>
          <cell r="H104">
            <v>1.295358649789029</v>
          </cell>
          <cell r="O104">
            <v>1.3672896699269002</v>
          </cell>
          <cell r="P104">
            <v>1.3671607753705823</v>
          </cell>
          <cell r="Q104">
            <v>1.3671607753705823</v>
          </cell>
          <cell r="R104">
            <v>1.3675622622991039</v>
          </cell>
          <cell r="S104">
            <v>1.3548412965725196</v>
          </cell>
          <cell r="T104">
            <v>1.3555908850026503</v>
          </cell>
          <cell r="AA104">
            <v>1.3672896699269002</v>
          </cell>
          <cell r="AB104">
            <v>1.3671607753705823</v>
          </cell>
          <cell r="AC104">
            <v>1.3076224702099486</v>
          </cell>
          <cell r="AD104">
            <v>1.3080472602102526</v>
          </cell>
          <cell r="AE104">
            <v>1.2945368171021376</v>
          </cell>
          <cell r="AF104">
            <v>1.295358649789029</v>
          </cell>
          <cell r="AM104">
            <v>1.3610733723620612</v>
          </cell>
          <cell r="AN104">
            <v>1.3609470756528876</v>
          </cell>
          <cell r="AO104">
            <v>1.3609470756528876</v>
          </cell>
          <cell r="AP104">
            <v>1.3266393261895317</v>
          </cell>
          <cell r="AQ104">
            <v>1.3485391444713466</v>
          </cell>
          <cell r="AR104">
            <v>1.3493087327183177</v>
          </cell>
        </row>
        <row r="105">
          <cell r="D105">
            <v>30</v>
          </cell>
          <cell r="E105">
            <v>1.3076224702099486</v>
          </cell>
          <cell r="F105">
            <v>1.3080472602102526</v>
          </cell>
          <cell r="G105">
            <v>1.2945368171021376</v>
          </cell>
          <cell r="H105">
            <v>1.295358649789029</v>
          </cell>
          <cell r="O105">
            <v>1.3672896699269002</v>
          </cell>
          <cell r="P105">
            <v>1.3671607753705823</v>
          </cell>
          <cell r="Q105">
            <v>1.3671607753705823</v>
          </cell>
          <cell r="R105">
            <v>1.3675622622991039</v>
          </cell>
          <cell r="S105">
            <v>1.3548412965725196</v>
          </cell>
          <cell r="T105">
            <v>1.3555908850026503</v>
          </cell>
          <cell r="AA105">
            <v>1.3672896699269002</v>
          </cell>
          <cell r="AB105">
            <v>1.3671607753705823</v>
          </cell>
          <cell r="AC105">
            <v>1.3076224702099486</v>
          </cell>
          <cell r="AD105">
            <v>1.3080472602102526</v>
          </cell>
          <cell r="AE105">
            <v>1.2945368171021376</v>
          </cell>
          <cell r="AF105">
            <v>1.295358649789029</v>
          </cell>
          <cell r="AM105">
            <v>1.3610733723620612</v>
          </cell>
          <cell r="AN105">
            <v>1.3609470756528876</v>
          </cell>
          <cell r="AO105">
            <v>1.3609470756528876</v>
          </cell>
          <cell r="AP105">
            <v>1.3266393261895317</v>
          </cell>
          <cell r="AQ105">
            <v>1.3485391444713466</v>
          </cell>
          <cell r="AR105">
            <v>1.3493087327183177</v>
          </cell>
        </row>
        <row r="106">
          <cell r="D106">
            <v>31</v>
          </cell>
          <cell r="E106">
            <v>0.76928314734253833</v>
          </cell>
          <cell r="F106">
            <v>0.76896455484231097</v>
          </cell>
          <cell r="G106">
            <v>0.77909738717339672</v>
          </cell>
          <cell r="H106">
            <v>0.77848101265822789</v>
          </cell>
          <cell r="O106">
            <v>0.72453274755482466</v>
          </cell>
          <cell r="P106">
            <v>0.72462941847206386</v>
          </cell>
          <cell r="Q106">
            <v>0.72462941847206386</v>
          </cell>
          <cell r="R106">
            <v>0.72432830327567177</v>
          </cell>
          <cell r="S106">
            <v>0.73386902757061057</v>
          </cell>
          <cell r="T106">
            <v>0.73330683624801274</v>
          </cell>
          <cell r="AA106">
            <v>0.72453274755482466</v>
          </cell>
          <cell r="AB106">
            <v>0.72462941847206386</v>
          </cell>
          <cell r="AC106">
            <v>0.76928314734253833</v>
          </cell>
          <cell r="AD106">
            <v>0.76896455484231097</v>
          </cell>
          <cell r="AE106">
            <v>0.77909738717339672</v>
          </cell>
          <cell r="AF106">
            <v>0.77848101265822789</v>
          </cell>
          <cell r="AM106">
            <v>0.72919497072845385</v>
          </cell>
          <cell r="AN106">
            <v>0.72928969326033422</v>
          </cell>
          <cell r="AO106">
            <v>0.72928969326033422</v>
          </cell>
          <cell r="AP106">
            <v>0.75502050535785148</v>
          </cell>
          <cell r="AQ106">
            <v>0.73859564164648916</v>
          </cell>
          <cell r="AR106">
            <v>0.73801845046126158</v>
          </cell>
        </row>
        <row r="107">
          <cell r="D107">
            <v>32</v>
          </cell>
          <cell r="E107">
            <v>0.76928314734253833</v>
          </cell>
          <cell r="F107">
            <v>0.76896455484231097</v>
          </cell>
          <cell r="G107">
            <v>0.77909738717339672</v>
          </cell>
          <cell r="H107">
            <v>0.77848101265822789</v>
          </cell>
          <cell r="O107">
            <v>0.72453274755482466</v>
          </cell>
          <cell r="P107">
            <v>0.72462941847206386</v>
          </cell>
          <cell r="Q107">
            <v>0.72462941847206386</v>
          </cell>
          <cell r="R107">
            <v>0.72432830327567177</v>
          </cell>
          <cell r="S107">
            <v>0.73386902757061057</v>
          </cell>
          <cell r="T107">
            <v>0.73330683624801274</v>
          </cell>
          <cell r="AA107">
            <v>0.72453274755482466</v>
          </cell>
          <cell r="AB107">
            <v>0.72462941847206386</v>
          </cell>
          <cell r="AC107">
            <v>0.76928314734253833</v>
          </cell>
          <cell r="AD107">
            <v>0.76896455484231097</v>
          </cell>
          <cell r="AE107">
            <v>0.77909738717339672</v>
          </cell>
          <cell r="AF107">
            <v>0.77848101265822789</v>
          </cell>
          <cell r="AM107">
            <v>0.72919497072845385</v>
          </cell>
          <cell r="AN107">
            <v>0.72928969326033422</v>
          </cell>
          <cell r="AO107">
            <v>0.72928969326033422</v>
          </cell>
          <cell r="AP107">
            <v>0.75502050535785148</v>
          </cell>
          <cell r="AQ107">
            <v>0.73859564164648916</v>
          </cell>
          <cell r="AR107">
            <v>0.73801845046126158</v>
          </cell>
        </row>
        <row r="108">
          <cell r="D108">
            <v>33</v>
          </cell>
          <cell r="E108">
            <v>0.76928314734253833</v>
          </cell>
          <cell r="F108">
            <v>0.76896455484231097</v>
          </cell>
          <cell r="G108">
            <v>0.77909738717339672</v>
          </cell>
          <cell r="H108">
            <v>0.77848101265822789</v>
          </cell>
          <cell r="O108">
            <v>0.72453274755482466</v>
          </cell>
          <cell r="P108">
            <v>0.72462941847206386</v>
          </cell>
          <cell r="Q108">
            <v>0.72462941847206386</v>
          </cell>
          <cell r="R108">
            <v>0.72432830327567177</v>
          </cell>
          <cell r="S108">
            <v>0.73386902757061057</v>
          </cell>
          <cell r="T108">
            <v>0.73330683624801274</v>
          </cell>
          <cell r="AA108">
            <v>0.72453274755482466</v>
          </cell>
          <cell r="AB108">
            <v>0.72462941847206386</v>
          </cell>
          <cell r="AC108">
            <v>0.76928314734253833</v>
          </cell>
          <cell r="AD108">
            <v>0.76896455484231097</v>
          </cell>
          <cell r="AE108">
            <v>0.77909738717339672</v>
          </cell>
          <cell r="AF108">
            <v>0.77848101265822789</v>
          </cell>
          <cell r="AM108">
            <v>0.72919497072845385</v>
          </cell>
          <cell r="AN108">
            <v>0.72928969326033422</v>
          </cell>
          <cell r="AO108">
            <v>0.72928969326033422</v>
          </cell>
          <cell r="AP108">
            <v>0.75502050535785148</v>
          </cell>
          <cell r="AQ108">
            <v>0.73859564164648916</v>
          </cell>
          <cell r="AR108">
            <v>0.73801845046126158</v>
          </cell>
        </row>
        <row r="109">
          <cell r="D109">
            <v>34</v>
          </cell>
          <cell r="E109">
            <v>0.76928314734253833</v>
          </cell>
          <cell r="F109">
            <v>0.76896455484231097</v>
          </cell>
          <cell r="G109">
            <v>0.77909738717339672</v>
          </cell>
          <cell r="H109">
            <v>0.77848101265822789</v>
          </cell>
          <cell r="O109">
            <v>0.72453274755482466</v>
          </cell>
          <cell r="P109">
            <v>0.72462941847206386</v>
          </cell>
          <cell r="Q109">
            <v>0.72462941847206386</v>
          </cell>
          <cell r="R109">
            <v>0.72432830327567177</v>
          </cell>
          <cell r="S109">
            <v>0.73386902757061057</v>
          </cell>
          <cell r="T109">
            <v>0.73330683624801274</v>
          </cell>
          <cell r="AA109">
            <v>0.72453274755482466</v>
          </cell>
          <cell r="AB109">
            <v>0.72462941847206386</v>
          </cell>
          <cell r="AC109">
            <v>0.76928314734253833</v>
          </cell>
          <cell r="AD109">
            <v>0.76896455484231097</v>
          </cell>
          <cell r="AE109">
            <v>0.77909738717339672</v>
          </cell>
          <cell r="AF109">
            <v>0.77848101265822789</v>
          </cell>
          <cell r="AM109">
            <v>0.72919497072845385</v>
          </cell>
          <cell r="AN109">
            <v>0.72928969326033422</v>
          </cell>
          <cell r="AO109">
            <v>0.72928969326033422</v>
          </cell>
          <cell r="AP109">
            <v>0.75502050535785148</v>
          </cell>
          <cell r="AQ109">
            <v>0.73859564164648916</v>
          </cell>
          <cell r="AR109">
            <v>0.73801845046126158</v>
          </cell>
        </row>
        <row r="110">
          <cell r="D110">
            <v>35</v>
          </cell>
          <cell r="E110">
            <v>0.76928314734253833</v>
          </cell>
          <cell r="F110">
            <v>0.76896455484231097</v>
          </cell>
          <cell r="G110">
            <v>0.77909738717339672</v>
          </cell>
          <cell r="H110">
            <v>0.77848101265822789</v>
          </cell>
          <cell r="O110">
            <v>0.72453274755482466</v>
          </cell>
          <cell r="P110">
            <v>0.72462941847206386</v>
          </cell>
          <cell r="Q110">
            <v>0.72462941847206386</v>
          </cell>
          <cell r="R110">
            <v>0.72432830327567177</v>
          </cell>
          <cell r="S110">
            <v>0.73386902757061057</v>
          </cell>
          <cell r="T110">
            <v>0.73330683624801274</v>
          </cell>
          <cell r="AA110">
            <v>0.72453274755482466</v>
          </cell>
          <cell r="AB110">
            <v>0.72462941847206386</v>
          </cell>
          <cell r="AC110">
            <v>0.76928314734253833</v>
          </cell>
          <cell r="AD110">
            <v>0.76896455484231097</v>
          </cell>
          <cell r="AE110">
            <v>0.77909738717339672</v>
          </cell>
          <cell r="AF110">
            <v>0.77848101265822789</v>
          </cell>
          <cell r="AM110">
            <v>0.72919497072845385</v>
          </cell>
          <cell r="AN110">
            <v>0.72928969326033422</v>
          </cell>
          <cell r="AO110">
            <v>0.72928969326033422</v>
          </cell>
          <cell r="AP110">
            <v>0.75502050535785148</v>
          </cell>
          <cell r="AQ110">
            <v>0.73859564164648916</v>
          </cell>
          <cell r="AR110">
            <v>0.73801845046126158</v>
          </cell>
        </row>
        <row r="111">
          <cell r="D111">
            <v>36</v>
          </cell>
          <cell r="E111">
            <v>0.76928314734253833</v>
          </cell>
          <cell r="F111">
            <v>0.76896455484231097</v>
          </cell>
          <cell r="G111">
            <v>0.77909738717339672</v>
          </cell>
          <cell r="H111">
            <v>0.77848101265822789</v>
          </cell>
          <cell r="O111">
            <v>0.72453274755482466</v>
          </cell>
          <cell r="P111">
            <v>0.72462941847206386</v>
          </cell>
          <cell r="Q111">
            <v>0.72462941847206386</v>
          </cell>
          <cell r="R111">
            <v>0.72432830327567177</v>
          </cell>
          <cell r="S111">
            <v>0.73386902757061057</v>
          </cell>
          <cell r="T111">
            <v>0.73330683624801274</v>
          </cell>
          <cell r="AA111">
            <v>0.72453274755482466</v>
          </cell>
          <cell r="AB111">
            <v>0.72462941847206386</v>
          </cell>
          <cell r="AC111">
            <v>0.76928314734253833</v>
          </cell>
          <cell r="AD111">
            <v>0.76896455484231097</v>
          </cell>
          <cell r="AE111">
            <v>0.77909738717339672</v>
          </cell>
          <cell r="AF111">
            <v>0.77848101265822789</v>
          </cell>
          <cell r="AM111">
            <v>0.72919497072845385</v>
          </cell>
          <cell r="AN111">
            <v>0.72928969326033422</v>
          </cell>
          <cell r="AO111">
            <v>0.72928969326033422</v>
          </cell>
          <cell r="AP111">
            <v>0.75502050535785148</v>
          </cell>
          <cell r="AQ111">
            <v>0.73859564164648916</v>
          </cell>
          <cell r="AR111">
            <v>0.73801845046126158</v>
          </cell>
        </row>
        <row r="112">
          <cell r="D112">
            <v>37</v>
          </cell>
          <cell r="E112">
            <v>0.76928314734253833</v>
          </cell>
          <cell r="F112">
            <v>0.76896455484231097</v>
          </cell>
          <cell r="G112">
            <v>0.77909738717339672</v>
          </cell>
          <cell r="H112">
            <v>0.77848101265822789</v>
          </cell>
          <cell r="O112">
            <v>0.72453274755482466</v>
          </cell>
          <cell r="P112">
            <v>0.72462941847206386</v>
          </cell>
          <cell r="Q112">
            <v>0.72462941847206386</v>
          </cell>
          <cell r="R112">
            <v>0.72432830327567177</v>
          </cell>
          <cell r="S112">
            <v>0.73386902757061057</v>
          </cell>
          <cell r="T112">
            <v>0.73330683624801274</v>
          </cell>
          <cell r="AA112">
            <v>0.72453274755482466</v>
          </cell>
          <cell r="AB112">
            <v>0.72462941847206386</v>
          </cell>
          <cell r="AC112">
            <v>0.76928314734253833</v>
          </cell>
          <cell r="AD112">
            <v>0.76896455484231097</v>
          </cell>
          <cell r="AE112">
            <v>0.77909738717339672</v>
          </cell>
          <cell r="AF112">
            <v>0.77848101265822789</v>
          </cell>
          <cell r="AM112">
            <v>0.72919497072845385</v>
          </cell>
          <cell r="AN112">
            <v>0.72928969326033422</v>
          </cell>
          <cell r="AO112">
            <v>0.72928969326033422</v>
          </cell>
          <cell r="AP112">
            <v>0.75502050535785148</v>
          </cell>
          <cell r="AQ112">
            <v>0.73859564164648916</v>
          </cell>
          <cell r="AR112">
            <v>0.73801845046126158</v>
          </cell>
        </row>
        <row r="113">
          <cell r="D113">
            <v>38</v>
          </cell>
          <cell r="E113">
            <v>0.76928314734253833</v>
          </cell>
          <cell r="F113">
            <v>0.76896455484231097</v>
          </cell>
          <cell r="G113">
            <v>0.77909738717339672</v>
          </cell>
          <cell r="H113">
            <v>0.77848101265822789</v>
          </cell>
          <cell r="O113">
            <v>0.72453274755482466</v>
          </cell>
          <cell r="P113">
            <v>0.72462941847206386</v>
          </cell>
          <cell r="Q113">
            <v>0.72462941847206386</v>
          </cell>
          <cell r="R113">
            <v>0.72432830327567177</v>
          </cell>
          <cell r="S113">
            <v>0.73386902757061057</v>
          </cell>
          <cell r="T113">
            <v>0.73330683624801274</v>
          </cell>
          <cell r="AA113">
            <v>0.72453274755482466</v>
          </cell>
          <cell r="AB113">
            <v>0.72462941847206386</v>
          </cell>
          <cell r="AC113">
            <v>0.76928314734253833</v>
          </cell>
          <cell r="AD113">
            <v>0.76896455484231097</v>
          </cell>
          <cell r="AE113">
            <v>0.77909738717339672</v>
          </cell>
          <cell r="AF113">
            <v>0.77848101265822789</v>
          </cell>
          <cell r="AM113">
            <v>0.72919497072845385</v>
          </cell>
          <cell r="AN113">
            <v>0.72928969326033422</v>
          </cell>
          <cell r="AO113">
            <v>0.72928969326033422</v>
          </cell>
          <cell r="AP113">
            <v>0.75502050535785148</v>
          </cell>
          <cell r="AQ113">
            <v>0.73859564164648916</v>
          </cell>
          <cell r="AR113">
            <v>0.73801845046126158</v>
          </cell>
        </row>
        <row r="114">
          <cell r="D114">
            <v>39</v>
          </cell>
          <cell r="E114">
            <v>0.76928314734253833</v>
          </cell>
          <cell r="F114">
            <v>0.76896455484231097</v>
          </cell>
          <cell r="G114">
            <v>0.77909738717339672</v>
          </cell>
          <cell r="H114">
            <v>0.77848101265822789</v>
          </cell>
          <cell r="O114">
            <v>0.72453274755482466</v>
          </cell>
          <cell r="P114">
            <v>0.72462941847206386</v>
          </cell>
          <cell r="Q114">
            <v>0.72462941847206386</v>
          </cell>
          <cell r="R114">
            <v>0.72432830327567177</v>
          </cell>
          <cell r="S114">
            <v>0.73386902757061057</v>
          </cell>
          <cell r="T114">
            <v>0.73330683624801274</v>
          </cell>
          <cell r="AA114">
            <v>0.72453274755482466</v>
          </cell>
          <cell r="AB114">
            <v>0.72462941847206386</v>
          </cell>
          <cell r="AC114">
            <v>0.76928314734253833</v>
          </cell>
          <cell r="AD114">
            <v>0.76896455484231097</v>
          </cell>
          <cell r="AE114">
            <v>0.77909738717339672</v>
          </cell>
          <cell r="AF114">
            <v>0.77848101265822789</v>
          </cell>
          <cell r="AM114">
            <v>0.72919497072845385</v>
          </cell>
          <cell r="AN114">
            <v>0.72928969326033422</v>
          </cell>
          <cell r="AO114">
            <v>0.72928969326033422</v>
          </cell>
          <cell r="AP114">
            <v>0.75502050535785148</v>
          </cell>
          <cell r="AQ114">
            <v>0.73859564164648916</v>
          </cell>
          <cell r="AR114">
            <v>0.73801845046126158</v>
          </cell>
        </row>
        <row r="115">
          <cell r="D115">
            <v>40</v>
          </cell>
          <cell r="E115">
            <v>0.76928314734253833</v>
          </cell>
          <cell r="F115">
            <v>0.76896455484231097</v>
          </cell>
          <cell r="G115">
            <v>0.77909738717339672</v>
          </cell>
          <cell r="H115">
            <v>0.77848101265822789</v>
          </cell>
          <cell r="O115">
            <v>0.72453274755482466</v>
          </cell>
          <cell r="P115">
            <v>0.72462941847206386</v>
          </cell>
          <cell r="Q115">
            <v>0.72462941847206386</v>
          </cell>
          <cell r="R115">
            <v>0.72432830327567177</v>
          </cell>
          <cell r="S115">
            <v>0.73386902757061057</v>
          </cell>
          <cell r="T115">
            <v>0.73330683624801274</v>
          </cell>
          <cell r="AA115">
            <v>0.72453274755482466</v>
          </cell>
          <cell r="AB115">
            <v>0.72462941847206386</v>
          </cell>
          <cell r="AC115">
            <v>0.76928314734253833</v>
          </cell>
          <cell r="AD115">
            <v>0.76896455484231097</v>
          </cell>
          <cell r="AE115">
            <v>0.77909738717339672</v>
          </cell>
          <cell r="AF115">
            <v>0.77848101265822789</v>
          </cell>
          <cell r="AM115">
            <v>0.72919497072845385</v>
          </cell>
          <cell r="AN115">
            <v>0.72928969326033422</v>
          </cell>
          <cell r="AO115">
            <v>0.72928969326033422</v>
          </cell>
          <cell r="AP115">
            <v>0.75502050535785148</v>
          </cell>
          <cell r="AQ115">
            <v>0.73859564164648916</v>
          </cell>
          <cell r="AR115">
            <v>0.73801845046126158</v>
          </cell>
        </row>
        <row r="116">
          <cell r="D116">
            <v>41</v>
          </cell>
          <cell r="E116">
            <v>0.76928314734253833</v>
          </cell>
          <cell r="F116">
            <v>0.76896455484231097</v>
          </cell>
          <cell r="G116">
            <v>0.77909738717339672</v>
          </cell>
          <cell r="H116">
            <v>0.77848101265822789</v>
          </cell>
          <cell r="O116">
            <v>0.72453274755482466</v>
          </cell>
          <cell r="P116">
            <v>0.72462941847206386</v>
          </cell>
          <cell r="Q116">
            <v>0.72462941847206386</v>
          </cell>
          <cell r="R116">
            <v>0.72432830327567177</v>
          </cell>
          <cell r="S116">
            <v>0.73386902757061057</v>
          </cell>
          <cell r="T116">
            <v>0.73330683624801274</v>
          </cell>
          <cell r="AA116">
            <v>0.72453274755482466</v>
          </cell>
          <cell r="AB116">
            <v>0.72462941847206386</v>
          </cell>
          <cell r="AC116">
            <v>0.76928314734253833</v>
          </cell>
          <cell r="AD116">
            <v>0.76896455484231097</v>
          </cell>
          <cell r="AE116">
            <v>0.77909738717339672</v>
          </cell>
          <cell r="AF116">
            <v>0.77848101265822789</v>
          </cell>
          <cell r="AM116">
            <v>0.72919497072845385</v>
          </cell>
          <cell r="AN116">
            <v>0.72928969326033422</v>
          </cell>
          <cell r="AO116">
            <v>0.72928969326033422</v>
          </cell>
          <cell r="AP116">
            <v>0.75502050535785148</v>
          </cell>
          <cell r="AQ116">
            <v>0.73859564164648916</v>
          </cell>
          <cell r="AR116">
            <v>0.73801845046126158</v>
          </cell>
        </row>
        <row r="117">
          <cell r="D117">
            <v>42</v>
          </cell>
          <cell r="E117">
            <v>0.76928314734253833</v>
          </cell>
          <cell r="F117">
            <v>0.76896455484231097</v>
          </cell>
          <cell r="G117">
            <v>0.77909738717339672</v>
          </cell>
          <cell r="H117">
            <v>0.77848101265822789</v>
          </cell>
          <cell r="O117">
            <v>0.72453274755482466</v>
          </cell>
          <cell r="P117">
            <v>0.72462941847206386</v>
          </cell>
          <cell r="Q117">
            <v>0.72462941847206386</v>
          </cell>
          <cell r="R117">
            <v>0.72432830327567177</v>
          </cell>
          <cell r="S117">
            <v>0.73386902757061057</v>
          </cell>
          <cell r="T117">
            <v>0.73330683624801274</v>
          </cell>
          <cell r="AA117">
            <v>0.72453274755482466</v>
          </cell>
          <cell r="AB117">
            <v>0.72462941847206386</v>
          </cell>
          <cell r="AC117">
            <v>0.76928314734253833</v>
          </cell>
          <cell r="AD117">
            <v>0.76896455484231097</v>
          </cell>
          <cell r="AE117">
            <v>0.77909738717339672</v>
          </cell>
          <cell r="AF117">
            <v>0.77848101265822789</v>
          </cell>
          <cell r="AM117">
            <v>0.72919497072845385</v>
          </cell>
          <cell r="AN117">
            <v>0.72928969326033422</v>
          </cell>
          <cell r="AO117">
            <v>0.72928969326033422</v>
          </cell>
          <cell r="AP117">
            <v>0.75502050535785148</v>
          </cell>
          <cell r="AQ117">
            <v>0.73859564164648916</v>
          </cell>
          <cell r="AR117">
            <v>0.73801845046126158</v>
          </cell>
        </row>
        <row r="118">
          <cell r="D118">
            <v>43</v>
          </cell>
          <cell r="E118">
            <v>0.76928314734253833</v>
          </cell>
          <cell r="F118">
            <v>0.76896455484231097</v>
          </cell>
          <cell r="G118">
            <v>0.77909738717339672</v>
          </cell>
          <cell r="H118">
            <v>0.77848101265822789</v>
          </cell>
          <cell r="O118">
            <v>0.72453274755482466</v>
          </cell>
          <cell r="P118">
            <v>0.72462941847206386</v>
          </cell>
          <cell r="Q118">
            <v>0.72462941847206386</v>
          </cell>
          <cell r="R118">
            <v>0.72432830327567177</v>
          </cell>
          <cell r="S118">
            <v>0.73386902757061057</v>
          </cell>
          <cell r="T118">
            <v>0.73330683624801274</v>
          </cell>
          <cell r="AA118">
            <v>0.72453274755482466</v>
          </cell>
          <cell r="AB118">
            <v>0.72462941847206386</v>
          </cell>
          <cell r="AC118">
            <v>0.76928314734253833</v>
          </cell>
          <cell r="AD118">
            <v>0.76896455484231097</v>
          </cell>
          <cell r="AE118">
            <v>0.77909738717339672</v>
          </cell>
          <cell r="AF118">
            <v>0.77848101265822789</v>
          </cell>
          <cell r="AM118">
            <v>0.72919497072845385</v>
          </cell>
          <cell r="AN118">
            <v>0.72928969326033422</v>
          </cell>
          <cell r="AO118">
            <v>0.72928969326033422</v>
          </cell>
          <cell r="AP118">
            <v>0.75502050535785148</v>
          </cell>
          <cell r="AQ118">
            <v>0.73859564164648916</v>
          </cell>
          <cell r="AR118">
            <v>0.73801845046126158</v>
          </cell>
        </row>
        <row r="119">
          <cell r="D119">
            <v>44</v>
          </cell>
          <cell r="E119">
            <v>0.76928314734253833</v>
          </cell>
          <cell r="F119">
            <v>0.76896455484231097</v>
          </cell>
          <cell r="G119">
            <v>0.77909738717339672</v>
          </cell>
          <cell r="H119">
            <v>0.77848101265822789</v>
          </cell>
          <cell r="O119">
            <v>0.72453274755482466</v>
          </cell>
          <cell r="P119">
            <v>0.72462941847206386</v>
          </cell>
          <cell r="Q119">
            <v>0.72462941847206386</v>
          </cell>
          <cell r="R119">
            <v>0.72432830327567177</v>
          </cell>
          <cell r="S119">
            <v>0.73386902757061057</v>
          </cell>
          <cell r="T119">
            <v>0.73330683624801274</v>
          </cell>
          <cell r="AA119">
            <v>0.72453274755482466</v>
          </cell>
          <cell r="AB119">
            <v>0.72462941847206386</v>
          </cell>
          <cell r="AC119">
            <v>0.76928314734253833</v>
          </cell>
          <cell r="AD119">
            <v>0.76896455484231097</v>
          </cell>
          <cell r="AE119">
            <v>0.77909738717339672</v>
          </cell>
          <cell r="AF119">
            <v>0.77848101265822789</v>
          </cell>
          <cell r="AM119">
            <v>0.72919497072845385</v>
          </cell>
          <cell r="AN119">
            <v>0.72928969326033422</v>
          </cell>
          <cell r="AO119">
            <v>0.72928969326033422</v>
          </cell>
          <cell r="AP119">
            <v>0.75502050535785148</v>
          </cell>
          <cell r="AQ119">
            <v>0.73859564164648916</v>
          </cell>
          <cell r="AR119">
            <v>0.73801845046126158</v>
          </cell>
        </row>
        <row r="120">
          <cell r="D120">
            <v>45</v>
          </cell>
          <cell r="E120">
            <v>0.76928314734253833</v>
          </cell>
          <cell r="F120">
            <v>0.76896455484231097</v>
          </cell>
          <cell r="G120">
            <v>0.77909738717339672</v>
          </cell>
          <cell r="H120">
            <v>0.77848101265822789</v>
          </cell>
          <cell r="O120">
            <v>0.72453274755482466</v>
          </cell>
          <cell r="P120">
            <v>0.72462941847206386</v>
          </cell>
          <cell r="Q120">
            <v>0.72462941847206386</v>
          </cell>
          <cell r="R120">
            <v>0.72432830327567177</v>
          </cell>
          <cell r="S120">
            <v>0.73386902757061057</v>
          </cell>
          <cell r="T120">
            <v>0.73330683624801274</v>
          </cell>
          <cell r="AA120">
            <v>0.72453274755482466</v>
          </cell>
          <cell r="AB120">
            <v>0.72462941847206386</v>
          </cell>
          <cell r="AC120">
            <v>0.76928314734253833</v>
          </cell>
          <cell r="AD120">
            <v>0.76896455484231097</v>
          </cell>
          <cell r="AE120">
            <v>0.77909738717339672</v>
          </cell>
          <cell r="AF120">
            <v>0.77848101265822789</v>
          </cell>
          <cell r="AM120">
            <v>0.72919497072845385</v>
          </cell>
          <cell r="AN120">
            <v>0.72928969326033422</v>
          </cell>
          <cell r="AO120">
            <v>0.72928969326033422</v>
          </cell>
          <cell r="AP120">
            <v>0.75502050535785148</v>
          </cell>
          <cell r="AQ120">
            <v>0.73859564164648916</v>
          </cell>
          <cell r="AR120">
            <v>0.73801845046126158</v>
          </cell>
        </row>
        <row r="121">
          <cell r="D121">
            <v>46</v>
          </cell>
          <cell r="E121">
            <v>0.76928314734253833</v>
          </cell>
          <cell r="F121">
            <v>0.76896455484231097</v>
          </cell>
          <cell r="G121">
            <v>0.77909738717339672</v>
          </cell>
          <cell r="H121">
            <v>0.77848101265822789</v>
          </cell>
          <cell r="O121">
            <v>0.72453274755482466</v>
          </cell>
          <cell r="P121">
            <v>0.72462941847206386</v>
          </cell>
          <cell r="Q121">
            <v>0.72462941847206386</v>
          </cell>
          <cell r="R121">
            <v>0.72432830327567177</v>
          </cell>
          <cell r="S121">
            <v>0.73386902757061057</v>
          </cell>
          <cell r="T121">
            <v>0.73330683624801274</v>
          </cell>
          <cell r="AA121">
            <v>0.72453274755482466</v>
          </cell>
          <cell r="AB121">
            <v>0.72462941847206386</v>
          </cell>
          <cell r="AC121">
            <v>0.76928314734253833</v>
          </cell>
          <cell r="AD121">
            <v>0.76896455484231097</v>
          </cell>
          <cell r="AE121">
            <v>0.77909738717339672</v>
          </cell>
          <cell r="AF121">
            <v>0.77848101265822789</v>
          </cell>
          <cell r="AM121">
            <v>0.72919497072845385</v>
          </cell>
          <cell r="AN121">
            <v>0.72928969326033422</v>
          </cell>
          <cell r="AO121">
            <v>0.72928969326033422</v>
          </cell>
          <cell r="AP121">
            <v>0.75502050535785148</v>
          </cell>
          <cell r="AQ121">
            <v>0.73859564164648916</v>
          </cell>
          <cell r="AR121">
            <v>0.73801845046126158</v>
          </cell>
        </row>
        <row r="122">
          <cell r="D122">
            <v>47</v>
          </cell>
          <cell r="E122">
            <v>1.3076224702099486</v>
          </cell>
          <cell r="F122">
            <v>1.3080472602102526</v>
          </cell>
          <cell r="G122">
            <v>1.2945368171021376</v>
          </cell>
          <cell r="H122">
            <v>1.295358649789029</v>
          </cell>
          <cell r="O122">
            <v>1.3672896699269002</v>
          </cell>
          <cell r="P122">
            <v>1.3671607753705823</v>
          </cell>
          <cell r="Q122">
            <v>1.3671607753705823</v>
          </cell>
          <cell r="R122">
            <v>1.3675622622991039</v>
          </cell>
          <cell r="S122">
            <v>1.3548412965725196</v>
          </cell>
          <cell r="T122">
            <v>1.3555908850026503</v>
          </cell>
          <cell r="AA122">
            <v>1.3672896699269002</v>
          </cell>
          <cell r="AB122">
            <v>1.3671607753705823</v>
          </cell>
          <cell r="AC122">
            <v>1.3076224702099486</v>
          </cell>
          <cell r="AD122">
            <v>1.3080472602102526</v>
          </cell>
          <cell r="AE122">
            <v>1.2945368171021376</v>
          </cell>
          <cell r="AF122">
            <v>1.295358649789029</v>
          </cell>
          <cell r="AM122">
            <v>1.3610733723620612</v>
          </cell>
          <cell r="AN122">
            <v>1.3609470756528876</v>
          </cell>
          <cell r="AO122">
            <v>1.3609470756528876</v>
          </cell>
          <cell r="AP122">
            <v>1.3266393261895317</v>
          </cell>
          <cell r="AQ122">
            <v>1.3485391444713466</v>
          </cell>
          <cell r="AR122">
            <v>1.3493087327183177</v>
          </cell>
        </row>
        <row r="123">
          <cell r="D123">
            <v>48</v>
          </cell>
          <cell r="E123">
            <v>1.3076224702099486</v>
          </cell>
          <cell r="F123">
            <v>1.3080472602102526</v>
          </cell>
          <cell r="G123">
            <v>1.2945368171021376</v>
          </cell>
          <cell r="H123">
            <v>1.295358649789029</v>
          </cell>
          <cell r="O123">
            <v>1.3672896699269002</v>
          </cell>
          <cell r="P123">
            <v>1.3671607753705823</v>
          </cell>
          <cell r="Q123">
            <v>1.3671607753705823</v>
          </cell>
          <cell r="R123">
            <v>1.3675622622991039</v>
          </cell>
          <cell r="S123">
            <v>1.3548412965725196</v>
          </cell>
          <cell r="T123">
            <v>1.3555908850026503</v>
          </cell>
          <cell r="AA123">
            <v>1.3672896699269002</v>
          </cell>
          <cell r="AB123">
            <v>1.3671607753705823</v>
          </cell>
          <cell r="AC123">
            <v>1.3076224702099486</v>
          </cell>
          <cell r="AD123">
            <v>1.3080472602102526</v>
          </cell>
          <cell r="AE123">
            <v>1.2945368171021376</v>
          </cell>
          <cell r="AF123">
            <v>1.295358649789029</v>
          </cell>
          <cell r="AM123">
            <v>1.3610733723620612</v>
          </cell>
          <cell r="AN123">
            <v>1.3609470756528876</v>
          </cell>
          <cell r="AO123">
            <v>1.3609470756528876</v>
          </cell>
          <cell r="AP123">
            <v>1.3266393261895317</v>
          </cell>
          <cell r="AQ123">
            <v>1.3485391444713466</v>
          </cell>
          <cell r="AR123">
            <v>1.3493087327183177</v>
          </cell>
        </row>
        <row r="124">
          <cell r="D124">
            <v>49</v>
          </cell>
          <cell r="E124">
            <v>1.3076224702099486</v>
          </cell>
          <cell r="F124">
            <v>1.3080472602102526</v>
          </cell>
          <cell r="G124">
            <v>1.2945368171021376</v>
          </cell>
          <cell r="H124">
            <v>1.295358649789029</v>
          </cell>
          <cell r="O124">
            <v>1.3672896699269002</v>
          </cell>
          <cell r="P124">
            <v>1.3671607753705823</v>
          </cell>
          <cell r="Q124">
            <v>1.3671607753705823</v>
          </cell>
          <cell r="R124">
            <v>1.3675622622991039</v>
          </cell>
          <cell r="S124">
            <v>1.3548412965725196</v>
          </cell>
          <cell r="T124">
            <v>1.3555908850026503</v>
          </cell>
          <cell r="AA124">
            <v>1.3672896699269002</v>
          </cell>
          <cell r="AB124">
            <v>1.3671607753705823</v>
          </cell>
          <cell r="AC124">
            <v>1.3076224702099486</v>
          </cell>
          <cell r="AD124">
            <v>1.3080472602102526</v>
          </cell>
          <cell r="AE124">
            <v>1.2945368171021376</v>
          </cell>
          <cell r="AF124">
            <v>1.295358649789029</v>
          </cell>
          <cell r="AM124">
            <v>1.3610733723620612</v>
          </cell>
          <cell r="AN124">
            <v>1.3609470756528876</v>
          </cell>
          <cell r="AO124">
            <v>1.3609470756528876</v>
          </cell>
          <cell r="AP124">
            <v>1.3266393261895317</v>
          </cell>
          <cell r="AQ124">
            <v>1.3485391444713466</v>
          </cell>
          <cell r="AR124">
            <v>1.3493087327183177</v>
          </cell>
        </row>
        <row r="125">
          <cell r="D125">
            <v>50</v>
          </cell>
          <cell r="E125">
            <v>1.3076224702099486</v>
          </cell>
          <cell r="F125">
            <v>1.3080472602102526</v>
          </cell>
          <cell r="G125">
            <v>1.2945368171021376</v>
          </cell>
          <cell r="H125">
            <v>1.295358649789029</v>
          </cell>
          <cell r="O125">
            <v>1.3672896699269002</v>
          </cell>
          <cell r="P125">
            <v>1.3671607753705823</v>
          </cell>
          <cell r="Q125">
            <v>1.3671607753705823</v>
          </cell>
          <cell r="R125">
            <v>1.3675622622991039</v>
          </cell>
          <cell r="S125">
            <v>1.3548412965725196</v>
          </cell>
          <cell r="T125">
            <v>1.3555908850026503</v>
          </cell>
          <cell r="AA125">
            <v>1.3672896699269002</v>
          </cell>
          <cell r="AB125">
            <v>1.3671607753705823</v>
          </cell>
          <cell r="AC125">
            <v>1.3076224702099486</v>
          </cell>
          <cell r="AD125">
            <v>1.3080472602102526</v>
          </cell>
          <cell r="AE125">
            <v>1.2945368171021376</v>
          </cell>
          <cell r="AF125">
            <v>1.295358649789029</v>
          </cell>
          <cell r="AM125">
            <v>1.3610733723620612</v>
          </cell>
          <cell r="AN125">
            <v>1.3609470756528876</v>
          </cell>
          <cell r="AO125">
            <v>1.3609470756528876</v>
          </cell>
          <cell r="AP125">
            <v>1.3266393261895317</v>
          </cell>
          <cell r="AQ125">
            <v>1.3485391444713466</v>
          </cell>
          <cell r="AR125">
            <v>1.3493087327183177</v>
          </cell>
        </row>
        <row r="126">
          <cell r="D126">
            <v>51</v>
          </cell>
          <cell r="E126">
            <v>1.3076224702099486</v>
          </cell>
          <cell r="F126">
            <v>1.3080472602102526</v>
          </cell>
          <cell r="G126">
            <v>1.2945368171021376</v>
          </cell>
          <cell r="H126">
            <v>1.295358649789029</v>
          </cell>
          <cell r="O126">
            <v>1.3672896699269002</v>
          </cell>
          <cell r="P126">
            <v>1.3671607753705823</v>
          </cell>
          <cell r="Q126">
            <v>1.3671607753705823</v>
          </cell>
          <cell r="R126">
            <v>1.3675622622991039</v>
          </cell>
          <cell r="S126">
            <v>1.3548412965725196</v>
          </cell>
          <cell r="T126">
            <v>1.3555908850026503</v>
          </cell>
          <cell r="AA126">
            <v>1.3672896699269002</v>
          </cell>
          <cell r="AB126">
            <v>1.3671607753705823</v>
          </cell>
          <cell r="AC126">
            <v>1.3076224702099486</v>
          </cell>
          <cell r="AD126">
            <v>1.3080472602102526</v>
          </cell>
          <cell r="AE126">
            <v>1.2945368171021376</v>
          </cell>
          <cell r="AF126">
            <v>1.295358649789029</v>
          </cell>
          <cell r="AM126">
            <v>1.3610733723620612</v>
          </cell>
          <cell r="AN126">
            <v>1.3609470756528876</v>
          </cell>
          <cell r="AO126">
            <v>1.3609470756528876</v>
          </cell>
          <cell r="AP126">
            <v>1.3266393261895317</v>
          </cell>
          <cell r="AQ126">
            <v>1.3485391444713466</v>
          </cell>
          <cell r="AR126">
            <v>1.3493087327183177</v>
          </cell>
        </row>
        <row r="127">
          <cell r="D127">
            <v>52</v>
          </cell>
          <cell r="E127">
            <v>1.3076224702099486</v>
          </cell>
          <cell r="F127">
            <v>1.3080472602102526</v>
          </cell>
          <cell r="G127">
            <v>1.2945368171021376</v>
          </cell>
          <cell r="H127">
            <v>1.295358649789029</v>
          </cell>
          <cell r="O127">
            <v>1.3672896699269002</v>
          </cell>
          <cell r="P127">
            <v>1.3671607753705823</v>
          </cell>
          <cell r="Q127">
            <v>1.3671607753705823</v>
          </cell>
          <cell r="R127">
            <v>1.3675622622991039</v>
          </cell>
          <cell r="S127">
            <v>1.3548412965725196</v>
          </cell>
          <cell r="T127">
            <v>1.3555908850026503</v>
          </cell>
          <cell r="AA127">
            <v>1.3672896699269002</v>
          </cell>
          <cell r="AB127">
            <v>1.3671607753705823</v>
          </cell>
          <cell r="AC127">
            <v>1.3076224702099486</v>
          </cell>
          <cell r="AD127">
            <v>1.3080472602102526</v>
          </cell>
          <cell r="AE127">
            <v>1.2945368171021376</v>
          </cell>
          <cell r="AF127">
            <v>1.295358649789029</v>
          </cell>
          <cell r="AM127">
            <v>1.3610733723620612</v>
          </cell>
          <cell r="AN127">
            <v>1.3609470756528876</v>
          </cell>
          <cell r="AO127">
            <v>1.3609470756528876</v>
          </cell>
          <cell r="AP127">
            <v>1.3266393261895317</v>
          </cell>
          <cell r="AQ127">
            <v>1.3485391444713466</v>
          </cell>
          <cell r="AR127">
            <v>1.3493087327183177</v>
          </cell>
        </row>
        <row r="128">
          <cell r="D128">
            <v>53</v>
          </cell>
          <cell r="E128">
            <v>1.3076224702099486</v>
          </cell>
          <cell r="F128">
            <v>1.3080472602102526</v>
          </cell>
          <cell r="G128">
            <v>1.2945368171021376</v>
          </cell>
          <cell r="H128">
            <v>1.295358649789029</v>
          </cell>
          <cell r="O128">
            <v>1.3672896699269002</v>
          </cell>
          <cell r="P128">
            <v>1.3671607753705823</v>
          </cell>
          <cell r="Q128">
            <v>1.3671607753705823</v>
          </cell>
          <cell r="R128">
            <v>1.3675622622991039</v>
          </cell>
          <cell r="S128">
            <v>1.3548412965725196</v>
          </cell>
          <cell r="T128">
            <v>1.3555908850026503</v>
          </cell>
          <cell r="AA128">
            <v>1.3672896699269002</v>
          </cell>
          <cell r="AB128">
            <v>1.3671607753705823</v>
          </cell>
          <cell r="AC128">
            <v>1.3076224702099486</v>
          </cell>
          <cell r="AD128">
            <v>1.3080472602102526</v>
          </cell>
          <cell r="AE128">
            <v>1.2945368171021376</v>
          </cell>
          <cell r="AF128">
            <v>1.295358649789029</v>
          </cell>
          <cell r="AM128">
            <v>1.3610733723620612</v>
          </cell>
          <cell r="AN128">
            <v>1.3609470756528876</v>
          </cell>
          <cell r="AO128">
            <v>1.3609470756528876</v>
          </cell>
          <cell r="AP128">
            <v>1.3266393261895317</v>
          </cell>
          <cell r="AQ128">
            <v>1.3485391444713466</v>
          </cell>
          <cell r="AR128">
            <v>1.3493087327183177</v>
          </cell>
        </row>
        <row r="129">
          <cell r="D129">
            <v>54</v>
          </cell>
          <cell r="E129">
            <v>1.3076224702099486</v>
          </cell>
          <cell r="F129">
            <v>1.3080472602102526</v>
          </cell>
          <cell r="G129">
            <v>1.2945368171021376</v>
          </cell>
          <cell r="H129">
            <v>1.295358649789029</v>
          </cell>
          <cell r="O129">
            <v>1.3672896699269002</v>
          </cell>
          <cell r="P129">
            <v>1.3671607753705823</v>
          </cell>
          <cell r="Q129">
            <v>1.3671607753705823</v>
          </cell>
          <cell r="R129">
            <v>1.3675622622991039</v>
          </cell>
          <cell r="S129">
            <v>1.3548412965725196</v>
          </cell>
          <cell r="T129">
            <v>1.3555908850026503</v>
          </cell>
          <cell r="AA129">
            <v>1.3672896699269002</v>
          </cell>
          <cell r="AB129">
            <v>1.3671607753705823</v>
          </cell>
          <cell r="AC129">
            <v>1.3076224702099486</v>
          </cell>
          <cell r="AD129">
            <v>1.3080472602102526</v>
          </cell>
          <cell r="AE129">
            <v>1.2945368171021376</v>
          </cell>
          <cell r="AF129">
            <v>1.295358649789029</v>
          </cell>
          <cell r="AM129">
            <v>1.3610733723620612</v>
          </cell>
          <cell r="AN129">
            <v>1.3609470756528876</v>
          </cell>
          <cell r="AO129">
            <v>1.3609470756528876</v>
          </cell>
          <cell r="AP129">
            <v>1.3266393261895317</v>
          </cell>
          <cell r="AQ129">
            <v>1.3485391444713466</v>
          </cell>
          <cell r="AR129">
            <v>1.3493087327183177</v>
          </cell>
        </row>
        <row r="130">
          <cell r="D130">
            <v>55</v>
          </cell>
          <cell r="E130">
            <v>0.76928314734253833</v>
          </cell>
          <cell r="F130">
            <v>0.76896455484231097</v>
          </cell>
          <cell r="G130">
            <v>0.77909738717339672</v>
          </cell>
          <cell r="H130">
            <v>0.77848101265822789</v>
          </cell>
          <cell r="O130">
            <v>0.72453274755482466</v>
          </cell>
          <cell r="P130">
            <v>0.72462941847206386</v>
          </cell>
          <cell r="Q130">
            <v>0.72462941847206386</v>
          </cell>
          <cell r="R130">
            <v>0.72432830327567177</v>
          </cell>
          <cell r="S130">
            <v>0.73386902757061057</v>
          </cell>
          <cell r="T130">
            <v>0.73330683624801274</v>
          </cell>
          <cell r="AA130">
            <v>0.72453274755482466</v>
          </cell>
          <cell r="AB130">
            <v>0.72462941847206386</v>
          </cell>
          <cell r="AC130">
            <v>0.76928314734253833</v>
          </cell>
          <cell r="AD130">
            <v>0.76896455484231097</v>
          </cell>
          <cell r="AE130">
            <v>0.77909738717339672</v>
          </cell>
          <cell r="AF130">
            <v>0.77848101265822789</v>
          </cell>
          <cell r="AM130">
            <v>0.72919497072845385</v>
          </cell>
          <cell r="AN130">
            <v>0.72928969326033422</v>
          </cell>
          <cell r="AO130">
            <v>0.72928969326033422</v>
          </cell>
          <cell r="AP130">
            <v>0.75502050535785148</v>
          </cell>
          <cell r="AQ130">
            <v>0.73859564164648916</v>
          </cell>
          <cell r="AR130">
            <v>0.73801845046126158</v>
          </cell>
        </row>
        <row r="131">
          <cell r="D131">
            <v>56</v>
          </cell>
          <cell r="E131">
            <v>0.76928314734253833</v>
          </cell>
          <cell r="F131">
            <v>0.76896455484231097</v>
          </cell>
          <cell r="G131">
            <v>0.77909738717339672</v>
          </cell>
          <cell r="H131">
            <v>0.77848101265822789</v>
          </cell>
          <cell r="O131">
            <v>0.72453274755482466</v>
          </cell>
          <cell r="P131">
            <v>0.72462941847206386</v>
          </cell>
          <cell r="Q131">
            <v>0.72462941847206386</v>
          </cell>
          <cell r="R131">
            <v>0.72432830327567177</v>
          </cell>
          <cell r="S131">
            <v>0.73386902757061057</v>
          </cell>
          <cell r="T131">
            <v>0.73330683624801274</v>
          </cell>
          <cell r="AA131">
            <v>0.72453274755482466</v>
          </cell>
          <cell r="AB131">
            <v>0.72462941847206386</v>
          </cell>
          <cell r="AC131">
            <v>0.76928314734253833</v>
          </cell>
          <cell r="AD131">
            <v>0.76896455484231097</v>
          </cell>
          <cell r="AE131">
            <v>0.77909738717339672</v>
          </cell>
          <cell r="AF131">
            <v>0.77848101265822789</v>
          </cell>
          <cell r="AM131">
            <v>0.72919497072845385</v>
          </cell>
          <cell r="AN131">
            <v>0.72928969326033422</v>
          </cell>
          <cell r="AO131">
            <v>0.72928969326033422</v>
          </cell>
          <cell r="AP131">
            <v>0.75502050535785148</v>
          </cell>
          <cell r="AQ131">
            <v>0.73859564164648916</v>
          </cell>
          <cell r="AR131">
            <v>0.73801845046126158</v>
          </cell>
        </row>
        <row r="132">
          <cell r="D132">
            <v>57</v>
          </cell>
          <cell r="E132">
            <v>0.76928314734253833</v>
          </cell>
          <cell r="F132">
            <v>0.76896455484231097</v>
          </cell>
          <cell r="G132">
            <v>0.77909738717339672</v>
          </cell>
          <cell r="H132">
            <v>0.77848101265822789</v>
          </cell>
          <cell r="O132">
            <v>0.72453274755482466</v>
          </cell>
          <cell r="P132">
            <v>0.72462941847206386</v>
          </cell>
          <cell r="Q132">
            <v>0.72462941847206386</v>
          </cell>
          <cell r="R132">
            <v>0.72432830327567177</v>
          </cell>
          <cell r="S132">
            <v>0.73386902757061057</v>
          </cell>
          <cell r="T132">
            <v>0.73330683624801274</v>
          </cell>
          <cell r="AA132">
            <v>0.72453274755482466</v>
          </cell>
          <cell r="AB132">
            <v>0.72462941847206386</v>
          </cell>
          <cell r="AC132">
            <v>0.76928314734253833</v>
          </cell>
          <cell r="AD132">
            <v>0.76896455484231097</v>
          </cell>
          <cell r="AE132">
            <v>0.77909738717339672</v>
          </cell>
          <cell r="AF132">
            <v>0.77848101265822789</v>
          </cell>
          <cell r="AM132">
            <v>0.72919497072845385</v>
          </cell>
          <cell r="AN132">
            <v>0.72928969326033422</v>
          </cell>
          <cell r="AO132">
            <v>0.72928969326033422</v>
          </cell>
          <cell r="AP132">
            <v>0.75502050535785148</v>
          </cell>
          <cell r="AQ132">
            <v>0.73859564164648916</v>
          </cell>
          <cell r="AR132">
            <v>0.73801845046126158</v>
          </cell>
        </row>
        <row r="133">
          <cell r="D133">
            <v>58</v>
          </cell>
          <cell r="E133">
            <v>0.76928314734253833</v>
          </cell>
          <cell r="F133">
            <v>0.76896455484231097</v>
          </cell>
          <cell r="G133">
            <v>0.77909738717339672</v>
          </cell>
          <cell r="H133">
            <v>0.77848101265822789</v>
          </cell>
          <cell r="O133">
            <v>0.72453274755482466</v>
          </cell>
          <cell r="P133">
            <v>0.72462941847206386</v>
          </cell>
          <cell r="Q133">
            <v>0.72462941847206386</v>
          </cell>
          <cell r="R133">
            <v>0.72432830327567177</v>
          </cell>
          <cell r="S133">
            <v>0.73386902757061057</v>
          </cell>
          <cell r="T133">
            <v>0.73330683624801274</v>
          </cell>
          <cell r="AA133">
            <v>0.72453274755482466</v>
          </cell>
          <cell r="AB133">
            <v>0.72462941847206386</v>
          </cell>
          <cell r="AC133">
            <v>0.76928314734253833</v>
          </cell>
          <cell r="AD133">
            <v>0.76896455484231097</v>
          </cell>
          <cell r="AE133">
            <v>0.77909738717339672</v>
          </cell>
          <cell r="AF133">
            <v>0.77848101265822789</v>
          </cell>
          <cell r="AM133">
            <v>0.72919497072845385</v>
          </cell>
          <cell r="AN133">
            <v>0.72928969326033422</v>
          </cell>
          <cell r="AO133">
            <v>0.72928969326033422</v>
          </cell>
          <cell r="AP133">
            <v>0.75502050535785148</v>
          </cell>
          <cell r="AQ133">
            <v>0.73859564164648916</v>
          </cell>
          <cell r="AR133">
            <v>0.73801845046126158</v>
          </cell>
        </row>
        <row r="134">
          <cell r="D134">
            <v>59</v>
          </cell>
          <cell r="E134">
            <v>0.76928314734253833</v>
          </cell>
          <cell r="F134">
            <v>0.76896455484231097</v>
          </cell>
          <cell r="G134">
            <v>0.77909738717339672</v>
          </cell>
          <cell r="H134">
            <v>0.77848101265822789</v>
          </cell>
          <cell r="O134">
            <v>0.72453274755482466</v>
          </cell>
          <cell r="P134">
            <v>0.72462941847206386</v>
          </cell>
          <cell r="Q134">
            <v>0.72462941847206386</v>
          </cell>
          <cell r="R134">
            <v>0.72432830327567177</v>
          </cell>
          <cell r="S134">
            <v>0.73386902757061057</v>
          </cell>
          <cell r="T134">
            <v>0.73330683624801274</v>
          </cell>
          <cell r="AA134">
            <v>0.72453274755482466</v>
          </cell>
          <cell r="AB134">
            <v>0.72462941847206386</v>
          </cell>
          <cell r="AC134">
            <v>0.76928314734253833</v>
          </cell>
          <cell r="AD134">
            <v>0.76896455484231097</v>
          </cell>
          <cell r="AE134">
            <v>0.77909738717339672</v>
          </cell>
          <cell r="AF134">
            <v>0.77848101265822789</v>
          </cell>
          <cell r="AM134">
            <v>0.72919497072845385</v>
          </cell>
          <cell r="AN134">
            <v>0.72928969326033422</v>
          </cell>
          <cell r="AO134">
            <v>0.72928969326033422</v>
          </cell>
          <cell r="AP134">
            <v>0.75502050535785148</v>
          </cell>
          <cell r="AQ134">
            <v>0.73859564164648916</v>
          </cell>
          <cell r="AR134">
            <v>0.73801845046126158</v>
          </cell>
        </row>
        <row r="135">
          <cell r="D135">
            <v>60</v>
          </cell>
          <cell r="E135">
            <v>0.76928314734253833</v>
          </cell>
          <cell r="F135">
            <v>0.76896455484231097</v>
          </cell>
          <cell r="G135">
            <v>0.77909738717339672</v>
          </cell>
          <cell r="H135">
            <v>0.77848101265822789</v>
          </cell>
          <cell r="O135">
            <v>0.72453274755482466</v>
          </cell>
          <cell r="P135">
            <v>0.72462941847206386</v>
          </cell>
          <cell r="Q135">
            <v>0.72462941847206386</v>
          </cell>
          <cell r="R135">
            <v>0.72432830327567177</v>
          </cell>
          <cell r="S135">
            <v>0.73386902757061057</v>
          </cell>
          <cell r="T135">
            <v>0.73330683624801274</v>
          </cell>
          <cell r="AA135">
            <v>0.72453274755482466</v>
          </cell>
          <cell r="AB135">
            <v>0.72462941847206386</v>
          </cell>
          <cell r="AC135">
            <v>0.76928314734253833</v>
          </cell>
          <cell r="AD135">
            <v>0.76896455484231097</v>
          </cell>
          <cell r="AE135">
            <v>0.77909738717339672</v>
          </cell>
          <cell r="AF135">
            <v>0.77848101265822789</v>
          </cell>
          <cell r="AM135">
            <v>0.72919497072845385</v>
          </cell>
          <cell r="AN135">
            <v>0.72928969326033422</v>
          </cell>
          <cell r="AO135">
            <v>0.72928969326033422</v>
          </cell>
          <cell r="AP135">
            <v>0.75502050535785148</v>
          </cell>
          <cell r="AQ135">
            <v>0.73859564164648916</v>
          </cell>
          <cell r="AR135">
            <v>0.73801845046126158</v>
          </cell>
        </row>
        <row r="136">
          <cell r="D136">
            <v>61</v>
          </cell>
          <cell r="E136">
            <v>0.76928314734253833</v>
          </cell>
          <cell r="F136">
            <v>0.76896455484231097</v>
          </cell>
          <cell r="G136">
            <v>0.77909738717339672</v>
          </cell>
          <cell r="H136">
            <v>0.77848101265822789</v>
          </cell>
          <cell r="O136">
            <v>0.72453274755482466</v>
          </cell>
          <cell r="P136">
            <v>0.72462941847206386</v>
          </cell>
          <cell r="Q136">
            <v>0.72462941847206386</v>
          </cell>
          <cell r="R136">
            <v>0.72432830327567177</v>
          </cell>
          <cell r="S136">
            <v>0.73386902757061057</v>
          </cell>
          <cell r="T136">
            <v>0.73330683624801274</v>
          </cell>
          <cell r="AA136">
            <v>0.72453274755482466</v>
          </cell>
          <cell r="AB136">
            <v>0.72462941847206386</v>
          </cell>
          <cell r="AC136">
            <v>0.76928314734253833</v>
          </cell>
          <cell r="AD136">
            <v>0.76896455484231097</v>
          </cell>
          <cell r="AE136">
            <v>0.77909738717339672</v>
          </cell>
          <cell r="AF136">
            <v>0.77848101265822789</v>
          </cell>
          <cell r="AM136">
            <v>0.72919497072845385</v>
          </cell>
          <cell r="AN136">
            <v>0.72928969326033422</v>
          </cell>
          <cell r="AO136">
            <v>0.72928969326033422</v>
          </cell>
          <cell r="AP136">
            <v>0.75502050535785148</v>
          </cell>
          <cell r="AQ136">
            <v>0.73859564164648916</v>
          </cell>
          <cell r="AR136">
            <v>0.73801845046126158</v>
          </cell>
        </row>
        <row r="137">
          <cell r="D137">
            <v>62</v>
          </cell>
          <cell r="E137">
            <v>0.76928314734253833</v>
          </cell>
          <cell r="F137">
            <v>0.76896455484231097</v>
          </cell>
          <cell r="G137">
            <v>0.77909738717339672</v>
          </cell>
          <cell r="H137">
            <v>0.77848101265822789</v>
          </cell>
          <cell r="O137">
            <v>0.72453274755482466</v>
          </cell>
          <cell r="P137">
            <v>0.72462941847206386</v>
          </cell>
          <cell r="Q137">
            <v>0.72462941847206386</v>
          </cell>
          <cell r="R137">
            <v>0.72432830327567177</v>
          </cell>
          <cell r="S137">
            <v>0.73386902757061057</v>
          </cell>
          <cell r="T137">
            <v>0.73330683624801274</v>
          </cell>
          <cell r="AA137">
            <v>0.72453274755482466</v>
          </cell>
          <cell r="AB137">
            <v>0.72462941847206386</v>
          </cell>
          <cell r="AC137">
            <v>0.76928314734253833</v>
          </cell>
          <cell r="AD137">
            <v>0.76896455484231097</v>
          </cell>
          <cell r="AE137">
            <v>0.77909738717339672</v>
          </cell>
          <cell r="AF137">
            <v>0.77848101265822789</v>
          </cell>
          <cell r="AM137">
            <v>0.72919497072845385</v>
          </cell>
          <cell r="AN137">
            <v>0.72928969326033422</v>
          </cell>
          <cell r="AO137">
            <v>0.72928969326033422</v>
          </cell>
          <cell r="AP137">
            <v>0.75502050535785148</v>
          </cell>
          <cell r="AQ137">
            <v>0.73859564164648916</v>
          </cell>
          <cell r="AR137">
            <v>0.73801845046126158</v>
          </cell>
        </row>
        <row r="138">
          <cell r="D138">
            <v>63</v>
          </cell>
          <cell r="E138">
            <v>0.76928314734253833</v>
          </cell>
          <cell r="F138">
            <v>0.76896455484231097</v>
          </cell>
          <cell r="G138">
            <v>0.77909738717339672</v>
          </cell>
          <cell r="H138">
            <v>0.77848101265822789</v>
          </cell>
          <cell r="O138">
            <v>0.72453274755482466</v>
          </cell>
          <cell r="P138">
            <v>0.72462941847206386</v>
          </cell>
          <cell r="Q138">
            <v>0.72462941847206386</v>
          </cell>
          <cell r="R138">
            <v>0.72432830327567177</v>
          </cell>
          <cell r="S138">
            <v>0.73386902757061057</v>
          </cell>
          <cell r="T138">
            <v>0.73330683624801274</v>
          </cell>
          <cell r="AA138">
            <v>0.72453274755482466</v>
          </cell>
          <cell r="AB138">
            <v>0.72462941847206386</v>
          </cell>
          <cell r="AC138">
            <v>0.76928314734253833</v>
          </cell>
          <cell r="AD138">
            <v>0.76896455484231097</v>
          </cell>
          <cell r="AE138">
            <v>0.77909738717339672</v>
          </cell>
          <cell r="AF138">
            <v>0.77848101265822789</v>
          </cell>
          <cell r="AM138">
            <v>0.72919497072845385</v>
          </cell>
          <cell r="AN138">
            <v>0.72928969326033422</v>
          </cell>
          <cell r="AO138">
            <v>0.72928969326033422</v>
          </cell>
          <cell r="AP138">
            <v>0.75502050535785148</v>
          </cell>
          <cell r="AQ138">
            <v>0.73859564164648916</v>
          </cell>
          <cell r="AR138">
            <v>0.73801845046126158</v>
          </cell>
        </row>
        <row r="139">
          <cell r="D139">
            <v>64</v>
          </cell>
          <cell r="E139">
            <v>0.76928314734253833</v>
          </cell>
          <cell r="F139">
            <v>0.76896455484231097</v>
          </cell>
          <cell r="G139">
            <v>0.77909738717339672</v>
          </cell>
          <cell r="H139">
            <v>0.77848101265822789</v>
          </cell>
          <cell r="O139">
            <v>0.72453274755482466</v>
          </cell>
          <cell r="P139">
            <v>0.72462941847206386</v>
          </cell>
          <cell r="Q139">
            <v>0.72462941847206386</v>
          </cell>
          <cell r="R139">
            <v>0.72432830327567177</v>
          </cell>
          <cell r="S139">
            <v>0.73386902757061057</v>
          </cell>
          <cell r="T139">
            <v>0.73330683624801274</v>
          </cell>
          <cell r="AA139">
            <v>0.72453274755482466</v>
          </cell>
          <cell r="AB139">
            <v>0.72462941847206386</v>
          </cell>
          <cell r="AC139">
            <v>0.76928314734253833</v>
          </cell>
          <cell r="AD139">
            <v>0.76896455484231097</v>
          </cell>
          <cell r="AE139">
            <v>0.77909738717339672</v>
          </cell>
          <cell r="AF139">
            <v>0.77848101265822789</v>
          </cell>
          <cell r="AM139">
            <v>0.72919497072845385</v>
          </cell>
          <cell r="AN139">
            <v>0.72928969326033422</v>
          </cell>
          <cell r="AO139">
            <v>0.72928969326033422</v>
          </cell>
          <cell r="AP139">
            <v>0.75502050535785148</v>
          </cell>
          <cell r="AQ139">
            <v>0.73859564164648916</v>
          </cell>
          <cell r="AR139">
            <v>0.73801845046126158</v>
          </cell>
        </row>
        <row r="140">
          <cell r="D140">
            <v>65</v>
          </cell>
          <cell r="E140">
            <v>0.76928314734253833</v>
          </cell>
          <cell r="F140">
            <v>0.76896455484231097</v>
          </cell>
          <cell r="G140">
            <v>0.77909738717339672</v>
          </cell>
          <cell r="H140">
            <v>0.77848101265822789</v>
          </cell>
          <cell r="O140">
            <v>0.72453274755482466</v>
          </cell>
          <cell r="P140">
            <v>0.72462941847206386</v>
          </cell>
          <cell r="Q140">
            <v>0.72462941847206386</v>
          </cell>
          <cell r="R140">
            <v>0.72432830327567177</v>
          </cell>
          <cell r="S140">
            <v>0.73386902757061057</v>
          </cell>
          <cell r="T140">
            <v>0.73330683624801274</v>
          </cell>
          <cell r="AA140">
            <v>0.72453274755482466</v>
          </cell>
          <cell r="AB140">
            <v>0.72462941847206386</v>
          </cell>
          <cell r="AC140">
            <v>0.76928314734253833</v>
          </cell>
          <cell r="AD140">
            <v>0.76896455484231097</v>
          </cell>
          <cell r="AE140">
            <v>0.77909738717339672</v>
          </cell>
          <cell r="AF140">
            <v>0.77848101265822789</v>
          </cell>
          <cell r="AM140">
            <v>0.72919497072845385</v>
          </cell>
          <cell r="AN140">
            <v>0.72928969326033422</v>
          </cell>
          <cell r="AO140">
            <v>0.72928969326033422</v>
          </cell>
          <cell r="AP140">
            <v>0.75502050535785148</v>
          </cell>
          <cell r="AQ140">
            <v>0.73859564164648916</v>
          </cell>
          <cell r="AR140">
            <v>0.73801845046126158</v>
          </cell>
        </row>
        <row r="141">
          <cell r="D141">
            <v>66</v>
          </cell>
          <cell r="E141">
            <v>0.76928314734253833</v>
          </cell>
          <cell r="F141">
            <v>0.76896455484231097</v>
          </cell>
          <cell r="G141">
            <v>0.77909738717339672</v>
          </cell>
          <cell r="H141">
            <v>0.77848101265822789</v>
          </cell>
          <cell r="O141">
            <v>0.72453274755482466</v>
          </cell>
          <cell r="P141">
            <v>0.72462941847206386</v>
          </cell>
          <cell r="Q141">
            <v>0.72462941847206386</v>
          </cell>
          <cell r="R141">
            <v>0.72432830327567177</v>
          </cell>
          <cell r="S141">
            <v>0.73386902757061057</v>
          </cell>
          <cell r="T141">
            <v>0.73330683624801274</v>
          </cell>
          <cell r="AA141">
            <v>0.72453274755482466</v>
          </cell>
          <cell r="AB141">
            <v>0.72462941847206386</v>
          </cell>
          <cell r="AC141">
            <v>0.76928314734253833</v>
          </cell>
          <cell r="AD141">
            <v>0.76896455484231097</v>
          </cell>
          <cell r="AE141">
            <v>0.77909738717339672</v>
          </cell>
          <cell r="AF141">
            <v>0.77848101265822789</v>
          </cell>
          <cell r="AM141">
            <v>0.72919497072845385</v>
          </cell>
          <cell r="AN141">
            <v>0.72928969326033422</v>
          </cell>
          <cell r="AO141">
            <v>0.72928969326033422</v>
          </cell>
          <cell r="AP141">
            <v>0.75502050535785148</v>
          </cell>
          <cell r="AQ141">
            <v>0.73859564164648916</v>
          </cell>
          <cell r="AR141">
            <v>0.73801845046126158</v>
          </cell>
        </row>
        <row r="142">
          <cell r="D142">
            <v>67</v>
          </cell>
          <cell r="E142">
            <v>0.76928314734253833</v>
          </cell>
          <cell r="F142">
            <v>0.76896455484231097</v>
          </cell>
          <cell r="G142">
            <v>0.77909738717339672</v>
          </cell>
          <cell r="H142">
            <v>0.77848101265822789</v>
          </cell>
          <cell r="O142">
            <v>0.72453274755482466</v>
          </cell>
          <cell r="P142">
            <v>0.72462941847206386</v>
          </cell>
          <cell r="Q142">
            <v>0.72462941847206386</v>
          </cell>
          <cell r="R142">
            <v>0.72432830327567177</v>
          </cell>
          <cell r="S142">
            <v>0.73386902757061057</v>
          </cell>
          <cell r="T142">
            <v>0.73330683624801274</v>
          </cell>
          <cell r="AA142">
            <v>0.72453274755482466</v>
          </cell>
          <cell r="AB142">
            <v>0.72462941847206386</v>
          </cell>
          <cell r="AC142">
            <v>0.76928314734253833</v>
          </cell>
          <cell r="AD142">
            <v>0.76896455484231097</v>
          </cell>
          <cell r="AE142">
            <v>0.77909738717339672</v>
          </cell>
          <cell r="AF142">
            <v>0.77848101265822789</v>
          </cell>
          <cell r="AM142">
            <v>0.72919497072845385</v>
          </cell>
          <cell r="AN142">
            <v>0.72928969326033422</v>
          </cell>
          <cell r="AO142">
            <v>0.72928969326033422</v>
          </cell>
          <cell r="AP142">
            <v>0.75502050535785148</v>
          </cell>
          <cell r="AQ142">
            <v>0.73859564164648916</v>
          </cell>
          <cell r="AR142">
            <v>0.73801845046126158</v>
          </cell>
        </row>
        <row r="143">
          <cell r="D143">
            <v>68</v>
          </cell>
          <cell r="E143">
            <v>0.76928314734253833</v>
          </cell>
          <cell r="F143">
            <v>0.76896455484231097</v>
          </cell>
          <cell r="G143">
            <v>0.77909738717339672</v>
          </cell>
          <cell r="H143">
            <v>0.77848101265822789</v>
          </cell>
          <cell r="O143">
            <v>0.72453274755482466</v>
          </cell>
          <cell r="P143">
            <v>0.72462941847206386</v>
          </cell>
          <cell r="Q143">
            <v>0.72462941847206386</v>
          </cell>
          <cell r="R143">
            <v>0.72432830327567177</v>
          </cell>
          <cell r="S143">
            <v>0.73386902757061057</v>
          </cell>
          <cell r="T143">
            <v>0.73330683624801274</v>
          </cell>
          <cell r="AA143">
            <v>0.72453274755482466</v>
          </cell>
          <cell r="AB143">
            <v>0.72462941847206386</v>
          </cell>
          <cell r="AC143">
            <v>0.76928314734253833</v>
          </cell>
          <cell r="AD143">
            <v>0.76896455484231097</v>
          </cell>
          <cell r="AE143">
            <v>0.77909738717339672</v>
          </cell>
          <cell r="AF143">
            <v>0.77848101265822789</v>
          </cell>
          <cell r="AM143">
            <v>0.72919497072845385</v>
          </cell>
          <cell r="AN143">
            <v>0.72928969326033422</v>
          </cell>
          <cell r="AO143">
            <v>0.72928969326033422</v>
          </cell>
          <cell r="AP143">
            <v>0.75502050535785148</v>
          </cell>
          <cell r="AQ143">
            <v>0.73859564164648916</v>
          </cell>
          <cell r="AR143">
            <v>0.73801845046126158</v>
          </cell>
        </row>
        <row r="144">
          <cell r="D144">
            <v>69</v>
          </cell>
          <cell r="E144">
            <v>0.76928314734253833</v>
          </cell>
          <cell r="F144">
            <v>0.76896455484231097</v>
          </cell>
          <cell r="G144">
            <v>0.77909738717339672</v>
          </cell>
          <cell r="H144">
            <v>0.77848101265822789</v>
          </cell>
          <cell r="O144">
            <v>0.72453274755482466</v>
          </cell>
          <cell r="P144">
            <v>0.72462941847206386</v>
          </cell>
          <cell r="Q144">
            <v>0.72462941847206386</v>
          </cell>
          <cell r="R144">
            <v>0.72432830327567177</v>
          </cell>
          <cell r="S144">
            <v>0.73386902757061057</v>
          </cell>
          <cell r="T144">
            <v>0.73330683624801274</v>
          </cell>
          <cell r="AA144">
            <v>0.72453274755482466</v>
          </cell>
          <cell r="AB144">
            <v>0.72462941847206386</v>
          </cell>
          <cell r="AC144">
            <v>0.76928314734253833</v>
          </cell>
          <cell r="AD144">
            <v>0.76896455484231097</v>
          </cell>
          <cell r="AE144">
            <v>0.77909738717339672</v>
          </cell>
          <cell r="AF144">
            <v>0.77848101265822789</v>
          </cell>
          <cell r="AM144">
            <v>0.72919497072845385</v>
          </cell>
          <cell r="AN144">
            <v>0.72928969326033422</v>
          </cell>
          <cell r="AO144">
            <v>0.72928969326033422</v>
          </cell>
          <cell r="AP144">
            <v>0.75502050535785148</v>
          </cell>
          <cell r="AQ144">
            <v>0.73859564164648916</v>
          </cell>
          <cell r="AR144">
            <v>0.73801845046126158</v>
          </cell>
        </row>
        <row r="145">
          <cell r="D145">
            <v>70</v>
          </cell>
          <cell r="E145">
            <v>0.76928314734253833</v>
          </cell>
          <cell r="F145">
            <v>0.76896455484231097</v>
          </cell>
          <cell r="G145">
            <v>0.77909738717339672</v>
          </cell>
          <cell r="H145">
            <v>0.77848101265822789</v>
          </cell>
          <cell r="O145">
            <v>0.72453274755482466</v>
          </cell>
          <cell r="P145">
            <v>0.72462941847206386</v>
          </cell>
          <cell r="Q145">
            <v>0.72462941847206386</v>
          </cell>
          <cell r="R145">
            <v>0.72432830327567177</v>
          </cell>
          <cell r="S145">
            <v>0.73386902757061057</v>
          </cell>
          <cell r="T145">
            <v>0.73330683624801274</v>
          </cell>
          <cell r="AA145">
            <v>0.72453274755482466</v>
          </cell>
          <cell r="AB145">
            <v>0.72462941847206386</v>
          </cell>
          <cell r="AC145">
            <v>0.76928314734253833</v>
          </cell>
          <cell r="AD145">
            <v>0.76896455484231097</v>
          </cell>
          <cell r="AE145">
            <v>0.77909738717339672</v>
          </cell>
          <cell r="AF145">
            <v>0.77848101265822789</v>
          </cell>
          <cell r="AM145">
            <v>0.72919497072845385</v>
          </cell>
          <cell r="AN145">
            <v>0.72928969326033422</v>
          </cell>
          <cell r="AO145">
            <v>0.72928969326033422</v>
          </cell>
          <cell r="AP145">
            <v>0.75502050535785148</v>
          </cell>
          <cell r="AQ145">
            <v>0.73859564164648916</v>
          </cell>
          <cell r="AR145">
            <v>0.73801845046126158</v>
          </cell>
        </row>
        <row r="146">
          <cell r="D146">
            <v>71</v>
          </cell>
          <cell r="E146">
            <v>1.3076224702099486</v>
          </cell>
          <cell r="F146">
            <v>1.3080472602102526</v>
          </cell>
          <cell r="G146">
            <v>1.2945368171021376</v>
          </cell>
          <cell r="H146">
            <v>1.295358649789029</v>
          </cell>
          <cell r="O146">
            <v>1.3672896699269002</v>
          </cell>
          <cell r="P146">
            <v>1.3671607753705823</v>
          </cell>
          <cell r="Q146">
            <v>1.3671607753705823</v>
          </cell>
          <cell r="R146">
            <v>1.3675622622991039</v>
          </cell>
          <cell r="S146">
            <v>1.3548412965725196</v>
          </cell>
          <cell r="T146">
            <v>1.3555908850026503</v>
          </cell>
          <cell r="AA146">
            <v>1.3672896699269002</v>
          </cell>
          <cell r="AB146">
            <v>1.3671607753705823</v>
          </cell>
          <cell r="AC146">
            <v>1.3076224702099486</v>
          </cell>
          <cell r="AD146">
            <v>1.3080472602102526</v>
          </cell>
          <cell r="AE146">
            <v>1.2945368171021376</v>
          </cell>
          <cell r="AF146">
            <v>1.295358649789029</v>
          </cell>
          <cell r="AM146">
            <v>1.3610733723620612</v>
          </cell>
          <cell r="AN146">
            <v>1.3609470756528876</v>
          </cell>
          <cell r="AO146">
            <v>1.3609470756528876</v>
          </cell>
          <cell r="AP146">
            <v>1.3266393261895317</v>
          </cell>
          <cell r="AQ146">
            <v>1.3485391444713466</v>
          </cell>
          <cell r="AR146">
            <v>1.3493087327183177</v>
          </cell>
        </row>
        <row r="147">
          <cell r="D147">
            <v>72</v>
          </cell>
          <cell r="E147">
            <v>1.3076224702099486</v>
          </cell>
          <cell r="F147">
            <v>1.3080472602102526</v>
          </cell>
          <cell r="G147">
            <v>1.2945368171021376</v>
          </cell>
          <cell r="H147">
            <v>1.295358649789029</v>
          </cell>
          <cell r="O147">
            <v>1.3672896699269002</v>
          </cell>
          <cell r="P147">
            <v>1.3671607753705823</v>
          </cell>
          <cell r="Q147">
            <v>1.3671607753705823</v>
          </cell>
          <cell r="R147">
            <v>1.3675622622991039</v>
          </cell>
          <cell r="S147">
            <v>1.3548412965725196</v>
          </cell>
          <cell r="T147">
            <v>1.3555908850026503</v>
          </cell>
          <cell r="AA147">
            <v>1.3672896699269002</v>
          </cell>
          <cell r="AB147">
            <v>1.3671607753705823</v>
          </cell>
          <cell r="AC147">
            <v>1.3076224702099486</v>
          </cell>
          <cell r="AD147">
            <v>1.3080472602102526</v>
          </cell>
          <cell r="AE147">
            <v>1.2945368171021376</v>
          </cell>
          <cell r="AF147">
            <v>1.295358649789029</v>
          </cell>
          <cell r="AM147">
            <v>1.3610733723620612</v>
          </cell>
          <cell r="AN147">
            <v>1.3609470756528876</v>
          </cell>
          <cell r="AO147">
            <v>1.3609470756528876</v>
          </cell>
          <cell r="AP147">
            <v>1.3266393261895317</v>
          </cell>
          <cell r="AQ147">
            <v>1.3485391444713466</v>
          </cell>
          <cell r="AR147">
            <v>1.3493087327183177</v>
          </cell>
        </row>
        <row r="148">
          <cell r="D148">
            <v>73</v>
          </cell>
          <cell r="E148">
            <v>1.3076224702099486</v>
          </cell>
          <cell r="F148">
            <v>1.3080472602102526</v>
          </cell>
          <cell r="G148">
            <v>1.2945368171021376</v>
          </cell>
          <cell r="H148">
            <v>1.295358649789029</v>
          </cell>
          <cell r="O148">
            <v>1.3672896699269002</v>
          </cell>
          <cell r="P148">
            <v>1.3671607753705823</v>
          </cell>
          <cell r="Q148">
            <v>1.3671607753705823</v>
          </cell>
          <cell r="R148">
            <v>1.3675622622991039</v>
          </cell>
          <cell r="S148">
            <v>1.3548412965725196</v>
          </cell>
          <cell r="T148">
            <v>1.3555908850026503</v>
          </cell>
          <cell r="AA148">
            <v>1.3672896699269002</v>
          </cell>
          <cell r="AB148">
            <v>1.3671607753705823</v>
          </cell>
          <cell r="AC148">
            <v>1.3076224702099486</v>
          </cell>
          <cell r="AD148">
            <v>1.3080472602102526</v>
          </cell>
          <cell r="AE148">
            <v>1.2945368171021376</v>
          </cell>
          <cell r="AF148">
            <v>1.295358649789029</v>
          </cell>
          <cell r="AM148">
            <v>1.3610733723620612</v>
          </cell>
          <cell r="AN148">
            <v>1.3609470756528876</v>
          </cell>
          <cell r="AO148">
            <v>1.3609470756528876</v>
          </cell>
          <cell r="AP148">
            <v>1.3266393261895317</v>
          </cell>
          <cell r="AQ148">
            <v>1.3485391444713466</v>
          </cell>
          <cell r="AR148">
            <v>1.3493087327183177</v>
          </cell>
        </row>
        <row r="149">
          <cell r="D149">
            <v>74</v>
          </cell>
          <cell r="E149">
            <v>1.3076224702099486</v>
          </cell>
          <cell r="F149">
            <v>1.3080472602102526</v>
          </cell>
          <cell r="G149">
            <v>1.2945368171021376</v>
          </cell>
          <cell r="H149">
            <v>1.295358649789029</v>
          </cell>
          <cell r="O149">
            <v>1.3672896699269002</v>
          </cell>
          <cell r="P149">
            <v>1.3671607753705823</v>
          </cell>
          <cell r="Q149">
            <v>1.3671607753705823</v>
          </cell>
          <cell r="R149">
            <v>1.3675622622991039</v>
          </cell>
          <cell r="S149">
            <v>1.3548412965725196</v>
          </cell>
          <cell r="T149">
            <v>1.3555908850026503</v>
          </cell>
          <cell r="AA149">
            <v>1.3672896699269002</v>
          </cell>
          <cell r="AB149">
            <v>1.3671607753705823</v>
          </cell>
          <cell r="AC149">
            <v>1.3076224702099486</v>
          </cell>
          <cell r="AD149">
            <v>1.3080472602102526</v>
          </cell>
          <cell r="AE149">
            <v>1.2945368171021376</v>
          </cell>
          <cell r="AF149">
            <v>1.295358649789029</v>
          </cell>
          <cell r="AM149">
            <v>1.3610733723620612</v>
          </cell>
          <cell r="AN149">
            <v>1.3609470756528876</v>
          </cell>
          <cell r="AO149">
            <v>1.3609470756528876</v>
          </cell>
          <cell r="AP149">
            <v>1.3266393261895317</v>
          </cell>
          <cell r="AQ149">
            <v>1.3485391444713466</v>
          </cell>
          <cell r="AR149">
            <v>1.3493087327183177</v>
          </cell>
        </row>
        <row r="150">
          <cell r="D150">
            <v>75</v>
          </cell>
          <cell r="E150">
            <v>1.3076224702099486</v>
          </cell>
          <cell r="F150">
            <v>1.3080472602102526</v>
          </cell>
          <cell r="G150">
            <v>1.2945368171021376</v>
          </cell>
          <cell r="H150">
            <v>1.295358649789029</v>
          </cell>
          <cell r="O150">
            <v>1.3672896699269002</v>
          </cell>
          <cell r="P150">
            <v>1.3671607753705823</v>
          </cell>
          <cell r="Q150">
            <v>1.3671607753705823</v>
          </cell>
          <cell r="R150">
            <v>1.3675622622991039</v>
          </cell>
          <cell r="S150">
            <v>1.3548412965725196</v>
          </cell>
          <cell r="T150">
            <v>1.3555908850026503</v>
          </cell>
          <cell r="AA150">
            <v>1.3672896699269002</v>
          </cell>
          <cell r="AB150">
            <v>1.3671607753705823</v>
          </cell>
          <cell r="AC150">
            <v>1.3076224702099486</v>
          </cell>
          <cell r="AD150">
            <v>1.3080472602102526</v>
          </cell>
          <cell r="AE150">
            <v>1.2945368171021376</v>
          </cell>
          <cell r="AF150">
            <v>1.295358649789029</v>
          </cell>
          <cell r="AM150">
            <v>1.3610733723620612</v>
          </cell>
          <cell r="AN150">
            <v>1.3609470756528876</v>
          </cell>
          <cell r="AO150">
            <v>1.3609470756528876</v>
          </cell>
          <cell r="AP150">
            <v>1.3266393261895317</v>
          </cell>
          <cell r="AQ150">
            <v>1.3485391444713466</v>
          </cell>
          <cell r="AR150">
            <v>1.3493087327183177</v>
          </cell>
        </row>
        <row r="151">
          <cell r="D151">
            <v>76</v>
          </cell>
          <cell r="E151">
            <v>1.3076224702099486</v>
          </cell>
          <cell r="F151">
            <v>1.3080472602102526</v>
          </cell>
          <cell r="G151">
            <v>1.2945368171021376</v>
          </cell>
          <cell r="H151">
            <v>1.295358649789029</v>
          </cell>
          <cell r="O151">
            <v>1.3672896699269002</v>
          </cell>
          <cell r="P151">
            <v>1.3671607753705823</v>
          </cell>
          <cell r="Q151">
            <v>1.3671607753705823</v>
          </cell>
          <cell r="R151">
            <v>1.3675622622991039</v>
          </cell>
          <cell r="S151">
            <v>1.3548412965725196</v>
          </cell>
          <cell r="T151">
            <v>1.3555908850026503</v>
          </cell>
          <cell r="AA151">
            <v>1.3672896699269002</v>
          </cell>
          <cell r="AB151">
            <v>1.3671607753705823</v>
          </cell>
          <cell r="AC151">
            <v>1.3076224702099486</v>
          </cell>
          <cell r="AD151">
            <v>1.3080472602102526</v>
          </cell>
          <cell r="AE151">
            <v>1.2945368171021376</v>
          </cell>
          <cell r="AF151">
            <v>1.295358649789029</v>
          </cell>
          <cell r="AM151">
            <v>1.3610733723620612</v>
          </cell>
          <cell r="AN151">
            <v>1.3609470756528876</v>
          </cell>
          <cell r="AO151">
            <v>1.3609470756528876</v>
          </cell>
          <cell r="AP151">
            <v>1.3266393261895317</v>
          </cell>
          <cell r="AQ151">
            <v>1.3485391444713466</v>
          </cell>
          <cell r="AR151">
            <v>1.3493087327183177</v>
          </cell>
        </row>
        <row r="152">
          <cell r="D152">
            <v>77</v>
          </cell>
          <cell r="E152">
            <v>1.3076224702099486</v>
          </cell>
          <cell r="F152">
            <v>1.3080472602102526</v>
          </cell>
          <cell r="G152">
            <v>1.2945368171021376</v>
          </cell>
          <cell r="H152">
            <v>1.295358649789029</v>
          </cell>
          <cell r="O152">
            <v>1.3672896699269002</v>
          </cell>
          <cell r="P152">
            <v>1.3671607753705823</v>
          </cell>
          <cell r="Q152">
            <v>1.3671607753705823</v>
          </cell>
          <cell r="R152">
            <v>1.3675622622991039</v>
          </cell>
          <cell r="S152">
            <v>1.3548412965725196</v>
          </cell>
          <cell r="T152">
            <v>1.3555908850026503</v>
          </cell>
          <cell r="AA152">
            <v>1.3672896699269002</v>
          </cell>
          <cell r="AB152">
            <v>1.3671607753705823</v>
          </cell>
          <cell r="AC152">
            <v>1.3076224702099486</v>
          </cell>
          <cell r="AD152">
            <v>1.3080472602102526</v>
          </cell>
          <cell r="AE152">
            <v>1.2945368171021376</v>
          </cell>
          <cell r="AF152">
            <v>1.295358649789029</v>
          </cell>
          <cell r="AM152">
            <v>1.3610733723620612</v>
          </cell>
          <cell r="AN152">
            <v>1.3609470756528876</v>
          </cell>
          <cell r="AO152">
            <v>1.3609470756528876</v>
          </cell>
          <cell r="AP152">
            <v>1.3266393261895317</v>
          </cell>
          <cell r="AQ152">
            <v>1.3485391444713466</v>
          </cell>
          <cell r="AR152">
            <v>1.3493087327183177</v>
          </cell>
        </row>
        <row r="153">
          <cell r="D153">
            <v>78</v>
          </cell>
          <cell r="E153">
            <v>1.3076224702099486</v>
          </cell>
          <cell r="F153">
            <v>1.3080472602102526</v>
          </cell>
          <cell r="G153">
            <v>1.2945368171021376</v>
          </cell>
          <cell r="H153">
            <v>1.295358649789029</v>
          </cell>
          <cell r="O153">
            <v>1.3672896699269002</v>
          </cell>
          <cell r="P153">
            <v>1.3671607753705823</v>
          </cell>
          <cell r="Q153">
            <v>1.3671607753705823</v>
          </cell>
          <cell r="R153">
            <v>1.3675622622991039</v>
          </cell>
          <cell r="S153">
            <v>1.3548412965725196</v>
          </cell>
          <cell r="T153">
            <v>1.3555908850026503</v>
          </cell>
          <cell r="AA153">
            <v>1.3672896699269002</v>
          </cell>
          <cell r="AB153">
            <v>1.3671607753705823</v>
          </cell>
          <cell r="AC153">
            <v>1.3076224702099486</v>
          </cell>
          <cell r="AD153">
            <v>1.3080472602102526</v>
          </cell>
          <cell r="AE153">
            <v>1.2945368171021376</v>
          </cell>
          <cell r="AF153">
            <v>1.295358649789029</v>
          </cell>
          <cell r="AM153">
            <v>1.3610733723620612</v>
          </cell>
          <cell r="AN153">
            <v>1.3609470756528876</v>
          </cell>
          <cell r="AO153">
            <v>1.3609470756528876</v>
          </cell>
          <cell r="AP153">
            <v>1.3266393261895317</v>
          </cell>
          <cell r="AQ153">
            <v>1.3485391444713466</v>
          </cell>
          <cell r="AR153">
            <v>1.3493087327183177</v>
          </cell>
        </row>
        <row r="154">
          <cell r="D154">
            <v>79</v>
          </cell>
          <cell r="E154">
            <v>0.76928314734253833</v>
          </cell>
          <cell r="F154">
            <v>0.76896455484231097</v>
          </cell>
          <cell r="G154">
            <v>0.77909738717339672</v>
          </cell>
          <cell r="H154">
            <v>0.77848101265822789</v>
          </cell>
          <cell r="O154">
            <v>0.72453274755482466</v>
          </cell>
          <cell r="P154">
            <v>0.72462941847206386</v>
          </cell>
          <cell r="Q154">
            <v>0.72462941847206386</v>
          </cell>
          <cell r="R154">
            <v>0.72432830327567177</v>
          </cell>
          <cell r="S154">
            <v>0.73386902757061057</v>
          </cell>
          <cell r="T154">
            <v>0.73330683624801274</v>
          </cell>
          <cell r="AA154">
            <v>0.72453274755482466</v>
          </cell>
          <cell r="AB154">
            <v>0.72462941847206386</v>
          </cell>
          <cell r="AC154">
            <v>0.76928314734253833</v>
          </cell>
          <cell r="AD154">
            <v>0.76896455484231097</v>
          </cell>
          <cell r="AE154">
            <v>0.77909738717339672</v>
          </cell>
          <cell r="AF154">
            <v>0.77848101265822789</v>
          </cell>
          <cell r="AM154">
            <v>0.72919497072845385</v>
          </cell>
          <cell r="AN154">
            <v>0.72928969326033422</v>
          </cell>
          <cell r="AO154">
            <v>0.72928969326033422</v>
          </cell>
          <cell r="AP154">
            <v>0.75502050535785148</v>
          </cell>
          <cell r="AQ154">
            <v>0.73859564164648916</v>
          </cell>
          <cell r="AR154">
            <v>0.73801845046126158</v>
          </cell>
        </row>
        <row r="155">
          <cell r="D155">
            <v>80</v>
          </cell>
          <cell r="E155">
            <v>0.76928314734253833</v>
          </cell>
          <cell r="F155">
            <v>0.76896455484231097</v>
          </cell>
          <cell r="G155">
            <v>0.77909738717339672</v>
          </cell>
          <cell r="H155">
            <v>0.77848101265822789</v>
          </cell>
          <cell r="O155">
            <v>0.72453274755482466</v>
          </cell>
          <cell r="P155">
            <v>0.72462941847206386</v>
          </cell>
          <cell r="Q155">
            <v>0.72462941847206386</v>
          </cell>
          <cell r="R155">
            <v>0.72432830327567177</v>
          </cell>
          <cell r="S155">
            <v>0.73386902757061057</v>
          </cell>
          <cell r="T155">
            <v>0.73330683624801274</v>
          </cell>
          <cell r="AA155">
            <v>0.72453274755482466</v>
          </cell>
          <cell r="AB155">
            <v>0.72462941847206386</v>
          </cell>
          <cell r="AC155">
            <v>0.76928314734253833</v>
          </cell>
          <cell r="AD155">
            <v>0.76896455484231097</v>
          </cell>
          <cell r="AE155">
            <v>0.77909738717339672</v>
          </cell>
          <cell r="AF155">
            <v>0.77848101265822789</v>
          </cell>
          <cell r="AM155">
            <v>0.72919497072845385</v>
          </cell>
          <cell r="AN155">
            <v>0.72928969326033422</v>
          </cell>
          <cell r="AO155">
            <v>0.72928969326033422</v>
          </cell>
          <cell r="AP155">
            <v>0.75502050535785148</v>
          </cell>
          <cell r="AQ155">
            <v>0.73859564164648916</v>
          </cell>
          <cell r="AR155">
            <v>0.73801845046126158</v>
          </cell>
        </row>
        <row r="156">
          <cell r="D156">
            <v>81</v>
          </cell>
          <cell r="E156">
            <v>0.76928314734253833</v>
          </cell>
          <cell r="F156">
            <v>0.76896455484231097</v>
          </cell>
          <cell r="G156">
            <v>0.77909738717339672</v>
          </cell>
          <cell r="H156">
            <v>0.77848101265822789</v>
          </cell>
          <cell r="O156">
            <v>0.72453274755482466</v>
          </cell>
          <cell r="P156">
            <v>0.72462941847206386</v>
          </cell>
          <cell r="Q156">
            <v>0.72462941847206386</v>
          </cell>
          <cell r="R156">
            <v>0.72432830327567177</v>
          </cell>
          <cell r="S156">
            <v>0.73386902757061057</v>
          </cell>
          <cell r="T156">
            <v>0.73330683624801274</v>
          </cell>
          <cell r="AA156">
            <v>0.72453274755482466</v>
          </cell>
          <cell r="AB156">
            <v>0.72462941847206386</v>
          </cell>
          <cell r="AC156">
            <v>0.76928314734253833</v>
          </cell>
          <cell r="AD156">
            <v>0.76896455484231097</v>
          </cell>
          <cell r="AE156">
            <v>0.77909738717339672</v>
          </cell>
          <cell r="AF156">
            <v>0.77848101265822789</v>
          </cell>
          <cell r="AM156">
            <v>0.72919497072845385</v>
          </cell>
          <cell r="AN156">
            <v>0.72928969326033422</v>
          </cell>
          <cell r="AO156">
            <v>0.72928969326033422</v>
          </cell>
          <cell r="AP156">
            <v>0.75502050535785148</v>
          </cell>
          <cell r="AQ156">
            <v>0.73859564164648916</v>
          </cell>
          <cell r="AR156">
            <v>0.73801845046126158</v>
          </cell>
        </row>
        <row r="157">
          <cell r="D157">
            <v>82</v>
          </cell>
          <cell r="E157">
            <v>0.76928314734253833</v>
          </cell>
          <cell r="F157">
            <v>0.76896455484231097</v>
          </cell>
          <cell r="G157">
            <v>0.77909738717339672</v>
          </cell>
          <cell r="H157">
            <v>0.77848101265822789</v>
          </cell>
          <cell r="O157">
            <v>0.72453274755482466</v>
          </cell>
          <cell r="P157">
            <v>0.72462941847206386</v>
          </cell>
          <cell r="Q157">
            <v>0.72462941847206386</v>
          </cell>
          <cell r="R157">
            <v>0.72432830327567177</v>
          </cell>
          <cell r="S157">
            <v>0.73386902757061057</v>
          </cell>
          <cell r="T157">
            <v>0.73330683624801274</v>
          </cell>
          <cell r="AA157">
            <v>0.72453274755482466</v>
          </cell>
          <cell r="AB157">
            <v>0.72462941847206386</v>
          </cell>
          <cell r="AC157">
            <v>0.76928314734253833</v>
          </cell>
          <cell r="AD157">
            <v>0.76896455484231097</v>
          </cell>
          <cell r="AE157">
            <v>0.77909738717339672</v>
          </cell>
          <cell r="AF157">
            <v>0.77848101265822789</v>
          </cell>
          <cell r="AM157">
            <v>0.72919497072845385</v>
          </cell>
          <cell r="AN157">
            <v>0.72928969326033422</v>
          </cell>
          <cell r="AO157">
            <v>0.72928969326033422</v>
          </cell>
          <cell r="AP157">
            <v>0.75502050535785148</v>
          </cell>
          <cell r="AQ157">
            <v>0.73859564164648916</v>
          </cell>
          <cell r="AR157">
            <v>0.73801845046126158</v>
          </cell>
        </row>
        <row r="158">
          <cell r="D158">
            <v>83</v>
          </cell>
          <cell r="E158">
            <v>0.76928314734253833</v>
          </cell>
          <cell r="F158">
            <v>0.76896455484231097</v>
          </cell>
          <cell r="G158">
            <v>0.77909738717339672</v>
          </cell>
          <cell r="H158">
            <v>0.77848101265822789</v>
          </cell>
          <cell r="O158">
            <v>0.72453274755482466</v>
          </cell>
          <cell r="P158">
            <v>0.72462941847206386</v>
          </cell>
          <cell r="Q158">
            <v>0.72462941847206386</v>
          </cell>
          <cell r="R158">
            <v>0.72432830327567177</v>
          </cell>
          <cell r="S158">
            <v>0.73386902757061057</v>
          </cell>
          <cell r="T158">
            <v>0.73330683624801274</v>
          </cell>
          <cell r="AA158">
            <v>0.72453274755482466</v>
          </cell>
          <cell r="AB158">
            <v>0.72462941847206386</v>
          </cell>
          <cell r="AC158">
            <v>0.76928314734253833</v>
          </cell>
          <cell r="AD158">
            <v>0.76896455484231097</v>
          </cell>
          <cell r="AE158">
            <v>0.77909738717339672</v>
          </cell>
          <cell r="AF158">
            <v>0.77848101265822789</v>
          </cell>
          <cell r="AM158">
            <v>0.72919497072845385</v>
          </cell>
          <cell r="AN158">
            <v>0.72928969326033422</v>
          </cell>
          <cell r="AO158">
            <v>0.72928969326033422</v>
          </cell>
          <cell r="AP158">
            <v>0.75502050535785148</v>
          </cell>
          <cell r="AQ158">
            <v>0.73859564164648916</v>
          </cell>
          <cell r="AR158">
            <v>0.73801845046126158</v>
          </cell>
        </row>
        <row r="159">
          <cell r="D159">
            <v>84</v>
          </cell>
          <cell r="E159">
            <v>0.76928314734253833</v>
          </cell>
          <cell r="F159">
            <v>0.76896455484231097</v>
          </cell>
          <cell r="G159">
            <v>0.77909738717339672</v>
          </cell>
          <cell r="H159">
            <v>0.77848101265822789</v>
          </cell>
          <cell r="O159">
            <v>0.72453274755482466</v>
          </cell>
          <cell r="P159">
            <v>0.72462941847206386</v>
          </cell>
          <cell r="Q159">
            <v>0.72462941847206386</v>
          </cell>
          <cell r="R159">
            <v>0.72432830327567177</v>
          </cell>
          <cell r="S159">
            <v>0.73386902757061057</v>
          </cell>
          <cell r="T159">
            <v>0.73330683624801274</v>
          </cell>
          <cell r="AA159">
            <v>0.72453274755482466</v>
          </cell>
          <cell r="AB159">
            <v>0.72462941847206386</v>
          </cell>
          <cell r="AC159">
            <v>0.76928314734253833</v>
          </cell>
          <cell r="AD159">
            <v>0.76896455484231097</v>
          </cell>
          <cell r="AE159">
            <v>0.77909738717339672</v>
          </cell>
          <cell r="AF159">
            <v>0.77848101265822789</v>
          </cell>
          <cell r="AM159">
            <v>0.72919497072845385</v>
          </cell>
          <cell r="AN159">
            <v>0.72928969326033422</v>
          </cell>
          <cell r="AO159">
            <v>0.72928969326033422</v>
          </cell>
          <cell r="AP159">
            <v>0.75502050535785148</v>
          </cell>
          <cell r="AQ159">
            <v>0.73859564164648916</v>
          </cell>
          <cell r="AR159">
            <v>0.73801845046126158</v>
          </cell>
        </row>
        <row r="160">
          <cell r="D160">
            <v>85</v>
          </cell>
          <cell r="E160">
            <v>0.76928314734253833</v>
          </cell>
          <cell r="F160">
            <v>0.76896455484231097</v>
          </cell>
          <cell r="G160">
            <v>0.77909738717339672</v>
          </cell>
          <cell r="H160">
            <v>0.77848101265822789</v>
          </cell>
          <cell r="O160">
            <v>0.72453274755482466</v>
          </cell>
          <cell r="P160">
            <v>0.72462941847206386</v>
          </cell>
          <cell r="Q160">
            <v>0.72462941847206386</v>
          </cell>
          <cell r="R160">
            <v>0.72432830327567177</v>
          </cell>
          <cell r="S160">
            <v>0.73386902757061057</v>
          </cell>
          <cell r="T160">
            <v>0.73330683624801274</v>
          </cell>
          <cell r="AA160">
            <v>0.72453274755482466</v>
          </cell>
          <cell r="AB160">
            <v>0.72462941847206386</v>
          </cell>
          <cell r="AC160">
            <v>0.76928314734253833</v>
          </cell>
          <cell r="AD160">
            <v>0.76896455484231097</v>
          </cell>
          <cell r="AE160">
            <v>0.77909738717339672</v>
          </cell>
          <cell r="AF160">
            <v>0.77848101265822789</v>
          </cell>
          <cell r="AM160">
            <v>0.72919497072845385</v>
          </cell>
          <cell r="AN160">
            <v>0.72928969326033422</v>
          </cell>
          <cell r="AO160">
            <v>0.72928969326033422</v>
          </cell>
          <cell r="AP160">
            <v>0.75502050535785148</v>
          </cell>
          <cell r="AQ160">
            <v>0.73859564164648916</v>
          </cell>
          <cell r="AR160">
            <v>0.73801845046126158</v>
          </cell>
        </row>
        <row r="161">
          <cell r="D161">
            <v>86</v>
          </cell>
          <cell r="E161">
            <v>0.76928314734253833</v>
          </cell>
          <cell r="F161">
            <v>0.76896455484231097</v>
          </cell>
          <cell r="G161">
            <v>0.77909738717339672</v>
          </cell>
          <cell r="H161">
            <v>0.77848101265822789</v>
          </cell>
          <cell r="O161">
            <v>0.72453274755482466</v>
          </cell>
          <cell r="P161">
            <v>0.72462941847206386</v>
          </cell>
          <cell r="Q161">
            <v>0.72462941847206386</v>
          </cell>
          <cell r="R161">
            <v>0.72432830327567177</v>
          </cell>
          <cell r="S161">
            <v>0.73386902757061057</v>
          </cell>
          <cell r="T161">
            <v>0.73330683624801274</v>
          </cell>
          <cell r="AA161">
            <v>0.72453274755482466</v>
          </cell>
          <cell r="AB161">
            <v>0.72462941847206386</v>
          </cell>
          <cell r="AC161">
            <v>0.76928314734253833</v>
          </cell>
          <cell r="AD161">
            <v>0.76896455484231097</v>
          </cell>
          <cell r="AE161">
            <v>0.77909738717339672</v>
          </cell>
          <cell r="AF161">
            <v>0.77848101265822789</v>
          </cell>
          <cell r="AM161">
            <v>0.72919497072845385</v>
          </cell>
          <cell r="AN161">
            <v>0.72928969326033422</v>
          </cell>
          <cell r="AO161">
            <v>0.72928969326033422</v>
          </cell>
          <cell r="AP161">
            <v>0.75502050535785148</v>
          </cell>
          <cell r="AQ161">
            <v>0.73859564164648916</v>
          </cell>
          <cell r="AR161">
            <v>0.73801845046126158</v>
          </cell>
        </row>
        <row r="162">
          <cell r="D162">
            <v>87</v>
          </cell>
          <cell r="E162">
            <v>0.76928314734253833</v>
          </cell>
          <cell r="F162">
            <v>0.76896455484231097</v>
          </cell>
          <cell r="G162">
            <v>0.77909738717339672</v>
          </cell>
          <cell r="H162">
            <v>0.77848101265822789</v>
          </cell>
          <cell r="O162">
            <v>0.72453274755482466</v>
          </cell>
          <cell r="P162">
            <v>0.72462941847206386</v>
          </cell>
          <cell r="Q162">
            <v>0.72462941847206386</v>
          </cell>
          <cell r="R162">
            <v>0.72432830327567177</v>
          </cell>
          <cell r="S162">
            <v>0.73386902757061057</v>
          </cell>
          <cell r="T162">
            <v>0.73330683624801274</v>
          </cell>
          <cell r="AA162">
            <v>0.72453274755482466</v>
          </cell>
          <cell r="AB162">
            <v>0.72462941847206386</v>
          </cell>
          <cell r="AC162">
            <v>0.76928314734253833</v>
          </cell>
          <cell r="AD162">
            <v>0.76896455484231097</v>
          </cell>
          <cell r="AE162">
            <v>0.77909738717339672</v>
          </cell>
          <cell r="AF162">
            <v>0.77848101265822789</v>
          </cell>
          <cell r="AM162">
            <v>0.72919497072845385</v>
          </cell>
          <cell r="AN162">
            <v>0.72928969326033422</v>
          </cell>
          <cell r="AO162">
            <v>0.72928969326033422</v>
          </cell>
          <cell r="AP162">
            <v>0.75502050535785148</v>
          </cell>
          <cell r="AQ162">
            <v>0.73859564164648916</v>
          </cell>
          <cell r="AR162">
            <v>0.73801845046126158</v>
          </cell>
        </row>
        <row r="163">
          <cell r="D163">
            <v>88</v>
          </cell>
          <cell r="E163">
            <v>0.76928314734253833</v>
          </cell>
          <cell r="F163">
            <v>0.76896455484231097</v>
          </cell>
          <cell r="G163">
            <v>0.77909738717339672</v>
          </cell>
          <cell r="H163">
            <v>0.77848101265822789</v>
          </cell>
          <cell r="O163">
            <v>0.72453274755482466</v>
          </cell>
          <cell r="P163">
            <v>0.72462941847206386</v>
          </cell>
          <cell r="Q163">
            <v>0.72462941847206386</v>
          </cell>
          <cell r="R163">
            <v>0.72432830327567177</v>
          </cell>
          <cell r="S163">
            <v>0.73386902757061057</v>
          </cell>
          <cell r="T163">
            <v>0.73330683624801274</v>
          </cell>
          <cell r="AA163">
            <v>0.72453274755482466</v>
          </cell>
          <cell r="AB163">
            <v>0.72462941847206386</v>
          </cell>
          <cell r="AC163">
            <v>0.76928314734253833</v>
          </cell>
          <cell r="AD163">
            <v>0.76896455484231097</v>
          </cell>
          <cell r="AE163">
            <v>0.77909738717339672</v>
          </cell>
          <cell r="AF163">
            <v>0.77848101265822789</v>
          </cell>
          <cell r="AM163">
            <v>0.72919497072845385</v>
          </cell>
          <cell r="AN163">
            <v>0.72928969326033422</v>
          </cell>
          <cell r="AO163">
            <v>0.72928969326033422</v>
          </cell>
          <cell r="AP163">
            <v>0.75502050535785148</v>
          </cell>
          <cell r="AQ163">
            <v>0.73859564164648916</v>
          </cell>
          <cell r="AR163">
            <v>0.73801845046126158</v>
          </cell>
        </row>
        <row r="164">
          <cell r="D164">
            <v>89</v>
          </cell>
          <cell r="E164">
            <v>0.76928314734253833</v>
          </cell>
          <cell r="F164">
            <v>0.76896455484231097</v>
          </cell>
          <cell r="G164">
            <v>0.77909738717339672</v>
          </cell>
          <cell r="H164">
            <v>0.77848101265822789</v>
          </cell>
          <cell r="O164">
            <v>0.72453274755482466</v>
          </cell>
          <cell r="P164">
            <v>0.72462941847206386</v>
          </cell>
          <cell r="Q164">
            <v>0.72462941847206386</v>
          </cell>
          <cell r="R164">
            <v>0.72432830327567177</v>
          </cell>
          <cell r="S164">
            <v>0.73386902757061057</v>
          </cell>
          <cell r="T164">
            <v>0.73330683624801274</v>
          </cell>
          <cell r="AA164">
            <v>0.72453274755482466</v>
          </cell>
          <cell r="AB164">
            <v>0.72462941847206386</v>
          </cell>
          <cell r="AC164">
            <v>0.76928314734253833</v>
          </cell>
          <cell r="AD164">
            <v>0.76896455484231097</v>
          </cell>
          <cell r="AE164">
            <v>0.77909738717339672</v>
          </cell>
          <cell r="AF164">
            <v>0.77848101265822789</v>
          </cell>
          <cell r="AM164">
            <v>0.72919497072845385</v>
          </cell>
          <cell r="AN164">
            <v>0.72928969326033422</v>
          </cell>
          <cell r="AO164">
            <v>0.72928969326033422</v>
          </cell>
          <cell r="AP164">
            <v>0.75502050535785148</v>
          </cell>
          <cell r="AQ164">
            <v>0.73859564164648916</v>
          </cell>
          <cell r="AR164">
            <v>0.73801845046126158</v>
          </cell>
        </row>
        <row r="165">
          <cell r="D165">
            <v>90</v>
          </cell>
          <cell r="E165">
            <v>0.76928314734253833</v>
          </cell>
          <cell r="F165">
            <v>0.76896455484231097</v>
          </cell>
          <cell r="G165">
            <v>0.77909738717339672</v>
          </cell>
          <cell r="H165">
            <v>0.77848101265822789</v>
          </cell>
          <cell r="O165">
            <v>0.72453274755482466</v>
          </cell>
          <cell r="P165">
            <v>0.72462941847206386</v>
          </cell>
          <cell r="Q165">
            <v>0.72462941847206386</v>
          </cell>
          <cell r="R165">
            <v>0.72432830327567177</v>
          </cell>
          <cell r="S165">
            <v>0.73386902757061057</v>
          </cell>
          <cell r="T165">
            <v>0.73330683624801274</v>
          </cell>
          <cell r="AA165">
            <v>0.72453274755482466</v>
          </cell>
          <cell r="AB165">
            <v>0.72462941847206386</v>
          </cell>
          <cell r="AC165">
            <v>0.76928314734253833</v>
          </cell>
          <cell r="AD165">
            <v>0.76896455484231097</v>
          </cell>
          <cell r="AE165">
            <v>0.77909738717339672</v>
          </cell>
          <cell r="AF165">
            <v>0.77848101265822789</v>
          </cell>
          <cell r="AM165">
            <v>0.72919497072845385</v>
          </cell>
          <cell r="AN165">
            <v>0.72928969326033422</v>
          </cell>
          <cell r="AO165">
            <v>0.72928969326033422</v>
          </cell>
          <cell r="AP165">
            <v>0.75502050535785148</v>
          </cell>
          <cell r="AQ165">
            <v>0.73859564164648916</v>
          </cell>
          <cell r="AR165">
            <v>0.73801845046126158</v>
          </cell>
        </row>
        <row r="166">
          <cell r="D166">
            <v>91</v>
          </cell>
          <cell r="E166">
            <v>0.76928314734253833</v>
          </cell>
          <cell r="F166">
            <v>0.76896455484231097</v>
          </cell>
          <cell r="G166">
            <v>0.77909738717339672</v>
          </cell>
          <cell r="H166">
            <v>0.77848101265822789</v>
          </cell>
          <cell r="O166">
            <v>0.72453274755482466</v>
          </cell>
          <cell r="P166">
            <v>0.72462941847206386</v>
          </cell>
          <cell r="Q166">
            <v>0.72462941847206386</v>
          </cell>
          <cell r="R166">
            <v>0.72432830327567177</v>
          </cell>
          <cell r="S166">
            <v>0.73386902757061057</v>
          </cell>
          <cell r="T166">
            <v>0.73330683624801274</v>
          </cell>
          <cell r="AA166">
            <v>0.72453274755482466</v>
          </cell>
          <cell r="AB166">
            <v>0.72462941847206386</v>
          </cell>
          <cell r="AC166">
            <v>0.76928314734253833</v>
          </cell>
          <cell r="AD166">
            <v>0.76896455484231097</v>
          </cell>
          <cell r="AE166">
            <v>0.77909738717339672</v>
          </cell>
          <cell r="AF166">
            <v>0.77848101265822789</v>
          </cell>
          <cell r="AM166">
            <v>0.72919497072845385</v>
          </cell>
          <cell r="AN166">
            <v>0.72928969326033422</v>
          </cell>
          <cell r="AO166">
            <v>0.72928969326033422</v>
          </cell>
          <cell r="AP166">
            <v>0.75502050535785148</v>
          </cell>
          <cell r="AQ166">
            <v>0.73859564164648916</v>
          </cell>
          <cell r="AR166">
            <v>0.73801845046126158</v>
          </cell>
        </row>
        <row r="167">
          <cell r="D167">
            <v>92</v>
          </cell>
          <cell r="E167">
            <v>0.76928314734253833</v>
          </cell>
          <cell r="F167">
            <v>0.76896455484231097</v>
          </cell>
          <cell r="G167">
            <v>0.77909738717339672</v>
          </cell>
          <cell r="H167">
            <v>0.77848101265822789</v>
          </cell>
          <cell r="O167">
            <v>0.72453274755482466</v>
          </cell>
          <cell r="P167">
            <v>0.72462941847206386</v>
          </cell>
          <cell r="Q167">
            <v>0.72462941847206386</v>
          </cell>
          <cell r="R167">
            <v>0.72432830327567177</v>
          </cell>
          <cell r="S167">
            <v>0.73386902757061057</v>
          </cell>
          <cell r="T167">
            <v>0.73330683624801274</v>
          </cell>
          <cell r="AA167">
            <v>0.72453274755482466</v>
          </cell>
          <cell r="AB167">
            <v>0.72462941847206386</v>
          </cell>
          <cell r="AC167">
            <v>0.76928314734253833</v>
          </cell>
          <cell r="AD167">
            <v>0.76896455484231097</v>
          </cell>
          <cell r="AE167">
            <v>0.77909738717339672</v>
          </cell>
          <cell r="AF167">
            <v>0.77848101265822789</v>
          </cell>
          <cell r="AM167">
            <v>0.72919497072845385</v>
          </cell>
          <cell r="AN167">
            <v>0.72928969326033422</v>
          </cell>
          <cell r="AO167">
            <v>0.72928969326033422</v>
          </cell>
          <cell r="AP167">
            <v>0.75502050535785148</v>
          </cell>
          <cell r="AQ167">
            <v>0.73859564164648916</v>
          </cell>
          <cell r="AR167">
            <v>0.73801845046126158</v>
          </cell>
        </row>
        <row r="168">
          <cell r="D168">
            <v>93</v>
          </cell>
          <cell r="E168">
            <v>0.76928314734253833</v>
          </cell>
          <cell r="F168">
            <v>0.76896455484231097</v>
          </cell>
          <cell r="G168">
            <v>0.77909738717339672</v>
          </cell>
          <cell r="H168">
            <v>0.77848101265822789</v>
          </cell>
          <cell r="O168">
            <v>0.72453274755482466</v>
          </cell>
          <cell r="P168">
            <v>0.72462941847206386</v>
          </cell>
          <cell r="Q168">
            <v>0.72462941847206386</v>
          </cell>
          <cell r="R168">
            <v>0.72432830327567177</v>
          </cell>
          <cell r="S168">
            <v>0.73386902757061057</v>
          </cell>
          <cell r="T168">
            <v>0.73330683624801274</v>
          </cell>
          <cell r="AA168">
            <v>0.72453274755482466</v>
          </cell>
          <cell r="AB168">
            <v>0.72462941847206386</v>
          </cell>
          <cell r="AC168">
            <v>0.76928314734253833</v>
          </cell>
          <cell r="AD168">
            <v>0.76896455484231097</v>
          </cell>
          <cell r="AE168">
            <v>0.77909738717339672</v>
          </cell>
          <cell r="AF168">
            <v>0.77848101265822789</v>
          </cell>
          <cell r="AM168">
            <v>0.72919497072845385</v>
          </cell>
          <cell r="AN168">
            <v>0.72928969326033422</v>
          </cell>
          <cell r="AO168">
            <v>0.72928969326033422</v>
          </cell>
          <cell r="AP168">
            <v>0.75502050535785148</v>
          </cell>
          <cell r="AQ168">
            <v>0.73859564164648916</v>
          </cell>
          <cell r="AR168">
            <v>0.73801845046126158</v>
          </cell>
        </row>
        <row r="169">
          <cell r="D169">
            <v>94</v>
          </cell>
          <cell r="E169">
            <v>0.76928314734253833</v>
          </cell>
          <cell r="F169">
            <v>0.76896455484231097</v>
          </cell>
          <cell r="G169">
            <v>0.77909738717339672</v>
          </cell>
          <cell r="H169">
            <v>0.77848101265822789</v>
          </cell>
          <cell r="O169">
            <v>0.72453274755482466</v>
          </cell>
          <cell r="P169">
            <v>0.72462941847206386</v>
          </cell>
          <cell r="Q169">
            <v>0.72462941847206386</v>
          </cell>
          <cell r="R169">
            <v>0.72432830327567177</v>
          </cell>
          <cell r="S169">
            <v>0.73386902757061057</v>
          </cell>
          <cell r="T169">
            <v>0.73330683624801274</v>
          </cell>
          <cell r="AA169">
            <v>0.72453274755482466</v>
          </cell>
          <cell r="AB169">
            <v>0.72462941847206386</v>
          </cell>
          <cell r="AC169">
            <v>0.76928314734253833</v>
          </cell>
          <cell r="AD169">
            <v>0.76896455484231097</v>
          </cell>
          <cell r="AE169">
            <v>0.77909738717339672</v>
          </cell>
          <cell r="AF169">
            <v>0.77848101265822789</v>
          </cell>
          <cell r="AM169">
            <v>0.72919497072845385</v>
          </cell>
          <cell r="AN169">
            <v>0.72928969326033422</v>
          </cell>
          <cell r="AO169">
            <v>0.72928969326033422</v>
          </cell>
          <cell r="AP169">
            <v>0.75502050535785148</v>
          </cell>
          <cell r="AQ169">
            <v>0.73859564164648916</v>
          </cell>
          <cell r="AR169">
            <v>0.73801845046126158</v>
          </cell>
        </row>
        <row r="170">
          <cell r="D170">
            <v>95</v>
          </cell>
          <cell r="E170">
            <v>1.3076224702099486</v>
          </cell>
          <cell r="F170">
            <v>1.3080472602102526</v>
          </cell>
          <cell r="G170">
            <v>1.2945368171021376</v>
          </cell>
          <cell r="H170">
            <v>1.295358649789029</v>
          </cell>
          <cell r="O170">
            <v>1.3672896699269002</v>
          </cell>
          <cell r="P170">
            <v>1.3671607753705823</v>
          </cell>
          <cell r="Q170">
            <v>1.3671607753705823</v>
          </cell>
          <cell r="R170">
            <v>1.3675622622991039</v>
          </cell>
          <cell r="S170">
            <v>1.3548412965725196</v>
          </cell>
          <cell r="T170">
            <v>1.3555908850026503</v>
          </cell>
          <cell r="AA170">
            <v>1.3672896699269002</v>
          </cell>
          <cell r="AB170">
            <v>1.3671607753705823</v>
          </cell>
          <cell r="AC170">
            <v>1.3076224702099486</v>
          </cell>
          <cell r="AD170">
            <v>1.3080472602102526</v>
          </cell>
          <cell r="AE170">
            <v>1.2945368171021376</v>
          </cell>
          <cell r="AF170">
            <v>1.295358649789029</v>
          </cell>
          <cell r="AM170">
            <v>1.3610733723620612</v>
          </cell>
          <cell r="AN170">
            <v>1.3609470756528876</v>
          </cell>
          <cell r="AO170">
            <v>1.3609470756528876</v>
          </cell>
          <cell r="AP170">
            <v>1.3266393261895317</v>
          </cell>
          <cell r="AQ170">
            <v>1.3485391444713466</v>
          </cell>
          <cell r="AR170">
            <v>1.3493087327183177</v>
          </cell>
        </row>
        <row r="171">
          <cell r="D171">
            <v>96</v>
          </cell>
          <cell r="E171">
            <v>1.3076224702099486</v>
          </cell>
          <cell r="F171">
            <v>1.3080472602102526</v>
          </cell>
          <cell r="G171">
            <v>1.2945368171021376</v>
          </cell>
          <cell r="H171">
            <v>1.295358649789029</v>
          </cell>
          <cell r="O171">
            <v>1.3672896699269002</v>
          </cell>
          <cell r="P171">
            <v>1.3671607753705823</v>
          </cell>
          <cell r="Q171">
            <v>1.3671607753705823</v>
          </cell>
          <cell r="R171">
            <v>1.3675622622991039</v>
          </cell>
          <cell r="S171">
            <v>1.3548412965725196</v>
          </cell>
          <cell r="T171">
            <v>1.3555908850026503</v>
          </cell>
          <cell r="AA171">
            <v>1.3672896699269002</v>
          </cell>
          <cell r="AB171">
            <v>1.3671607753705823</v>
          </cell>
          <cell r="AC171">
            <v>1.3076224702099486</v>
          </cell>
          <cell r="AD171">
            <v>1.3080472602102526</v>
          </cell>
          <cell r="AE171">
            <v>1.2945368171021376</v>
          </cell>
          <cell r="AF171">
            <v>1.295358649789029</v>
          </cell>
          <cell r="AM171">
            <v>1.3610733723620612</v>
          </cell>
          <cell r="AN171">
            <v>1.3609470756528876</v>
          </cell>
          <cell r="AO171">
            <v>1.3609470756528876</v>
          </cell>
          <cell r="AP171">
            <v>1.3266393261895317</v>
          </cell>
          <cell r="AQ171">
            <v>1.3485391444713466</v>
          </cell>
          <cell r="AR171">
            <v>1.3493087327183177</v>
          </cell>
        </row>
        <row r="172">
          <cell r="D172">
            <v>97</v>
          </cell>
          <cell r="E172">
            <v>1.3076224702099486</v>
          </cell>
          <cell r="F172">
            <v>1.3080472602102526</v>
          </cell>
          <cell r="G172">
            <v>1.2945368171021376</v>
          </cell>
          <cell r="H172">
            <v>1.295358649789029</v>
          </cell>
          <cell r="O172">
            <v>1.3672896699269002</v>
          </cell>
          <cell r="P172">
            <v>1.3671607753705823</v>
          </cell>
          <cell r="Q172">
            <v>1.3671607753705823</v>
          </cell>
          <cell r="R172">
            <v>1.3675622622991039</v>
          </cell>
          <cell r="S172">
            <v>1.3548412965725196</v>
          </cell>
          <cell r="T172">
            <v>1.3555908850026503</v>
          </cell>
          <cell r="AA172">
            <v>1.3672896699269002</v>
          </cell>
          <cell r="AB172">
            <v>1.3671607753705823</v>
          </cell>
          <cell r="AC172">
            <v>1.3076224702099486</v>
          </cell>
          <cell r="AD172">
            <v>1.3080472602102526</v>
          </cell>
          <cell r="AE172">
            <v>1.2945368171021376</v>
          </cell>
          <cell r="AF172">
            <v>1.295358649789029</v>
          </cell>
          <cell r="AM172">
            <v>1.3610733723620612</v>
          </cell>
          <cell r="AN172">
            <v>1.3609470756528876</v>
          </cell>
          <cell r="AO172">
            <v>1.3609470756528876</v>
          </cell>
          <cell r="AP172">
            <v>1.3266393261895317</v>
          </cell>
          <cell r="AQ172">
            <v>1.3485391444713466</v>
          </cell>
          <cell r="AR172">
            <v>1.3493087327183177</v>
          </cell>
        </row>
        <row r="173">
          <cell r="D173">
            <v>98</v>
          </cell>
          <cell r="E173">
            <v>1.3076224702099486</v>
          </cell>
          <cell r="F173">
            <v>1.3080472602102526</v>
          </cell>
          <cell r="G173">
            <v>1.2945368171021376</v>
          </cell>
          <cell r="H173">
            <v>1.295358649789029</v>
          </cell>
          <cell r="O173">
            <v>1.3672896699269002</v>
          </cell>
          <cell r="P173">
            <v>1.3671607753705823</v>
          </cell>
          <cell r="Q173">
            <v>1.3671607753705823</v>
          </cell>
          <cell r="R173">
            <v>1.3675622622991039</v>
          </cell>
          <cell r="S173">
            <v>1.3548412965725196</v>
          </cell>
          <cell r="T173">
            <v>1.3555908850026503</v>
          </cell>
          <cell r="AA173">
            <v>1.3672896699269002</v>
          </cell>
          <cell r="AB173">
            <v>1.3671607753705823</v>
          </cell>
          <cell r="AC173">
            <v>1.3076224702099486</v>
          </cell>
          <cell r="AD173">
            <v>1.3080472602102526</v>
          </cell>
          <cell r="AE173">
            <v>1.2945368171021376</v>
          </cell>
          <cell r="AF173">
            <v>1.295358649789029</v>
          </cell>
          <cell r="AM173">
            <v>1.3610733723620612</v>
          </cell>
          <cell r="AN173">
            <v>1.3609470756528876</v>
          </cell>
          <cell r="AO173">
            <v>1.3609470756528876</v>
          </cell>
          <cell r="AP173">
            <v>1.3266393261895317</v>
          </cell>
          <cell r="AQ173">
            <v>1.3485391444713466</v>
          </cell>
          <cell r="AR173">
            <v>1.3493087327183177</v>
          </cell>
        </row>
        <row r="174">
          <cell r="D174">
            <v>99</v>
          </cell>
          <cell r="E174">
            <v>1.3076224702099486</v>
          </cell>
          <cell r="F174">
            <v>1.3080472602102526</v>
          </cell>
          <cell r="G174">
            <v>1.2945368171021376</v>
          </cell>
          <cell r="H174">
            <v>1.295358649789029</v>
          </cell>
          <cell r="O174">
            <v>1.3672896699269002</v>
          </cell>
          <cell r="P174">
            <v>1.3671607753705823</v>
          </cell>
          <cell r="Q174">
            <v>1.3671607753705823</v>
          </cell>
          <cell r="R174">
            <v>1.3675622622991039</v>
          </cell>
          <cell r="S174">
            <v>1.3548412965725196</v>
          </cell>
          <cell r="T174">
            <v>1.3555908850026503</v>
          </cell>
          <cell r="AA174">
            <v>1.3672896699269002</v>
          </cell>
          <cell r="AB174">
            <v>1.3671607753705823</v>
          </cell>
          <cell r="AC174">
            <v>1.3076224702099486</v>
          </cell>
          <cell r="AD174">
            <v>1.3080472602102526</v>
          </cell>
          <cell r="AE174">
            <v>1.2945368171021376</v>
          </cell>
          <cell r="AF174">
            <v>1.295358649789029</v>
          </cell>
          <cell r="AM174">
            <v>1.3610733723620612</v>
          </cell>
          <cell r="AN174">
            <v>1.3609470756528876</v>
          </cell>
          <cell r="AO174">
            <v>1.3609470756528876</v>
          </cell>
          <cell r="AP174">
            <v>1.3266393261895317</v>
          </cell>
          <cell r="AQ174">
            <v>1.3485391444713466</v>
          </cell>
          <cell r="AR174">
            <v>1.3493087327183177</v>
          </cell>
        </row>
        <row r="175">
          <cell r="D175">
            <v>100</v>
          </cell>
          <cell r="E175">
            <v>1.3076224702099486</v>
          </cell>
          <cell r="F175">
            <v>1.3080472602102526</v>
          </cell>
          <cell r="G175">
            <v>1.2945368171021376</v>
          </cell>
          <cell r="H175">
            <v>1.295358649789029</v>
          </cell>
          <cell r="O175">
            <v>1.3672896699269002</v>
          </cell>
          <cell r="P175">
            <v>1.3671607753705823</v>
          </cell>
          <cell r="Q175">
            <v>1.3671607753705823</v>
          </cell>
          <cell r="R175">
            <v>1.3675622622991039</v>
          </cell>
          <cell r="S175">
            <v>1.3548412965725196</v>
          </cell>
          <cell r="T175">
            <v>1.3555908850026503</v>
          </cell>
          <cell r="AA175">
            <v>1.3672896699269002</v>
          </cell>
          <cell r="AB175">
            <v>1.3671607753705823</v>
          </cell>
          <cell r="AC175">
            <v>1.3076224702099486</v>
          </cell>
          <cell r="AD175">
            <v>1.3080472602102526</v>
          </cell>
          <cell r="AE175">
            <v>1.2945368171021376</v>
          </cell>
          <cell r="AF175">
            <v>1.295358649789029</v>
          </cell>
          <cell r="AM175">
            <v>1.3610733723620612</v>
          </cell>
          <cell r="AN175">
            <v>1.3609470756528876</v>
          </cell>
          <cell r="AO175">
            <v>1.3609470756528876</v>
          </cell>
          <cell r="AP175">
            <v>1.3266393261895317</v>
          </cell>
          <cell r="AQ175">
            <v>1.3485391444713466</v>
          </cell>
          <cell r="AR175">
            <v>1.3493087327183177</v>
          </cell>
        </row>
        <row r="176">
          <cell r="D176">
            <v>101</v>
          </cell>
          <cell r="E176">
            <v>1.3076224702099486</v>
          </cell>
          <cell r="F176">
            <v>1.3080472602102526</v>
          </cell>
          <cell r="G176">
            <v>1.2945368171021376</v>
          </cell>
          <cell r="H176">
            <v>1.295358649789029</v>
          </cell>
          <cell r="O176">
            <v>1.3672896699269002</v>
          </cell>
          <cell r="P176">
            <v>1.3671607753705823</v>
          </cell>
          <cell r="Q176">
            <v>1.3671607753705823</v>
          </cell>
          <cell r="R176">
            <v>1.3675622622991039</v>
          </cell>
          <cell r="S176">
            <v>1.3548412965725196</v>
          </cell>
          <cell r="T176">
            <v>1.3555908850026503</v>
          </cell>
          <cell r="AA176">
            <v>1.3672896699269002</v>
          </cell>
          <cell r="AB176">
            <v>1.3671607753705823</v>
          </cell>
          <cell r="AC176">
            <v>1.3076224702099486</v>
          </cell>
          <cell r="AD176">
            <v>1.3080472602102526</v>
          </cell>
          <cell r="AE176">
            <v>1.2945368171021376</v>
          </cell>
          <cell r="AF176">
            <v>1.295358649789029</v>
          </cell>
          <cell r="AM176">
            <v>1.3610733723620612</v>
          </cell>
          <cell r="AN176">
            <v>1.3609470756528876</v>
          </cell>
          <cell r="AO176">
            <v>1.3609470756528876</v>
          </cell>
          <cell r="AP176">
            <v>1.3266393261895317</v>
          </cell>
          <cell r="AQ176">
            <v>1.3485391444713466</v>
          </cell>
          <cell r="AR176">
            <v>1.3493087327183177</v>
          </cell>
        </row>
        <row r="177">
          <cell r="D177">
            <v>102</v>
          </cell>
          <cell r="E177">
            <v>1.3076224702099486</v>
          </cell>
          <cell r="F177">
            <v>1.3080472602102526</v>
          </cell>
          <cell r="G177">
            <v>1.2945368171021376</v>
          </cell>
          <cell r="H177">
            <v>1.295358649789029</v>
          </cell>
          <cell r="O177">
            <v>1.3672896699269002</v>
          </cell>
          <cell r="P177">
            <v>1.3671607753705823</v>
          </cell>
          <cell r="Q177">
            <v>1.3671607753705823</v>
          </cell>
          <cell r="R177">
            <v>1.3675622622991039</v>
          </cell>
          <cell r="S177">
            <v>1.3548412965725196</v>
          </cell>
          <cell r="T177">
            <v>1.3555908850026503</v>
          </cell>
          <cell r="AA177">
            <v>1.3672896699269002</v>
          </cell>
          <cell r="AB177">
            <v>1.3671607753705823</v>
          </cell>
          <cell r="AC177">
            <v>1.3076224702099486</v>
          </cell>
          <cell r="AD177">
            <v>1.3080472602102526</v>
          </cell>
          <cell r="AE177">
            <v>1.2945368171021376</v>
          </cell>
          <cell r="AF177">
            <v>1.295358649789029</v>
          </cell>
          <cell r="AM177">
            <v>1.3610733723620612</v>
          </cell>
          <cell r="AN177">
            <v>1.3609470756528876</v>
          </cell>
          <cell r="AO177">
            <v>1.3609470756528876</v>
          </cell>
          <cell r="AP177">
            <v>1.3266393261895317</v>
          </cell>
          <cell r="AQ177">
            <v>1.3485391444713466</v>
          </cell>
          <cell r="AR177">
            <v>1.3493087327183177</v>
          </cell>
        </row>
        <row r="178">
          <cell r="D178">
            <v>103</v>
          </cell>
          <cell r="E178">
            <v>0.76928314734253833</v>
          </cell>
          <cell r="F178">
            <v>0.76896455484231097</v>
          </cell>
          <cell r="G178">
            <v>0.77909738717339672</v>
          </cell>
          <cell r="H178">
            <v>0.77848101265822789</v>
          </cell>
          <cell r="O178">
            <v>0.72453274755482466</v>
          </cell>
          <cell r="P178">
            <v>0.72462941847206386</v>
          </cell>
          <cell r="Q178">
            <v>0.72462941847206386</v>
          </cell>
          <cell r="R178">
            <v>0.72432830327567177</v>
          </cell>
          <cell r="S178">
            <v>0.73386902757061057</v>
          </cell>
          <cell r="T178">
            <v>0.73330683624801274</v>
          </cell>
          <cell r="AA178">
            <v>0.72453274755482466</v>
          </cell>
          <cell r="AB178">
            <v>0.72462941847206386</v>
          </cell>
          <cell r="AC178">
            <v>0.76928314734253833</v>
          </cell>
          <cell r="AD178">
            <v>0.76896455484231097</v>
          </cell>
          <cell r="AE178">
            <v>0.77909738717339672</v>
          </cell>
          <cell r="AF178">
            <v>0.77848101265822789</v>
          </cell>
          <cell r="AM178">
            <v>0.72919497072845385</v>
          </cell>
          <cell r="AN178">
            <v>0.72928969326033422</v>
          </cell>
          <cell r="AO178">
            <v>0.72928969326033422</v>
          </cell>
          <cell r="AP178">
            <v>0.75502050535785148</v>
          </cell>
          <cell r="AQ178">
            <v>0.73859564164648916</v>
          </cell>
          <cell r="AR178">
            <v>0.73801845046126158</v>
          </cell>
        </row>
        <row r="179">
          <cell r="D179">
            <v>104</v>
          </cell>
          <cell r="E179">
            <v>0.76928314734253833</v>
          </cell>
          <cell r="F179">
            <v>0.76896455484231097</v>
          </cell>
          <cell r="G179">
            <v>0.77909738717339672</v>
          </cell>
          <cell r="H179">
            <v>0.77848101265822789</v>
          </cell>
          <cell r="O179">
            <v>0.72453274755482466</v>
          </cell>
          <cell r="P179">
            <v>0.72462941847206386</v>
          </cell>
          <cell r="Q179">
            <v>0.72462941847206386</v>
          </cell>
          <cell r="R179">
            <v>0.72432830327567177</v>
          </cell>
          <cell r="S179">
            <v>0.73386902757061057</v>
          </cell>
          <cell r="T179">
            <v>0.73330683624801274</v>
          </cell>
          <cell r="AA179">
            <v>0.72453274755482466</v>
          </cell>
          <cell r="AB179">
            <v>0.72462941847206386</v>
          </cell>
          <cell r="AC179">
            <v>0.76928314734253833</v>
          </cell>
          <cell r="AD179">
            <v>0.76896455484231097</v>
          </cell>
          <cell r="AE179">
            <v>0.77909738717339672</v>
          </cell>
          <cell r="AF179">
            <v>0.77848101265822789</v>
          </cell>
          <cell r="AM179">
            <v>0.72919497072845385</v>
          </cell>
          <cell r="AN179">
            <v>0.72928969326033422</v>
          </cell>
          <cell r="AO179">
            <v>0.72928969326033422</v>
          </cell>
          <cell r="AP179">
            <v>0.75502050535785148</v>
          </cell>
          <cell r="AQ179">
            <v>0.73859564164648916</v>
          </cell>
          <cell r="AR179">
            <v>0.73801845046126158</v>
          </cell>
        </row>
        <row r="180">
          <cell r="D180">
            <v>105</v>
          </cell>
          <cell r="E180">
            <v>0.76928314734253833</v>
          </cell>
          <cell r="F180">
            <v>0.76896455484231097</v>
          </cell>
          <cell r="G180">
            <v>0.77909738717339672</v>
          </cell>
          <cell r="H180">
            <v>0.77848101265822789</v>
          </cell>
          <cell r="O180">
            <v>0.72453274755482466</v>
          </cell>
          <cell r="P180">
            <v>0.72462941847206386</v>
          </cell>
          <cell r="Q180">
            <v>0.72462941847206386</v>
          </cell>
          <cell r="R180">
            <v>0.72432830327567177</v>
          </cell>
          <cell r="S180">
            <v>0.73386902757061057</v>
          </cell>
          <cell r="T180">
            <v>0.73330683624801274</v>
          </cell>
          <cell r="AA180">
            <v>0.72453274755482466</v>
          </cell>
          <cell r="AB180">
            <v>0.72462941847206386</v>
          </cell>
          <cell r="AC180">
            <v>0.76928314734253833</v>
          </cell>
          <cell r="AD180">
            <v>0.76896455484231097</v>
          </cell>
          <cell r="AE180">
            <v>0.77909738717339672</v>
          </cell>
          <cell r="AF180">
            <v>0.77848101265822789</v>
          </cell>
          <cell r="AM180">
            <v>0.72919497072845385</v>
          </cell>
          <cell r="AN180">
            <v>0.72928969326033422</v>
          </cell>
          <cell r="AO180">
            <v>0.72928969326033422</v>
          </cell>
          <cell r="AP180">
            <v>0.75502050535785148</v>
          </cell>
          <cell r="AQ180">
            <v>0.73859564164648916</v>
          </cell>
          <cell r="AR180">
            <v>0.73801845046126158</v>
          </cell>
        </row>
        <row r="181">
          <cell r="D181">
            <v>106</v>
          </cell>
          <cell r="E181">
            <v>0.76928314734253833</v>
          </cell>
          <cell r="F181">
            <v>0.76896455484231097</v>
          </cell>
          <cell r="G181">
            <v>0.77909738717339672</v>
          </cell>
          <cell r="H181">
            <v>0.77848101265822789</v>
          </cell>
          <cell r="O181">
            <v>0.72453274755482466</v>
          </cell>
          <cell r="P181">
            <v>0.72462941847206386</v>
          </cell>
          <cell r="Q181">
            <v>0.72462941847206386</v>
          </cell>
          <cell r="R181">
            <v>0.72432830327567177</v>
          </cell>
          <cell r="S181">
            <v>0.73386902757061057</v>
          </cell>
          <cell r="T181">
            <v>0.73330683624801274</v>
          </cell>
          <cell r="AA181">
            <v>0.72453274755482466</v>
          </cell>
          <cell r="AB181">
            <v>0.72462941847206386</v>
          </cell>
          <cell r="AC181">
            <v>0.76928314734253833</v>
          </cell>
          <cell r="AD181">
            <v>0.76896455484231097</v>
          </cell>
          <cell r="AE181">
            <v>0.77909738717339672</v>
          </cell>
          <cell r="AF181">
            <v>0.77848101265822789</v>
          </cell>
          <cell r="AM181">
            <v>0.72919497072845385</v>
          </cell>
          <cell r="AN181">
            <v>0.72928969326033422</v>
          </cell>
          <cell r="AO181">
            <v>0.72928969326033422</v>
          </cell>
          <cell r="AP181">
            <v>0.75502050535785148</v>
          </cell>
          <cell r="AQ181">
            <v>0.73859564164648916</v>
          </cell>
          <cell r="AR181">
            <v>0.73801845046126158</v>
          </cell>
        </row>
        <row r="182">
          <cell r="D182">
            <v>107</v>
          </cell>
          <cell r="E182">
            <v>0.76928314734253833</v>
          </cell>
          <cell r="F182">
            <v>0.76896455484231097</v>
          </cell>
          <cell r="G182">
            <v>0.77909738717339672</v>
          </cell>
          <cell r="H182">
            <v>0.77848101265822789</v>
          </cell>
          <cell r="O182">
            <v>0.72453274755482466</v>
          </cell>
          <cell r="P182">
            <v>0.72462941847206386</v>
          </cell>
          <cell r="Q182">
            <v>0.72462941847206386</v>
          </cell>
          <cell r="R182">
            <v>0.72432830327567177</v>
          </cell>
          <cell r="S182">
            <v>0.73386902757061057</v>
          </cell>
          <cell r="T182">
            <v>0.73330683624801274</v>
          </cell>
          <cell r="AA182">
            <v>0.72453274755482466</v>
          </cell>
          <cell r="AB182">
            <v>0.72462941847206386</v>
          </cell>
          <cell r="AC182">
            <v>0.76928314734253833</v>
          </cell>
          <cell r="AD182">
            <v>0.76896455484231097</v>
          </cell>
          <cell r="AE182">
            <v>0.77909738717339672</v>
          </cell>
          <cell r="AF182">
            <v>0.77848101265822789</v>
          </cell>
          <cell r="AM182">
            <v>0.72919497072845385</v>
          </cell>
          <cell r="AN182">
            <v>0.72928969326033422</v>
          </cell>
          <cell r="AO182">
            <v>0.72928969326033422</v>
          </cell>
          <cell r="AP182">
            <v>0.75502050535785148</v>
          </cell>
          <cell r="AQ182">
            <v>0.73859564164648916</v>
          </cell>
          <cell r="AR182">
            <v>0.73801845046126158</v>
          </cell>
        </row>
        <row r="183">
          <cell r="D183">
            <v>108</v>
          </cell>
          <cell r="E183">
            <v>0.76928314734253833</v>
          </cell>
          <cell r="F183">
            <v>0.76896455484231097</v>
          </cell>
          <cell r="G183">
            <v>0.77909738717339672</v>
          </cell>
          <cell r="H183">
            <v>0.77848101265822789</v>
          </cell>
          <cell r="O183">
            <v>0.72453274755482466</v>
          </cell>
          <cell r="P183">
            <v>0.72462941847206386</v>
          </cell>
          <cell r="Q183">
            <v>0.72462941847206386</v>
          </cell>
          <cell r="R183">
            <v>0.72432830327567177</v>
          </cell>
          <cell r="S183">
            <v>0.73386902757061057</v>
          </cell>
          <cell r="T183">
            <v>0.73330683624801274</v>
          </cell>
          <cell r="AA183">
            <v>0.72453274755482466</v>
          </cell>
          <cell r="AB183">
            <v>0.72462941847206386</v>
          </cell>
          <cell r="AC183">
            <v>0.76928314734253833</v>
          </cell>
          <cell r="AD183">
            <v>0.76896455484231097</v>
          </cell>
          <cell r="AE183">
            <v>0.77909738717339672</v>
          </cell>
          <cell r="AF183">
            <v>0.77848101265822789</v>
          </cell>
          <cell r="AM183">
            <v>0.72919497072845385</v>
          </cell>
          <cell r="AN183">
            <v>0.72928969326033422</v>
          </cell>
          <cell r="AO183">
            <v>0.72928969326033422</v>
          </cell>
          <cell r="AP183">
            <v>0.75502050535785148</v>
          </cell>
          <cell r="AQ183">
            <v>0.73859564164648916</v>
          </cell>
          <cell r="AR183">
            <v>0.73801845046126158</v>
          </cell>
        </row>
        <row r="184">
          <cell r="D184">
            <v>109</v>
          </cell>
          <cell r="E184">
            <v>0.76928314734253833</v>
          </cell>
          <cell r="F184">
            <v>0.76896455484231097</v>
          </cell>
          <cell r="G184">
            <v>0.77909738717339672</v>
          </cell>
          <cell r="H184">
            <v>0.77848101265822789</v>
          </cell>
          <cell r="O184">
            <v>0.72453274755482466</v>
          </cell>
          <cell r="P184">
            <v>0.72462941847206386</v>
          </cell>
          <cell r="Q184">
            <v>0.72462941847206386</v>
          </cell>
          <cell r="R184">
            <v>0.72432830327567177</v>
          </cell>
          <cell r="S184">
            <v>0.73386902757061057</v>
          </cell>
          <cell r="T184">
            <v>0.73330683624801274</v>
          </cell>
          <cell r="AA184">
            <v>0.72453274755482466</v>
          </cell>
          <cell r="AB184">
            <v>0.72462941847206386</v>
          </cell>
          <cell r="AC184">
            <v>0.76928314734253833</v>
          </cell>
          <cell r="AD184">
            <v>0.76896455484231097</v>
          </cell>
          <cell r="AE184">
            <v>0.77909738717339672</v>
          </cell>
          <cell r="AF184">
            <v>0.77848101265822789</v>
          </cell>
          <cell r="AM184">
            <v>0.72919497072845385</v>
          </cell>
          <cell r="AN184">
            <v>0.72928969326033422</v>
          </cell>
          <cell r="AO184">
            <v>0.72928969326033422</v>
          </cell>
          <cell r="AP184">
            <v>0.75502050535785148</v>
          </cell>
          <cell r="AQ184">
            <v>0.73859564164648916</v>
          </cell>
          <cell r="AR184">
            <v>0.73801845046126158</v>
          </cell>
        </row>
        <row r="185">
          <cell r="D185">
            <v>110</v>
          </cell>
          <cell r="E185">
            <v>0.76928314734253833</v>
          </cell>
          <cell r="F185">
            <v>0.76896455484231097</v>
          </cell>
          <cell r="G185">
            <v>0.77909738717339672</v>
          </cell>
          <cell r="H185">
            <v>0.77848101265822789</v>
          </cell>
          <cell r="O185">
            <v>0.72453274755482466</v>
          </cell>
          <cell r="P185">
            <v>0.72462941847206386</v>
          </cell>
          <cell r="Q185">
            <v>0.72462941847206386</v>
          </cell>
          <cell r="R185">
            <v>0.72432830327567177</v>
          </cell>
          <cell r="S185">
            <v>0.73386902757061057</v>
          </cell>
          <cell r="T185">
            <v>0.73330683624801274</v>
          </cell>
          <cell r="AA185">
            <v>0.72453274755482466</v>
          </cell>
          <cell r="AB185">
            <v>0.72462941847206386</v>
          </cell>
          <cell r="AC185">
            <v>0.76928314734253833</v>
          </cell>
          <cell r="AD185">
            <v>0.76896455484231097</v>
          </cell>
          <cell r="AE185">
            <v>0.77909738717339672</v>
          </cell>
          <cell r="AF185">
            <v>0.77848101265822789</v>
          </cell>
          <cell r="AM185">
            <v>0.72919497072845385</v>
          </cell>
          <cell r="AN185">
            <v>0.72928969326033422</v>
          </cell>
          <cell r="AO185">
            <v>0.72928969326033422</v>
          </cell>
          <cell r="AP185">
            <v>0.75502050535785148</v>
          </cell>
          <cell r="AQ185">
            <v>0.73859564164648916</v>
          </cell>
          <cell r="AR185">
            <v>0.73801845046126158</v>
          </cell>
        </row>
        <row r="186">
          <cell r="D186">
            <v>111</v>
          </cell>
          <cell r="E186">
            <v>0.76928314734253833</v>
          </cell>
          <cell r="F186">
            <v>0.76896455484231097</v>
          </cell>
          <cell r="G186">
            <v>0.77909738717339672</v>
          </cell>
          <cell r="H186">
            <v>0.77848101265822789</v>
          </cell>
          <cell r="O186">
            <v>0.72453274755482466</v>
          </cell>
          <cell r="P186">
            <v>0.72462941847206386</v>
          </cell>
          <cell r="Q186">
            <v>0.72462941847206386</v>
          </cell>
          <cell r="R186">
            <v>0.72432830327567177</v>
          </cell>
          <cell r="S186">
            <v>0.73386902757061057</v>
          </cell>
          <cell r="T186">
            <v>0.73330683624801274</v>
          </cell>
          <cell r="AA186">
            <v>0.72453274755482466</v>
          </cell>
          <cell r="AB186">
            <v>0.72462941847206386</v>
          </cell>
          <cell r="AC186">
            <v>0.76928314734253833</v>
          </cell>
          <cell r="AD186">
            <v>0.76896455484231097</v>
          </cell>
          <cell r="AE186">
            <v>0.77909738717339672</v>
          </cell>
          <cell r="AF186">
            <v>0.77848101265822789</v>
          </cell>
          <cell r="AM186">
            <v>0.72919497072845385</v>
          </cell>
          <cell r="AN186">
            <v>0.72928969326033422</v>
          </cell>
          <cell r="AO186">
            <v>0.72928969326033422</v>
          </cell>
          <cell r="AP186">
            <v>0.75502050535785148</v>
          </cell>
          <cell r="AQ186">
            <v>0.73859564164648916</v>
          </cell>
          <cell r="AR186">
            <v>0.73801845046126158</v>
          </cell>
        </row>
        <row r="187">
          <cell r="D187">
            <v>112</v>
          </cell>
          <cell r="E187">
            <v>0.76928314734253833</v>
          </cell>
          <cell r="F187">
            <v>0.76896455484231097</v>
          </cell>
          <cell r="G187">
            <v>0.77909738717339672</v>
          </cell>
          <cell r="H187">
            <v>0.77848101265822789</v>
          </cell>
          <cell r="O187">
            <v>0.72453274755482466</v>
          </cell>
          <cell r="P187">
            <v>0.72462941847206386</v>
          </cell>
          <cell r="Q187">
            <v>0.72462941847206386</v>
          </cell>
          <cell r="R187">
            <v>0.72432830327567177</v>
          </cell>
          <cell r="S187">
            <v>0.73386902757061057</v>
          </cell>
          <cell r="T187">
            <v>0.73330683624801274</v>
          </cell>
          <cell r="AA187">
            <v>0.72453274755482466</v>
          </cell>
          <cell r="AB187">
            <v>0.72462941847206386</v>
          </cell>
          <cell r="AC187">
            <v>0.76928314734253833</v>
          </cell>
          <cell r="AD187">
            <v>0.76896455484231097</v>
          </cell>
          <cell r="AE187">
            <v>0.77909738717339672</v>
          </cell>
          <cell r="AF187">
            <v>0.77848101265822789</v>
          </cell>
          <cell r="AM187">
            <v>0.72919497072845385</v>
          </cell>
          <cell r="AN187">
            <v>0.72928969326033422</v>
          </cell>
          <cell r="AO187">
            <v>0.72928969326033422</v>
          </cell>
          <cell r="AP187">
            <v>0.75502050535785148</v>
          </cell>
          <cell r="AQ187">
            <v>0.73859564164648916</v>
          </cell>
          <cell r="AR187">
            <v>0.73801845046126158</v>
          </cell>
        </row>
        <row r="188">
          <cell r="D188">
            <v>113</v>
          </cell>
          <cell r="E188">
            <v>0.76928314734253833</v>
          </cell>
          <cell r="F188">
            <v>0.76896455484231097</v>
          </cell>
          <cell r="G188">
            <v>0.77909738717339672</v>
          </cell>
          <cell r="H188">
            <v>0.77848101265822789</v>
          </cell>
          <cell r="O188">
            <v>0.72453274755482466</v>
          </cell>
          <cell r="P188">
            <v>0.72462941847206386</v>
          </cell>
          <cell r="Q188">
            <v>0.72462941847206386</v>
          </cell>
          <cell r="R188">
            <v>0.72432830327567177</v>
          </cell>
          <cell r="S188">
            <v>0.73386902757061057</v>
          </cell>
          <cell r="T188">
            <v>0.73330683624801274</v>
          </cell>
          <cell r="AA188">
            <v>0.72453274755482466</v>
          </cell>
          <cell r="AB188">
            <v>0.72462941847206386</v>
          </cell>
          <cell r="AC188">
            <v>0.76928314734253833</v>
          </cell>
          <cell r="AD188">
            <v>0.76896455484231097</v>
          </cell>
          <cell r="AE188">
            <v>0.77909738717339672</v>
          </cell>
          <cell r="AF188">
            <v>0.77848101265822789</v>
          </cell>
          <cell r="AM188">
            <v>0.72919497072845385</v>
          </cell>
          <cell r="AN188">
            <v>0.72928969326033422</v>
          </cell>
          <cell r="AO188">
            <v>0.72928969326033422</v>
          </cell>
          <cell r="AP188">
            <v>0.75502050535785148</v>
          </cell>
          <cell r="AQ188">
            <v>0.73859564164648916</v>
          </cell>
          <cell r="AR188">
            <v>0.73801845046126158</v>
          </cell>
        </row>
        <row r="189">
          <cell r="D189">
            <v>114</v>
          </cell>
          <cell r="E189">
            <v>0.76928314734253833</v>
          </cell>
          <cell r="F189">
            <v>0.76896455484231097</v>
          </cell>
          <cell r="G189">
            <v>0.77909738717339672</v>
          </cell>
          <cell r="H189">
            <v>0.77848101265822789</v>
          </cell>
          <cell r="O189">
            <v>0.72453274755482466</v>
          </cell>
          <cell r="P189">
            <v>0.72462941847206386</v>
          </cell>
          <cell r="Q189">
            <v>0.72462941847206386</v>
          </cell>
          <cell r="R189">
            <v>0.72432830327567177</v>
          </cell>
          <cell r="S189">
            <v>0.73386902757061057</v>
          </cell>
          <cell r="T189">
            <v>0.73330683624801274</v>
          </cell>
          <cell r="AA189">
            <v>0.72453274755482466</v>
          </cell>
          <cell r="AB189">
            <v>0.72462941847206386</v>
          </cell>
          <cell r="AC189">
            <v>0.76928314734253833</v>
          </cell>
          <cell r="AD189">
            <v>0.76896455484231097</v>
          </cell>
          <cell r="AE189">
            <v>0.77909738717339672</v>
          </cell>
          <cell r="AF189">
            <v>0.77848101265822789</v>
          </cell>
          <cell r="AM189">
            <v>0.72919497072845385</v>
          </cell>
          <cell r="AN189">
            <v>0.72928969326033422</v>
          </cell>
          <cell r="AO189">
            <v>0.72928969326033422</v>
          </cell>
          <cell r="AP189">
            <v>0.75502050535785148</v>
          </cell>
          <cell r="AQ189">
            <v>0.73859564164648916</v>
          </cell>
          <cell r="AR189">
            <v>0.73801845046126158</v>
          </cell>
        </row>
        <row r="190">
          <cell r="D190">
            <v>115</v>
          </cell>
          <cell r="E190">
            <v>0.76928314734253833</v>
          </cell>
          <cell r="F190">
            <v>0.76896455484231097</v>
          </cell>
          <cell r="G190">
            <v>0.77909738717339672</v>
          </cell>
          <cell r="H190">
            <v>0.77848101265822789</v>
          </cell>
          <cell r="O190">
            <v>0.72453274755482466</v>
          </cell>
          <cell r="P190">
            <v>0.72462941847206386</v>
          </cell>
          <cell r="Q190">
            <v>0.72462941847206386</v>
          </cell>
          <cell r="R190">
            <v>0.72432830327567177</v>
          </cell>
          <cell r="S190">
            <v>0.73386902757061057</v>
          </cell>
          <cell r="T190">
            <v>0.73330683624801274</v>
          </cell>
          <cell r="AA190">
            <v>0.72453274755482466</v>
          </cell>
          <cell r="AB190">
            <v>0.72462941847206386</v>
          </cell>
          <cell r="AC190">
            <v>0.76928314734253833</v>
          </cell>
          <cell r="AD190">
            <v>0.76896455484231097</v>
          </cell>
          <cell r="AE190">
            <v>0.77909738717339672</v>
          </cell>
          <cell r="AF190">
            <v>0.77848101265822789</v>
          </cell>
          <cell r="AM190">
            <v>0.72919497072845385</v>
          </cell>
          <cell r="AN190">
            <v>0.72928969326033422</v>
          </cell>
          <cell r="AO190">
            <v>0.72928969326033422</v>
          </cell>
          <cell r="AP190">
            <v>0.75502050535785148</v>
          </cell>
          <cell r="AQ190">
            <v>0.73859564164648916</v>
          </cell>
          <cell r="AR190">
            <v>0.73801845046126158</v>
          </cell>
        </row>
        <row r="191">
          <cell r="D191">
            <v>116</v>
          </cell>
          <cell r="E191">
            <v>0.76928314734253833</v>
          </cell>
          <cell r="F191">
            <v>0.76896455484231097</v>
          </cell>
          <cell r="G191">
            <v>0.77909738717339672</v>
          </cell>
          <cell r="H191">
            <v>0.77848101265822789</v>
          </cell>
          <cell r="O191">
            <v>0.72453274755482466</v>
          </cell>
          <cell r="P191">
            <v>0.72462941847206386</v>
          </cell>
          <cell r="Q191">
            <v>0.72462941847206386</v>
          </cell>
          <cell r="R191">
            <v>0.72432830327567177</v>
          </cell>
          <cell r="S191">
            <v>0.73386902757061057</v>
          </cell>
          <cell r="T191">
            <v>0.73330683624801274</v>
          </cell>
          <cell r="AA191">
            <v>0.72453274755482466</v>
          </cell>
          <cell r="AB191">
            <v>0.72462941847206386</v>
          </cell>
          <cell r="AC191">
            <v>0.76928314734253833</v>
          </cell>
          <cell r="AD191">
            <v>0.76896455484231097</v>
          </cell>
          <cell r="AE191">
            <v>0.77909738717339672</v>
          </cell>
          <cell r="AF191">
            <v>0.77848101265822789</v>
          </cell>
          <cell r="AM191">
            <v>0.72919497072845385</v>
          </cell>
          <cell r="AN191">
            <v>0.72928969326033422</v>
          </cell>
          <cell r="AO191">
            <v>0.72928969326033422</v>
          </cell>
          <cell r="AP191">
            <v>0.75502050535785148</v>
          </cell>
          <cell r="AQ191">
            <v>0.73859564164648916</v>
          </cell>
          <cell r="AR191">
            <v>0.73801845046126158</v>
          </cell>
        </row>
        <row r="192">
          <cell r="D192">
            <v>117</v>
          </cell>
          <cell r="E192">
            <v>0.76928314734253833</v>
          </cell>
          <cell r="F192">
            <v>0.76896455484231097</v>
          </cell>
          <cell r="G192">
            <v>0.77909738717339672</v>
          </cell>
          <cell r="H192">
            <v>0.77848101265822789</v>
          </cell>
          <cell r="O192">
            <v>0.72453274755482466</v>
          </cell>
          <cell r="P192">
            <v>0.72462941847206386</v>
          </cell>
          <cell r="Q192">
            <v>0.72462941847206386</v>
          </cell>
          <cell r="R192">
            <v>0.72432830327567177</v>
          </cell>
          <cell r="S192">
            <v>0.73386902757061057</v>
          </cell>
          <cell r="T192">
            <v>0.73330683624801274</v>
          </cell>
          <cell r="AA192">
            <v>0.72453274755482466</v>
          </cell>
          <cell r="AB192">
            <v>0.72462941847206386</v>
          </cell>
          <cell r="AC192">
            <v>0.76928314734253833</v>
          </cell>
          <cell r="AD192">
            <v>0.76896455484231097</v>
          </cell>
          <cell r="AE192">
            <v>0.77909738717339672</v>
          </cell>
          <cell r="AF192">
            <v>0.77848101265822789</v>
          </cell>
          <cell r="AM192">
            <v>0.72919497072845385</v>
          </cell>
          <cell r="AN192">
            <v>0.72928969326033422</v>
          </cell>
          <cell r="AO192">
            <v>0.72928969326033422</v>
          </cell>
          <cell r="AP192">
            <v>0.75502050535785148</v>
          </cell>
          <cell r="AQ192">
            <v>0.73859564164648916</v>
          </cell>
          <cell r="AR192">
            <v>0.73801845046126158</v>
          </cell>
        </row>
        <row r="193">
          <cell r="D193">
            <v>118</v>
          </cell>
          <cell r="E193">
            <v>0.76928314734253833</v>
          </cell>
          <cell r="F193">
            <v>0.76896455484231097</v>
          </cell>
          <cell r="G193">
            <v>0.77909738717339672</v>
          </cell>
          <cell r="H193">
            <v>0.77848101265822789</v>
          </cell>
          <cell r="O193">
            <v>0.72453274755482466</v>
          </cell>
          <cell r="P193">
            <v>0.72462941847206386</v>
          </cell>
          <cell r="Q193">
            <v>0.72462941847206386</v>
          </cell>
          <cell r="R193">
            <v>0.72432830327567177</v>
          </cell>
          <cell r="S193">
            <v>0.73386902757061057</v>
          </cell>
          <cell r="T193">
            <v>0.73330683624801274</v>
          </cell>
          <cell r="AA193">
            <v>0.72453274755482466</v>
          </cell>
          <cell r="AB193">
            <v>0.72462941847206386</v>
          </cell>
          <cell r="AC193">
            <v>0.76928314734253833</v>
          </cell>
          <cell r="AD193">
            <v>0.76896455484231097</v>
          </cell>
          <cell r="AE193">
            <v>0.77909738717339672</v>
          </cell>
          <cell r="AF193">
            <v>0.77848101265822789</v>
          </cell>
          <cell r="AM193">
            <v>0.72919497072845385</v>
          </cell>
          <cell r="AN193">
            <v>0.72928969326033422</v>
          </cell>
          <cell r="AO193">
            <v>0.72928969326033422</v>
          </cell>
          <cell r="AP193">
            <v>0.75502050535785148</v>
          </cell>
          <cell r="AQ193">
            <v>0.73859564164648916</v>
          </cell>
          <cell r="AR193">
            <v>0.73801845046126158</v>
          </cell>
        </row>
        <row r="194">
          <cell r="D194">
            <v>119</v>
          </cell>
          <cell r="E194">
            <v>1.3076224702099486</v>
          </cell>
          <cell r="F194">
            <v>1.3080472602102526</v>
          </cell>
          <cell r="G194">
            <v>1.2945368171021376</v>
          </cell>
          <cell r="H194">
            <v>1.295358649789029</v>
          </cell>
          <cell r="O194">
            <v>1.3672896699269002</v>
          </cell>
          <cell r="P194">
            <v>1.3671607753705823</v>
          </cell>
          <cell r="Q194">
            <v>1.3671607753705823</v>
          </cell>
          <cell r="R194">
            <v>1.3675622622991039</v>
          </cell>
          <cell r="S194">
            <v>1.3548412965725196</v>
          </cell>
          <cell r="T194">
            <v>1.3555908850026503</v>
          </cell>
          <cell r="AA194">
            <v>1.3672896699269002</v>
          </cell>
          <cell r="AB194">
            <v>1.3671607753705823</v>
          </cell>
          <cell r="AC194">
            <v>1.3076224702099486</v>
          </cell>
          <cell r="AD194">
            <v>1.3080472602102526</v>
          </cell>
          <cell r="AE194">
            <v>1.2945368171021376</v>
          </cell>
          <cell r="AF194">
            <v>1.295358649789029</v>
          </cell>
          <cell r="AM194">
            <v>1.3610733723620612</v>
          </cell>
          <cell r="AN194">
            <v>1.3609470756528876</v>
          </cell>
          <cell r="AO194">
            <v>1.3609470756528876</v>
          </cell>
          <cell r="AP194">
            <v>1.3266393261895317</v>
          </cell>
          <cell r="AQ194">
            <v>1.3485391444713466</v>
          </cell>
          <cell r="AR194">
            <v>1.3493087327183177</v>
          </cell>
        </row>
        <row r="195">
          <cell r="D195">
            <v>120</v>
          </cell>
          <cell r="E195">
            <v>1.3076224702099486</v>
          </cell>
          <cell r="F195">
            <v>1.3080472602102526</v>
          </cell>
          <cell r="G195">
            <v>1.2945368171021376</v>
          </cell>
          <cell r="H195">
            <v>1.295358649789029</v>
          </cell>
          <cell r="O195">
            <v>1.3672896699269002</v>
          </cell>
          <cell r="P195">
            <v>1.3671607753705823</v>
          </cell>
          <cell r="Q195">
            <v>1.3671607753705823</v>
          </cell>
          <cell r="R195">
            <v>1.3675622622991039</v>
          </cell>
          <cell r="S195">
            <v>1.3548412965725196</v>
          </cell>
          <cell r="T195">
            <v>1.3555908850026503</v>
          </cell>
          <cell r="AA195">
            <v>1.3672896699269002</v>
          </cell>
          <cell r="AB195">
            <v>1.3671607753705823</v>
          </cell>
          <cell r="AC195">
            <v>1.3076224702099486</v>
          </cell>
          <cell r="AD195">
            <v>1.3080472602102526</v>
          </cell>
          <cell r="AE195">
            <v>1.2945368171021376</v>
          </cell>
          <cell r="AF195">
            <v>1.295358649789029</v>
          </cell>
          <cell r="AM195">
            <v>1.3610733723620612</v>
          </cell>
          <cell r="AN195">
            <v>1.3609470756528876</v>
          </cell>
          <cell r="AO195">
            <v>1.3609470756528876</v>
          </cell>
          <cell r="AP195">
            <v>1.3266393261895317</v>
          </cell>
          <cell r="AQ195">
            <v>1.3485391444713466</v>
          </cell>
          <cell r="AR195">
            <v>1.3493087327183177</v>
          </cell>
        </row>
        <row r="196">
          <cell r="D196">
            <v>121</v>
          </cell>
          <cell r="E196">
            <v>1.3076224702099486</v>
          </cell>
          <cell r="F196">
            <v>1.3080472602102526</v>
          </cell>
          <cell r="G196">
            <v>1.2945368171021376</v>
          </cell>
          <cell r="H196">
            <v>1.295358649789029</v>
          </cell>
          <cell r="O196">
            <v>1.3672896699269002</v>
          </cell>
          <cell r="P196">
            <v>1.3671607753705823</v>
          </cell>
          <cell r="Q196">
            <v>1.3671607753705823</v>
          </cell>
          <cell r="R196">
            <v>1.3675622622991039</v>
          </cell>
          <cell r="S196">
            <v>1.3548412965725196</v>
          </cell>
          <cell r="T196">
            <v>1.3555908850026503</v>
          </cell>
          <cell r="AA196">
            <v>1.3672896699269002</v>
          </cell>
          <cell r="AB196">
            <v>1.3671607753705823</v>
          </cell>
          <cell r="AC196">
            <v>1.3076224702099486</v>
          </cell>
          <cell r="AD196">
            <v>1.3080472602102526</v>
          </cell>
          <cell r="AE196">
            <v>1.2945368171021376</v>
          </cell>
          <cell r="AF196">
            <v>1.295358649789029</v>
          </cell>
          <cell r="AM196">
            <v>1.3610733723620612</v>
          </cell>
          <cell r="AN196">
            <v>1.3609470756528876</v>
          </cell>
          <cell r="AO196">
            <v>1.3609470756528876</v>
          </cell>
          <cell r="AP196">
            <v>1.3266393261895317</v>
          </cell>
          <cell r="AQ196">
            <v>1.3485391444713466</v>
          </cell>
          <cell r="AR196">
            <v>1.3493087327183177</v>
          </cell>
        </row>
        <row r="197">
          <cell r="D197">
            <v>122</v>
          </cell>
          <cell r="E197">
            <v>1.3076224702099486</v>
          </cell>
          <cell r="F197">
            <v>1.3080472602102526</v>
          </cell>
          <cell r="G197">
            <v>1.2945368171021376</v>
          </cell>
          <cell r="H197">
            <v>1.295358649789029</v>
          </cell>
          <cell r="O197">
            <v>1.3672896699269002</v>
          </cell>
          <cell r="P197">
            <v>1.3671607753705823</v>
          </cell>
          <cell r="Q197">
            <v>1.3671607753705823</v>
          </cell>
          <cell r="R197">
            <v>1.3675622622991039</v>
          </cell>
          <cell r="S197">
            <v>1.3548412965725196</v>
          </cell>
          <cell r="T197">
            <v>1.3555908850026503</v>
          </cell>
          <cell r="AA197">
            <v>1.3672896699269002</v>
          </cell>
          <cell r="AB197">
            <v>1.3671607753705823</v>
          </cell>
          <cell r="AC197">
            <v>1.3076224702099486</v>
          </cell>
          <cell r="AD197">
            <v>1.3080472602102526</v>
          </cell>
          <cell r="AE197">
            <v>1.2945368171021376</v>
          </cell>
          <cell r="AF197">
            <v>1.295358649789029</v>
          </cell>
          <cell r="AM197">
            <v>1.3610733723620612</v>
          </cell>
          <cell r="AN197">
            <v>1.3609470756528876</v>
          </cell>
          <cell r="AO197">
            <v>1.3609470756528876</v>
          </cell>
          <cell r="AP197">
            <v>1.3266393261895317</v>
          </cell>
          <cell r="AQ197">
            <v>1.3485391444713466</v>
          </cell>
          <cell r="AR197">
            <v>1.3493087327183177</v>
          </cell>
        </row>
        <row r="198">
          <cell r="D198">
            <v>123</v>
          </cell>
          <cell r="E198">
            <v>1.3076224702099486</v>
          </cell>
          <cell r="F198">
            <v>1.3080472602102526</v>
          </cell>
          <cell r="G198">
            <v>1.2945368171021376</v>
          </cell>
          <cell r="H198">
            <v>1.295358649789029</v>
          </cell>
          <cell r="O198">
            <v>1.3672896699269002</v>
          </cell>
          <cell r="P198">
            <v>1.3671607753705823</v>
          </cell>
          <cell r="Q198">
            <v>1.3671607753705823</v>
          </cell>
          <cell r="R198">
            <v>1.3675622622991039</v>
          </cell>
          <cell r="S198">
            <v>1.3548412965725196</v>
          </cell>
          <cell r="T198">
            <v>1.3555908850026503</v>
          </cell>
          <cell r="AA198">
            <v>1.3672896699269002</v>
          </cell>
          <cell r="AB198">
            <v>1.3671607753705823</v>
          </cell>
          <cell r="AC198">
            <v>1.3076224702099486</v>
          </cell>
          <cell r="AD198">
            <v>1.3080472602102526</v>
          </cell>
          <cell r="AE198">
            <v>1.2945368171021376</v>
          </cell>
          <cell r="AF198">
            <v>1.295358649789029</v>
          </cell>
          <cell r="AM198">
            <v>1.3610733723620612</v>
          </cell>
          <cell r="AN198">
            <v>1.3609470756528876</v>
          </cell>
          <cell r="AO198">
            <v>1.3609470756528876</v>
          </cell>
          <cell r="AP198">
            <v>1.3266393261895317</v>
          </cell>
          <cell r="AQ198">
            <v>1.3485391444713466</v>
          </cell>
          <cell r="AR198">
            <v>1.3493087327183177</v>
          </cell>
        </row>
        <row r="199">
          <cell r="D199">
            <v>124</v>
          </cell>
          <cell r="E199">
            <v>1.3076224702099486</v>
          </cell>
          <cell r="F199">
            <v>1.3080472602102526</v>
          </cell>
          <cell r="G199">
            <v>1.2945368171021376</v>
          </cell>
          <cell r="H199">
            <v>1.295358649789029</v>
          </cell>
          <cell r="O199">
            <v>1.3672896699269002</v>
          </cell>
          <cell r="P199">
            <v>1.3671607753705823</v>
          </cell>
          <cell r="Q199">
            <v>1.3671607753705823</v>
          </cell>
          <cell r="R199">
            <v>1.3675622622991039</v>
          </cell>
          <cell r="S199">
            <v>1.3548412965725196</v>
          </cell>
          <cell r="T199">
            <v>1.3555908850026503</v>
          </cell>
          <cell r="AA199">
            <v>1.3672896699269002</v>
          </cell>
          <cell r="AB199">
            <v>1.3671607753705823</v>
          </cell>
          <cell r="AC199">
            <v>1.3076224702099486</v>
          </cell>
          <cell r="AD199">
            <v>1.3080472602102526</v>
          </cell>
          <cell r="AE199">
            <v>1.2945368171021376</v>
          </cell>
          <cell r="AF199">
            <v>1.295358649789029</v>
          </cell>
          <cell r="AM199">
            <v>1.3610733723620612</v>
          </cell>
          <cell r="AN199">
            <v>1.3609470756528876</v>
          </cell>
          <cell r="AO199">
            <v>1.3609470756528876</v>
          </cell>
          <cell r="AP199">
            <v>1.3266393261895317</v>
          </cell>
          <cell r="AQ199">
            <v>1.3485391444713466</v>
          </cell>
          <cell r="AR199">
            <v>1.3493087327183177</v>
          </cell>
        </row>
        <row r="200">
          <cell r="D200">
            <v>125</v>
          </cell>
          <cell r="E200">
            <v>1.3076224702099486</v>
          </cell>
          <cell r="F200">
            <v>1.3080472602102526</v>
          </cell>
          <cell r="G200">
            <v>1.2945368171021376</v>
          </cell>
          <cell r="H200">
            <v>1.295358649789029</v>
          </cell>
          <cell r="O200">
            <v>1.3672896699269002</v>
          </cell>
          <cell r="P200">
            <v>1.3671607753705823</v>
          </cell>
          <cell r="Q200">
            <v>1.3671607753705823</v>
          </cell>
          <cell r="R200">
            <v>1.3675622622991039</v>
          </cell>
          <cell r="S200">
            <v>1.3548412965725196</v>
          </cell>
          <cell r="T200">
            <v>1.3555908850026503</v>
          </cell>
          <cell r="AA200">
            <v>1.3672896699269002</v>
          </cell>
          <cell r="AB200">
            <v>1.3671607753705823</v>
          </cell>
          <cell r="AC200">
            <v>1.3076224702099486</v>
          </cell>
          <cell r="AD200">
            <v>1.3080472602102526</v>
          </cell>
          <cell r="AE200">
            <v>1.2945368171021376</v>
          </cell>
          <cell r="AF200">
            <v>1.295358649789029</v>
          </cell>
          <cell r="AM200">
            <v>1.3610733723620612</v>
          </cell>
          <cell r="AN200">
            <v>1.3609470756528876</v>
          </cell>
          <cell r="AO200">
            <v>1.3609470756528876</v>
          </cell>
          <cell r="AP200">
            <v>1.3266393261895317</v>
          </cell>
          <cell r="AQ200">
            <v>1.3485391444713466</v>
          </cell>
          <cell r="AR200">
            <v>1.3493087327183177</v>
          </cell>
        </row>
        <row r="201">
          <cell r="D201">
            <v>126</v>
          </cell>
          <cell r="E201">
            <v>1.3076224702099486</v>
          </cell>
          <cell r="F201">
            <v>1.3080472602102526</v>
          </cell>
          <cell r="G201">
            <v>1.2945368171021376</v>
          </cell>
          <cell r="H201">
            <v>1.295358649789029</v>
          </cell>
          <cell r="O201">
            <v>1.3672896699269002</v>
          </cell>
          <cell r="P201">
            <v>1.3671607753705823</v>
          </cell>
          <cell r="Q201">
            <v>1.3671607753705823</v>
          </cell>
          <cell r="R201">
            <v>1.3675622622991039</v>
          </cell>
          <cell r="S201">
            <v>1.3548412965725196</v>
          </cell>
          <cell r="T201">
            <v>1.3555908850026503</v>
          </cell>
          <cell r="AA201">
            <v>1.3672896699269002</v>
          </cell>
          <cell r="AB201">
            <v>1.3671607753705823</v>
          </cell>
          <cell r="AC201">
            <v>1.3076224702099486</v>
          </cell>
          <cell r="AD201">
            <v>1.3080472602102526</v>
          </cell>
          <cell r="AE201">
            <v>1.2945368171021376</v>
          </cell>
          <cell r="AF201">
            <v>1.295358649789029</v>
          </cell>
          <cell r="AM201">
            <v>1.3610733723620612</v>
          </cell>
          <cell r="AN201">
            <v>1.3609470756528876</v>
          </cell>
          <cell r="AO201">
            <v>1.3609470756528876</v>
          </cell>
          <cell r="AP201">
            <v>1.3266393261895317</v>
          </cell>
          <cell r="AQ201">
            <v>1.3485391444713466</v>
          </cell>
          <cell r="AR201">
            <v>1.3493087327183177</v>
          </cell>
        </row>
        <row r="202">
          <cell r="D202">
            <v>127</v>
          </cell>
          <cell r="E202">
            <v>0.76928314734253833</v>
          </cell>
          <cell r="F202">
            <v>0.76896455484231097</v>
          </cell>
          <cell r="G202">
            <v>0.77909738717339672</v>
          </cell>
          <cell r="H202">
            <v>0.77848101265822789</v>
          </cell>
          <cell r="O202">
            <v>0.72453274755482466</v>
          </cell>
          <cell r="P202">
            <v>0.72462941847206386</v>
          </cell>
          <cell r="Q202">
            <v>0.72462941847206386</v>
          </cell>
          <cell r="R202">
            <v>0.72432830327567177</v>
          </cell>
          <cell r="S202">
            <v>0.73386902757061057</v>
          </cell>
          <cell r="T202">
            <v>0.73330683624801274</v>
          </cell>
          <cell r="AA202">
            <v>0.72453274755482466</v>
          </cell>
          <cell r="AB202">
            <v>0.72462941847206386</v>
          </cell>
          <cell r="AC202">
            <v>0.76928314734253833</v>
          </cell>
          <cell r="AD202">
            <v>0.76896455484231097</v>
          </cell>
          <cell r="AE202">
            <v>0.77909738717339672</v>
          </cell>
          <cell r="AF202">
            <v>0.77848101265822789</v>
          </cell>
          <cell r="AM202">
            <v>0.72919497072845385</v>
          </cell>
          <cell r="AN202">
            <v>0.72928969326033422</v>
          </cell>
          <cell r="AO202">
            <v>0.72928969326033422</v>
          </cell>
          <cell r="AP202">
            <v>0.75502050535785148</v>
          </cell>
          <cell r="AQ202">
            <v>0.73859564164648916</v>
          </cell>
          <cell r="AR202">
            <v>0.73801845046126158</v>
          </cell>
        </row>
        <row r="203">
          <cell r="D203">
            <v>128</v>
          </cell>
          <cell r="E203">
            <v>0.76928314734253833</v>
          </cell>
          <cell r="F203">
            <v>0.76896455484231097</v>
          </cell>
          <cell r="G203">
            <v>0.77909738717339672</v>
          </cell>
          <cell r="H203">
            <v>0.77848101265822789</v>
          </cell>
          <cell r="O203">
            <v>0.72453274755482466</v>
          </cell>
          <cell r="P203">
            <v>0.72462941847206386</v>
          </cell>
          <cell r="Q203">
            <v>0.72462941847206386</v>
          </cell>
          <cell r="R203">
            <v>0.72432830327567177</v>
          </cell>
          <cell r="S203">
            <v>0.73386902757061057</v>
          </cell>
          <cell r="T203">
            <v>0.73330683624801274</v>
          </cell>
          <cell r="AA203">
            <v>0.72453274755482466</v>
          </cell>
          <cell r="AB203">
            <v>0.72462941847206386</v>
          </cell>
          <cell r="AC203">
            <v>0.76928314734253833</v>
          </cell>
          <cell r="AD203">
            <v>0.76896455484231097</v>
          </cell>
          <cell r="AE203">
            <v>0.77909738717339672</v>
          </cell>
          <cell r="AF203">
            <v>0.77848101265822789</v>
          </cell>
          <cell r="AM203">
            <v>0.72919497072845385</v>
          </cell>
          <cell r="AN203">
            <v>0.72928969326033422</v>
          </cell>
          <cell r="AO203">
            <v>0.72928969326033422</v>
          </cell>
          <cell r="AP203">
            <v>0.75502050535785148</v>
          </cell>
          <cell r="AQ203">
            <v>0.73859564164648916</v>
          </cell>
          <cell r="AR203">
            <v>0.73801845046126158</v>
          </cell>
        </row>
        <row r="204">
          <cell r="D204">
            <v>129</v>
          </cell>
          <cell r="E204">
            <v>0.76928314734253833</v>
          </cell>
          <cell r="F204">
            <v>0.76896455484231097</v>
          </cell>
          <cell r="G204">
            <v>0.77909738717339672</v>
          </cell>
          <cell r="H204">
            <v>0.77848101265822789</v>
          </cell>
          <cell r="O204">
            <v>0.72453274755482466</v>
          </cell>
          <cell r="P204">
            <v>0.72462941847206386</v>
          </cell>
          <cell r="Q204">
            <v>0.72462941847206386</v>
          </cell>
          <cell r="R204">
            <v>0.72432830327567177</v>
          </cell>
          <cell r="S204">
            <v>0.73386902757061057</v>
          </cell>
          <cell r="T204">
            <v>0.73330683624801274</v>
          </cell>
          <cell r="AA204">
            <v>0.72453274755482466</v>
          </cell>
          <cell r="AB204">
            <v>0.72462941847206386</v>
          </cell>
          <cell r="AC204">
            <v>0.76928314734253833</v>
          </cell>
          <cell r="AD204">
            <v>0.76896455484231097</v>
          </cell>
          <cell r="AE204">
            <v>0.77909738717339672</v>
          </cell>
          <cell r="AF204">
            <v>0.77848101265822789</v>
          </cell>
          <cell r="AM204">
            <v>0.72919497072845385</v>
          </cell>
          <cell r="AN204">
            <v>0.72928969326033422</v>
          </cell>
          <cell r="AO204">
            <v>0.72928969326033422</v>
          </cell>
          <cell r="AP204">
            <v>0.75502050535785148</v>
          </cell>
          <cell r="AQ204">
            <v>0.73859564164648916</v>
          </cell>
          <cell r="AR204">
            <v>0.73801845046126158</v>
          </cell>
        </row>
        <row r="205">
          <cell r="D205">
            <v>130</v>
          </cell>
          <cell r="E205">
            <v>0.76928314734253833</v>
          </cell>
          <cell r="F205">
            <v>0.76896455484231097</v>
          </cell>
          <cell r="G205">
            <v>0.77909738717339672</v>
          </cell>
          <cell r="H205">
            <v>0.77848101265822789</v>
          </cell>
          <cell r="O205">
            <v>0.72453274755482466</v>
          </cell>
          <cell r="P205">
            <v>0.72462941847206386</v>
          </cell>
          <cell r="Q205">
            <v>0.72462941847206386</v>
          </cell>
          <cell r="R205">
            <v>0.72432830327567177</v>
          </cell>
          <cell r="S205">
            <v>0.73386902757061057</v>
          </cell>
          <cell r="T205">
            <v>0.73330683624801274</v>
          </cell>
          <cell r="AA205">
            <v>0.72453274755482466</v>
          </cell>
          <cell r="AB205">
            <v>0.72462941847206386</v>
          </cell>
          <cell r="AC205">
            <v>0.76928314734253833</v>
          </cell>
          <cell r="AD205">
            <v>0.76896455484231097</v>
          </cell>
          <cell r="AE205">
            <v>0.77909738717339672</v>
          </cell>
          <cell r="AF205">
            <v>0.77848101265822789</v>
          </cell>
          <cell r="AM205">
            <v>0.72919497072845385</v>
          </cell>
          <cell r="AN205">
            <v>0.72928969326033422</v>
          </cell>
          <cell r="AO205">
            <v>0.72928969326033422</v>
          </cell>
          <cell r="AP205">
            <v>0.75502050535785148</v>
          </cell>
          <cell r="AQ205">
            <v>0.73859564164648916</v>
          </cell>
          <cell r="AR205">
            <v>0.73801845046126158</v>
          </cell>
        </row>
        <row r="206">
          <cell r="D206">
            <v>131</v>
          </cell>
          <cell r="E206">
            <v>0.76928314734253833</v>
          </cell>
          <cell r="F206">
            <v>0.76896455484231097</v>
          </cell>
          <cell r="G206">
            <v>0.77909738717339672</v>
          </cell>
          <cell r="H206">
            <v>0.77848101265822789</v>
          </cell>
          <cell r="O206">
            <v>0.72453274755482466</v>
          </cell>
          <cell r="P206">
            <v>0.72462941847206386</v>
          </cell>
          <cell r="Q206">
            <v>0.72462941847206386</v>
          </cell>
          <cell r="R206">
            <v>0.72432830327567177</v>
          </cell>
          <cell r="S206">
            <v>0.73386902757061057</v>
          </cell>
          <cell r="T206">
            <v>0.73330683624801274</v>
          </cell>
          <cell r="AA206">
            <v>0.72453274755482466</v>
          </cell>
          <cell r="AB206">
            <v>0.72462941847206386</v>
          </cell>
          <cell r="AC206">
            <v>0.76928314734253833</v>
          </cell>
          <cell r="AD206">
            <v>0.76896455484231097</v>
          </cell>
          <cell r="AE206">
            <v>0.77909738717339672</v>
          </cell>
          <cell r="AF206">
            <v>0.77848101265822789</v>
          </cell>
          <cell r="AM206">
            <v>0.72919497072845385</v>
          </cell>
          <cell r="AN206">
            <v>0.72928969326033422</v>
          </cell>
          <cell r="AO206">
            <v>0.72928969326033422</v>
          </cell>
          <cell r="AP206">
            <v>0.75502050535785148</v>
          </cell>
          <cell r="AQ206">
            <v>0.73859564164648916</v>
          </cell>
          <cell r="AR206">
            <v>0.73801845046126158</v>
          </cell>
        </row>
        <row r="207">
          <cell r="D207">
            <v>132</v>
          </cell>
          <cell r="E207">
            <v>0.76928314734253833</v>
          </cell>
          <cell r="F207">
            <v>0.76896455484231097</v>
          </cell>
          <cell r="G207">
            <v>0.77909738717339672</v>
          </cell>
          <cell r="H207">
            <v>0.77848101265822789</v>
          </cell>
          <cell r="O207">
            <v>0.72453274755482466</v>
          </cell>
          <cell r="P207">
            <v>0.72462941847206386</v>
          </cell>
          <cell r="Q207">
            <v>0.72462941847206386</v>
          </cell>
          <cell r="R207">
            <v>0.72432830327567177</v>
          </cell>
          <cell r="S207">
            <v>0.73386902757061057</v>
          </cell>
          <cell r="T207">
            <v>0.73330683624801274</v>
          </cell>
          <cell r="AA207">
            <v>0.72453274755482466</v>
          </cell>
          <cell r="AB207">
            <v>0.72462941847206386</v>
          </cell>
          <cell r="AC207">
            <v>0.76928314734253833</v>
          </cell>
          <cell r="AD207">
            <v>0.76896455484231097</v>
          </cell>
          <cell r="AE207">
            <v>0.77909738717339672</v>
          </cell>
          <cell r="AF207">
            <v>0.77848101265822789</v>
          </cell>
          <cell r="AM207">
            <v>0.72919497072845385</v>
          </cell>
          <cell r="AN207">
            <v>0.72928969326033422</v>
          </cell>
          <cell r="AO207">
            <v>0.72928969326033422</v>
          </cell>
          <cell r="AP207">
            <v>0.75502050535785148</v>
          </cell>
          <cell r="AQ207">
            <v>0.73859564164648916</v>
          </cell>
          <cell r="AR207">
            <v>0.73801845046126158</v>
          </cell>
        </row>
        <row r="208">
          <cell r="D208">
            <v>133</v>
          </cell>
          <cell r="E208">
            <v>0.76928314734253833</v>
          </cell>
          <cell r="F208">
            <v>0.76896455484231097</v>
          </cell>
          <cell r="G208">
            <v>0.77909738717339672</v>
          </cell>
          <cell r="H208">
            <v>0.77848101265822789</v>
          </cell>
          <cell r="O208">
            <v>0.72453274755482466</v>
          </cell>
          <cell r="P208">
            <v>0.72462941847206386</v>
          </cell>
          <cell r="Q208">
            <v>0.72462941847206386</v>
          </cell>
          <cell r="R208">
            <v>0.72432830327567177</v>
          </cell>
          <cell r="S208">
            <v>0.73386902757061057</v>
          </cell>
          <cell r="T208">
            <v>0.73330683624801274</v>
          </cell>
          <cell r="AA208">
            <v>0.72453274755482466</v>
          </cell>
          <cell r="AB208">
            <v>0.72462941847206386</v>
          </cell>
          <cell r="AC208">
            <v>0.76928314734253833</v>
          </cell>
          <cell r="AD208">
            <v>0.76896455484231097</v>
          </cell>
          <cell r="AE208">
            <v>0.77909738717339672</v>
          </cell>
          <cell r="AF208">
            <v>0.77848101265822789</v>
          </cell>
          <cell r="AM208">
            <v>0.72919497072845385</v>
          </cell>
          <cell r="AN208">
            <v>0.72928969326033422</v>
          </cell>
          <cell r="AO208">
            <v>0.72928969326033422</v>
          </cell>
          <cell r="AP208">
            <v>0.75502050535785148</v>
          </cell>
          <cell r="AQ208">
            <v>0.73859564164648916</v>
          </cell>
          <cell r="AR208">
            <v>0.73801845046126158</v>
          </cell>
        </row>
        <row r="209">
          <cell r="D209">
            <v>134</v>
          </cell>
          <cell r="E209">
            <v>0.76928314734253833</v>
          </cell>
          <cell r="F209">
            <v>0.76896455484231097</v>
          </cell>
          <cell r="G209">
            <v>0.77909738717339672</v>
          </cell>
          <cell r="H209">
            <v>0.77848101265822789</v>
          </cell>
          <cell r="O209">
            <v>0.72453274755482466</v>
          </cell>
          <cell r="P209">
            <v>0.72462941847206386</v>
          </cell>
          <cell r="Q209">
            <v>0.72462941847206386</v>
          </cell>
          <cell r="R209">
            <v>0.72432830327567177</v>
          </cell>
          <cell r="S209">
            <v>0.73386902757061057</v>
          </cell>
          <cell r="T209">
            <v>0.73330683624801274</v>
          </cell>
          <cell r="AA209">
            <v>0.72453274755482466</v>
          </cell>
          <cell r="AB209">
            <v>0.72462941847206386</v>
          </cell>
          <cell r="AC209">
            <v>0.76928314734253833</v>
          </cell>
          <cell r="AD209">
            <v>0.76896455484231097</v>
          </cell>
          <cell r="AE209">
            <v>0.77909738717339672</v>
          </cell>
          <cell r="AF209">
            <v>0.77848101265822789</v>
          </cell>
          <cell r="AM209">
            <v>0.72919497072845385</v>
          </cell>
          <cell r="AN209">
            <v>0.72928969326033422</v>
          </cell>
          <cell r="AO209">
            <v>0.72928969326033422</v>
          </cell>
          <cell r="AP209">
            <v>0.75502050535785148</v>
          </cell>
          <cell r="AQ209">
            <v>0.73859564164648916</v>
          </cell>
          <cell r="AR209">
            <v>0.73801845046126158</v>
          </cell>
        </row>
        <row r="210">
          <cell r="D210">
            <v>135</v>
          </cell>
          <cell r="E210">
            <v>0.76928314734253833</v>
          </cell>
          <cell r="F210">
            <v>0.76896455484231097</v>
          </cell>
          <cell r="G210">
            <v>0.77909738717339672</v>
          </cell>
          <cell r="H210">
            <v>0.77848101265822789</v>
          </cell>
          <cell r="O210">
            <v>0.72453274755482466</v>
          </cell>
          <cell r="P210">
            <v>0.72462941847206386</v>
          </cell>
          <cell r="Q210">
            <v>0.72462941847206386</v>
          </cell>
          <cell r="R210">
            <v>0.72432830327567177</v>
          </cell>
          <cell r="S210">
            <v>0.73386902757061057</v>
          </cell>
          <cell r="T210">
            <v>0.73330683624801274</v>
          </cell>
          <cell r="AA210">
            <v>0.72453274755482466</v>
          </cell>
          <cell r="AB210">
            <v>0.72462941847206386</v>
          </cell>
          <cell r="AC210">
            <v>0.76928314734253833</v>
          </cell>
          <cell r="AD210">
            <v>0.76896455484231097</v>
          </cell>
          <cell r="AE210">
            <v>0.77909738717339672</v>
          </cell>
          <cell r="AF210">
            <v>0.77848101265822789</v>
          </cell>
          <cell r="AM210">
            <v>0.72919497072845385</v>
          </cell>
          <cell r="AN210">
            <v>0.72928969326033422</v>
          </cell>
          <cell r="AO210">
            <v>0.72928969326033422</v>
          </cell>
          <cell r="AP210">
            <v>0.75502050535785148</v>
          </cell>
          <cell r="AQ210">
            <v>0.73859564164648916</v>
          </cell>
          <cell r="AR210">
            <v>0.73801845046126158</v>
          </cell>
        </row>
        <row r="211">
          <cell r="D211">
            <v>136</v>
          </cell>
          <cell r="E211">
            <v>0.76928314734253833</v>
          </cell>
          <cell r="F211">
            <v>0.76896455484231097</v>
          </cell>
          <cell r="G211">
            <v>0.77909738717339672</v>
          </cell>
          <cell r="H211">
            <v>0.77848101265822789</v>
          </cell>
          <cell r="O211">
            <v>0.72453274755482466</v>
          </cell>
          <cell r="P211">
            <v>0.72462941847206386</v>
          </cell>
          <cell r="Q211">
            <v>0.72462941847206386</v>
          </cell>
          <cell r="R211">
            <v>0.72432830327567177</v>
          </cell>
          <cell r="S211">
            <v>0.73386902757061057</v>
          </cell>
          <cell r="T211">
            <v>0.73330683624801274</v>
          </cell>
          <cell r="AA211">
            <v>0.72453274755482466</v>
          </cell>
          <cell r="AB211">
            <v>0.72462941847206386</v>
          </cell>
          <cell r="AC211">
            <v>0.76928314734253833</v>
          </cell>
          <cell r="AD211">
            <v>0.76896455484231097</v>
          </cell>
          <cell r="AE211">
            <v>0.77909738717339672</v>
          </cell>
          <cell r="AF211">
            <v>0.77848101265822789</v>
          </cell>
          <cell r="AM211">
            <v>0.72919497072845385</v>
          </cell>
          <cell r="AN211">
            <v>0.72928969326033422</v>
          </cell>
          <cell r="AO211">
            <v>0.72928969326033422</v>
          </cell>
          <cell r="AP211">
            <v>0.75502050535785148</v>
          </cell>
          <cell r="AQ211">
            <v>0.73859564164648916</v>
          </cell>
          <cell r="AR211">
            <v>0.73801845046126158</v>
          </cell>
        </row>
        <row r="212">
          <cell r="D212">
            <v>137</v>
          </cell>
          <cell r="E212">
            <v>0.76928314734253833</v>
          </cell>
          <cell r="F212">
            <v>0.76896455484231097</v>
          </cell>
          <cell r="G212">
            <v>0.77909738717339672</v>
          </cell>
          <cell r="H212">
            <v>0.77848101265822789</v>
          </cell>
          <cell r="O212">
            <v>0.72453274755482466</v>
          </cell>
          <cell r="P212">
            <v>0.72462941847206386</v>
          </cell>
          <cell r="Q212">
            <v>0.72462941847206386</v>
          </cell>
          <cell r="R212">
            <v>0.72432830327567177</v>
          </cell>
          <cell r="S212">
            <v>0.73386902757061057</v>
          </cell>
          <cell r="T212">
            <v>0.73330683624801274</v>
          </cell>
          <cell r="AA212">
            <v>0.72453274755482466</v>
          </cell>
          <cell r="AB212">
            <v>0.72462941847206386</v>
          </cell>
          <cell r="AC212">
            <v>0.76928314734253833</v>
          </cell>
          <cell r="AD212">
            <v>0.76896455484231097</v>
          </cell>
          <cell r="AE212">
            <v>0.77909738717339672</v>
          </cell>
          <cell r="AF212">
            <v>0.77848101265822789</v>
          </cell>
          <cell r="AM212">
            <v>0.72919497072845385</v>
          </cell>
          <cell r="AN212">
            <v>0.72928969326033422</v>
          </cell>
          <cell r="AO212">
            <v>0.72928969326033422</v>
          </cell>
          <cell r="AP212">
            <v>0.75502050535785148</v>
          </cell>
          <cell r="AQ212">
            <v>0.73859564164648916</v>
          </cell>
          <cell r="AR212">
            <v>0.73801845046126158</v>
          </cell>
        </row>
        <row r="213">
          <cell r="D213">
            <v>138</v>
          </cell>
          <cell r="E213">
            <v>0.76928314734253833</v>
          </cell>
          <cell r="F213">
            <v>0.76896455484231097</v>
          </cell>
          <cell r="G213">
            <v>0.77909738717339672</v>
          </cell>
          <cell r="H213">
            <v>0.77848101265822789</v>
          </cell>
          <cell r="O213">
            <v>0.72453274755482466</v>
          </cell>
          <cell r="P213">
            <v>0.72462941847206386</v>
          </cell>
          <cell r="Q213">
            <v>0.72462941847206386</v>
          </cell>
          <cell r="R213">
            <v>0.72432830327567177</v>
          </cell>
          <cell r="S213">
            <v>0.73386902757061057</v>
          </cell>
          <cell r="T213">
            <v>0.73330683624801274</v>
          </cell>
          <cell r="AA213">
            <v>0.72453274755482466</v>
          </cell>
          <cell r="AB213">
            <v>0.72462941847206386</v>
          </cell>
          <cell r="AC213">
            <v>0.76928314734253833</v>
          </cell>
          <cell r="AD213">
            <v>0.76896455484231097</v>
          </cell>
          <cell r="AE213">
            <v>0.77909738717339672</v>
          </cell>
          <cell r="AF213">
            <v>0.77848101265822789</v>
          </cell>
          <cell r="AM213">
            <v>0.72919497072845385</v>
          </cell>
          <cell r="AN213">
            <v>0.72928969326033422</v>
          </cell>
          <cell r="AO213">
            <v>0.72928969326033422</v>
          </cell>
          <cell r="AP213">
            <v>0.75502050535785148</v>
          </cell>
          <cell r="AQ213">
            <v>0.73859564164648916</v>
          </cell>
          <cell r="AR213">
            <v>0.73801845046126158</v>
          </cell>
        </row>
        <row r="214">
          <cell r="D214">
            <v>139</v>
          </cell>
          <cell r="E214">
            <v>0.76928314734253833</v>
          </cell>
          <cell r="F214">
            <v>0.76896455484231097</v>
          </cell>
          <cell r="G214">
            <v>0.77909738717339672</v>
          </cell>
          <cell r="H214">
            <v>0.77848101265822789</v>
          </cell>
          <cell r="O214">
            <v>0.72453274755482466</v>
          </cell>
          <cell r="P214">
            <v>0.72462941847206386</v>
          </cell>
          <cell r="Q214">
            <v>0.72462941847206386</v>
          </cell>
          <cell r="R214">
            <v>0.72432830327567177</v>
          </cell>
          <cell r="S214">
            <v>0.73386902757061057</v>
          </cell>
          <cell r="T214">
            <v>0.73330683624801274</v>
          </cell>
          <cell r="AA214">
            <v>0.72453274755482466</v>
          </cell>
          <cell r="AB214">
            <v>0.72462941847206386</v>
          </cell>
          <cell r="AC214">
            <v>0.76928314734253833</v>
          </cell>
          <cell r="AD214">
            <v>0.76896455484231097</v>
          </cell>
          <cell r="AE214">
            <v>0.77909738717339672</v>
          </cell>
          <cell r="AF214">
            <v>0.77848101265822789</v>
          </cell>
          <cell r="AM214">
            <v>0.72919497072845385</v>
          </cell>
          <cell r="AN214">
            <v>0.72928969326033422</v>
          </cell>
          <cell r="AO214">
            <v>0.72928969326033422</v>
          </cell>
          <cell r="AP214">
            <v>0.75502050535785148</v>
          </cell>
          <cell r="AQ214">
            <v>0.73859564164648916</v>
          </cell>
          <cell r="AR214">
            <v>0.73801845046126158</v>
          </cell>
        </row>
        <row r="215">
          <cell r="D215">
            <v>140</v>
          </cell>
          <cell r="E215">
            <v>0.76928314734253833</v>
          </cell>
          <cell r="F215">
            <v>0.76896455484231097</v>
          </cell>
          <cell r="G215">
            <v>0.77909738717339672</v>
          </cell>
          <cell r="H215">
            <v>0.77848101265822789</v>
          </cell>
          <cell r="O215">
            <v>0.72453274755482466</v>
          </cell>
          <cell r="P215">
            <v>0.72462941847206386</v>
          </cell>
          <cell r="Q215">
            <v>0.72462941847206386</v>
          </cell>
          <cell r="R215">
            <v>0.72432830327567177</v>
          </cell>
          <cell r="S215">
            <v>0.73386902757061057</v>
          </cell>
          <cell r="T215">
            <v>0.73330683624801274</v>
          </cell>
          <cell r="AA215">
            <v>0.72453274755482466</v>
          </cell>
          <cell r="AB215">
            <v>0.72462941847206386</v>
          </cell>
          <cell r="AC215">
            <v>0.76928314734253833</v>
          </cell>
          <cell r="AD215">
            <v>0.76896455484231097</v>
          </cell>
          <cell r="AE215">
            <v>0.77909738717339672</v>
          </cell>
          <cell r="AF215">
            <v>0.77848101265822789</v>
          </cell>
          <cell r="AM215">
            <v>0.72919497072845385</v>
          </cell>
          <cell r="AN215">
            <v>0.72928969326033422</v>
          </cell>
          <cell r="AO215">
            <v>0.72928969326033422</v>
          </cell>
          <cell r="AP215">
            <v>0.75502050535785148</v>
          </cell>
          <cell r="AQ215">
            <v>0.73859564164648916</v>
          </cell>
          <cell r="AR215">
            <v>0.73801845046126158</v>
          </cell>
        </row>
        <row r="216">
          <cell r="D216">
            <v>141</v>
          </cell>
          <cell r="E216">
            <v>0.76928314734253833</v>
          </cell>
          <cell r="F216">
            <v>0.76896455484231097</v>
          </cell>
          <cell r="G216">
            <v>0.77909738717339672</v>
          </cell>
          <cell r="H216">
            <v>0.77848101265822789</v>
          </cell>
          <cell r="O216">
            <v>0.72453274755482466</v>
          </cell>
          <cell r="P216">
            <v>0.72462941847206386</v>
          </cell>
          <cell r="Q216">
            <v>0.72462941847206386</v>
          </cell>
          <cell r="R216">
            <v>0.72432830327567177</v>
          </cell>
          <cell r="S216">
            <v>0.73386902757061057</v>
          </cell>
          <cell r="T216">
            <v>0.73330683624801274</v>
          </cell>
          <cell r="AA216">
            <v>0.72453274755482466</v>
          </cell>
          <cell r="AB216">
            <v>0.72462941847206386</v>
          </cell>
          <cell r="AC216">
            <v>0.76928314734253833</v>
          </cell>
          <cell r="AD216">
            <v>0.76896455484231097</v>
          </cell>
          <cell r="AE216">
            <v>0.77909738717339672</v>
          </cell>
          <cell r="AF216">
            <v>0.77848101265822789</v>
          </cell>
          <cell r="AM216">
            <v>0.72919497072845385</v>
          </cell>
          <cell r="AN216">
            <v>0.72928969326033422</v>
          </cell>
          <cell r="AO216">
            <v>0.72928969326033422</v>
          </cell>
          <cell r="AP216">
            <v>0.75502050535785148</v>
          </cell>
          <cell r="AQ216">
            <v>0.73859564164648916</v>
          </cell>
          <cell r="AR216">
            <v>0.73801845046126158</v>
          </cell>
        </row>
        <row r="217">
          <cell r="D217">
            <v>142</v>
          </cell>
          <cell r="E217">
            <v>0.76928314734253833</v>
          </cell>
          <cell r="F217">
            <v>0.76896455484231097</v>
          </cell>
          <cell r="G217">
            <v>0.77909738717339672</v>
          </cell>
          <cell r="H217">
            <v>0.77848101265822789</v>
          </cell>
          <cell r="O217">
            <v>0.72453274755482466</v>
          </cell>
          <cell r="P217">
            <v>0.72462941847206386</v>
          </cell>
          <cell r="Q217">
            <v>0.72462941847206386</v>
          </cell>
          <cell r="R217">
            <v>0.72432830327567177</v>
          </cell>
          <cell r="S217">
            <v>0.73386902757061057</v>
          </cell>
          <cell r="T217">
            <v>0.73330683624801274</v>
          </cell>
          <cell r="AA217">
            <v>0.72453274755482466</v>
          </cell>
          <cell r="AB217">
            <v>0.72462941847206386</v>
          </cell>
          <cell r="AC217">
            <v>0.76928314734253833</v>
          </cell>
          <cell r="AD217">
            <v>0.76896455484231097</v>
          </cell>
          <cell r="AE217">
            <v>0.77909738717339672</v>
          </cell>
          <cell r="AF217">
            <v>0.77848101265822789</v>
          </cell>
          <cell r="AM217">
            <v>0.72919497072845385</v>
          </cell>
          <cell r="AN217">
            <v>0.72928969326033422</v>
          </cell>
          <cell r="AO217">
            <v>0.72928969326033422</v>
          </cell>
          <cell r="AP217">
            <v>0.75502050535785148</v>
          </cell>
          <cell r="AQ217">
            <v>0.73859564164648916</v>
          </cell>
          <cell r="AR217">
            <v>0.73801845046126158</v>
          </cell>
        </row>
        <row r="218">
          <cell r="D218">
            <v>143</v>
          </cell>
          <cell r="E218">
            <v>1.3076224702099486</v>
          </cell>
          <cell r="F218">
            <v>1.3080472602102526</v>
          </cell>
          <cell r="G218">
            <v>1.2945368171021376</v>
          </cell>
          <cell r="H218">
            <v>1.295358649789029</v>
          </cell>
          <cell r="O218">
            <v>1.3672896699269002</v>
          </cell>
          <cell r="P218">
            <v>1.3671607753705823</v>
          </cell>
          <cell r="Q218">
            <v>1.3671607753705823</v>
          </cell>
          <cell r="R218">
            <v>1.3675622622991039</v>
          </cell>
          <cell r="S218">
            <v>1.3548412965725196</v>
          </cell>
          <cell r="T218">
            <v>1.3555908850026503</v>
          </cell>
          <cell r="AA218">
            <v>1.3672896699269002</v>
          </cell>
          <cell r="AB218">
            <v>1.3671607753705823</v>
          </cell>
          <cell r="AC218">
            <v>1.3076224702099486</v>
          </cell>
          <cell r="AD218">
            <v>1.3080472602102526</v>
          </cell>
          <cell r="AE218">
            <v>1.2945368171021376</v>
          </cell>
          <cell r="AF218">
            <v>1.295358649789029</v>
          </cell>
          <cell r="AM218">
            <v>1.3610733723620612</v>
          </cell>
          <cell r="AN218">
            <v>1.3609470756528876</v>
          </cell>
          <cell r="AO218">
            <v>1.3609470756528876</v>
          </cell>
          <cell r="AP218">
            <v>1.3266393261895317</v>
          </cell>
          <cell r="AQ218">
            <v>1.3485391444713466</v>
          </cell>
          <cell r="AR218">
            <v>1.3493087327183177</v>
          </cell>
        </row>
        <row r="219">
          <cell r="D219">
            <v>144</v>
          </cell>
          <cell r="E219">
            <v>1.3076224702099486</v>
          </cell>
          <cell r="F219">
            <v>1.3080472602102526</v>
          </cell>
          <cell r="G219">
            <v>1.2945368171021376</v>
          </cell>
          <cell r="H219">
            <v>1.295358649789029</v>
          </cell>
          <cell r="O219">
            <v>1.3672896699269002</v>
          </cell>
          <cell r="P219">
            <v>1.3671607753705823</v>
          </cell>
          <cell r="Q219">
            <v>1.3671607753705823</v>
          </cell>
          <cell r="R219">
            <v>1.3675622622991039</v>
          </cell>
          <cell r="S219">
            <v>1.3548412965725196</v>
          </cell>
          <cell r="T219">
            <v>1.3555908850026503</v>
          </cell>
          <cell r="AA219">
            <v>1.3672896699269002</v>
          </cell>
          <cell r="AB219">
            <v>1.3671607753705823</v>
          </cell>
          <cell r="AC219">
            <v>1.3076224702099486</v>
          </cell>
          <cell r="AD219">
            <v>1.3080472602102526</v>
          </cell>
          <cell r="AE219">
            <v>1.2945368171021376</v>
          </cell>
          <cell r="AF219">
            <v>1.295358649789029</v>
          </cell>
          <cell r="AM219">
            <v>1.3610733723620612</v>
          </cell>
          <cell r="AN219">
            <v>1.3609470756528876</v>
          </cell>
          <cell r="AO219">
            <v>1.3609470756528876</v>
          </cell>
          <cell r="AP219">
            <v>1.3266393261895317</v>
          </cell>
          <cell r="AQ219">
            <v>1.3485391444713466</v>
          </cell>
          <cell r="AR219">
            <v>1.3493087327183177</v>
          </cell>
        </row>
        <row r="220">
          <cell r="D220">
            <v>145</v>
          </cell>
          <cell r="E220">
            <v>1.3076224702099486</v>
          </cell>
          <cell r="F220">
            <v>1.3080472602102526</v>
          </cell>
          <cell r="G220">
            <v>1.2945368171021376</v>
          </cell>
          <cell r="H220">
            <v>1.295358649789029</v>
          </cell>
          <cell r="O220">
            <v>1.3672896699269002</v>
          </cell>
          <cell r="P220">
            <v>1.3671607753705823</v>
          </cell>
          <cell r="Q220">
            <v>1.3671607753705823</v>
          </cell>
          <cell r="R220">
            <v>1.3675622622991039</v>
          </cell>
          <cell r="S220">
            <v>1.3548412965725196</v>
          </cell>
          <cell r="T220">
            <v>1.3555908850026503</v>
          </cell>
          <cell r="AA220">
            <v>1.3672896699269002</v>
          </cell>
          <cell r="AB220">
            <v>1.3671607753705823</v>
          </cell>
          <cell r="AC220">
            <v>1.3076224702099486</v>
          </cell>
          <cell r="AD220">
            <v>1.3080472602102526</v>
          </cell>
          <cell r="AE220">
            <v>1.2945368171021376</v>
          </cell>
          <cell r="AF220">
            <v>1.295358649789029</v>
          </cell>
          <cell r="AM220">
            <v>1.3610733723620612</v>
          </cell>
          <cell r="AN220">
            <v>1.3609470756528876</v>
          </cell>
          <cell r="AO220">
            <v>1.3609470756528876</v>
          </cell>
          <cell r="AP220">
            <v>1.3266393261895317</v>
          </cell>
          <cell r="AQ220">
            <v>1.3485391444713466</v>
          </cell>
          <cell r="AR220">
            <v>1.3493087327183177</v>
          </cell>
        </row>
        <row r="221">
          <cell r="D221">
            <v>146</v>
          </cell>
          <cell r="E221">
            <v>1.3076224702099486</v>
          </cell>
          <cell r="F221">
            <v>1.3080472602102526</v>
          </cell>
          <cell r="G221">
            <v>1.2945368171021376</v>
          </cell>
          <cell r="H221">
            <v>1.295358649789029</v>
          </cell>
          <cell r="O221">
            <v>1.3672896699269002</v>
          </cell>
          <cell r="P221">
            <v>1.3671607753705823</v>
          </cell>
          <cell r="Q221">
            <v>1.3671607753705823</v>
          </cell>
          <cell r="R221">
            <v>1.3675622622991039</v>
          </cell>
          <cell r="S221">
            <v>1.3548412965725196</v>
          </cell>
          <cell r="T221">
            <v>1.3555908850026503</v>
          </cell>
          <cell r="AA221">
            <v>1.3672896699269002</v>
          </cell>
          <cell r="AB221">
            <v>1.3671607753705823</v>
          </cell>
          <cell r="AC221">
            <v>1.3076224702099486</v>
          </cell>
          <cell r="AD221">
            <v>1.3080472602102526</v>
          </cell>
          <cell r="AE221">
            <v>1.2945368171021376</v>
          </cell>
          <cell r="AF221">
            <v>1.295358649789029</v>
          </cell>
          <cell r="AM221">
            <v>1.3610733723620612</v>
          </cell>
          <cell r="AN221">
            <v>1.3609470756528876</v>
          </cell>
          <cell r="AO221">
            <v>1.3609470756528876</v>
          </cell>
          <cell r="AP221">
            <v>1.3266393261895317</v>
          </cell>
          <cell r="AQ221">
            <v>1.3485391444713466</v>
          </cell>
          <cell r="AR221">
            <v>1.3493087327183177</v>
          </cell>
        </row>
        <row r="222">
          <cell r="D222">
            <v>147</v>
          </cell>
          <cell r="E222">
            <v>1.3076224702099486</v>
          </cell>
          <cell r="F222">
            <v>1.3080472602102526</v>
          </cell>
          <cell r="G222">
            <v>1.2945368171021376</v>
          </cell>
          <cell r="H222">
            <v>1.295358649789029</v>
          </cell>
          <cell r="O222">
            <v>1.3672896699269002</v>
          </cell>
          <cell r="P222">
            <v>1.3671607753705823</v>
          </cell>
          <cell r="Q222">
            <v>1.3671607753705823</v>
          </cell>
          <cell r="R222">
            <v>1.3675622622991039</v>
          </cell>
          <cell r="S222">
            <v>1.3548412965725196</v>
          </cell>
          <cell r="T222">
            <v>1.3555908850026503</v>
          </cell>
          <cell r="AA222">
            <v>1.3672896699269002</v>
          </cell>
          <cell r="AB222">
            <v>1.3671607753705823</v>
          </cell>
          <cell r="AC222">
            <v>1.3076224702099486</v>
          </cell>
          <cell r="AD222">
            <v>1.3080472602102526</v>
          </cell>
          <cell r="AE222">
            <v>1.2945368171021376</v>
          </cell>
          <cell r="AF222">
            <v>1.295358649789029</v>
          </cell>
          <cell r="AM222">
            <v>1.3610733723620612</v>
          </cell>
          <cell r="AN222">
            <v>1.3609470756528876</v>
          </cell>
          <cell r="AO222">
            <v>1.3609470756528876</v>
          </cell>
          <cell r="AP222">
            <v>1.3266393261895317</v>
          </cell>
          <cell r="AQ222">
            <v>1.3485391444713466</v>
          </cell>
          <cell r="AR222">
            <v>1.3493087327183177</v>
          </cell>
        </row>
        <row r="223">
          <cell r="D223">
            <v>148</v>
          </cell>
          <cell r="E223">
            <v>1.3076224702099486</v>
          </cell>
          <cell r="F223">
            <v>1.3080472602102526</v>
          </cell>
          <cell r="G223">
            <v>1.2945368171021376</v>
          </cell>
          <cell r="H223">
            <v>1.295358649789029</v>
          </cell>
          <cell r="O223">
            <v>1.3672896699269002</v>
          </cell>
          <cell r="P223">
            <v>1.3671607753705823</v>
          </cell>
          <cell r="Q223">
            <v>1.3671607753705823</v>
          </cell>
          <cell r="R223">
            <v>1.3675622622991039</v>
          </cell>
          <cell r="S223">
            <v>1.3548412965725196</v>
          </cell>
          <cell r="T223">
            <v>1.3555908850026503</v>
          </cell>
          <cell r="AA223">
            <v>1.3672896699269002</v>
          </cell>
          <cell r="AB223">
            <v>1.3671607753705823</v>
          </cell>
          <cell r="AC223">
            <v>1.3076224702099486</v>
          </cell>
          <cell r="AD223">
            <v>1.3080472602102526</v>
          </cell>
          <cell r="AE223">
            <v>1.2945368171021376</v>
          </cell>
          <cell r="AF223">
            <v>1.295358649789029</v>
          </cell>
          <cell r="AM223">
            <v>1.3610733723620612</v>
          </cell>
          <cell r="AN223">
            <v>1.3609470756528876</v>
          </cell>
          <cell r="AO223">
            <v>1.3609470756528876</v>
          </cell>
          <cell r="AP223">
            <v>1.3266393261895317</v>
          </cell>
          <cell r="AQ223">
            <v>1.3485391444713466</v>
          </cell>
          <cell r="AR223">
            <v>1.3493087327183177</v>
          </cell>
        </row>
        <row r="224">
          <cell r="D224">
            <v>149</v>
          </cell>
          <cell r="E224">
            <v>1.3076224702099486</v>
          </cell>
          <cell r="F224">
            <v>1.3080472602102526</v>
          </cell>
          <cell r="G224">
            <v>1.2945368171021376</v>
          </cell>
          <cell r="H224">
            <v>1.295358649789029</v>
          </cell>
          <cell r="O224">
            <v>1.3672896699269002</v>
          </cell>
          <cell r="P224">
            <v>1.3671607753705823</v>
          </cell>
          <cell r="Q224">
            <v>1.3671607753705823</v>
          </cell>
          <cell r="R224">
            <v>1.3675622622991039</v>
          </cell>
          <cell r="S224">
            <v>1.3548412965725196</v>
          </cell>
          <cell r="T224">
            <v>1.3555908850026503</v>
          </cell>
          <cell r="AA224">
            <v>1.3672896699269002</v>
          </cell>
          <cell r="AB224">
            <v>1.3671607753705823</v>
          </cell>
          <cell r="AC224">
            <v>1.3076224702099486</v>
          </cell>
          <cell r="AD224">
            <v>1.3080472602102526</v>
          </cell>
          <cell r="AE224">
            <v>1.2945368171021376</v>
          </cell>
          <cell r="AF224">
            <v>1.295358649789029</v>
          </cell>
          <cell r="AM224">
            <v>1.3610733723620612</v>
          </cell>
          <cell r="AN224">
            <v>1.3609470756528876</v>
          </cell>
          <cell r="AO224">
            <v>1.3609470756528876</v>
          </cell>
          <cell r="AP224">
            <v>1.3266393261895317</v>
          </cell>
          <cell r="AQ224">
            <v>1.3485391444713466</v>
          </cell>
          <cell r="AR224">
            <v>1.3493087327183177</v>
          </cell>
        </row>
        <row r="225">
          <cell r="D225">
            <v>150</v>
          </cell>
          <cell r="E225">
            <v>1.3076224702099486</v>
          </cell>
          <cell r="F225">
            <v>1.3080472602102526</v>
          </cell>
          <cell r="G225">
            <v>1.2945368171021376</v>
          </cell>
          <cell r="H225">
            <v>1.295358649789029</v>
          </cell>
          <cell r="O225">
            <v>1.3672896699269002</v>
          </cell>
          <cell r="P225">
            <v>1.3671607753705823</v>
          </cell>
          <cell r="Q225">
            <v>1.3671607753705823</v>
          </cell>
          <cell r="R225">
            <v>1.3675622622991039</v>
          </cell>
          <cell r="S225">
            <v>1.3548412965725196</v>
          </cell>
          <cell r="T225">
            <v>1.3555908850026503</v>
          </cell>
          <cell r="AA225">
            <v>1.3672896699269002</v>
          </cell>
          <cell r="AB225">
            <v>1.3671607753705823</v>
          </cell>
          <cell r="AC225">
            <v>1.3076224702099486</v>
          </cell>
          <cell r="AD225">
            <v>1.3080472602102526</v>
          </cell>
          <cell r="AE225">
            <v>1.2945368171021376</v>
          </cell>
          <cell r="AF225">
            <v>1.295358649789029</v>
          </cell>
          <cell r="AM225">
            <v>1.3610733723620612</v>
          </cell>
          <cell r="AN225">
            <v>1.3609470756528876</v>
          </cell>
          <cell r="AO225">
            <v>1.3609470756528876</v>
          </cell>
          <cell r="AP225">
            <v>1.3266393261895317</v>
          </cell>
          <cell r="AQ225">
            <v>1.3485391444713466</v>
          </cell>
          <cell r="AR225">
            <v>1.3493087327183177</v>
          </cell>
        </row>
        <row r="226">
          <cell r="D226">
            <v>151</v>
          </cell>
          <cell r="E226">
            <v>1.3076224702099486</v>
          </cell>
          <cell r="F226">
            <v>1.3080472602102526</v>
          </cell>
          <cell r="G226">
            <v>1.2945368171021376</v>
          </cell>
          <cell r="H226">
            <v>1.295358649789029</v>
          </cell>
          <cell r="O226">
            <v>1.3672896699269002</v>
          </cell>
          <cell r="P226">
            <v>1.3671607753705823</v>
          </cell>
          <cell r="Q226">
            <v>1.3671607753705823</v>
          </cell>
          <cell r="R226">
            <v>1.3675622622991039</v>
          </cell>
          <cell r="S226">
            <v>1.3548412965725196</v>
          </cell>
          <cell r="T226">
            <v>1.3555908850026503</v>
          </cell>
          <cell r="AA226">
            <v>1.3672896699269002</v>
          </cell>
          <cell r="AB226">
            <v>1.3671607753705823</v>
          </cell>
          <cell r="AC226">
            <v>1.3076224702099486</v>
          </cell>
          <cell r="AD226">
            <v>1.3080472602102526</v>
          </cell>
          <cell r="AE226">
            <v>1.2945368171021376</v>
          </cell>
          <cell r="AF226">
            <v>1.295358649789029</v>
          </cell>
          <cell r="AM226">
            <v>1.3610733723620612</v>
          </cell>
          <cell r="AN226">
            <v>1.3609470756528876</v>
          </cell>
          <cell r="AO226">
            <v>1.3609470756528876</v>
          </cell>
          <cell r="AP226">
            <v>1.3266393261895317</v>
          </cell>
          <cell r="AQ226">
            <v>1.3485391444713466</v>
          </cell>
          <cell r="AR226">
            <v>1.3493087327183177</v>
          </cell>
        </row>
        <row r="227">
          <cell r="D227">
            <v>152</v>
          </cell>
          <cell r="E227">
            <v>1.3076224702099486</v>
          </cell>
          <cell r="F227">
            <v>1.3080472602102526</v>
          </cell>
          <cell r="G227">
            <v>1.2945368171021376</v>
          </cell>
          <cell r="H227">
            <v>1.295358649789029</v>
          </cell>
          <cell r="O227">
            <v>1.3672896699269002</v>
          </cell>
          <cell r="P227">
            <v>1.3671607753705823</v>
          </cell>
          <cell r="Q227">
            <v>1.3671607753705823</v>
          </cell>
          <cell r="R227">
            <v>1.3675622622991039</v>
          </cell>
          <cell r="S227">
            <v>1.3548412965725196</v>
          </cell>
          <cell r="T227">
            <v>1.3555908850026503</v>
          </cell>
          <cell r="AA227">
            <v>1.3672896699269002</v>
          </cell>
          <cell r="AB227">
            <v>1.3671607753705823</v>
          </cell>
          <cell r="AC227">
            <v>1.3076224702099486</v>
          </cell>
          <cell r="AD227">
            <v>1.3080472602102526</v>
          </cell>
          <cell r="AE227">
            <v>1.2945368171021376</v>
          </cell>
          <cell r="AF227">
            <v>1.295358649789029</v>
          </cell>
          <cell r="AM227">
            <v>1.3610733723620612</v>
          </cell>
          <cell r="AN227">
            <v>1.3609470756528876</v>
          </cell>
          <cell r="AO227">
            <v>1.3609470756528876</v>
          </cell>
          <cell r="AP227">
            <v>1.3266393261895317</v>
          </cell>
          <cell r="AQ227">
            <v>1.3485391444713466</v>
          </cell>
          <cell r="AR227">
            <v>1.3493087327183177</v>
          </cell>
        </row>
        <row r="228">
          <cell r="D228">
            <v>153</v>
          </cell>
          <cell r="E228">
            <v>1.3076224702099486</v>
          </cell>
          <cell r="F228">
            <v>1.3080472602102526</v>
          </cell>
          <cell r="G228">
            <v>1.2945368171021376</v>
          </cell>
          <cell r="H228">
            <v>1.295358649789029</v>
          </cell>
          <cell r="O228">
            <v>1.3672896699269002</v>
          </cell>
          <cell r="P228">
            <v>1.3671607753705823</v>
          </cell>
          <cell r="Q228">
            <v>1.3671607753705823</v>
          </cell>
          <cell r="R228">
            <v>1.3675622622991039</v>
          </cell>
          <cell r="S228">
            <v>1.3548412965725196</v>
          </cell>
          <cell r="T228">
            <v>1.3555908850026503</v>
          </cell>
          <cell r="AA228">
            <v>1.3672896699269002</v>
          </cell>
          <cell r="AB228">
            <v>1.3671607753705823</v>
          </cell>
          <cell r="AC228">
            <v>1.3076224702099486</v>
          </cell>
          <cell r="AD228">
            <v>1.3080472602102526</v>
          </cell>
          <cell r="AE228">
            <v>1.2945368171021376</v>
          </cell>
          <cell r="AF228">
            <v>1.295358649789029</v>
          </cell>
          <cell r="AM228">
            <v>1.3610733723620612</v>
          </cell>
          <cell r="AN228">
            <v>1.3609470756528876</v>
          </cell>
          <cell r="AO228">
            <v>1.3609470756528876</v>
          </cell>
          <cell r="AP228">
            <v>1.3266393261895317</v>
          </cell>
          <cell r="AQ228">
            <v>1.3485391444713466</v>
          </cell>
          <cell r="AR228">
            <v>1.3493087327183177</v>
          </cell>
        </row>
        <row r="229">
          <cell r="D229">
            <v>154</v>
          </cell>
          <cell r="E229">
            <v>1.3076224702099486</v>
          </cell>
          <cell r="F229">
            <v>1.3080472602102526</v>
          </cell>
          <cell r="G229">
            <v>1.2945368171021376</v>
          </cell>
          <cell r="H229">
            <v>1.295358649789029</v>
          </cell>
          <cell r="O229">
            <v>1.3672896699269002</v>
          </cell>
          <cell r="P229">
            <v>1.3671607753705823</v>
          </cell>
          <cell r="Q229">
            <v>1.3671607753705823</v>
          </cell>
          <cell r="R229">
            <v>1.3675622622991039</v>
          </cell>
          <cell r="S229">
            <v>1.3548412965725196</v>
          </cell>
          <cell r="T229">
            <v>1.3555908850026503</v>
          </cell>
          <cell r="AA229">
            <v>1.3672896699269002</v>
          </cell>
          <cell r="AB229">
            <v>1.3671607753705823</v>
          </cell>
          <cell r="AC229">
            <v>1.3076224702099486</v>
          </cell>
          <cell r="AD229">
            <v>1.3080472602102526</v>
          </cell>
          <cell r="AE229">
            <v>1.2945368171021376</v>
          </cell>
          <cell r="AF229">
            <v>1.295358649789029</v>
          </cell>
          <cell r="AM229">
            <v>1.3610733723620612</v>
          </cell>
          <cell r="AN229">
            <v>1.3609470756528876</v>
          </cell>
          <cell r="AO229">
            <v>1.3609470756528876</v>
          </cell>
          <cell r="AP229">
            <v>1.3266393261895317</v>
          </cell>
          <cell r="AQ229">
            <v>1.3485391444713466</v>
          </cell>
          <cell r="AR229">
            <v>1.3493087327183177</v>
          </cell>
        </row>
        <row r="230">
          <cell r="D230">
            <v>155</v>
          </cell>
          <cell r="E230">
            <v>1.3076224702099486</v>
          </cell>
          <cell r="F230">
            <v>1.3080472602102526</v>
          </cell>
          <cell r="G230">
            <v>1.2945368171021376</v>
          </cell>
          <cell r="H230">
            <v>1.295358649789029</v>
          </cell>
          <cell r="O230">
            <v>1.3672896699269002</v>
          </cell>
          <cell r="P230">
            <v>1.3671607753705823</v>
          </cell>
          <cell r="Q230">
            <v>1.3671607753705823</v>
          </cell>
          <cell r="R230">
            <v>1.3675622622991039</v>
          </cell>
          <cell r="S230">
            <v>1.3548412965725196</v>
          </cell>
          <cell r="T230">
            <v>1.3555908850026503</v>
          </cell>
          <cell r="AA230">
            <v>1.3672896699269002</v>
          </cell>
          <cell r="AB230">
            <v>1.3671607753705823</v>
          </cell>
          <cell r="AC230">
            <v>1.3076224702099486</v>
          </cell>
          <cell r="AD230">
            <v>1.3080472602102526</v>
          </cell>
          <cell r="AE230">
            <v>1.2945368171021376</v>
          </cell>
          <cell r="AF230">
            <v>1.295358649789029</v>
          </cell>
          <cell r="AM230">
            <v>1.3610733723620612</v>
          </cell>
          <cell r="AN230">
            <v>1.3609470756528876</v>
          </cell>
          <cell r="AO230">
            <v>1.3609470756528876</v>
          </cell>
          <cell r="AP230">
            <v>1.3266393261895317</v>
          </cell>
          <cell r="AQ230">
            <v>1.3485391444713466</v>
          </cell>
          <cell r="AR230">
            <v>1.3493087327183177</v>
          </cell>
        </row>
        <row r="231">
          <cell r="D231">
            <v>156</v>
          </cell>
          <cell r="E231">
            <v>1.3076224702099486</v>
          </cell>
          <cell r="F231">
            <v>1.3080472602102526</v>
          </cell>
          <cell r="G231">
            <v>1.2945368171021376</v>
          </cell>
          <cell r="H231">
            <v>1.295358649789029</v>
          </cell>
          <cell r="O231">
            <v>1.3672896699269002</v>
          </cell>
          <cell r="P231">
            <v>1.3671607753705823</v>
          </cell>
          <cell r="Q231">
            <v>1.3671607753705823</v>
          </cell>
          <cell r="R231">
            <v>1.3675622622991039</v>
          </cell>
          <cell r="S231">
            <v>1.3548412965725196</v>
          </cell>
          <cell r="T231">
            <v>1.3555908850026503</v>
          </cell>
          <cell r="AA231">
            <v>1.3672896699269002</v>
          </cell>
          <cell r="AB231">
            <v>1.3671607753705823</v>
          </cell>
          <cell r="AC231">
            <v>1.3076224702099486</v>
          </cell>
          <cell r="AD231">
            <v>1.3080472602102526</v>
          </cell>
          <cell r="AE231">
            <v>1.2945368171021376</v>
          </cell>
          <cell r="AF231">
            <v>1.295358649789029</v>
          </cell>
          <cell r="AM231">
            <v>1.3610733723620612</v>
          </cell>
          <cell r="AN231">
            <v>1.3609470756528876</v>
          </cell>
          <cell r="AO231">
            <v>1.3609470756528876</v>
          </cell>
          <cell r="AP231">
            <v>1.3266393261895317</v>
          </cell>
          <cell r="AQ231">
            <v>1.3485391444713466</v>
          </cell>
          <cell r="AR231">
            <v>1.3493087327183177</v>
          </cell>
        </row>
        <row r="232">
          <cell r="D232">
            <v>157</v>
          </cell>
          <cell r="E232">
            <v>1.3076224702099486</v>
          </cell>
          <cell r="F232">
            <v>1.3080472602102526</v>
          </cell>
          <cell r="G232">
            <v>1.2945368171021376</v>
          </cell>
          <cell r="H232">
            <v>1.295358649789029</v>
          </cell>
          <cell r="O232">
            <v>1.3672896699269002</v>
          </cell>
          <cell r="P232">
            <v>1.3671607753705823</v>
          </cell>
          <cell r="Q232">
            <v>1.3671607753705823</v>
          </cell>
          <cell r="R232">
            <v>1.3675622622991039</v>
          </cell>
          <cell r="S232">
            <v>1.3548412965725196</v>
          </cell>
          <cell r="T232">
            <v>1.3555908850026503</v>
          </cell>
          <cell r="AA232">
            <v>1.3672896699269002</v>
          </cell>
          <cell r="AB232">
            <v>1.3671607753705823</v>
          </cell>
          <cell r="AC232">
            <v>1.3076224702099486</v>
          </cell>
          <cell r="AD232">
            <v>1.3080472602102526</v>
          </cell>
          <cell r="AE232">
            <v>1.2945368171021376</v>
          </cell>
          <cell r="AF232">
            <v>1.295358649789029</v>
          </cell>
          <cell r="AM232">
            <v>1.3610733723620612</v>
          </cell>
          <cell r="AN232">
            <v>1.3609470756528876</v>
          </cell>
          <cell r="AO232">
            <v>1.3609470756528876</v>
          </cell>
          <cell r="AP232">
            <v>1.3266393261895317</v>
          </cell>
          <cell r="AQ232">
            <v>1.3485391444713466</v>
          </cell>
          <cell r="AR232">
            <v>1.3493087327183177</v>
          </cell>
        </row>
        <row r="233">
          <cell r="D233">
            <v>158</v>
          </cell>
          <cell r="E233">
            <v>1.3076224702099486</v>
          </cell>
          <cell r="F233">
            <v>1.3080472602102526</v>
          </cell>
          <cell r="G233">
            <v>1.2945368171021376</v>
          </cell>
          <cell r="H233">
            <v>1.295358649789029</v>
          </cell>
          <cell r="O233">
            <v>1.3672896699269002</v>
          </cell>
          <cell r="P233">
            <v>1.3671607753705823</v>
          </cell>
          <cell r="Q233">
            <v>1.3671607753705823</v>
          </cell>
          <cell r="R233">
            <v>1.3675622622991039</v>
          </cell>
          <cell r="S233">
            <v>1.3548412965725196</v>
          </cell>
          <cell r="T233">
            <v>1.3555908850026503</v>
          </cell>
          <cell r="AA233">
            <v>1.3672896699269002</v>
          </cell>
          <cell r="AB233">
            <v>1.3671607753705823</v>
          </cell>
          <cell r="AC233">
            <v>1.3076224702099486</v>
          </cell>
          <cell r="AD233">
            <v>1.3080472602102526</v>
          </cell>
          <cell r="AE233">
            <v>1.2945368171021376</v>
          </cell>
          <cell r="AF233">
            <v>1.295358649789029</v>
          </cell>
          <cell r="AM233">
            <v>1.3610733723620612</v>
          </cell>
          <cell r="AN233">
            <v>1.3609470756528876</v>
          </cell>
          <cell r="AO233">
            <v>1.3609470756528876</v>
          </cell>
          <cell r="AP233">
            <v>1.3266393261895317</v>
          </cell>
          <cell r="AQ233">
            <v>1.3485391444713466</v>
          </cell>
          <cell r="AR233">
            <v>1.3493087327183177</v>
          </cell>
        </row>
        <row r="234">
          <cell r="D234">
            <v>159</v>
          </cell>
          <cell r="E234">
            <v>1.3076224702099486</v>
          </cell>
          <cell r="F234">
            <v>1.3080472602102526</v>
          </cell>
          <cell r="G234">
            <v>1.2945368171021376</v>
          </cell>
          <cell r="H234">
            <v>1.295358649789029</v>
          </cell>
          <cell r="O234">
            <v>1.3672896699269002</v>
          </cell>
          <cell r="P234">
            <v>1.3671607753705823</v>
          </cell>
          <cell r="Q234">
            <v>1.3671607753705823</v>
          </cell>
          <cell r="R234">
            <v>1.3675622622991039</v>
          </cell>
          <cell r="S234">
            <v>1.3548412965725196</v>
          </cell>
          <cell r="T234">
            <v>1.3555908850026503</v>
          </cell>
          <cell r="AA234">
            <v>1.3672896699269002</v>
          </cell>
          <cell r="AB234">
            <v>1.3671607753705823</v>
          </cell>
          <cell r="AC234">
            <v>1.3076224702099486</v>
          </cell>
          <cell r="AD234">
            <v>1.3080472602102526</v>
          </cell>
          <cell r="AE234">
            <v>1.2945368171021376</v>
          </cell>
          <cell r="AF234">
            <v>1.295358649789029</v>
          </cell>
          <cell r="AM234">
            <v>1.3610733723620612</v>
          </cell>
          <cell r="AN234">
            <v>1.3609470756528876</v>
          </cell>
          <cell r="AO234">
            <v>1.3609470756528876</v>
          </cell>
          <cell r="AP234">
            <v>1.3266393261895317</v>
          </cell>
          <cell r="AQ234">
            <v>1.3485391444713466</v>
          </cell>
          <cell r="AR234">
            <v>1.3493087327183177</v>
          </cell>
        </row>
        <row r="235">
          <cell r="D235">
            <v>160</v>
          </cell>
          <cell r="E235">
            <v>1.3076224702099486</v>
          </cell>
          <cell r="F235">
            <v>1.3080472602102526</v>
          </cell>
          <cell r="G235">
            <v>1.2945368171021376</v>
          </cell>
          <cell r="H235">
            <v>1.295358649789029</v>
          </cell>
          <cell r="O235">
            <v>1.3672896699269002</v>
          </cell>
          <cell r="P235">
            <v>1.3671607753705823</v>
          </cell>
          <cell r="Q235">
            <v>1.3671607753705823</v>
          </cell>
          <cell r="R235">
            <v>1.3675622622991039</v>
          </cell>
          <cell r="S235">
            <v>1.3548412965725196</v>
          </cell>
          <cell r="T235">
            <v>1.3555908850026503</v>
          </cell>
          <cell r="AA235">
            <v>1.3672896699269002</v>
          </cell>
          <cell r="AB235">
            <v>1.3671607753705823</v>
          </cell>
          <cell r="AC235">
            <v>1.3076224702099486</v>
          </cell>
          <cell r="AD235">
            <v>1.3080472602102526</v>
          </cell>
          <cell r="AE235">
            <v>1.2945368171021376</v>
          </cell>
          <cell r="AF235">
            <v>1.295358649789029</v>
          </cell>
          <cell r="AM235">
            <v>1.3610733723620612</v>
          </cell>
          <cell r="AN235">
            <v>1.3609470756528876</v>
          </cell>
          <cell r="AO235">
            <v>1.3609470756528876</v>
          </cell>
          <cell r="AP235">
            <v>1.3266393261895317</v>
          </cell>
          <cell r="AQ235">
            <v>1.3485391444713466</v>
          </cell>
          <cell r="AR235">
            <v>1.3493087327183177</v>
          </cell>
        </row>
        <row r="236">
          <cell r="D236">
            <v>161</v>
          </cell>
          <cell r="E236">
            <v>1.3076224702099486</v>
          </cell>
          <cell r="F236">
            <v>1.3080472602102526</v>
          </cell>
          <cell r="G236">
            <v>1.2945368171021376</v>
          </cell>
          <cell r="H236">
            <v>1.295358649789029</v>
          </cell>
          <cell r="O236">
            <v>1.3672896699269002</v>
          </cell>
          <cell r="P236">
            <v>1.3671607753705823</v>
          </cell>
          <cell r="Q236">
            <v>1.3671607753705823</v>
          </cell>
          <cell r="R236">
            <v>1.3675622622991039</v>
          </cell>
          <cell r="S236">
            <v>1.3548412965725196</v>
          </cell>
          <cell r="T236">
            <v>1.3555908850026503</v>
          </cell>
          <cell r="AA236">
            <v>1.3672896699269002</v>
          </cell>
          <cell r="AB236">
            <v>1.3671607753705823</v>
          </cell>
          <cell r="AC236">
            <v>1.3076224702099486</v>
          </cell>
          <cell r="AD236">
            <v>1.3080472602102526</v>
          </cell>
          <cell r="AE236">
            <v>1.2945368171021376</v>
          </cell>
          <cell r="AF236">
            <v>1.295358649789029</v>
          </cell>
          <cell r="AM236">
            <v>1.3610733723620612</v>
          </cell>
          <cell r="AN236">
            <v>1.3609470756528876</v>
          </cell>
          <cell r="AO236">
            <v>1.3609470756528876</v>
          </cell>
          <cell r="AP236">
            <v>1.3266393261895317</v>
          </cell>
          <cell r="AQ236">
            <v>1.3485391444713466</v>
          </cell>
          <cell r="AR236">
            <v>1.3493087327183177</v>
          </cell>
        </row>
        <row r="237">
          <cell r="D237">
            <v>162</v>
          </cell>
          <cell r="E237">
            <v>1.3076224702099486</v>
          </cell>
          <cell r="F237">
            <v>1.3080472602102526</v>
          </cell>
          <cell r="G237">
            <v>1.2945368171021376</v>
          </cell>
          <cell r="H237">
            <v>1.295358649789029</v>
          </cell>
          <cell r="O237">
            <v>1.3672896699269002</v>
          </cell>
          <cell r="P237">
            <v>1.3671607753705823</v>
          </cell>
          <cell r="Q237">
            <v>1.3671607753705823</v>
          </cell>
          <cell r="R237">
            <v>1.3675622622991039</v>
          </cell>
          <cell r="S237">
            <v>1.3548412965725196</v>
          </cell>
          <cell r="T237">
            <v>1.3555908850026503</v>
          </cell>
          <cell r="AA237">
            <v>1.3672896699269002</v>
          </cell>
          <cell r="AB237">
            <v>1.3671607753705823</v>
          </cell>
          <cell r="AC237">
            <v>1.3076224702099486</v>
          </cell>
          <cell r="AD237">
            <v>1.3080472602102526</v>
          </cell>
          <cell r="AE237">
            <v>1.2945368171021376</v>
          </cell>
          <cell r="AF237">
            <v>1.295358649789029</v>
          </cell>
          <cell r="AM237">
            <v>1.3610733723620612</v>
          </cell>
          <cell r="AN237">
            <v>1.3609470756528876</v>
          </cell>
          <cell r="AO237">
            <v>1.3609470756528876</v>
          </cell>
          <cell r="AP237">
            <v>1.3266393261895317</v>
          </cell>
          <cell r="AQ237">
            <v>1.3485391444713466</v>
          </cell>
          <cell r="AR237">
            <v>1.3493087327183177</v>
          </cell>
        </row>
        <row r="238">
          <cell r="D238">
            <v>163</v>
          </cell>
          <cell r="E238">
            <v>1.3076224702099486</v>
          </cell>
          <cell r="F238">
            <v>1.3080472602102526</v>
          </cell>
          <cell r="G238">
            <v>1.2945368171021376</v>
          </cell>
          <cell r="H238">
            <v>1.295358649789029</v>
          </cell>
          <cell r="O238">
            <v>1.3672896699269002</v>
          </cell>
          <cell r="P238">
            <v>1.3671607753705823</v>
          </cell>
          <cell r="Q238">
            <v>1.3671607753705823</v>
          </cell>
          <cell r="R238">
            <v>1.3675622622991039</v>
          </cell>
          <cell r="S238">
            <v>1.3548412965725196</v>
          </cell>
          <cell r="T238">
            <v>1.3555908850026503</v>
          </cell>
          <cell r="AA238">
            <v>1.3672896699269002</v>
          </cell>
          <cell r="AB238">
            <v>1.3671607753705823</v>
          </cell>
          <cell r="AC238">
            <v>1.3076224702099486</v>
          </cell>
          <cell r="AD238">
            <v>1.3080472602102526</v>
          </cell>
          <cell r="AE238">
            <v>1.2945368171021376</v>
          </cell>
          <cell r="AF238">
            <v>1.295358649789029</v>
          </cell>
          <cell r="AM238">
            <v>1.3610733723620612</v>
          </cell>
          <cell r="AN238">
            <v>1.3609470756528876</v>
          </cell>
          <cell r="AO238">
            <v>1.3609470756528876</v>
          </cell>
          <cell r="AP238">
            <v>1.3266393261895317</v>
          </cell>
          <cell r="AQ238">
            <v>1.3485391444713466</v>
          </cell>
          <cell r="AR238">
            <v>1.3493087327183177</v>
          </cell>
        </row>
        <row r="239">
          <cell r="D239">
            <v>164</v>
          </cell>
          <cell r="E239">
            <v>1.3076224702099486</v>
          </cell>
          <cell r="F239">
            <v>1.3080472602102526</v>
          </cell>
          <cell r="G239">
            <v>1.2945368171021376</v>
          </cell>
          <cell r="H239">
            <v>1.295358649789029</v>
          </cell>
          <cell r="O239">
            <v>1.3672896699269002</v>
          </cell>
          <cell r="P239">
            <v>1.3671607753705823</v>
          </cell>
          <cell r="Q239">
            <v>1.3671607753705823</v>
          </cell>
          <cell r="R239">
            <v>1.3675622622991039</v>
          </cell>
          <cell r="S239">
            <v>1.3548412965725196</v>
          </cell>
          <cell r="T239">
            <v>1.3555908850026503</v>
          </cell>
          <cell r="AA239">
            <v>1.3672896699269002</v>
          </cell>
          <cell r="AB239">
            <v>1.3671607753705823</v>
          </cell>
          <cell r="AC239">
            <v>1.3076224702099486</v>
          </cell>
          <cell r="AD239">
            <v>1.3080472602102526</v>
          </cell>
          <cell r="AE239">
            <v>1.2945368171021376</v>
          </cell>
          <cell r="AF239">
            <v>1.295358649789029</v>
          </cell>
          <cell r="AM239">
            <v>1.3610733723620612</v>
          </cell>
          <cell r="AN239">
            <v>1.3609470756528876</v>
          </cell>
          <cell r="AO239">
            <v>1.3609470756528876</v>
          </cell>
          <cell r="AP239">
            <v>1.3266393261895317</v>
          </cell>
          <cell r="AQ239">
            <v>1.3485391444713466</v>
          </cell>
          <cell r="AR239">
            <v>1.3493087327183177</v>
          </cell>
        </row>
        <row r="240">
          <cell r="D240">
            <v>165</v>
          </cell>
          <cell r="E240">
            <v>1.3076224702099486</v>
          </cell>
          <cell r="F240">
            <v>1.3080472602102526</v>
          </cell>
          <cell r="G240">
            <v>1.2945368171021376</v>
          </cell>
          <cell r="H240">
            <v>1.295358649789029</v>
          </cell>
          <cell r="O240">
            <v>1.3672896699269002</v>
          </cell>
          <cell r="P240">
            <v>1.3671607753705823</v>
          </cell>
          <cell r="Q240">
            <v>1.3671607753705823</v>
          </cell>
          <cell r="R240">
            <v>1.3675622622991039</v>
          </cell>
          <cell r="S240">
            <v>1.3548412965725196</v>
          </cell>
          <cell r="T240">
            <v>1.3555908850026503</v>
          </cell>
          <cell r="AA240">
            <v>1.3672896699269002</v>
          </cell>
          <cell r="AB240">
            <v>1.3671607753705823</v>
          </cell>
          <cell r="AC240">
            <v>1.3076224702099486</v>
          </cell>
          <cell r="AD240">
            <v>1.3080472602102526</v>
          </cell>
          <cell r="AE240">
            <v>1.2945368171021376</v>
          </cell>
          <cell r="AF240">
            <v>1.295358649789029</v>
          </cell>
          <cell r="AM240">
            <v>1.3610733723620612</v>
          </cell>
          <cell r="AN240">
            <v>1.3609470756528876</v>
          </cell>
          <cell r="AO240">
            <v>1.3609470756528876</v>
          </cell>
          <cell r="AP240">
            <v>1.3266393261895317</v>
          </cell>
          <cell r="AQ240">
            <v>1.3485391444713466</v>
          </cell>
          <cell r="AR240">
            <v>1.3493087327183177</v>
          </cell>
        </row>
        <row r="241">
          <cell r="D241">
            <v>166</v>
          </cell>
          <cell r="E241">
            <v>1.3076224702099486</v>
          </cell>
          <cell r="F241">
            <v>1.3080472602102526</v>
          </cell>
          <cell r="G241">
            <v>1.2945368171021376</v>
          </cell>
          <cell r="H241">
            <v>1.295358649789029</v>
          </cell>
          <cell r="O241">
            <v>1.3672896699269002</v>
          </cell>
          <cell r="P241">
            <v>1.3671607753705823</v>
          </cell>
          <cell r="Q241">
            <v>1.3671607753705823</v>
          </cell>
          <cell r="R241">
            <v>1.3675622622991039</v>
          </cell>
          <cell r="S241">
            <v>1.3548412965725196</v>
          </cell>
          <cell r="T241">
            <v>1.3555908850026503</v>
          </cell>
          <cell r="AA241">
            <v>1.3672896699269002</v>
          </cell>
          <cell r="AB241">
            <v>1.3671607753705823</v>
          </cell>
          <cell r="AC241">
            <v>1.3076224702099486</v>
          </cell>
          <cell r="AD241">
            <v>1.3080472602102526</v>
          </cell>
          <cell r="AE241">
            <v>1.2945368171021376</v>
          </cell>
          <cell r="AF241">
            <v>1.295358649789029</v>
          </cell>
          <cell r="AM241">
            <v>1.3610733723620612</v>
          </cell>
          <cell r="AN241">
            <v>1.3609470756528876</v>
          </cell>
          <cell r="AO241">
            <v>1.3609470756528876</v>
          </cell>
          <cell r="AP241">
            <v>1.3266393261895317</v>
          </cell>
          <cell r="AQ241">
            <v>1.3485391444713466</v>
          </cell>
          <cell r="AR241">
            <v>1.3493087327183177</v>
          </cell>
        </row>
        <row r="242">
          <cell r="D242">
            <v>167</v>
          </cell>
          <cell r="E242">
            <v>1.3076224702099486</v>
          </cell>
          <cell r="F242">
            <v>1.3080472602102526</v>
          </cell>
          <cell r="G242">
            <v>1.2945368171021376</v>
          </cell>
          <cell r="H242">
            <v>1.295358649789029</v>
          </cell>
          <cell r="O242">
            <v>1.3672896699269002</v>
          </cell>
          <cell r="P242">
            <v>1.3671607753705823</v>
          </cell>
          <cell r="Q242">
            <v>1.3671607753705823</v>
          </cell>
          <cell r="R242">
            <v>1.3675622622991039</v>
          </cell>
          <cell r="S242">
            <v>1.3548412965725196</v>
          </cell>
          <cell r="T242">
            <v>1.3555908850026503</v>
          </cell>
          <cell r="AA242">
            <v>1.3672896699269002</v>
          </cell>
          <cell r="AB242">
            <v>1.3671607753705823</v>
          </cell>
          <cell r="AC242">
            <v>1.3076224702099486</v>
          </cell>
          <cell r="AD242">
            <v>1.3080472602102526</v>
          </cell>
          <cell r="AE242">
            <v>1.2945368171021376</v>
          </cell>
          <cell r="AF242">
            <v>1.295358649789029</v>
          </cell>
          <cell r="AM242">
            <v>1.3610733723620612</v>
          </cell>
          <cell r="AN242">
            <v>1.3609470756528876</v>
          </cell>
          <cell r="AO242">
            <v>1.3609470756528876</v>
          </cell>
          <cell r="AP242">
            <v>1.3266393261895317</v>
          </cell>
          <cell r="AQ242">
            <v>1.3485391444713466</v>
          </cell>
          <cell r="AR242">
            <v>1.3493087327183177</v>
          </cell>
        </row>
        <row r="243">
          <cell r="D243">
            <v>168</v>
          </cell>
          <cell r="E243">
            <v>1.3076224702099486</v>
          </cell>
          <cell r="F243">
            <v>1.3080472602102526</v>
          </cell>
          <cell r="G243">
            <v>1.2945368171021376</v>
          </cell>
          <cell r="H243">
            <v>1.295358649789029</v>
          </cell>
          <cell r="O243">
            <v>1.3672896699269002</v>
          </cell>
          <cell r="P243">
            <v>1.3671607753705823</v>
          </cell>
          <cell r="Q243">
            <v>1.3671607753705823</v>
          </cell>
          <cell r="R243">
            <v>1.3675622622991039</v>
          </cell>
          <cell r="S243">
            <v>1.3548412965725196</v>
          </cell>
          <cell r="T243">
            <v>1.3555908850026503</v>
          </cell>
          <cell r="AA243">
            <v>1.3672896699269002</v>
          </cell>
          <cell r="AB243">
            <v>1.3671607753705823</v>
          </cell>
          <cell r="AC243">
            <v>1.3076224702099486</v>
          </cell>
          <cell r="AD243">
            <v>1.3080472602102526</v>
          </cell>
          <cell r="AE243">
            <v>1.2945368171021376</v>
          </cell>
          <cell r="AF243">
            <v>1.295358649789029</v>
          </cell>
          <cell r="AM243">
            <v>1.3610733723620612</v>
          </cell>
          <cell r="AN243">
            <v>1.3609470756528876</v>
          </cell>
          <cell r="AO243">
            <v>1.3609470756528876</v>
          </cell>
          <cell r="AP243">
            <v>1.3266393261895317</v>
          </cell>
          <cell r="AQ243">
            <v>1.3485391444713466</v>
          </cell>
          <cell r="AR243">
            <v>1.3493087327183177</v>
          </cell>
        </row>
      </sheetData>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eam/sites/CleanEnergyStrategy/Shared%20Documents/DERs/Programs%20Actions/CEIP%20Final/Appendix%20K_BV%20DER%20Program%20Concepts%20List.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team/sites/CleanEnergyStrategy/Shared%20Documents/DERs/Programs%20Actions/CEIP%20Final/Appendix%20D-3_DER%20CBI%20Scoring.xlsx" TargetMode="External"/><Relationship Id="rId1" Type="http://schemas.openxmlformats.org/officeDocument/2006/relationships/hyperlink" Target="https://team/sites/CleanEnergyStrategy/Shared%20Documents/DERs/Programs%20Actions/CEIP%20Final/Appendix%20K_BV%20DER%20Program%20Concepts%20List.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team/sites/CleanEnergyStrategy/Shared%20Documents/DERs/Programs%20Actions/CEIP%20Final/Appendix%20D-3_DER%20CBI%20Scoring.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34"/>
  <sheetViews>
    <sheetView tabSelected="1" view="pageLayout" topLeftCell="A16" zoomScaleNormal="100" workbookViewId="0">
      <selection activeCell="C31" sqref="C31"/>
    </sheetView>
  </sheetViews>
  <sheetFormatPr defaultColWidth="10.7109375" defaultRowHeight="12.75" outlineLevelCol="1" x14ac:dyDescent="0.2"/>
  <cols>
    <col min="1" max="1" width="2.7109375" style="1" customWidth="1"/>
    <col min="2" max="2" width="5.7109375" style="1" customWidth="1"/>
    <col min="3" max="3" width="30.7109375" style="2" customWidth="1"/>
    <col min="4" max="4" width="15.7109375" style="1" customWidth="1"/>
    <col min="5" max="5" width="60.7109375" style="1" customWidth="1"/>
    <col min="6" max="7" width="10.7109375" style="1" customWidth="1" outlineLevel="1"/>
    <col min="8" max="10" width="15.7109375" style="1" customWidth="1" outlineLevel="1"/>
    <col min="11" max="13" width="5.7109375" style="1" customWidth="1"/>
    <col min="14" max="22" width="7.7109375" style="1" customWidth="1" outlineLevel="1"/>
    <col min="23" max="23" width="2.7109375" style="3" customWidth="1"/>
    <col min="24" max="16384" width="10.7109375" style="3"/>
  </cols>
  <sheetData>
    <row r="1" spans="2:22" x14ac:dyDescent="0.2">
      <c r="C1" s="2" t="s">
        <v>0</v>
      </c>
      <c r="D1" s="1">
        <f>COUNTIF($D$7:$D$31,$C1)</f>
        <v>11</v>
      </c>
    </row>
    <row r="2" spans="2:22" x14ac:dyDescent="0.2">
      <c r="C2" s="2" t="s">
        <v>1</v>
      </c>
      <c r="D2" s="1">
        <f>COUNTIF($D$7:$D$31,$C2)</f>
        <v>12</v>
      </c>
    </row>
    <row r="3" spans="2:22" x14ac:dyDescent="0.2">
      <c r="C3" s="2" t="s">
        <v>2</v>
      </c>
      <c r="D3" s="1">
        <f>COUNTIF($D$7:$D$31,$C3)</f>
        <v>1</v>
      </c>
    </row>
    <row r="4" spans="2:22" x14ac:dyDescent="0.2">
      <c r="C4" s="4" t="s">
        <v>3</v>
      </c>
      <c r="D4" s="5">
        <f>SUM(D1:D3)</f>
        <v>24</v>
      </c>
      <c r="N4" s="6" t="s">
        <v>4</v>
      </c>
      <c r="O4" s="2"/>
      <c r="P4" s="2"/>
      <c r="Q4" s="2"/>
      <c r="R4" s="2"/>
      <c r="S4" s="2"/>
      <c r="T4" s="2"/>
      <c r="U4" s="2"/>
      <c r="V4" s="2"/>
    </row>
    <row r="5" spans="2:22" x14ac:dyDescent="0.2">
      <c r="K5" s="85" t="s">
        <v>5</v>
      </c>
      <c r="L5" s="85"/>
      <c r="M5" s="85"/>
      <c r="N5" s="85" t="s">
        <v>6</v>
      </c>
      <c r="O5" s="85"/>
      <c r="P5" s="85"/>
      <c r="Q5" s="85"/>
      <c r="R5" s="85"/>
      <c r="S5" s="85"/>
      <c r="T5" s="85"/>
      <c r="U5" s="85"/>
      <c r="V5" s="85"/>
    </row>
    <row r="6" spans="2:22" ht="51" x14ac:dyDescent="0.2">
      <c r="B6" s="7" t="s">
        <v>7</v>
      </c>
      <c r="C6" s="7" t="s">
        <v>8</v>
      </c>
      <c r="D6" s="7" t="s">
        <v>9</v>
      </c>
      <c r="E6" s="7" t="s">
        <v>10</v>
      </c>
      <c r="F6" s="7" t="s">
        <v>11</v>
      </c>
      <c r="G6" s="7" t="s">
        <v>12</v>
      </c>
      <c r="H6" s="7" t="s">
        <v>13</v>
      </c>
      <c r="I6" s="7" t="s">
        <v>14</v>
      </c>
      <c r="J6" s="7" t="s">
        <v>15</v>
      </c>
      <c r="K6" s="7">
        <v>2</v>
      </c>
      <c r="L6" s="7">
        <v>3</v>
      </c>
      <c r="M6" s="7">
        <v>4</v>
      </c>
      <c r="N6" s="7">
        <v>2022</v>
      </c>
      <c r="O6" s="7">
        <v>2023</v>
      </c>
      <c r="P6" s="7">
        <v>2024</v>
      </c>
      <c r="Q6" s="7">
        <v>2025</v>
      </c>
      <c r="R6" s="7">
        <v>2026</v>
      </c>
      <c r="S6" s="7">
        <v>2027</v>
      </c>
      <c r="T6" s="7">
        <v>2028</v>
      </c>
      <c r="U6" s="7">
        <v>2029</v>
      </c>
      <c r="V6" s="7">
        <v>2030</v>
      </c>
    </row>
    <row r="7" spans="2:22" ht="51" x14ac:dyDescent="0.2">
      <c r="B7" s="8">
        <v>1</v>
      </c>
      <c r="C7" s="9" t="s">
        <v>16</v>
      </c>
      <c r="D7" s="8" t="s">
        <v>1</v>
      </c>
      <c r="E7" s="10" t="s">
        <v>17</v>
      </c>
      <c r="F7" s="11" t="s">
        <v>18</v>
      </c>
      <c r="G7" s="11" t="s">
        <v>19</v>
      </c>
      <c r="H7" s="11" t="s">
        <v>20</v>
      </c>
      <c r="I7" s="11" t="s">
        <v>21</v>
      </c>
      <c r="J7" s="11" t="s">
        <v>22</v>
      </c>
      <c r="K7" s="11" t="s">
        <v>23</v>
      </c>
      <c r="L7" s="11"/>
      <c r="M7" s="11"/>
      <c r="N7" s="12">
        <v>6.8</v>
      </c>
      <c r="O7" s="12">
        <v>7</v>
      </c>
      <c r="P7" s="12">
        <v>7.2</v>
      </c>
      <c r="Q7" s="12">
        <v>7.4</v>
      </c>
      <c r="R7" s="12">
        <v>7.4</v>
      </c>
      <c r="S7" s="12">
        <v>7.6</v>
      </c>
      <c r="T7" s="12">
        <v>7.6</v>
      </c>
      <c r="U7" s="12">
        <v>7.8</v>
      </c>
      <c r="V7" s="12">
        <v>7.8</v>
      </c>
    </row>
    <row r="8" spans="2:22" ht="51" x14ac:dyDescent="0.2">
      <c r="B8" s="8">
        <v>2</v>
      </c>
      <c r="C8" s="9" t="s">
        <v>24</v>
      </c>
      <c r="D8" s="8" t="s">
        <v>1</v>
      </c>
      <c r="E8" s="10" t="s">
        <v>25</v>
      </c>
      <c r="F8" s="11" t="s">
        <v>26</v>
      </c>
      <c r="G8" s="11" t="s">
        <v>19</v>
      </c>
      <c r="H8" s="11" t="s">
        <v>27</v>
      </c>
      <c r="I8" s="11" t="s">
        <v>28</v>
      </c>
      <c r="J8" s="11" t="s">
        <v>22</v>
      </c>
      <c r="K8" s="11" t="s">
        <v>23</v>
      </c>
      <c r="L8" s="11"/>
      <c r="M8" s="11"/>
      <c r="N8" s="12">
        <v>0</v>
      </c>
      <c r="O8" s="12">
        <v>0</v>
      </c>
      <c r="P8" s="12">
        <v>0</v>
      </c>
      <c r="Q8" s="12">
        <v>0</v>
      </c>
      <c r="R8" s="12">
        <v>0</v>
      </c>
      <c r="S8" s="12">
        <v>0</v>
      </c>
      <c r="T8" s="12">
        <v>5</v>
      </c>
      <c r="U8" s="12">
        <v>5</v>
      </c>
      <c r="V8" s="12">
        <v>5</v>
      </c>
    </row>
    <row r="9" spans="2:22" ht="25.5" x14ac:dyDescent="0.2">
      <c r="B9" s="8">
        <v>3</v>
      </c>
      <c r="C9" s="9" t="s">
        <v>29</v>
      </c>
      <c r="D9" s="8" t="s">
        <v>1</v>
      </c>
      <c r="E9" s="10" t="s">
        <v>30</v>
      </c>
      <c r="F9" s="11" t="s">
        <v>18</v>
      </c>
      <c r="G9" s="11" t="s">
        <v>31</v>
      </c>
      <c r="H9" s="11" t="s">
        <v>20</v>
      </c>
      <c r="I9" s="11" t="s">
        <v>32</v>
      </c>
      <c r="J9" s="11" t="s">
        <v>22</v>
      </c>
      <c r="K9" s="11"/>
      <c r="L9" s="11" t="s">
        <v>23</v>
      </c>
      <c r="M9" s="11" t="s">
        <v>23</v>
      </c>
      <c r="N9" s="12">
        <v>0.4</v>
      </c>
      <c r="O9" s="12">
        <v>0.6</v>
      </c>
      <c r="P9" s="12">
        <v>0.8</v>
      </c>
      <c r="Q9" s="12">
        <v>1.2</v>
      </c>
      <c r="R9" s="12">
        <v>1.6</v>
      </c>
      <c r="S9" s="12">
        <v>2</v>
      </c>
      <c r="T9" s="12">
        <v>2.4</v>
      </c>
      <c r="U9" s="12">
        <v>2.8</v>
      </c>
      <c r="V9" s="12">
        <v>3.4</v>
      </c>
    </row>
    <row r="10" spans="2:22" ht="38.25" x14ac:dyDescent="0.2">
      <c r="B10" s="8">
        <v>4</v>
      </c>
      <c r="C10" s="9" t="s">
        <v>33</v>
      </c>
      <c r="D10" s="8" t="s">
        <v>1</v>
      </c>
      <c r="E10" s="10" t="s">
        <v>34</v>
      </c>
      <c r="F10" s="11" t="s">
        <v>26</v>
      </c>
      <c r="G10" s="11" t="s">
        <v>35</v>
      </c>
      <c r="H10" s="11" t="s">
        <v>20</v>
      </c>
      <c r="I10" s="11" t="s">
        <v>36</v>
      </c>
      <c r="J10" s="11" t="s">
        <v>22</v>
      </c>
      <c r="K10" s="11" t="s">
        <v>23</v>
      </c>
      <c r="L10" s="11"/>
      <c r="M10" s="11" t="s">
        <v>23</v>
      </c>
      <c r="N10" s="12">
        <v>3.6</v>
      </c>
      <c r="O10" s="12">
        <v>7.2</v>
      </c>
      <c r="P10" s="12">
        <v>7.2</v>
      </c>
      <c r="Q10" s="12">
        <v>7.2</v>
      </c>
      <c r="R10" s="12">
        <v>14.4</v>
      </c>
      <c r="S10" s="12">
        <v>14.4</v>
      </c>
      <c r="T10" s="12">
        <v>28.8</v>
      </c>
      <c r="U10" s="12">
        <v>36</v>
      </c>
      <c r="V10" s="12">
        <v>36</v>
      </c>
    </row>
    <row r="11" spans="2:22" ht="38.25" x14ac:dyDescent="0.2">
      <c r="B11" s="8">
        <v>5</v>
      </c>
      <c r="C11" s="9" t="s">
        <v>37</v>
      </c>
      <c r="D11" s="8" t="s">
        <v>1</v>
      </c>
      <c r="E11" s="10" t="s">
        <v>38</v>
      </c>
      <c r="F11" s="11" t="s">
        <v>18</v>
      </c>
      <c r="G11" s="11" t="s">
        <v>39</v>
      </c>
      <c r="H11" s="11" t="s">
        <v>27</v>
      </c>
      <c r="I11" s="11" t="s">
        <v>40</v>
      </c>
      <c r="J11" s="11" t="s">
        <v>22</v>
      </c>
      <c r="K11" s="11"/>
      <c r="L11" s="11" t="s">
        <v>23</v>
      </c>
      <c r="M11" s="11" t="s">
        <v>23</v>
      </c>
      <c r="N11" s="12">
        <v>0.5</v>
      </c>
      <c r="O11" s="12">
        <v>0.75</v>
      </c>
      <c r="P11" s="12">
        <v>0.75</v>
      </c>
      <c r="Q11" s="12">
        <v>0.75</v>
      </c>
      <c r="R11" s="12">
        <v>1.75</v>
      </c>
      <c r="S11" s="12">
        <v>1.75</v>
      </c>
      <c r="T11" s="12">
        <v>3.25</v>
      </c>
      <c r="U11" s="12">
        <v>4.25</v>
      </c>
      <c r="V11" s="12">
        <v>4.25</v>
      </c>
    </row>
    <row r="12" spans="2:22" ht="38.25" x14ac:dyDescent="0.2">
      <c r="B12" s="8">
        <v>6</v>
      </c>
      <c r="C12" s="9" t="s">
        <v>41</v>
      </c>
      <c r="D12" s="8" t="s">
        <v>1</v>
      </c>
      <c r="E12" s="10" t="s">
        <v>42</v>
      </c>
      <c r="F12" s="11" t="s">
        <v>26</v>
      </c>
      <c r="G12" s="11" t="s">
        <v>35</v>
      </c>
      <c r="H12" s="11" t="s">
        <v>27</v>
      </c>
      <c r="I12" s="11" t="s">
        <v>36</v>
      </c>
      <c r="J12" s="11" t="s">
        <v>43</v>
      </c>
      <c r="K12" s="11" t="s">
        <v>23</v>
      </c>
      <c r="L12" s="11"/>
      <c r="M12" s="11"/>
      <c r="N12" s="12">
        <v>0</v>
      </c>
      <c r="O12" s="12">
        <v>0</v>
      </c>
      <c r="P12" s="12">
        <v>0</v>
      </c>
      <c r="Q12" s="12">
        <v>0</v>
      </c>
      <c r="R12" s="12">
        <v>0</v>
      </c>
      <c r="S12" s="12">
        <v>0</v>
      </c>
      <c r="T12" s="12">
        <v>0</v>
      </c>
      <c r="U12" s="12">
        <v>0</v>
      </c>
      <c r="V12" s="12">
        <v>0</v>
      </c>
    </row>
    <row r="13" spans="2:22" ht="51" x14ac:dyDescent="0.2">
      <c r="B13" s="8">
        <v>7</v>
      </c>
      <c r="C13" s="9" t="s">
        <v>44</v>
      </c>
      <c r="D13" s="8" t="s">
        <v>1</v>
      </c>
      <c r="E13" s="10" t="s">
        <v>45</v>
      </c>
      <c r="F13" s="11" t="s">
        <v>26</v>
      </c>
      <c r="G13" s="11" t="s">
        <v>35</v>
      </c>
      <c r="H13" s="11" t="s">
        <v>27</v>
      </c>
      <c r="I13" s="11" t="s">
        <v>28</v>
      </c>
      <c r="J13" s="11" t="s">
        <v>46</v>
      </c>
      <c r="K13" s="11" t="s">
        <v>23</v>
      </c>
      <c r="L13" s="11"/>
      <c r="M13" s="11"/>
      <c r="N13" s="12">
        <v>0</v>
      </c>
      <c r="O13" s="12">
        <v>0</v>
      </c>
      <c r="P13" s="12">
        <v>0</v>
      </c>
      <c r="Q13" s="12">
        <v>0</v>
      </c>
      <c r="R13" s="12">
        <v>0</v>
      </c>
      <c r="S13" s="12">
        <v>0</v>
      </c>
      <c r="T13" s="12">
        <v>0</v>
      </c>
      <c r="U13" s="12">
        <v>0</v>
      </c>
      <c r="V13" s="12">
        <v>0</v>
      </c>
    </row>
    <row r="14" spans="2:22" ht="51" x14ac:dyDescent="0.2">
      <c r="B14" s="8">
        <v>8</v>
      </c>
      <c r="C14" s="9" t="s">
        <v>47</v>
      </c>
      <c r="D14" s="8" t="s">
        <v>1</v>
      </c>
      <c r="E14" s="10" t="s">
        <v>48</v>
      </c>
      <c r="F14" s="11" t="s">
        <v>26</v>
      </c>
      <c r="G14" s="11" t="s">
        <v>35</v>
      </c>
      <c r="H14" s="11" t="s">
        <v>27</v>
      </c>
      <c r="I14" s="11" t="s">
        <v>28</v>
      </c>
      <c r="J14" s="11" t="s">
        <v>43</v>
      </c>
      <c r="K14" s="11" t="s">
        <v>23</v>
      </c>
      <c r="L14" s="11"/>
      <c r="M14" s="11"/>
      <c r="N14" s="12">
        <v>0</v>
      </c>
      <c r="O14" s="12">
        <v>0</v>
      </c>
      <c r="P14" s="12">
        <v>0</v>
      </c>
      <c r="Q14" s="12">
        <v>0</v>
      </c>
      <c r="R14" s="12">
        <v>0</v>
      </c>
      <c r="S14" s="12">
        <v>0</v>
      </c>
      <c r="T14" s="12">
        <v>0</v>
      </c>
      <c r="U14" s="12">
        <v>0</v>
      </c>
      <c r="V14" s="12">
        <v>0</v>
      </c>
    </row>
    <row r="15" spans="2:22" ht="25.5" x14ac:dyDescent="0.2">
      <c r="B15" s="8">
        <v>9</v>
      </c>
      <c r="C15" s="9" t="s">
        <v>49</v>
      </c>
      <c r="D15" s="8" t="s">
        <v>1</v>
      </c>
      <c r="E15" s="10" t="s">
        <v>50</v>
      </c>
      <c r="F15" s="11" t="s">
        <v>18</v>
      </c>
      <c r="G15" s="11" t="s">
        <v>31</v>
      </c>
      <c r="H15" s="11" t="s">
        <v>20</v>
      </c>
      <c r="I15" s="11" t="s">
        <v>32</v>
      </c>
      <c r="J15" s="11" t="s">
        <v>22</v>
      </c>
      <c r="K15" s="11"/>
      <c r="L15" s="11" t="s">
        <v>23</v>
      </c>
      <c r="M15" s="11"/>
      <c r="N15" s="12">
        <v>0.26500000000000001</v>
      </c>
      <c r="O15" s="12">
        <v>0.315</v>
      </c>
      <c r="P15" s="12">
        <v>0.37</v>
      </c>
      <c r="Q15" s="12">
        <v>0.43</v>
      </c>
      <c r="R15" s="12">
        <v>0.495</v>
      </c>
      <c r="S15" s="12">
        <v>0.56000000000000005</v>
      </c>
      <c r="T15" s="12">
        <v>0.63</v>
      </c>
      <c r="U15" s="12">
        <v>0.69499999999999995</v>
      </c>
      <c r="V15" s="12">
        <v>0.76500000000000001</v>
      </c>
    </row>
    <row r="16" spans="2:22" ht="25.5" x14ac:dyDescent="0.2">
      <c r="B16" s="8">
        <v>10</v>
      </c>
      <c r="C16" s="9" t="s">
        <v>51</v>
      </c>
      <c r="D16" s="8" t="s">
        <v>1</v>
      </c>
      <c r="E16" s="10" t="s">
        <v>52</v>
      </c>
      <c r="F16" s="11" t="s">
        <v>18</v>
      </c>
      <c r="G16" s="11" t="s">
        <v>35</v>
      </c>
      <c r="H16" s="11" t="s">
        <v>20</v>
      </c>
      <c r="I16" s="11" t="s">
        <v>36</v>
      </c>
      <c r="J16" s="11" t="s">
        <v>22</v>
      </c>
      <c r="K16" s="11"/>
      <c r="L16" s="11" t="s">
        <v>23</v>
      </c>
      <c r="M16" s="11" t="s">
        <v>23</v>
      </c>
      <c r="N16" s="12">
        <v>1.1200000000000001</v>
      </c>
      <c r="O16" s="12">
        <v>1.145</v>
      </c>
      <c r="P16" s="12">
        <v>1.165</v>
      </c>
      <c r="Q16" s="12">
        <v>1.1850000000000001</v>
      </c>
      <c r="R16" s="12">
        <v>1.2</v>
      </c>
      <c r="S16" s="12">
        <v>1.2150000000000001</v>
      </c>
      <c r="T16" s="12">
        <v>1.23</v>
      </c>
      <c r="U16" s="12">
        <v>1.2450000000000001</v>
      </c>
      <c r="V16" s="12">
        <v>1.26</v>
      </c>
    </row>
    <row r="17" spans="1:22" ht="38.25" x14ac:dyDescent="0.2">
      <c r="B17" s="8">
        <v>11</v>
      </c>
      <c r="C17" s="9" t="s">
        <v>53</v>
      </c>
      <c r="D17" s="8" t="s">
        <v>1</v>
      </c>
      <c r="E17" s="10" t="s">
        <v>54</v>
      </c>
      <c r="F17" s="11" t="s">
        <v>18</v>
      </c>
      <c r="G17" s="11" t="s">
        <v>35</v>
      </c>
      <c r="H17" s="11" t="s">
        <v>20</v>
      </c>
      <c r="I17" s="11" t="s">
        <v>36</v>
      </c>
      <c r="J17" s="11" t="s">
        <v>22</v>
      </c>
      <c r="K17" s="11"/>
      <c r="L17" s="11"/>
      <c r="M17" s="11" t="s">
        <v>23</v>
      </c>
      <c r="N17" s="12">
        <v>0.11</v>
      </c>
      <c r="O17" s="12">
        <v>0.11</v>
      </c>
      <c r="P17" s="12">
        <v>0.11</v>
      </c>
      <c r="Q17" s="12">
        <v>0.11</v>
      </c>
      <c r="R17" s="12">
        <v>0.11</v>
      </c>
      <c r="S17" s="12">
        <v>0.11</v>
      </c>
      <c r="T17" s="12">
        <v>0.11</v>
      </c>
      <c r="U17" s="12">
        <v>0.11</v>
      </c>
      <c r="V17" s="12">
        <v>0.11</v>
      </c>
    </row>
    <row r="18" spans="1:22" ht="25.5" x14ac:dyDescent="0.2">
      <c r="B18" s="8">
        <v>12</v>
      </c>
      <c r="C18" s="9" t="s">
        <v>55</v>
      </c>
      <c r="D18" s="8" t="s">
        <v>0</v>
      </c>
      <c r="E18" s="10" t="s">
        <v>56</v>
      </c>
      <c r="F18" s="11" t="s">
        <v>18</v>
      </c>
      <c r="G18" s="11" t="s">
        <v>31</v>
      </c>
      <c r="H18" s="11" t="s">
        <v>20</v>
      </c>
      <c r="I18" s="11" t="s">
        <v>36</v>
      </c>
      <c r="J18" s="11" t="s">
        <v>57</v>
      </c>
      <c r="K18" s="11"/>
      <c r="L18" s="11"/>
      <c r="M18" s="11"/>
      <c r="N18" s="12">
        <v>13.87</v>
      </c>
      <c r="O18" s="12">
        <v>15</v>
      </c>
      <c r="P18" s="12">
        <v>17.5</v>
      </c>
      <c r="Q18" s="12">
        <v>10.7</v>
      </c>
      <c r="R18" s="12">
        <v>0</v>
      </c>
      <c r="S18" s="12">
        <v>0</v>
      </c>
      <c r="T18" s="12">
        <v>0</v>
      </c>
      <c r="U18" s="12">
        <v>0</v>
      </c>
      <c r="V18" s="12">
        <v>0</v>
      </c>
    </row>
    <row r="19" spans="1:22" ht="38.25" x14ac:dyDescent="0.2">
      <c r="B19" s="8">
        <v>13</v>
      </c>
      <c r="C19" s="9" t="s">
        <v>58</v>
      </c>
      <c r="D19" s="8" t="s">
        <v>0</v>
      </c>
      <c r="E19" s="10" t="s">
        <v>59</v>
      </c>
      <c r="F19" s="11" t="s">
        <v>18</v>
      </c>
      <c r="G19" s="11" t="s">
        <v>31</v>
      </c>
      <c r="H19" s="11" t="s">
        <v>20</v>
      </c>
      <c r="I19" s="11" t="s">
        <v>36</v>
      </c>
      <c r="J19" s="11" t="s">
        <v>22</v>
      </c>
      <c r="K19" s="11"/>
      <c r="L19" s="11"/>
      <c r="M19" s="11"/>
      <c r="N19" s="12">
        <v>0</v>
      </c>
      <c r="O19" s="12">
        <v>0</v>
      </c>
      <c r="P19" s="12">
        <v>0</v>
      </c>
      <c r="Q19" s="12">
        <v>6.8</v>
      </c>
      <c r="R19" s="12">
        <v>18.267490903690632</v>
      </c>
      <c r="S19" s="12">
        <v>19.081447983960388</v>
      </c>
      <c r="T19" s="12">
        <v>19.895405064230726</v>
      </c>
      <c r="U19" s="12">
        <v>20.709362144501064</v>
      </c>
      <c r="V19" s="12">
        <v>21.523319224771694</v>
      </c>
    </row>
    <row r="20" spans="1:22" ht="38.25" x14ac:dyDescent="0.2">
      <c r="B20" s="8">
        <v>14</v>
      </c>
      <c r="C20" s="9" t="s">
        <v>60</v>
      </c>
      <c r="D20" s="8" t="s">
        <v>0</v>
      </c>
      <c r="E20" s="10" t="s">
        <v>61</v>
      </c>
      <c r="F20" s="11" t="s">
        <v>26</v>
      </c>
      <c r="G20" s="11" t="s">
        <v>39</v>
      </c>
      <c r="H20" s="11" t="s">
        <v>20</v>
      </c>
      <c r="I20" s="11" t="s">
        <v>36</v>
      </c>
      <c r="J20" s="11" t="s">
        <v>43</v>
      </c>
      <c r="K20" s="11" t="s">
        <v>23</v>
      </c>
      <c r="L20" s="11" t="s">
        <v>23</v>
      </c>
      <c r="M20" s="11" t="s">
        <v>23</v>
      </c>
      <c r="N20" s="12">
        <v>19</v>
      </c>
      <c r="O20" s="12">
        <v>19</v>
      </c>
      <c r="P20" s="12">
        <v>19</v>
      </c>
      <c r="Q20" s="12">
        <v>19</v>
      </c>
      <c r="R20" s="12">
        <v>19</v>
      </c>
      <c r="S20" s="12">
        <v>22.8</v>
      </c>
      <c r="T20" s="12">
        <v>22.8</v>
      </c>
      <c r="U20" s="12">
        <v>22.8</v>
      </c>
      <c r="V20" s="12">
        <v>22.8</v>
      </c>
    </row>
    <row r="21" spans="1:22" ht="25.5" x14ac:dyDescent="0.2">
      <c r="B21" s="8">
        <v>15</v>
      </c>
      <c r="C21" s="9" t="s">
        <v>62</v>
      </c>
      <c r="D21" s="8" t="s">
        <v>0</v>
      </c>
      <c r="E21" s="10" t="s">
        <v>63</v>
      </c>
      <c r="F21" s="11" t="s">
        <v>26</v>
      </c>
      <c r="G21" s="11" t="s">
        <v>39</v>
      </c>
      <c r="H21" s="11" t="s">
        <v>20</v>
      </c>
      <c r="I21" s="11" t="s">
        <v>64</v>
      </c>
      <c r="J21" s="11" t="s">
        <v>43</v>
      </c>
      <c r="K21" s="11" t="s">
        <v>23</v>
      </c>
      <c r="L21" s="11" t="s">
        <v>23</v>
      </c>
      <c r="M21" s="11" t="s">
        <v>23</v>
      </c>
      <c r="N21" s="12">
        <v>3.8</v>
      </c>
      <c r="O21" s="12">
        <v>3.8</v>
      </c>
      <c r="P21" s="12">
        <v>3.8</v>
      </c>
      <c r="Q21" s="12">
        <v>3.8</v>
      </c>
      <c r="R21" s="12">
        <v>3.8</v>
      </c>
      <c r="S21" s="12">
        <v>3.8</v>
      </c>
      <c r="T21" s="12">
        <v>3.8</v>
      </c>
      <c r="U21" s="12">
        <v>3.8</v>
      </c>
      <c r="V21" s="12">
        <v>3.8</v>
      </c>
    </row>
    <row r="22" spans="1:22" ht="51" x14ac:dyDescent="0.2">
      <c r="B22" s="8">
        <v>16</v>
      </c>
      <c r="C22" s="9" t="s">
        <v>65</v>
      </c>
      <c r="D22" s="8" t="s">
        <v>0</v>
      </c>
      <c r="E22" s="10" t="s">
        <v>66</v>
      </c>
      <c r="F22" s="11" t="s">
        <v>26</v>
      </c>
      <c r="G22" s="11" t="s">
        <v>19</v>
      </c>
      <c r="H22" s="11" t="s">
        <v>20</v>
      </c>
      <c r="I22" s="11" t="s">
        <v>21</v>
      </c>
      <c r="J22" s="11" t="s">
        <v>22</v>
      </c>
      <c r="K22" s="11" t="s">
        <v>23</v>
      </c>
      <c r="L22" s="11"/>
      <c r="M22" s="11"/>
      <c r="N22" s="12">
        <v>2.8</v>
      </c>
      <c r="O22" s="12">
        <v>2.8</v>
      </c>
      <c r="P22" s="12">
        <v>2.8</v>
      </c>
      <c r="Q22" s="12">
        <v>2.8</v>
      </c>
      <c r="R22" s="12">
        <v>4.8</v>
      </c>
      <c r="S22" s="12">
        <v>6.8</v>
      </c>
      <c r="T22" s="12">
        <v>8.8000000000000007</v>
      </c>
      <c r="U22" s="12">
        <v>11.2</v>
      </c>
      <c r="V22" s="12">
        <v>13.2</v>
      </c>
    </row>
    <row r="23" spans="1:22" ht="38.25" x14ac:dyDescent="0.2">
      <c r="B23" s="8">
        <v>17</v>
      </c>
      <c r="C23" s="9" t="s">
        <v>67</v>
      </c>
      <c r="D23" s="8" t="s">
        <v>0</v>
      </c>
      <c r="E23" s="10" t="s">
        <v>68</v>
      </c>
      <c r="F23" s="11" t="s">
        <v>18</v>
      </c>
      <c r="G23" s="11" t="s">
        <v>31</v>
      </c>
      <c r="H23" s="11" t="s">
        <v>20</v>
      </c>
      <c r="I23" s="11" t="s">
        <v>32</v>
      </c>
      <c r="J23" s="11" t="s">
        <v>22</v>
      </c>
      <c r="K23" s="11"/>
      <c r="L23" s="11" t="s">
        <v>23</v>
      </c>
      <c r="M23" s="11"/>
      <c r="N23" s="12">
        <v>5.2190000000000003</v>
      </c>
      <c r="O23" s="12">
        <v>5.2190000000000003</v>
      </c>
      <c r="P23" s="12">
        <v>5.2190000000000003</v>
      </c>
      <c r="Q23" s="12">
        <v>5.2190000000000003</v>
      </c>
      <c r="R23" s="12">
        <v>7.0609999999999999</v>
      </c>
      <c r="S23" s="12">
        <v>8.5960000000000001</v>
      </c>
      <c r="T23" s="12">
        <v>10.131</v>
      </c>
      <c r="U23" s="12">
        <v>11.666</v>
      </c>
      <c r="V23" s="12">
        <v>13.201000000000001</v>
      </c>
    </row>
    <row r="24" spans="1:22" ht="38.25" x14ac:dyDescent="0.2">
      <c r="B24" s="8">
        <v>18</v>
      </c>
      <c r="C24" s="9" t="s">
        <v>69</v>
      </c>
      <c r="D24" s="8" t="s">
        <v>0</v>
      </c>
      <c r="E24" s="10" t="s">
        <v>70</v>
      </c>
      <c r="F24" s="11" t="s">
        <v>26</v>
      </c>
      <c r="G24" s="11" t="s">
        <v>39</v>
      </c>
      <c r="H24" s="11" t="s">
        <v>20</v>
      </c>
      <c r="I24" s="11" t="s">
        <v>36</v>
      </c>
      <c r="J24" s="11" t="s">
        <v>22</v>
      </c>
      <c r="K24" s="11" t="s">
        <v>23</v>
      </c>
      <c r="L24" s="11"/>
      <c r="M24" s="11" t="s">
        <v>23</v>
      </c>
      <c r="N24" s="12">
        <v>8.4</v>
      </c>
      <c r="O24" s="12">
        <v>12.8</v>
      </c>
      <c r="P24" s="12">
        <v>17.2</v>
      </c>
      <c r="Q24" s="12">
        <v>21.6</v>
      </c>
      <c r="R24" s="12">
        <v>21.6</v>
      </c>
      <c r="S24" s="12">
        <v>21.6</v>
      </c>
      <c r="T24" s="12">
        <v>21.6</v>
      </c>
      <c r="U24" s="12">
        <v>21.6</v>
      </c>
      <c r="V24" s="12">
        <v>21.6</v>
      </c>
    </row>
    <row r="25" spans="1:22" ht="38.25" x14ac:dyDescent="0.2">
      <c r="B25" s="8">
        <v>19</v>
      </c>
      <c r="C25" s="9" t="s">
        <v>71</v>
      </c>
      <c r="D25" s="8" t="s">
        <v>0</v>
      </c>
      <c r="E25" s="10" t="s">
        <v>72</v>
      </c>
      <c r="F25" s="11" t="s">
        <v>18</v>
      </c>
      <c r="G25" s="11" t="s">
        <v>73</v>
      </c>
      <c r="H25" s="11" t="s">
        <v>20</v>
      </c>
      <c r="I25" s="11" t="s">
        <v>74</v>
      </c>
      <c r="J25" s="11" t="s">
        <v>22</v>
      </c>
      <c r="K25" s="11"/>
      <c r="L25" s="11" t="s">
        <v>23</v>
      </c>
      <c r="M25" s="11" t="s">
        <v>23</v>
      </c>
      <c r="N25" s="12">
        <v>8.3000000000000004E-2</v>
      </c>
      <c r="O25" s="12">
        <v>8.3000000000000004E-2</v>
      </c>
      <c r="P25" s="12">
        <v>8.3000000000000004E-2</v>
      </c>
      <c r="Q25" s="12">
        <v>8.3000000000000004E-2</v>
      </c>
      <c r="R25" s="12">
        <v>8.3000000000000004E-2</v>
      </c>
      <c r="S25" s="12">
        <v>0.16600000000000001</v>
      </c>
      <c r="T25" s="12">
        <v>0.249</v>
      </c>
      <c r="U25" s="12">
        <v>0.249</v>
      </c>
      <c r="V25" s="12">
        <v>0.33200000000000002</v>
      </c>
    </row>
    <row r="26" spans="1:22" ht="25.5" x14ac:dyDescent="0.2">
      <c r="B26" s="8">
        <v>20</v>
      </c>
      <c r="C26" s="9" t="s">
        <v>75</v>
      </c>
      <c r="D26" s="8" t="s">
        <v>0</v>
      </c>
      <c r="E26" s="10" t="s">
        <v>76</v>
      </c>
      <c r="F26" s="11" t="s">
        <v>18</v>
      </c>
      <c r="G26" s="11" t="s">
        <v>73</v>
      </c>
      <c r="H26" s="11" t="s">
        <v>20</v>
      </c>
      <c r="I26" s="11" t="s">
        <v>74</v>
      </c>
      <c r="J26" s="11" t="s">
        <v>22</v>
      </c>
      <c r="K26" s="11"/>
      <c r="L26" s="11" t="s">
        <v>23</v>
      </c>
      <c r="M26" s="11"/>
      <c r="N26" s="12">
        <v>0.41499999999999998</v>
      </c>
      <c r="O26" s="12">
        <v>0.41499999999999998</v>
      </c>
      <c r="P26" s="12">
        <v>0.41499999999999998</v>
      </c>
      <c r="Q26" s="12">
        <v>0.41499999999999998</v>
      </c>
      <c r="R26" s="12">
        <v>0.498</v>
      </c>
      <c r="S26" s="12">
        <v>0.498</v>
      </c>
      <c r="T26" s="12">
        <v>0.58099999999999996</v>
      </c>
      <c r="U26" s="12">
        <v>0.66400000000000003</v>
      </c>
      <c r="V26" s="12">
        <v>0.66400000000000003</v>
      </c>
    </row>
    <row r="27" spans="1:22" ht="38.25" customHeight="1" x14ac:dyDescent="0.2">
      <c r="A27" s="13"/>
      <c r="B27" s="86">
        <v>21</v>
      </c>
      <c r="C27" s="83" t="s">
        <v>77</v>
      </c>
      <c r="D27" s="88" t="s">
        <v>2</v>
      </c>
      <c r="E27" s="83" t="s">
        <v>78</v>
      </c>
      <c r="F27" s="83" t="s">
        <v>18</v>
      </c>
      <c r="G27" s="83" t="s">
        <v>31</v>
      </c>
      <c r="H27" s="83" t="s">
        <v>20</v>
      </c>
      <c r="I27" s="83" t="s">
        <v>36</v>
      </c>
      <c r="J27" s="83" t="s">
        <v>22</v>
      </c>
      <c r="K27" s="14"/>
      <c r="L27" s="14" t="s">
        <v>23</v>
      </c>
      <c r="M27" s="14"/>
      <c r="N27" s="15">
        <v>2.8679999999999999</v>
      </c>
      <c r="O27" s="15">
        <v>3.456</v>
      </c>
      <c r="P27" s="15">
        <v>4.1159999999999997</v>
      </c>
      <c r="Q27" s="15">
        <v>4.8419999999999996</v>
      </c>
      <c r="R27" s="15">
        <v>5.64</v>
      </c>
      <c r="S27" s="15">
        <v>6.5039999999999996</v>
      </c>
      <c r="T27" s="15">
        <v>7.4340000000000002</v>
      </c>
      <c r="U27" s="15">
        <v>8.4179999999999993</v>
      </c>
      <c r="V27" s="15">
        <v>9.4559999999999995</v>
      </c>
    </row>
    <row r="28" spans="1:22" x14ac:dyDescent="0.2">
      <c r="A28" s="13"/>
      <c r="B28" s="87"/>
      <c r="C28" s="84"/>
      <c r="D28" s="89"/>
      <c r="E28" s="84"/>
      <c r="F28" s="84"/>
      <c r="G28" s="84"/>
      <c r="H28" s="84"/>
      <c r="I28" s="84"/>
      <c r="J28" s="84"/>
      <c r="K28" s="14"/>
      <c r="L28" s="14" t="s">
        <v>23</v>
      </c>
      <c r="M28" s="14"/>
      <c r="N28" s="12">
        <v>2.39</v>
      </c>
      <c r="O28" s="12">
        <v>2.88</v>
      </c>
      <c r="P28" s="12">
        <v>3.43</v>
      </c>
      <c r="Q28" s="12">
        <v>4.0350000000000001</v>
      </c>
      <c r="R28" s="12">
        <v>4.7</v>
      </c>
      <c r="S28" s="12">
        <v>5.42</v>
      </c>
      <c r="T28" s="12">
        <v>6.1950000000000003</v>
      </c>
      <c r="U28" s="12">
        <v>7.0149999999999997</v>
      </c>
      <c r="V28" s="12">
        <v>7.88</v>
      </c>
    </row>
    <row r="29" spans="1:22" ht="38.25" x14ac:dyDescent="0.2">
      <c r="B29" s="8">
        <v>22</v>
      </c>
      <c r="C29" s="9" t="s">
        <v>79</v>
      </c>
      <c r="D29" s="8" t="s">
        <v>0</v>
      </c>
      <c r="E29" s="10" t="s">
        <v>80</v>
      </c>
      <c r="F29" s="11" t="s">
        <v>26</v>
      </c>
      <c r="G29" s="11" t="s">
        <v>39</v>
      </c>
      <c r="H29" s="11" t="s">
        <v>20</v>
      </c>
      <c r="I29" s="11" t="s">
        <v>36</v>
      </c>
      <c r="J29" s="11" t="s">
        <v>22</v>
      </c>
      <c r="K29" s="11"/>
      <c r="L29" s="11"/>
      <c r="M29" s="11" t="s">
        <v>23</v>
      </c>
      <c r="N29" s="12">
        <v>0.64800000000000002</v>
      </c>
      <c r="O29" s="12">
        <v>0.97799999999999998</v>
      </c>
      <c r="P29" s="12">
        <v>1.38</v>
      </c>
      <c r="Q29" s="12">
        <v>1.788</v>
      </c>
      <c r="R29" s="12">
        <v>2.4660000000000002</v>
      </c>
      <c r="S29" s="12">
        <v>3.2759999999999998</v>
      </c>
      <c r="T29" s="12">
        <v>4.1820000000000004</v>
      </c>
      <c r="U29" s="12">
        <v>5.2859999999999996</v>
      </c>
      <c r="V29" s="12">
        <v>6.6779999999999999</v>
      </c>
    </row>
    <row r="30" spans="1:22" ht="38.25" x14ac:dyDescent="0.2">
      <c r="B30" s="8">
        <v>23</v>
      </c>
      <c r="C30" s="9" t="s">
        <v>81</v>
      </c>
      <c r="D30" s="8" t="s">
        <v>0</v>
      </c>
      <c r="E30" s="9" t="s">
        <v>82</v>
      </c>
      <c r="F30" s="11" t="s">
        <v>26</v>
      </c>
      <c r="G30" s="11" t="s">
        <v>39</v>
      </c>
      <c r="H30" s="11" t="s">
        <v>20</v>
      </c>
      <c r="I30" s="11" t="s">
        <v>36</v>
      </c>
      <c r="J30" s="11" t="s">
        <v>22</v>
      </c>
      <c r="K30" s="11"/>
      <c r="L30" s="11"/>
      <c r="M30" s="11" t="s">
        <v>23</v>
      </c>
      <c r="N30" s="16">
        <v>0.09</v>
      </c>
      <c r="O30" s="16">
        <v>0.13800000000000001</v>
      </c>
      <c r="P30" s="16">
        <v>0.19800000000000001</v>
      </c>
      <c r="Q30" s="16">
        <v>0.252</v>
      </c>
      <c r="R30" s="16">
        <v>0.34799999999999998</v>
      </c>
      <c r="S30" s="16">
        <v>0.46200000000000002</v>
      </c>
      <c r="T30" s="16">
        <v>0.59399999999999997</v>
      </c>
      <c r="U30" s="16">
        <v>0.75</v>
      </c>
      <c r="V30" s="16">
        <v>0.94799999999999995</v>
      </c>
    </row>
    <row r="31" spans="1:22" ht="38.25" x14ac:dyDescent="0.2">
      <c r="B31" s="8">
        <v>24</v>
      </c>
      <c r="C31" s="9" t="s">
        <v>83</v>
      </c>
      <c r="D31" s="8" t="s">
        <v>1</v>
      </c>
      <c r="E31" s="10" t="s">
        <v>84</v>
      </c>
      <c r="F31" s="11" t="s">
        <v>18</v>
      </c>
      <c r="G31" s="11" t="s">
        <v>31</v>
      </c>
      <c r="H31" s="11" t="s">
        <v>20</v>
      </c>
      <c r="I31" s="11" t="s">
        <v>32</v>
      </c>
      <c r="J31" s="11" t="s">
        <v>22</v>
      </c>
      <c r="K31" s="8"/>
      <c r="L31" s="8" t="s">
        <v>23</v>
      </c>
      <c r="M31" s="8"/>
      <c r="N31" s="16">
        <v>0.2</v>
      </c>
      <c r="O31" s="16">
        <v>0.4</v>
      </c>
      <c r="P31" s="16">
        <v>0.4</v>
      </c>
      <c r="Q31" s="16">
        <v>0.6</v>
      </c>
      <c r="R31" s="16">
        <v>0.8</v>
      </c>
      <c r="S31" s="16">
        <v>1</v>
      </c>
      <c r="T31" s="16">
        <v>1.2</v>
      </c>
      <c r="U31" s="16">
        <v>1.4</v>
      </c>
      <c r="V31" s="16">
        <v>1.8</v>
      </c>
    </row>
    <row r="33" spans="1:2" x14ac:dyDescent="0.2">
      <c r="A33" s="17" t="s">
        <v>4</v>
      </c>
      <c r="B33" s="1" t="s">
        <v>85</v>
      </c>
    </row>
    <row r="34" spans="1:2" x14ac:dyDescent="0.2">
      <c r="B34" s="72" t="s">
        <v>185</v>
      </c>
    </row>
  </sheetData>
  <mergeCells count="11">
    <mergeCell ref="J27:J28"/>
    <mergeCell ref="K5:M5"/>
    <mergeCell ref="N5:V5"/>
    <mergeCell ref="B27:B28"/>
    <mergeCell ref="C27:C28"/>
    <mergeCell ref="D27:D28"/>
    <mergeCell ref="E27:E28"/>
    <mergeCell ref="F27:F28"/>
    <mergeCell ref="G27:G28"/>
    <mergeCell ref="H27:H28"/>
    <mergeCell ref="I27:I28"/>
  </mergeCells>
  <hyperlinks>
    <hyperlink ref="B34" r:id="rId1"/>
  </hyperlinks>
  <pageMargins left="0.7" right="0.7" top="0.75" bottom="0.75" header="0.3" footer="0.3"/>
  <pageSetup orientation="portrait" r:id="rId2"/>
  <headerFooter>
    <oddHeader>&amp;LAppendix D-2: DER Preferred Portfolio Selection&amp;RClean Energy Implementation Plan</oddHeader>
    <oddFooter>&amp;LDECEMBER 17, 2021&amp;C&amp;P of &amp;N&amp;RPuget Sound Energy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7"/>
  <sheetViews>
    <sheetView zoomScaleNormal="100" workbookViewId="0">
      <selection activeCell="D20" sqref="D20"/>
    </sheetView>
  </sheetViews>
  <sheetFormatPr defaultColWidth="10.7109375" defaultRowHeight="12.75" x14ac:dyDescent="0.25"/>
  <cols>
    <col min="1" max="1" width="2.7109375" style="1" customWidth="1"/>
    <col min="2" max="2" width="8.7109375" style="1" customWidth="1"/>
    <col min="3" max="3" width="60.7109375" style="2" customWidth="1"/>
    <col min="4" max="4" width="30.7109375" style="73" customWidth="1"/>
    <col min="5" max="5" width="2.7109375" style="1" customWidth="1"/>
    <col min="6" max="16384" width="10.7109375" style="1"/>
  </cols>
  <sheetData>
    <row r="2" spans="2:4" x14ac:dyDescent="0.25">
      <c r="B2" s="29" t="s">
        <v>98</v>
      </c>
      <c r="C2" s="18" t="s">
        <v>106</v>
      </c>
      <c r="D2" s="18" t="s">
        <v>170</v>
      </c>
    </row>
    <row r="3" spans="2:4" ht="38.25" x14ac:dyDescent="0.25">
      <c r="B3" s="30">
        <v>1</v>
      </c>
      <c r="C3" s="2" t="s">
        <v>189</v>
      </c>
      <c r="D3" s="77" t="s">
        <v>171</v>
      </c>
    </row>
    <row r="4" spans="2:4" ht="38.25" customHeight="1" x14ac:dyDescent="0.25">
      <c r="B4" s="30">
        <v>2</v>
      </c>
      <c r="C4" s="2" t="s">
        <v>155</v>
      </c>
      <c r="D4" s="90" t="s">
        <v>172</v>
      </c>
    </row>
    <row r="5" spans="2:4" x14ac:dyDescent="0.25">
      <c r="B5" s="30">
        <v>3</v>
      </c>
      <c r="C5" s="2" t="s">
        <v>99</v>
      </c>
      <c r="D5" s="90"/>
    </row>
    <row r="6" spans="2:4" ht="25.5" x14ac:dyDescent="0.25">
      <c r="B6" s="30">
        <v>4</v>
      </c>
      <c r="C6" s="2" t="s">
        <v>100</v>
      </c>
      <c r="D6" s="90"/>
    </row>
    <row r="7" spans="2:4" ht="38.25" x14ac:dyDescent="0.25">
      <c r="B7" s="30">
        <v>5</v>
      </c>
      <c r="C7" s="2" t="s">
        <v>101</v>
      </c>
      <c r="D7" s="77" t="s">
        <v>173</v>
      </c>
    </row>
  </sheetData>
  <mergeCells count="1">
    <mergeCell ref="D4:D6"/>
  </mergeCells>
  <pageMargins left="0.7" right="0.7" top="0.75" bottom="0.75" header="0.3" footer="0.3"/>
  <pageSetup orientation="portrait" r:id="rId1"/>
  <headerFooter>
    <oddHeader>&amp;LAppendix D-2: DER Preferred Portfolio Selection&amp;RClean Energy Implementation Plan</oddHeader>
    <oddFooter>&amp;LDECEMBER 17, 2021&amp;C&amp;P of &amp;N&amp;RPuget Sound Energy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Y46"/>
  <sheetViews>
    <sheetView zoomScaleNormal="100" workbookViewId="0">
      <pane xSplit="8" ySplit="17" topLeftCell="I18" activePane="bottomRight" state="frozen"/>
      <selection activeCell="D20" sqref="D20"/>
      <selection pane="topRight" activeCell="D20" sqref="D20"/>
      <selection pane="bottomLeft" activeCell="D20" sqref="D20"/>
      <selection pane="bottomRight" activeCell="D20" sqref="D20"/>
    </sheetView>
  </sheetViews>
  <sheetFormatPr defaultColWidth="10.7109375" defaultRowHeight="15" outlineLevelRow="1" outlineLevelCol="1" x14ac:dyDescent="0.25"/>
  <cols>
    <col min="1" max="1" width="2.7109375" style="2" customWidth="1"/>
    <col min="2" max="2" width="5.7109375" style="2" customWidth="1"/>
    <col min="3" max="3" width="30.7109375" style="2" customWidth="1"/>
    <col min="4" max="8" width="10.7109375" style="2" customWidth="1"/>
    <col min="9" max="12" width="7.7109375" style="2" customWidth="1"/>
    <col min="13" max="17" width="7.7109375" style="2" hidden="1" customWidth="1" outlineLevel="1"/>
    <col min="18" max="18" width="10.7109375" style="2" customWidth="1" collapsed="1"/>
    <col min="19" max="19" width="16.140625" style="2" customWidth="1"/>
    <col min="20" max="20" width="8.7109375" style="2" customWidth="1"/>
    <col min="21" max="21" width="10.7109375" style="2" customWidth="1"/>
    <col min="22" max="22" width="6.7109375" style="2" customWidth="1" outlineLevel="1"/>
    <col min="23" max="23" width="60.7109375" style="2" customWidth="1"/>
    <col min="25" max="16384" width="10.7109375" style="2"/>
  </cols>
  <sheetData>
    <row r="1" spans="2:24" x14ac:dyDescent="0.25">
      <c r="B1" s="18" t="s">
        <v>109</v>
      </c>
      <c r="C1" s="18" t="s">
        <v>110</v>
      </c>
    </row>
    <row r="2" spans="2:24" ht="12.75" x14ac:dyDescent="0.2">
      <c r="B2" s="51" t="s">
        <v>124</v>
      </c>
      <c r="C2" s="52" t="s">
        <v>188</v>
      </c>
      <c r="X2" s="3"/>
    </row>
    <row r="3" spans="2:24" ht="12.75" x14ac:dyDescent="0.2">
      <c r="B3" s="53" t="s">
        <v>123</v>
      </c>
      <c r="C3" s="1" t="s">
        <v>156</v>
      </c>
      <c r="X3" s="3"/>
    </row>
    <row r="4" spans="2:24" ht="12.75" x14ac:dyDescent="0.2">
      <c r="B4" s="51">
        <v>1</v>
      </c>
      <c r="C4" s="1" t="s">
        <v>190</v>
      </c>
      <c r="X4" s="3"/>
    </row>
    <row r="5" spans="2:24" ht="12.75" x14ac:dyDescent="0.2">
      <c r="B5" s="51">
        <v>2</v>
      </c>
      <c r="C5" s="1" t="s">
        <v>174</v>
      </c>
      <c r="X5" s="3"/>
    </row>
    <row r="6" spans="2:24" ht="12.75" x14ac:dyDescent="0.2">
      <c r="B6" s="51">
        <v>3</v>
      </c>
      <c r="C6" s="1" t="s">
        <v>175</v>
      </c>
      <c r="X6" s="3"/>
    </row>
    <row r="7" spans="2:24" ht="12.75" x14ac:dyDescent="0.2">
      <c r="B7" s="51">
        <v>4</v>
      </c>
      <c r="C7" s="1" t="s">
        <v>111</v>
      </c>
      <c r="X7" s="3"/>
    </row>
    <row r="8" spans="2:24" s="73" customFormat="1" ht="12.75" x14ac:dyDescent="0.2">
      <c r="B8" s="51" t="s">
        <v>176</v>
      </c>
      <c r="C8" s="1" t="s">
        <v>177</v>
      </c>
      <c r="X8" s="3"/>
    </row>
    <row r="9" spans="2:24" ht="25.5" hidden="1" customHeight="1" outlineLevel="1" x14ac:dyDescent="0.2">
      <c r="B9" s="6" t="s">
        <v>4</v>
      </c>
      <c r="C9" s="92" t="s">
        <v>169</v>
      </c>
      <c r="D9" s="92"/>
      <c r="E9" s="92"/>
      <c r="F9" s="92"/>
      <c r="G9" s="92"/>
      <c r="H9" s="92"/>
      <c r="I9" s="92"/>
      <c r="J9" s="92"/>
      <c r="K9" s="92"/>
      <c r="L9" s="92"/>
      <c r="M9" s="92"/>
      <c r="N9" s="92"/>
      <c r="O9" s="92"/>
      <c r="P9" s="92"/>
      <c r="Q9" s="92"/>
      <c r="R9" s="92"/>
      <c r="S9" s="92"/>
      <c r="T9" s="92"/>
      <c r="U9" s="92"/>
      <c r="V9" s="92"/>
      <c r="W9" s="92"/>
      <c r="X9" s="3"/>
    </row>
    <row r="10" spans="2:24" ht="12.75" hidden="1" outlineLevel="1" x14ac:dyDescent="0.2">
      <c r="B10" s="6"/>
      <c r="C10" s="72" t="s">
        <v>204</v>
      </c>
      <c r="X10" s="3"/>
    </row>
    <row r="11" spans="2:24" ht="12.75" hidden="1" outlineLevel="1" x14ac:dyDescent="0.2">
      <c r="B11" s="6" t="s">
        <v>146</v>
      </c>
      <c r="C11" s="1" t="s">
        <v>187</v>
      </c>
      <c r="X11" s="3"/>
    </row>
    <row r="12" spans="2:24" ht="12.75" hidden="1" outlineLevel="1" x14ac:dyDescent="0.2">
      <c r="B12" s="6" t="s">
        <v>147</v>
      </c>
      <c r="C12" s="1" t="s">
        <v>186</v>
      </c>
      <c r="X12" s="3"/>
    </row>
    <row r="13" spans="2:24" ht="12.75" hidden="1" outlineLevel="1" x14ac:dyDescent="0.2">
      <c r="B13" s="6" t="s">
        <v>149</v>
      </c>
      <c r="C13" s="1" t="s">
        <v>168</v>
      </c>
      <c r="X13" s="3"/>
    </row>
    <row r="14" spans="2:24" ht="12.75" hidden="1" outlineLevel="1" x14ac:dyDescent="0.2">
      <c r="B14" s="6"/>
      <c r="C14" s="72" t="s">
        <v>203</v>
      </c>
      <c r="X14" s="3"/>
    </row>
    <row r="15" spans="2:24" ht="12.75" hidden="1" outlineLevel="1" x14ac:dyDescent="0.2">
      <c r="B15" s="6" t="s">
        <v>153</v>
      </c>
      <c r="C15" s="1" t="s">
        <v>167</v>
      </c>
      <c r="X15" s="3"/>
    </row>
    <row r="16" spans="2:24" ht="12.75" collapsed="1" x14ac:dyDescent="0.2">
      <c r="H16" s="18"/>
      <c r="I16" s="91" t="s">
        <v>4</v>
      </c>
      <c r="J16" s="91"/>
      <c r="K16" s="91"/>
      <c r="L16" s="91"/>
      <c r="M16" s="91"/>
      <c r="N16" s="91"/>
      <c r="O16" s="91"/>
      <c r="P16" s="91"/>
      <c r="Q16" s="91"/>
      <c r="R16" s="91"/>
      <c r="S16" s="71" t="s">
        <v>146</v>
      </c>
      <c r="T16" s="71" t="s">
        <v>147</v>
      </c>
      <c r="U16" s="71" t="s">
        <v>149</v>
      </c>
      <c r="V16" s="71" t="s">
        <v>153</v>
      </c>
      <c r="W16" s="55"/>
      <c r="X16" s="3"/>
    </row>
    <row r="17" spans="2:23" s="18" customFormat="1" ht="38.25" x14ac:dyDescent="0.25">
      <c r="B17" s="7" t="s">
        <v>7</v>
      </c>
      <c r="C17" s="7" t="s">
        <v>8</v>
      </c>
      <c r="D17" s="7" t="s">
        <v>9</v>
      </c>
      <c r="E17" s="7" t="s">
        <v>11</v>
      </c>
      <c r="F17" s="7" t="s">
        <v>12</v>
      </c>
      <c r="G17" s="7" t="s">
        <v>13</v>
      </c>
      <c r="H17" s="7" t="s">
        <v>14</v>
      </c>
      <c r="I17" s="7">
        <v>2022</v>
      </c>
      <c r="J17" s="7">
        <v>2023</v>
      </c>
      <c r="K17" s="7">
        <v>2024</v>
      </c>
      <c r="L17" s="7">
        <v>2025</v>
      </c>
      <c r="M17" s="7">
        <v>2026</v>
      </c>
      <c r="N17" s="7">
        <v>2027</v>
      </c>
      <c r="O17" s="7">
        <v>2028</v>
      </c>
      <c r="P17" s="7">
        <v>2029</v>
      </c>
      <c r="Q17" s="7">
        <v>2030</v>
      </c>
      <c r="R17" s="7" t="s">
        <v>89</v>
      </c>
      <c r="S17" s="7" t="s">
        <v>104</v>
      </c>
      <c r="T17" s="7" t="s">
        <v>88</v>
      </c>
      <c r="U17" s="36" t="s">
        <v>140</v>
      </c>
      <c r="V17" s="7" t="s">
        <v>103</v>
      </c>
      <c r="W17" s="7" t="s">
        <v>91</v>
      </c>
    </row>
    <row r="18" spans="2:23" ht="25.5" x14ac:dyDescent="0.25">
      <c r="B18" s="11">
        <v>14</v>
      </c>
      <c r="C18" s="9" t="s">
        <v>60</v>
      </c>
      <c r="D18" s="11" t="s">
        <v>0</v>
      </c>
      <c r="E18" s="58" t="s">
        <v>26</v>
      </c>
      <c r="F18" s="38" t="s">
        <v>39</v>
      </c>
      <c r="G18" s="58" t="s">
        <v>20</v>
      </c>
      <c r="H18" s="38" t="s">
        <v>36</v>
      </c>
      <c r="I18" s="81">
        <v>5.6</v>
      </c>
      <c r="J18" s="81">
        <v>4.8</v>
      </c>
      <c r="K18" s="81">
        <v>5.6</v>
      </c>
      <c r="L18" s="81">
        <v>0</v>
      </c>
      <c r="M18" s="12">
        <f>INDEX('DER Concepts'!$B$6:$V$31,MATCH($B18,'DER Concepts'!$B$6:$B$31,0),MATCH(M$17,'DER Concepts'!$B$6:$V$6,0))</f>
        <v>19</v>
      </c>
      <c r="N18" s="12">
        <f>INDEX('DER Concepts'!$B$6:$V$31,MATCH($B18,'DER Concepts'!$B$6:$B$31,0),MATCH(N$17,'DER Concepts'!$B$6:$V$6,0))</f>
        <v>22.8</v>
      </c>
      <c r="O18" s="12">
        <f>INDEX('DER Concepts'!$B$6:$V$31,MATCH($B18,'DER Concepts'!$B$6:$B$31,0),MATCH(O$17,'DER Concepts'!$B$6:$V$6,0))</f>
        <v>22.8</v>
      </c>
      <c r="P18" s="12">
        <f>INDEX('DER Concepts'!$B$6:$V$31,MATCH($B18,'DER Concepts'!$B$6:$B$31,0),MATCH(P$17,'DER Concepts'!$B$6:$V$6,0))</f>
        <v>22.8</v>
      </c>
      <c r="Q18" s="12">
        <f>INDEX('DER Concepts'!$B$6:$V$31,MATCH($B18,'DER Concepts'!$B$6:$B$31,0),MATCH(Q$17,'DER Concepts'!$B$6:$V$6,0))</f>
        <v>22.8</v>
      </c>
      <c r="R18" s="12">
        <f t="shared" ref="R18:R43" si="0">SUM(I18:L18)</f>
        <v>15.999999999999998</v>
      </c>
      <c r="S18" s="46">
        <v>-1.8382226655134737</v>
      </c>
      <c r="T18" s="20">
        <v>0.27205278634052843</v>
      </c>
      <c r="U18" s="19">
        <f>INDEX(CBI!$B$10:$H$35,MATCH($B18,CBI!$B$10:$B$35,0),MATCH(U$17,CBI!$B$10:$H$10,0))</f>
        <v>14</v>
      </c>
      <c r="V18" s="21" t="s">
        <v>23</v>
      </c>
      <c r="W18" s="9" t="s">
        <v>92</v>
      </c>
    </row>
    <row r="19" spans="2:23" ht="25.5" x14ac:dyDescent="0.25">
      <c r="B19" s="11">
        <v>24</v>
      </c>
      <c r="C19" s="9" t="s">
        <v>83</v>
      </c>
      <c r="D19" s="11" t="s">
        <v>1</v>
      </c>
      <c r="E19" s="58" t="s">
        <v>18</v>
      </c>
      <c r="F19" s="11" t="s">
        <v>31</v>
      </c>
      <c r="G19" s="58" t="s">
        <v>20</v>
      </c>
      <c r="H19" s="11" t="s">
        <v>32</v>
      </c>
      <c r="I19" s="81">
        <v>0</v>
      </c>
      <c r="J19" s="81">
        <f>INDEX('DER Concepts'!$B$6:$V$31,MATCH($B19,'DER Concepts'!$B$6:$B$31,0),MATCH(J$17,'DER Concepts'!$B$6:$V$6,0))+(VLOOKUP($B19,'DER Concepts'!$B$6:$N$31,13,FALSE)/3)</f>
        <v>0.46666666666666667</v>
      </c>
      <c r="K19" s="81">
        <f>INDEX('DER Concepts'!$B$6:$V$31,MATCH($B19,'DER Concepts'!$B$6:$B$31,0),MATCH(K$17,'DER Concepts'!$B$6:$V$6,0))+(VLOOKUP($B19,'DER Concepts'!$B$6:$N$31,13,FALSE)/3)</f>
        <v>0.46666666666666667</v>
      </c>
      <c r="L19" s="81">
        <f>INDEX('DER Concepts'!$B$6:$V$31,MATCH($B19,'DER Concepts'!$B$6:$B$31,0),MATCH(L$17,'DER Concepts'!$B$6:$V$6,0))+(VLOOKUP($B19,'DER Concepts'!$B$6:$N$31,13,FALSE)/3)</f>
        <v>0.66666666666666663</v>
      </c>
      <c r="M19" s="12">
        <f>INDEX('DER Concepts'!$B$6:$V$31,MATCH($B19,'DER Concepts'!$B$6:$B$31,0),MATCH(M$17,'DER Concepts'!$B$6:$V$6,0))</f>
        <v>0.8</v>
      </c>
      <c r="N19" s="12">
        <f>INDEX('DER Concepts'!$B$6:$V$31,MATCH($B19,'DER Concepts'!$B$6:$B$31,0),MATCH(N$17,'DER Concepts'!$B$6:$V$6,0))</f>
        <v>1</v>
      </c>
      <c r="O19" s="12">
        <f>INDEX('DER Concepts'!$B$6:$V$31,MATCH($B19,'DER Concepts'!$B$6:$B$31,0),MATCH(O$17,'DER Concepts'!$B$6:$V$6,0))</f>
        <v>1.2</v>
      </c>
      <c r="P19" s="12">
        <f>INDEX('DER Concepts'!$B$6:$V$31,MATCH($B19,'DER Concepts'!$B$6:$B$31,0),MATCH(P$17,'DER Concepts'!$B$6:$V$6,0))</f>
        <v>1.4</v>
      </c>
      <c r="Q19" s="12">
        <f>INDEX('DER Concepts'!$B$6:$V$31,MATCH($B19,'DER Concepts'!$B$6:$B$31,0),MATCH(Q$17,'DER Concepts'!$B$6:$V$6,0))</f>
        <v>1.8</v>
      </c>
      <c r="R19" s="12">
        <f t="shared" si="0"/>
        <v>1.6</v>
      </c>
      <c r="S19" s="46">
        <v>-0.52515932611883698</v>
      </c>
      <c r="T19" s="20">
        <v>0.25758908336664499</v>
      </c>
      <c r="U19" s="19">
        <f>INDEX(CBI!$B$10:$H$35,MATCH($B19,CBI!$B$10:$B$35,0),MATCH(U$17,CBI!$B$10:$H$10,0))</f>
        <v>13</v>
      </c>
      <c r="V19" s="21"/>
      <c r="W19" s="9"/>
    </row>
    <row r="20" spans="2:23" ht="25.5" x14ac:dyDescent="0.25">
      <c r="B20" s="11">
        <v>2</v>
      </c>
      <c r="C20" s="9" t="s">
        <v>24</v>
      </c>
      <c r="D20" s="11" t="s">
        <v>1</v>
      </c>
      <c r="E20" s="58" t="s">
        <v>26</v>
      </c>
      <c r="F20" s="11" t="s">
        <v>19</v>
      </c>
      <c r="G20" s="58" t="s">
        <v>27</v>
      </c>
      <c r="H20" s="11" t="s">
        <v>28</v>
      </c>
      <c r="I20" s="81">
        <v>0</v>
      </c>
      <c r="J20" s="81">
        <f>INDEX('DER Concepts'!$B$6:$V$31,MATCH($B20,'DER Concepts'!$B$6:$B$31,0),MATCH(J$17,'DER Concepts'!$B$6:$V$6,0))+(VLOOKUP($B20,'DER Concepts'!$B$6:$N$31,13,FALSE)/3)</f>
        <v>0</v>
      </c>
      <c r="K20" s="81">
        <f>INDEX('DER Concepts'!$B$6:$V$31,MATCH($B20,'DER Concepts'!$B$6:$B$31,0),MATCH(K$17,'DER Concepts'!$B$6:$V$6,0))+(VLOOKUP($B20,'DER Concepts'!$B$6:$N$31,13,FALSE)/3)</f>
        <v>0</v>
      </c>
      <c r="L20" s="81">
        <f>INDEX('DER Concepts'!$B$6:$V$31,MATCH($B20,'DER Concepts'!$B$6:$B$31,0),MATCH(L$17,'DER Concepts'!$B$6:$V$6,0))+(VLOOKUP($B20,'DER Concepts'!$B$6:$N$31,13,FALSE)/3)</f>
        <v>0</v>
      </c>
      <c r="M20" s="12">
        <f>INDEX('DER Concepts'!$B$6:$V$31,MATCH($B20,'DER Concepts'!$B$6:$B$31,0),MATCH(M$17,'DER Concepts'!$B$6:$V$6,0))</f>
        <v>0</v>
      </c>
      <c r="N20" s="12">
        <f>INDEX('DER Concepts'!$B$6:$V$31,MATCH($B20,'DER Concepts'!$B$6:$B$31,0),MATCH(N$17,'DER Concepts'!$B$6:$V$6,0))</f>
        <v>0</v>
      </c>
      <c r="O20" s="12">
        <f>INDEX('DER Concepts'!$B$6:$V$31,MATCH($B20,'DER Concepts'!$B$6:$B$31,0),MATCH(O$17,'DER Concepts'!$B$6:$V$6,0))</f>
        <v>5</v>
      </c>
      <c r="P20" s="12">
        <f>INDEX('DER Concepts'!$B$6:$V$31,MATCH($B20,'DER Concepts'!$B$6:$B$31,0),MATCH(P$17,'DER Concepts'!$B$6:$V$6,0))</f>
        <v>5</v>
      </c>
      <c r="Q20" s="12">
        <f>INDEX('DER Concepts'!$B$6:$V$31,MATCH($B20,'DER Concepts'!$B$6:$B$31,0),MATCH(Q$17,'DER Concepts'!$B$6:$V$6,0))</f>
        <v>5</v>
      </c>
      <c r="R20" s="12">
        <f t="shared" si="0"/>
        <v>0</v>
      </c>
      <c r="S20" s="46">
        <v>0</v>
      </c>
      <c r="T20" s="20">
        <v>0</v>
      </c>
      <c r="U20" s="19">
        <f>INDEX(CBI!$B$10:$H$35,MATCH($B20,CBI!$B$10:$B$35,0),MATCH(U$17,CBI!$B$10:$H$10,0))</f>
        <v>14</v>
      </c>
      <c r="V20" s="21"/>
      <c r="W20" s="9"/>
    </row>
    <row r="21" spans="2:23" ht="25.5" x14ac:dyDescent="0.25">
      <c r="B21" s="11">
        <v>12</v>
      </c>
      <c r="C21" s="9" t="s">
        <v>55</v>
      </c>
      <c r="D21" s="11" t="s">
        <v>0</v>
      </c>
      <c r="E21" s="58" t="s">
        <v>18</v>
      </c>
      <c r="F21" s="11" t="s">
        <v>31</v>
      </c>
      <c r="G21" s="58" t="s">
        <v>20</v>
      </c>
      <c r="H21" s="11" t="s">
        <v>36</v>
      </c>
      <c r="I21" s="81">
        <f>INDEX('DER Concepts'!$B$6:$V$31,MATCH($B21,'DER Concepts'!$B$6:$B$31,0),MATCH(I$17,'DER Concepts'!$B$6:$V$6,0))</f>
        <v>13.87</v>
      </c>
      <c r="J21" s="81">
        <f>INDEX('DER Concepts'!$B$6:$V$31,MATCH($B21,'DER Concepts'!$B$6:$B$31,0),MATCH(J$17,'DER Concepts'!$B$6:$V$6,0))</f>
        <v>15</v>
      </c>
      <c r="K21" s="81">
        <f>INDEX('DER Concepts'!$B$6:$V$31,MATCH($B21,'DER Concepts'!$B$6:$B$31,0),MATCH(K$17,'DER Concepts'!$B$6:$V$6,0))</f>
        <v>17.5</v>
      </c>
      <c r="L21" s="81">
        <f>INDEX('DER Concepts'!$B$6:$V$31,MATCH($B21,'DER Concepts'!$B$6:$B$31,0),MATCH(L$17,'DER Concepts'!$B$6:$V$6,0))</f>
        <v>10.7</v>
      </c>
      <c r="M21" s="12">
        <f>INDEX('DER Concepts'!$B$6:$V$31,MATCH($B21,'DER Concepts'!$B$6:$B$31,0),MATCH(M$17,'DER Concepts'!$B$6:$V$6,0))</f>
        <v>0</v>
      </c>
      <c r="N21" s="12">
        <f>INDEX('DER Concepts'!$B$6:$V$31,MATCH($B21,'DER Concepts'!$B$6:$B$31,0),MATCH(N$17,'DER Concepts'!$B$6:$V$6,0))</f>
        <v>0</v>
      </c>
      <c r="O21" s="12">
        <f>INDEX('DER Concepts'!$B$6:$V$31,MATCH($B21,'DER Concepts'!$B$6:$B$31,0),MATCH(O$17,'DER Concepts'!$B$6:$V$6,0))</f>
        <v>0</v>
      </c>
      <c r="P21" s="12">
        <f>INDEX('DER Concepts'!$B$6:$V$31,MATCH($B21,'DER Concepts'!$B$6:$B$31,0),MATCH(P$17,'DER Concepts'!$B$6:$V$6,0))</f>
        <v>0</v>
      </c>
      <c r="Q21" s="12">
        <f>INDEX('DER Concepts'!$B$6:$V$31,MATCH($B21,'DER Concepts'!$B$6:$B$31,0),MATCH(Q$17,'DER Concepts'!$B$6:$V$6,0))</f>
        <v>0</v>
      </c>
      <c r="R21" s="12">
        <f t="shared" si="0"/>
        <v>57.069999999999993</v>
      </c>
      <c r="S21" s="46">
        <v>0</v>
      </c>
      <c r="T21" s="20">
        <v>0.27591767984729265</v>
      </c>
      <c r="U21" s="19">
        <f>INDEX(CBI!$B$10:$H$35,MATCH($B21,CBI!$B$10:$B$35,0),MATCH(U$17,CBI!$B$10:$H$10,0))</f>
        <v>0</v>
      </c>
      <c r="V21" s="21" t="s">
        <v>23</v>
      </c>
      <c r="W21" s="9" t="s">
        <v>93</v>
      </c>
    </row>
    <row r="22" spans="2:23" ht="25.5" x14ac:dyDescent="0.25">
      <c r="B22" s="11">
        <v>13</v>
      </c>
      <c r="C22" s="9" t="s">
        <v>58</v>
      </c>
      <c r="D22" s="11" t="s">
        <v>0</v>
      </c>
      <c r="E22" s="58" t="s">
        <v>18</v>
      </c>
      <c r="F22" s="11" t="s">
        <v>31</v>
      </c>
      <c r="G22" s="58" t="s">
        <v>20</v>
      </c>
      <c r="H22" s="11" t="s">
        <v>36</v>
      </c>
      <c r="I22" s="81">
        <f>INDEX('DER Concepts'!$B$6:$V$31,MATCH($B22,'DER Concepts'!$B$6:$B$31,0),MATCH(I$17,'DER Concepts'!$B$6:$V$6,0))</f>
        <v>0</v>
      </c>
      <c r="J22" s="81">
        <f>INDEX('DER Concepts'!$B$6:$V$31,MATCH($B22,'DER Concepts'!$B$6:$B$31,0),MATCH(J$17,'DER Concepts'!$B$6:$V$6,0))</f>
        <v>0</v>
      </c>
      <c r="K22" s="81">
        <f>INDEX('DER Concepts'!$B$6:$V$31,MATCH($B22,'DER Concepts'!$B$6:$B$31,0),MATCH(K$17,'DER Concepts'!$B$6:$V$6,0))</f>
        <v>0</v>
      </c>
      <c r="L22" s="81">
        <f>INDEX('DER Concepts'!$B$6:$V$31,MATCH($B22,'DER Concepts'!$B$6:$B$31,0),MATCH(L$17,'DER Concepts'!$B$6:$V$6,0))</f>
        <v>6.8</v>
      </c>
      <c r="M22" s="12">
        <f>INDEX('DER Concepts'!$B$6:$V$31,MATCH($B22,'DER Concepts'!$B$6:$B$31,0),MATCH(M$17,'DER Concepts'!$B$6:$V$6,0))</f>
        <v>18.267490903690632</v>
      </c>
      <c r="N22" s="12">
        <f>INDEX('DER Concepts'!$B$6:$V$31,MATCH($B22,'DER Concepts'!$B$6:$B$31,0),MATCH(N$17,'DER Concepts'!$B$6:$V$6,0))</f>
        <v>19.081447983960388</v>
      </c>
      <c r="O22" s="12">
        <f>INDEX('DER Concepts'!$B$6:$V$31,MATCH($B22,'DER Concepts'!$B$6:$B$31,0),MATCH(O$17,'DER Concepts'!$B$6:$V$6,0))</f>
        <v>19.895405064230726</v>
      </c>
      <c r="P22" s="12">
        <f>INDEX('DER Concepts'!$B$6:$V$31,MATCH($B22,'DER Concepts'!$B$6:$B$31,0),MATCH(P$17,'DER Concepts'!$B$6:$V$6,0))</f>
        <v>20.709362144501064</v>
      </c>
      <c r="Q22" s="12">
        <f>INDEX('DER Concepts'!$B$6:$V$31,MATCH($B22,'DER Concepts'!$B$6:$B$31,0),MATCH(Q$17,'DER Concepts'!$B$6:$V$6,0))</f>
        <v>21.523319224771694</v>
      </c>
      <c r="R22" s="12">
        <f t="shared" si="0"/>
        <v>6.8</v>
      </c>
      <c r="S22" s="46">
        <v>0</v>
      </c>
      <c r="T22" s="20">
        <v>0.27591767984729254</v>
      </c>
      <c r="U22" s="19">
        <f>INDEX(CBI!$B$10:$H$35,MATCH($B22,CBI!$B$10:$B$35,0),MATCH(U$17,CBI!$B$10:$H$10,0))</f>
        <v>0</v>
      </c>
      <c r="V22" s="21" t="s">
        <v>23</v>
      </c>
      <c r="W22" s="9" t="s">
        <v>93</v>
      </c>
    </row>
    <row r="23" spans="2:23" ht="25.5" x14ac:dyDescent="0.25">
      <c r="B23" s="11">
        <v>17</v>
      </c>
      <c r="C23" s="9" t="s">
        <v>67</v>
      </c>
      <c r="D23" s="11" t="s">
        <v>0</v>
      </c>
      <c r="E23" s="58" t="s">
        <v>18</v>
      </c>
      <c r="F23" s="11" t="s">
        <v>31</v>
      </c>
      <c r="G23" s="58" t="s">
        <v>20</v>
      </c>
      <c r="H23" s="11" t="s">
        <v>32</v>
      </c>
      <c r="I23" s="81">
        <v>0</v>
      </c>
      <c r="J23" s="81">
        <f>INDEX('DER Concepts'!$B$6:$V$31,MATCH($B23,'DER Concepts'!$B$6:$B$31,0),MATCH(J$17,'DER Concepts'!$B$6:$V$6,0))+(VLOOKUP($B23,'DER Concepts'!$B$6:$N$31,13,FALSE)/3)</f>
        <v>6.9586666666666668</v>
      </c>
      <c r="K23" s="81">
        <f>INDEX('DER Concepts'!$B$6:$V$31,MATCH($B23,'DER Concepts'!$B$6:$B$31,0),MATCH(K$17,'DER Concepts'!$B$6:$V$6,0))+(VLOOKUP($B23,'DER Concepts'!$B$6:$N$31,13,FALSE)/3)</f>
        <v>6.9586666666666668</v>
      </c>
      <c r="L23" s="81">
        <f>INDEX('DER Concepts'!$B$6:$V$31,MATCH($B23,'DER Concepts'!$B$6:$B$31,0),MATCH(L$17,'DER Concepts'!$B$6:$V$6,0))+(VLOOKUP($B23,'DER Concepts'!$B$6:$N$31,13,FALSE)/3)</f>
        <v>6.9586666666666668</v>
      </c>
      <c r="M23" s="12">
        <f>INDEX('DER Concepts'!$B$6:$V$31,MATCH($B23,'DER Concepts'!$B$6:$B$31,0),MATCH(M$17,'DER Concepts'!$B$6:$V$6,0))</f>
        <v>7.0609999999999999</v>
      </c>
      <c r="N23" s="12">
        <f>INDEX('DER Concepts'!$B$6:$V$31,MATCH($B23,'DER Concepts'!$B$6:$B$31,0),MATCH(N$17,'DER Concepts'!$B$6:$V$6,0))</f>
        <v>8.5960000000000001</v>
      </c>
      <c r="O23" s="12">
        <f>INDEX('DER Concepts'!$B$6:$V$31,MATCH($B23,'DER Concepts'!$B$6:$B$31,0),MATCH(O$17,'DER Concepts'!$B$6:$V$6,0))</f>
        <v>10.131</v>
      </c>
      <c r="P23" s="12">
        <f>INDEX('DER Concepts'!$B$6:$V$31,MATCH($B23,'DER Concepts'!$B$6:$B$31,0),MATCH(P$17,'DER Concepts'!$B$6:$V$6,0))</f>
        <v>11.666</v>
      </c>
      <c r="Q23" s="12">
        <f>INDEX('DER Concepts'!$B$6:$V$31,MATCH($B23,'DER Concepts'!$B$6:$B$31,0),MATCH(Q$17,'DER Concepts'!$B$6:$V$6,0))</f>
        <v>13.201000000000001</v>
      </c>
      <c r="R23" s="12">
        <f t="shared" si="0"/>
        <v>20.876000000000001</v>
      </c>
      <c r="S23" s="46">
        <v>0.45340382079178365</v>
      </c>
      <c r="T23" s="20">
        <v>0.49574268401292115</v>
      </c>
      <c r="U23" s="19">
        <f>INDEX(CBI!$B$10:$H$35,MATCH($B23,CBI!$B$10:$B$35,0),MATCH(U$17,CBI!$B$10:$H$10,0))</f>
        <v>16</v>
      </c>
      <c r="V23" s="21"/>
      <c r="W23" s="9"/>
    </row>
    <row r="24" spans="2:23" ht="89.25" x14ac:dyDescent="0.25">
      <c r="B24" s="11">
        <v>25</v>
      </c>
      <c r="C24" s="9" t="s">
        <v>133</v>
      </c>
      <c r="D24" s="11" t="s">
        <v>0</v>
      </c>
      <c r="E24" s="22" t="s">
        <v>26</v>
      </c>
      <c r="F24" s="11" t="s">
        <v>39</v>
      </c>
      <c r="G24" s="58" t="s">
        <v>20</v>
      </c>
      <c r="H24" s="11" t="s">
        <v>36</v>
      </c>
      <c r="I24" s="81">
        <v>0</v>
      </c>
      <c r="J24" s="81">
        <v>0</v>
      </c>
      <c r="K24" s="81">
        <v>0</v>
      </c>
      <c r="L24" s="81">
        <v>5.2</v>
      </c>
      <c r="M24" s="12">
        <v>4.7</v>
      </c>
      <c r="N24" s="12">
        <v>5.42</v>
      </c>
      <c r="O24" s="12">
        <v>6.1950000000000003</v>
      </c>
      <c r="P24" s="12">
        <v>7.0149999999999997</v>
      </c>
      <c r="Q24" s="12">
        <v>7.88</v>
      </c>
      <c r="R24" s="12">
        <f t="shared" si="0"/>
        <v>5.2</v>
      </c>
      <c r="S24" s="46">
        <v>3.08</v>
      </c>
      <c r="T24" s="20">
        <v>0.49127613822504879</v>
      </c>
      <c r="U24" s="19">
        <f>U32</f>
        <v>16</v>
      </c>
      <c r="V24" s="21"/>
      <c r="W24" s="9" t="s">
        <v>144</v>
      </c>
    </row>
    <row r="25" spans="2:23" ht="25.5" x14ac:dyDescent="0.25">
      <c r="B25" s="11">
        <v>16</v>
      </c>
      <c r="C25" s="9" t="s">
        <v>65</v>
      </c>
      <c r="D25" s="11" t="s">
        <v>0</v>
      </c>
      <c r="E25" s="58" t="s">
        <v>26</v>
      </c>
      <c r="F25" s="38" t="s">
        <v>19</v>
      </c>
      <c r="G25" s="58" t="s">
        <v>20</v>
      </c>
      <c r="H25" s="38" t="s">
        <v>21</v>
      </c>
      <c r="I25" s="81">
        <v>0</v>
      </c>
      <c r="J25" s="81">
        <f>INDEX('DER Concepts'!$B$6:$V$31,MATCH($B25,'DER Concepts'!$B$6:$B$31,0),MATCH(J$17,'DER Concepts'!$B$6:$V$6,0))+(VLOOKUP($B25,'DER Concepts'!$B$6:$N$31,13,FALSE)/3)</f>
        <v>3.7333333333333329</v>
      </c>
      <c r="K25" s="81">
        <f>INDEX('DER Concepts'!$B$6:$V$31,MATCH($B25,'DER Concepts'!$B$6:$B$31,0),MATCH(K$17,'DER Concepts'!$B$6:$V$6,0))+(VLOOKUP($B25,'DER Concepts'!$B$6:$N$31,13,FALSE)/3)</f>
        <v>3.7333333333333329</v>
      </c>
      <c r="L25" s="81">
        <f>INDEX('DER Concepts'!$B$6:$V$31,MATCH($B25,'DER Concepts'!$B$6:$B$31,0),MATCH(L$17,'DER Concepts'!$B$6:$V$6,0))+(VLOOKUP($B25,'DER Concepts'!$B$6:$N$31,13,FALSE)/3)</f>
        <v>3.7333333333333329</v>
      </c>
      <c r="M25" s="12">
        <f>INDEX('DER Concepts'!$B$6:$V$31,MATCH($B25,'DER Concepts'!$B$6:$B$31,0),MATCH(M$17,'DER Concepts'!$B$6:$V$6,0))</f>
        <v>4.8</v>
      </c>
      <c r="N25" s="12">
        <f>INDEX('DER Concepts'!$B$6:$V$31,MATCH($B25,'DER Concepts'!$B$6:$B$31,0),MATCH(N$17,'DER Concepts'!$B$6:$V$6,0))</f>
        <v>6.8</v>
      </c>
      <c r="O25" s="12">
        <f>INDEX('DER Concepts'!$B$6:$V$31,MATCH($B25,'DER Concepts'!$B$6:$B$31,0),MATCH(O$17,'DER Concepts'!$B$6:$V$6,0))</f>
        <v>8.8000000000000007</v>
      </c>
      <c r="P25" s="12">
        <f>INDEX('DER Concepts'!$B$6:$V$31,MATCH($B25,'DER Concepts'!$B$6:$B$31,0),MATCH(P$17,'DER Concepts'!$B$6:$V$6,0))</f>
        <v>11.2</v>
      </c>
      <c r="Q25" s="12">
        <f>INDEX('DER Concepts'!$B$6:$V$31,MATCH($B25,'DER Concepts'!$B$6:$B$31,0),MATCH(Q$17,'DER Concepts'!$B$6:$V$6,0))</f>
        <v>13.2</v>
      </c>
      <c r="R25" s="12">
        <f t="shared" si="0"/>
        <v>11.2</v>
      </c>
      <c r="S25" s="46">
        <v>4.6354712939937226</v>
      </c>
      <c r="T25" s="20">
        <v>0.65399230103020356</v>
      </c>
      <c r="U25" s="19">
        <f>INDEX(CBI!$B$10:$H$35,MATCH($B25,CBI!$B$10:$B$35,0),MATCH(U$17,CBI!$B$10:$H$10,0))</f>
        <v>15</v>
      </c>
      <c r="V25" s="21"/>
      <c r="W25" s="9"/>
    </row>
    <row r="26" spans="2:23" ht="25.5" x14ac:dyDescent="0.25">
      <c r="B26" s="11">
        <v>7</v>
      </c>
      <c r="C26" s="9" t="s">
        <v>44</v>
      </c>
      <c r="D26" s="11" t="s">
        <v>1</v>
      </c>
      <c r="E26" s="58" t="s">
        <v>26</v>
      </c>
      <c r="F26" s="11" t="s">
        <v>35</v>
      </c>
      <c r="G26" s="58" t="s">
        <v>27</v>
      </c>
      <c r="H26" s="11" t="s">
        <v>28</v>
      </c>
      <c r="I26" s="81">
        <v>0</v>
      </c>
      <c r="J26" s="81">
        <f>INDEX('DER Concepts'!$B$6:$V$31,MATCH($B26,'DER Concepts'!$B$6:$B$31,0),MATCH(J$17,'DER Concepts'!$B$6:$V$6,0))+(VLOOKUP($B26,'DER Concepts'!$B$6:$N$31,13,FALSE)/3)</f>
        <v>0</v>
      </c>
      <c r="K26" s="81">
        <f>INDEX('DER Concepts'!$B$6:$V$31,MATCH($B26,'DER Concepts'!$B$6:$B$31,0),MATCH(K$17,'DER Concepts'!$B$6:$V$6,0))+(VLOOKUP($B26,'DER Concepts'!$B$6:$N$31,13,FALSE)/3)</f>
        <v>0</v>
      </c>
      <c r="L26" s="81">
        <f>INDEX('DER Concepts'!$B$6:$V$31,MATCH($B26,'DER Concepts'!$B$6:$B$31,0),MATCH(L$17,'DER Concepts'!$B$6:$V$6,0))+(VLOOKUP($B26,'DER Concepts'!$B$6:$N$31,13,FALSE)/3)</f>
        <v>0</v>
      </c>
      <c r="M26" s="12">
        <f>INDEX('DER Concepts'!$B$6:$V$31,MATCH($B26,'DER Concepts'!$B$6:$B$31,0),MATCH(M$17,'DER Concepts'!$B$6:$V$6,0))</f>
        <v>0</v>
      </c>
      <c r="N26" s="12">
        <f>INDEX('DER Concepts'!$B$6:$V$31,MATCH($B26,'DER Concepts'!$B$6:$B$31,0),MATCH(N$17,'DER Concepts'!$B$6:$V$6,0))</f>
        <v>0</v>
      </c>
      <c r="O26" s="12">
        <f>INDEX('DER Concepts'!$B$6:$V$31,MATCH($B26,'DER Concepts'!$B$6:$B$31,0),MATCH(O$17,'DER Concepts'!$B$6:$V$6,0))</f>
        <v>0</v>
      </c>
      <c r="P26" s="12">
        <f>INDEX('DER Concepts'!$B$6:$V$31,MATCH($B26,'DER Concepts'!$B$6:$B$31,0),MATCH(P$17,'DER Concepts'!$B$6:$V$6,0))</f>
        <v>0</v>
      </c>
      <c r="Q26" s="12">
        <f>INDEX('DER Concepts'!$B$6:$V$31,MATCH($B26,'DER Concepts'!$B$6:$B$31,0),MATCH(Q$17,'DER Concepts'!$B$6:$V$6,0))</f>
        <v>0</v>
      </c>
      <c r="R26" s="12">
        <f t="shared" si="0"/>
        <v>0</v>
      </c>
      <c r="S26" s="46">
        <v>4.712471923828125</v>
      </c>
      <c r="T26" s="20">
        <v>0.46</v>
      </c>
      <c r="U26" s="19">
        <f>INDEX(CBI!$B$10:$H$35,MATCH($B26,CBI!$B$10:$B$35,0),MATCH(U$17,CBI!$B$10:$H$10,0))</f>
        <v>12</v>
      </c>
      <c r="V26" s="21"/>
      <c r="W26" s="9"/>
    </row>
    <row r="27" spans="2:23" ht="25.5" x14ac:dyDescent="0.25">
      <c r="B27" s="11">
        <v>3</v>
      </c>
      <c r="C27" s="9" t="s">
        <v>29</v>
      </c>
      <c r="D27" s="11" t="s">
        <v>1</v>
      </c>
      <c r="E27" s="58" t="s">
        <v>18</v>
      </c>
      <c r="F27" s="11" t="s">
        <v>31</v>
      </c>
      <c r="G27" s="58" t="s">
        <v>20</v>
      </c>
      <c r="H27" s="11" t="s">
        <v>32</v>
      </c>
      <c r="I27" s="81">
        <v>0</v>
      </c>
      <c r="J27" s="81">
        <f>INDEX('DER Concepts'!$B$6:$V$31,MATCH($B27,'DER Concepts'!$B$6:$B$31,0),MATCH(J$17,'DER Concepts'!$B$6:$V$6,0))+(VLOOKUP($B27,'DER Concepts'!$B$6:$N$31,13,FALSE)/3)</f>
        <v>0.73333333333333328</v>
      </c>
      <c r="K27" s="81">
        <f>INDEX('DER Concepts'!$B$6:$V$31,MATCH($B27,'DER Concepts'!$B$6:$B$31,0),MATCH(K$17,'DER Concepts'!$B$6:$V$6,0))+(VLOOKUP($B27,'DER Concepts'!$B$6:$N$31,13,FALSE)/3)</f>
        <v>0.93333333333333335</v>
      </c>
      <c r="L27" s="81">
        <f>INDEX('DER Concepts'!$B$6:$V$31,MATCH($B27,'DER Concepts'!$B$6:$B$31,0),MATCH(L$17,'DER Concepts'!$B$6:$V$6,0))+(VLOOKUP($B27,'DER Concepts'!$B$6:$N$31,13,FALSE)/3)</f>
        <v>1.3333333333333333</v>
      </c>
      <c r="M27" s="12">
        <f>INDEX('DER Concepts'!$B$6:$V$31,MATCH($B27,'DER Concepts'!$B$6:$B$31,0),MATCH(M$17,'DER Concepts'!$B$6:$V$6,0))</f>
        <v>1.6</v>
      </c>
      <c r="N27" s="12">
        <f>INDEX('DER Concepts'!$B$6:$V$31,MATCH($B27,'DER Concepts'!$B$6:$B$31,0),MATCH(N$17,'DER Concepts'!$B$6:$V$6,0))</f>
        <v>2</v>
      </c>
      <c r="O27" s="12">
        <f>INDEX('DER Concepts'!$B$6:$V$31,MATCH($B27,'DER Concepts'!$B$6:$B$31,0),MATCH(O$17,'DER Concepts'!$B$6:$V$6,0))</f>
        <v>2.4</v>
      </c>
      <c r="P27" s="12">
        <f>INDEX('DER Concepts'!$B$6:$V$31,MATCH($B27,'DER Concepts'!$B$6:$B$31,0),MATCH(P$17,'DER Concepts'!$B$6:$V$6,0))</f>
        <v>2.8</v>
      </c>
      <c r="Q27" s="12">
        <f>INDEX('DER Concepts'!$B$6:$V$31,MATCH($B27,'DER Concepts'!$B$6:$B$31,0),MATCH(Q$17,'DER Concepts'!$B$6:$V$6,0))</f>
        <v>3.4</v>
      </c>
      <c r="R27" s="12">
        <f t="shared" si="0"/>
        <v>3</v>
      </c>
      <c r="S27" s="46">
        <v>5.2236608394434931</v>
      </c>
      <c r="T27" s="20">
        <v>0.17005155150118925</v>
      </c>
      <c r="U27" s="19">
        <f>INDEX(CBI!$B$10:$H$35,MATCH($B27,CBI!$B$10:$B$35,0),MATCH(U$17,CBI!$B$10:$H$10,0))</f>
        <v>13</v>
      </c>
      <c r="V27" s="21"/>
      <c r="W27" s="9"/>
    </row>
    <row r="28" spans="2:23" ht="25.5" x14ac:dyDescent="0.25">
      <c r="B28" s="11">
        <v>9</v>
      </c>
      <c r="C28" s="9" t="s">
        <v>49</v>
      </c>
      <c r="D28" s="11" t="s">
        <v>1</v>
      </c>
      <c r="E28" s="58" t="s">
        <v>18</v>
      </c>
      <c r="F28" s="11" t="s">
        <v>31</v>
      </c>
      <c r="G28" s="58" t="s">
        <v>20</v>
      </c>
      <c r="H28" s="11" t="s">
        <v>32</v>
      </c>
      <c r="I28" s="81">
        <v>0</v>
      </c>
      <c r="J28" s="81">
        <f>INDEX('DER Concepts'!$B$6:$V$31,MATCH($B28,'DER Concepts'!$B$6:$B$31,0),MATCH(J$17,'DER Concepts'!$B$6:$V$6,0))+(VLOOKUP($B28,'DER Concepts'!$B$6:$N$31,13,FALSE)/3)</f>
        <v>0.40333333333333332</v>
      </c>
      <c r="K28" s="81">
        <f>INDEX('DER Concepts'!$B$6:$V$31,MATCH($B28,'DER Concepts'!$B$6:$B$31,0),MATCH(K$17,'DER Concepts'!$B$6:$V$6,0))+(VLOOKUP($B28,'DER Concepts'!$B$6:$N$31,13,FALSE)/3)</f>
        <v>0.45833333333333331</v>
      </c>
      <c r="L28" s="81">
        <f>INDEX('DER Concepts'!$B$6:$V$31,MATCH($B28,'DER Concepts'!$B$6:$B$31,0),MATCH(L$17,'DER Concepts'!$B$6:$V$6,0))+(VLOOKUP($B28,'DER Concepts'!$B$6:$N$31,13,FALSE)/3)</f>
        <v>0.51833333333333331</v>
      </c>
      <c r="M28" s="12">
        <f>INDEX('DER Concepts'!$B$6:$V$31,MATCH($B28,'DER Concepts'!$B$6:$B$31,0),MATCH(M$17,'DER Concepts'!$B$6:$V$6,0))</f>
        <v>0.495</v>
      </c>
      <c r="N28" s="12">
        <f>INDEX('DER Concepts'!$B$6:$V$31,MATCH($B28,'DER Concepts'!$B$6:$B$31,0),MATCH(N$17,'DER Concepts'!$B$6:$V$6,0))</f>
        <v>0.56000000000000005</v>
      </c>
      <c r="O28" s="12">
        <f>INDEX('DER Concepts'!$B$6:$V$31,MATCH($B28,'DER Concepts'!$B$6:$B$31,0),MATCH(O$17,'DER Concepts'!$B$6:$V$6,0))</f>
        <v>0.63</v>
      </c>
      <c r="P28" s="12">
        <f>INDEX('DER Concepts'!$B$6:$V$31,MATCH($B28,'DER Concepts'!$B$6:$B$31,0),MATCH(P$17,'DER Concepts'!$B$6:$V$6,0))</f>
        <v>0.69499999999999995</v>
      </c>
      <c r="Q28" s="12">
        <f>INDEX('DER Concepts'!$B$6:$V$31,MATCH($B28,'DER Concepts'!$B$6:$B$31,0),MATCH(Q$17,'DER Concepts'!$B$6:$V$6,0))</f>
        <v>0.76500000000000001</v>
      </c>
      <c r="R28" s="12">
        <f t="shared" si="0"/>
        <v>1.38</v>
      </c>
      <c r="S28" s="46">
        <v>6.3576728588689448</v>
      </c>
      <c r="T28" s="20">
        <v>0.18697381815723682</v>
      </c>
      <c r="U28" s="19">
        <f>INDEX(CBI!$B$10:$H$35,MATCH($B28,CBI!$B$10:$B$35,0),MATCH(U$17,CBI!$B$10:$H$10,0))</f>
        <v>15</v>
      </c>
      <c r="V28" s="21"/>
      <c r="W28" s="9"/>
    </row>
    <row r="29" spans="2:23" ht="25.5" x14ac:dyDescent="0.25">
      <c r="B29" s="11">
        <v>6</v>
      </c>
      <c r="C29" s="9" t="s">
        <v>41</v>
      </c>
      <c r="D29" s="11" t="s">
        <v>1</v>
      </c>
      <c r="E29" s="58" t="s">
        <v>26</v>
      </c>
      <c r="F29" s="38" t="s">
        <v>35</v>
      </c>
      <c r="G29" s="58" t="s">
        <v>27</v>
      </c>
      <c r="H29" s="38" t="s">
        <v>36</v>
      </c>
      <c r="I29" s="81">
        <v>0</v>
      </c>
      <c r="J29" s="81">
        <f>INDEX('DER Concepts'!$B$6:$V$31,MATCH($B29,'DER Concepts'!$B$6:$B$31,0),MATCH(J$17,'DER Concepts'!$B$6:$V$6,0))+(VLOOKUP($B29,'DER Concepts'!$B$6:$N$31,13,FALSE)/3)</f>
        <v>0</v>
      </c>
      <c r="K29" s="81">
        <f>INDEX('DER Concepts'!$B$6:$V$31,MATCH($B29,'DER Concepts'!$B$6:$B$31,0),MATCH(K$17,'DER Concepts'!$B$6:$V$6,0))+(VLOOKUP($B29,'DER Concepts'!$B$6:$N$31,13,FALSE)/3)</f>
        <v>0</v>
      </c>
      <c r="L29" s="81">
        <f>INDEX('DER Concepts'!$B$6:$V$31,MATCH($B29,'DER Concepts'!$B$6:$B$31,0),MATCH(L$17,'DER Concepts'!$B$6:$V$6,0))+(VLOOKUP($B29,'DER Concepts'!$B$6:$N$31,13,FALSE)/3)</f>
        <v>0</v>
      </c>
      <c r="M29" s="12">
        <f>INDEX('DER Concepts'!$B$6:$V$31,MATCH($B29,'DER Concepts'!$B$6:$B$31,0),MATCH(M$17,'DER Concepts'!$B$6:$V$6,0))</f>
        <v>0</v>
      </c>
      <c r="N29" s="12">
        <f>INDEX('DER Concepts'!$B$6:$V$31,MATCH($B29,'DER Concepts'!$B$6:$B$31,0),MATCH(N$17,'DER Concepts'!$B$6:$V$6,0))</f>
        <v>0</v>
      </c>
      <c r="O29" s="12">
        <f>INDEX('DER Concepts'!$B$6:$V$31,MATCH($B29,'DER Concepts'!$B$6:$B$31,0),MATCH(O$17,'DER Concepts'!$B$6:$V$6,0))</f>
        <v>0</v>
      </c>
      <c r="P29" s="12">
        <f>INDEX('DER Concepts'!$B$6:$V$31,MATCH($B29,'DER Concepts'!$B$6:$B$31,0),MATCH(P$17,'DER Concepts'!$B$6:$V$6,0))</f>
        <v>0</v>
      </c>
      <c r="Q29" s="12">
        <f>INDEX('DER Concepts'!$B$6:$V$31,MATCH($B29,'DER Concepts'!$B$6:$B$31,0),MATCH(Q$17,'DER Concepts'!$B$6:$V$6,0))</f>
        <v>0</v>
      </c>
      <c r="R29" s="12">
        <f t="shared" si="0"/>
        <v>0</v>
      </c>
      <c r="S29" s="46">
        <v>6.3874646759033205</v>
      </c>
      <c r="T29" s="20">
        <v>0.4123</v>
      </c>
      <c r="U29" s="19">
        <f>INDEX(CBI!$B$10:$H$35,MATCH($B29,CBI!$B$10:$B$35,0),MATCH(U$17,CBI!$B$10:$H$10,0))</f>
        <v>12</v>
      </c>
      <c r="V29" s="21"/>
      <c r="W29" s="9"/>
    </row>
    <row r="30" spans="2:23" ht="25.5" x14ac:dyDescent="0.25">
      <c r="B30" s="11" t="s">
        <v>86</v>
      </c>
      <c r="C30" s="9" t="s">
        <v>77</v>
      </c>
      <c r="D30" s="11" t="s">
        <v>0</v>
      </c>
      <c r="E30" s="22" t="s">
        <v>18</v>
      </c>
      <c r="F30" s="23" t="s">
        <v>31</v>
      </c>
      <c r="G30" s="22" t="s">
        <v>20</v>
      </c>
      <c r="H30" s="23" t="s">
        <v>36</v>
      </c>
      <c r="I30" s="81">
        <v>0</v>
      </c>
      <c r="J30" s="81">
        <f>3.456+('DER Concepts'!$N$27/3)</f>
        <v>4.4119999999999999</v>
      </c>
      <c r="K30" s="81">
        <f>4.116+('DER Concepts'!$N$27/3)</f>
        <v>5.0719999999999992</v>
      </c>
      <c r="L30" s="81">
        <f>4.842+('DER Concepts'!$N$27/3)</f>
        <v>5.798</v>
      </c>
      <c r="M30" s="12">
        <v>5.64</v>
      </c>
      <c r="N30" s="12">
        <v>6.5039999999999996</v>
      </c>
      <c r="O30" s="12">
        <v>7.4340000000000002</v>
      </c>
      <c r="P30" s="12">
        <v>8.4179999999999993</v>
      </c>
      <c r="Q30" s="12">
        <v>9.4559999999999995</v>
      </c>
      <c r="R30" s="12">
        <f t="shared" si="0"/>
        <v>15.281999999999998</v>
      </c>
      <c r="S30" s="46">
        <v>6.4572802308164361</v>
      </c>
      <c r="T30" s="20">
        <v>0.17516959361661694</v>
      </c>
      <c r="U30" s="19">
        <v>19</v>
      </c>
      <c r="V30" s="21"/>
      <c r="W30" s="9" t="s">
        <v>125</v>
      </c>
    </row>
    <row r="31" spans="2:23" ht="25.5" x14ac:dyDescent="0.25">
      <c r="B31" s="11" t="s">
        <v>87</v>
      </c>
      <c r="C31" s="9" t="s">
        <v>77</v>
      </c>
      <c r="D31" s="11" t="s">
        <v>1</v>
      </c>
      <c r="E31" s="22" t="s">
        <v>18</v>
      </c>
      <c r="F31" s="23" t="s">
        <v>31</v>
      </c>
      <c r="G31" s="22" t="s">
        <v>20</v>
      </c>
      <c r="H31" s="23" t="s">
        <v>36</v>
      </c>
      <c r="I31" s="81">
        <v>0</v>
      </c>
      <c r="J31" s="81">
        <f>2.88+('DER Concepts'!$N$28/3)</f>
        <v>3.6766666666666667</v>
      </c>
      <c r="K31" s="81">
        <f>3.43+('DER Concepts'!$N$28/3)</f>
        <v>4.2266666666666666</v>
      </c>
      <c r="L31" s="81">
        <f>4.035+('DER Concepts'!$N$28/3)</f>
        <v>4.831666666666667</v>
      </c>
      <c r="M31" s="12">
        <v>4.7</v>
      </c>
      <c r="N31" s="12">
        <v>5.42</v>
      </c>
      <c r="O31" s="12">
        <v>6.1950000000000003</v>
      </c>
      <c r="P31" s="12">
        <v>7.0149999999999997</v>
      </c>
      <c r="Q31" s="12">
        <v>7.88</v>
      </c>
      <c r="R31" s="12">
        <f t="shared" si="0"/>
        <v>12.734999999999999</v>
      </c>
      <c r="S31" s="46">
        <v>6.4572802308164361</v>
      </c>
      <c r="T31" s="20">
        <v>0.17516959361661694</v>
      </c>
      <c r="U31" s="19">
        <v>19</v>
      </c>
      <c r="V31" s="21"/>
      <c r="W31" s="9" t="s">
        <v>125</v>
      </c>
    </row>
    <row r="32" spans="2:23" ht="25.5" x14ac:dyDescent="0.25">
      <c r="B32" s="11">
        <v>15</v>
      </c>
      <c r="C32" s="9" t="s">
        <v>62</v>
      </c>
      <c r="D32" s="11" t="s">
        <v>0</v>
      </c>
      <c r="E32" s="58" t="s">
        <v>26</v>
      </c>
      <c r="F32" s="11" t="s">
        <v>39</v>
      </c>
      <c r="G32" s="58" t="s">
        <v>20</v>
      </c>
      <c r="H32" s="11" t="s">
        <v>64</v>
      </c>
      <c r="I32" s="81">
        <v>1.4</v>
      </c>
      <c r="J32" s="81">
        <v>1.2</v>
      </c>
      <c r="K32" s="81">
        <v>1.4</v>
      </c>
      <c r="L32" s="81">
        <v>0</v>
      </c>
      <c r="M32" s="12">
        <f>INDEX('DER Concepts'!$B$6:$V$31,MATCH($B32,'DER Concepts'!$B$6:$B$31,0),MATCH(M$17,'DER Concepts'!$B$6:$V$6,0))</f>
        <v>3.8</v>
      </c>
      <c r="N32" s="12">
        <f>INDEX('DER Concepts'!$B$6:$V$31,MATCH($B32,'DER Concepts'!$B$6:$B$31,0),MATCH(N$17,'DER Concepts'!$B$6:$V$6,0))</f>
        <v>3.8</v>
      </c>
      <c r="O32" s="12">
        <f>INDEX('DER Concepts'!$B$6:$V$31,MATCH($B32,'DER Concepts'!$B$6:$B$31,0),MATCH(O$17,'DER Concepts'!$B$6:$V$6,0))</f>
        <v>3.8</v>
      </c>
      <c r="P32" s="12">
        <f>INDEX('DER Concepts'!$B$6:$V$31,MATCH($B32,'DER Concepts'!$B$6:$B$31,0),MATCH(P$17,'DER Concepts'!$B$6:$V$6,0))</f>
        <v>3.8</v>
      </c>
      <c r="Q32" s="12">
        <f>INDEX('DER Concepts'!$B$6:$V$31,MATCH($B32,'DER Concepts'!$B$6:$B$31,0),MATCH(Q$17,'DER Concepts'!$B$6:$V$6,0))</f>
        <v>3.8</v>
      </c>
      <c r="R32" s="12">
        <f t="shared" si="0"/>
        <v>3.9999999999999996</v>
      </c>
      <c r="S32" s="46">
        <v>7.0994352087150769</v>
      </c>
      <c r="T32" s="20">
        <v>0.50710307656030273</v>
      </c>
      <c r="U32" s="19">
        <f>INDEX(CBI!$B$10:$H$35,MATCH($B32,CBI!$B$10:$B$35,0),MATCH(U$17,CBI!$B$10:$H$10,0))</f>
        <v>16</v>
      </c>
      <c r="V32" s="21" t="s">
        <v>23</v>
      </c>
      <c r="W32" s="9" t="s">
        <v>92</v>
      </c>
    </row>
    <row r="33" spans="2:25" ht="25.5" x14ac:dyDescent="0.25">
      <c r="B33" s="11">
        <v>8</v>
      </c>
      <c r="C33" s="9" t="s">
        <v>47</v>
      </c>
      <c r="D33" s="11" t="s">
        <v>1</v>
      </c>
      <c r="E33" s="58" t="s">
        <v>26</v>
      </c>
      <c r="F33" s="11" t="s">
        <v>35</v>
      </c>
      <c r="G33" s="58" t="s">
        <v>27</v>
      </c>
      <c r="H33" s="11" t="s">
        <v>28</v>
      </c>
      <c r="I33" s="12">
        <v>0</v>
      </c>
      <c r="J33" s="12">
        <f>INDEX('DER Concepts'!$B$6:$V$31,MATCH($B33,'DER Concepts'!$B$6:$B$31,0),MATCH(J$17,'DER Concepts'!$B$6:$V$6,0))+(VLOOKUP($B33,'DER Concepts'!$B$6:$N$31,13,FALSE)/3)</f>
        <v>0</v>
      </c>
      <c r="K33" s="12">
        <f>INDEX('DER Concepts'!$B$6:$V$31,MATCH($B33,'DER Concepts'!$B$6:$B$31,0),MATCH(K$17,'DER Concepts'!$B$6:$V$6,0))+(VLOOKUP($B33,'DER Concepts'!$B$6:$N$31,13,FALSE)/3)</f>
        <v>0</v>
      </c>
      <c r="L33" s="12">
        <f>INDEX('DER Concepts'!$B$6:$V$31,MATCH($B33,'DER Concepts'!$B$6:$B$31,0),MATCH(L$17,'DER Concepts'!$B$6:$V$6,0))+(VLOOKUP($B33,'DER Concepts'!$B$6:$N$31,13,FALSE)/3)</f>
        <v>0</v>
      </c>
      <c r="M33" s="12">
        <f>INDEX('DER Concepts'!$B$6:$V$31,MATCH($B33,'DER Concepts'!$B$6:$B$31,0),MATCH(M$17,'DER Concepts'!$B$6:$V$6,0))</f>
        <v>0</v>
      </c>
      <c r="N33" s="12">
        <f>INDEX('DER Concepts'!$B$6:$V$31,MATCH($B33,'DER Concepts'!$B$6:$B$31,0),MATCH(N$17,'DER Concepts'!$B$6:$V$6,0))</f>
        <v>0</v>
      </c>
      <c r="O33" s="12">
        <f>INDEX('DER Concepts'!$B$6:$V$31,MATCH($B33,'DER Concepts'!$B$6:$B$31,0),MATCH(O$17,'DER Concepts'!$B$6:$V$6,0))</f>
        <v>0</v>
      </c>
      <c r="P33" s="12">
        <f>INDEX('DER Concepts'!$B$6:$V$31,MATCH($B33,'DER Concepts'!$B$6:$B$31,0),MATCH(P$17,'DER Concepts'!$B$6:$V$6,0))</f>
        <v>0</v>
      </c>
      <c r="Q33" s="12">
        <f>INDEX('DER Concepts'!$B$6:$V$31,MATCH($B33,'DER Concepts'!$B$6:$B$31,0),MATCH(Q$17,'DER Concepts'!$B$6:$V$6,0))</f>
        <v>0</v>
      </c>
      <c r="R33" s="12">
        <f t="shared" si="0"/>
        <v>0</v>
      </c>
      <c r="S33" s="46">
        <v>8.8681755371093747</v>
      </c>
      <c r="T33" s="20">
        <v>0.31419999999999998</v>
      </c>
      <c r="U33" s="19">
        <f>INDEX(CBI!$B$10:$H$35,MATCH($B33,CBI!$B$10:$B$35,0),MATCH(U$17,CBI!$B$10:$H$10,0))</f>
        <v>14</v>
      </c>
      <c r="V33" s="21"/>
      <c r="W33" s="9"/>
    </row>
    <row r="34" spans="2:25" ht="25.5" x14ac:dyDescent="0.25">
      <c r="B34" s="11">
        <v>18</v>
      </c>
      <c r="C34" s="9" t="s">
        <v>69</v>
      </c>
      <c r="D34" s="11" t="s">
        <v>0</v>
      </c>
      <c r="E34" s="58" t="s">
        <v>26</v>
      </c>
      <c r="F34" s="11" t="s">
        <v>39</v>
      </c>
      <c r="G34" s="58" t="s">
        <v>20</v>
      </c>
      <c r="H34" s="11" t="s">
        <v>36</v>
      </c>
      <c r="I34" s="12">
        <v>0</v>
      </c>
      <c r="J34" s="12">
        <f>INDEX('DER Concepts'!$B$6:$V$31,MATCH($B34,'DER Concepts'!$B$6:$B$31,0),MATCH(J$17,'DER Concepts'!$B$6:$V$6,0))+(VLOOKUP($B34,'DER Concepts'!$B$6:$N$31,13,FALSE)/3)</f>
        <v>15.600000000000001</v>
      </c>
      <c r="K34" s="12">
        <f>INDEX('DER Concepts'!$B$6:$V$31,MATCH($B34,'DER Concepts'!$B$6:$B$31,0),MATCH(K$17,'DER Concepts'!$B$6:$V$6,0))+(VLOOKUP($B34,'DER Concepts'!$B$6:$N$31,13,FALSE)/3)</f>
        <v>20</v>
      </c>
      <c r="L34" s="12">
        <f>INDEX('DER Concepts'!$B$6:$V$31,MATCH($B34,'DER Concepts'!$B$6:$B$31,0),MATCH(L$17,'DER Concepts'!$B$6:$V$6,0))+(VLOOKUP($B34,'DER Concepts'!$B$6:$N$31,13,FALSE)/3)</f>
        <v>24.400000000000002</v>
      </c>
      <c r="M34" s="12">
        <f>INDEX('DER Concepts'!$B$6:$V$31,MATCH($B34,'DER Concepts'!$B$6:$B$31,0),MATCH(M$17,'DER Concepts'!$B$6:$V$6,0))</f>
        <v>21.6</v>
      </c>
      <c r="N34" s="12">
        <f>INDEX('DER Concepts'!$B$6:$V$31,MATCH($B34,'DER Concepts'!$B$6:$B$31,0),MATCH(N$17,'DER Concepts'!$B$6:$V$6,0))</f>
        <v>21.6</v>
      </c>
      <c r="O34" s="12">
        <f>INDEX('DER Concepts'!$B$6:$V$31,MATCH($B34,'DER Concepts'!$B$6:$B$31,0),MATCH(O$17,'DER Concepts'!$B$6:$V$6,0))</f>
        <v>21.6</v>
      </c>
      <c r="P34" s="12">
        <f>INDEX('DER Concepts'!$B$6:$V$31,MATCH($B34,'DER Concepts'!$B$6:$B$31,0),MATCH(P$17,'DER Concepts'!$B$6:$V$6,0))</f>
        <v>21.6</v>
      </c>
      <c r="Q34" s="12">
        <f>INDEX('DER Concepts'!$B$6:$V$31,MATCH($B34,'DER Concepts'!$B$6:$B$31,0),MATCH(Q$17,'DER Concepts'!$B$6:$V$6,0))</f>
        <v>21.6</v>
      </c>
      <c r="R34" s="12">
        <f t="shared" si="0"/>
        <v>60</v>
      </c>
      <c r="S34" s="46">
        <v>8.964012775361347</v>
      </c>
      <c r="T34" s="20">
        <v>0.3794284339748269</v>
      </c>
      <c r="U34" s="19">
        <f>INDEX(CBI!$B$10:$H$35,MATCH($B34,CBI!$B$10:$B$35,0),MATCH(U$17,CBI!$B$10:$H$10,0))</f>
        <v>16</v>
      </c>
      <c r="V34" s="21"/>
      <c r="W34" s="9"/>
    </row>
    <row r="35" spans="2:25" ht="38.25" x14ac:dyDescent="0.25">
      <c r="B35" s="11">
        <v>20</v>
      </c>
      <c r="C35" s="9" t="s">
        <v>75</v>
      </c>
      <c r="D35" s="11" t="s">
        <v>0</v>
      </c>
      <c r="E35" s="58" t="s">
        <v>18</v>
      </c>
      <c r="F35" s="11" t="s">
        <v>73</v>
      </c>
      <c r="G35" s="58" t="s">
        <v>20</v>
      </c>
      <c r="H35" s="11" t="s">
        <v>74</v>
      </c>
      <c r="I35" s="12">
        <v>0</v>
      </c>
      <c r="J35" s="12">
        <f>INDEX('DER Concepts'!$B$6:$V$31,MATCH($B35,'DER Concepts'!$B$6:$B$31,0),MATCH(J$17,'DER Concepts'!$B$6:$V$6,0))+(VLOOKUP($B35,'DER Concepts'!$B$6:$N$31,13,FALSE)/3)</f>
        <v>0.55333333333333334</v>
      </c>
      <c r="K35" s="12">
        <f>INDEX('DER Concepts'!$B$6:$V$31,MATCH($B35,'DER Concepts'!$B$6:$B$31,0),MATCH(K$17,'DER Concepts'!$B$6:$V$6,0))+(VLOOKUP($B35,'DER Concepts'!$B$6:$N$31,13,FALSE)/3)</f>
        <v>0.55333333333333334</v>
      </c>
      <c r="L35" s="12">
        <f>INDEX('DER Concepts'!$B$6:$V$31,MATCH($B35,'DER Concepts'!$B$6:$B$31,0),MATCH(L$17,'DER Concepts'!$B$6:$V$6,0))+(VLOOKUP($B35,'DER Concepts'!$B$6:$N$31,13,FALSE)/3)</f>
        <v>0.55333333333333334</v>
      </c>
      <c r="M35" s="12">
        <f>INDEX('DER Concepts'!$B$6:$V$31,MATCH($B35,'DER Concepts'!$B$6:$B$31,0),MATCH(M$17,'DER Concepts'!$B$6:$V$6,0))</f>
        <v>0.498</v>
      </c>
      <c r="N35" s="12">
        <f>INDEX('DER Concepts'!$B$6:$V$31,MATCH($B35,'DER Concepts'!$B$6:$B$31,0),MATCH(N$17,'DER Concepts'!$B$6:$V$6,0))</f>
        <v>0.498</v>
      </c>
      <c r="O35" s="12">
        <f>INDEX('DER Concepts'!$B$6:$V$31,MATCH($B35,'DER Concepts'!$B$6:$B$31,0),MATCH(O$17,'DER Concepts'!$B$6:$V$6,0))</f>
        <v>0.58099999999999996</v>
      </c>
      <c r="P35" s="12">
        <f>INDEX('DER Concepts'!$B$6:$V$31,MATCH($B35,'DER Concepts'!$B$6:$B$31,0),MATCH(P$17,'DER Concepts'!$B$6:$V$6,0))</f>
        <v>0.66400000000000003</v>
      </c>
      <c r="Q35" s="12">
        <f>INDEX('DER Concepts'!$B$6:$V$31,MATCH($B35,'DER Concepts'!$B$6:$B$31,0),MATCH(Q$17,'DER Concepts'!$B$6:$V$6,0))</f>
        <v>0.66400000000000003</v>
      </c>
      <c r="R35" s="12">
        <f t="shared" si="0"/>
        <v>1.6600000000000001</v>
      </c>
      <c r="S35" s="46">
        <v>9.2076025756029747</v>
      </c>
      <c r="T35" s="20">
        <v>0.1173427519052541</v>
      </c>
      <c r="U35" s="19">
        <f>INDEX(CBI!$B$10:$H$35,MATCH($B35,CBI!$B$10:$B$35,0),MATCH(U$17,CBI!$B$10:$H$10,0))</f>
        <v>16</v>
      </c>
      <c r="V35" s="21"/>
      <c r="W35" s="9"/>
    </row>
    <row r="36" spans="2:25" ht="25.5" x14ac:dyDescent="0.25">
      <c r="B36" s="11">
        <v>1</v>
      </c>
      <c r="C36" s="9" t="s">
        <v>16</v>
      </c>
      <c r="D36" s="11" t="s">
        <v>1</v>
      </c>
      <c r="E36" s="58" t="s">
        <v>18</v>
      </c>
      <c r="F36" s="11" t="s">
        <v>19</v>
      </c>
      <c r="G36" s="58" t="s">
        <v>20</v>
      </c>
      <c r="H36" s="11" t="s">
        <v>21</v>
      </c>
      <c r="I36" s="12">
        <v>0</v>
      </c>
      <c r="J36" s="12">
        <f>INDEX('DER Concepts'!$B$6:$V$31,MATCH($B36,'DER Concepts'!$B$6:$B$31,0),MATCH(J$17,'DER Concepts'!$B$6:$V$6,0))+(VLOOKUP($B36,'DER Concepts'!$B$6:$N$31,13,FALSE)/3)</f>
        <v>9.2666666666666657</v>
      </c>
      <c r="K36" s="12">
        <f>INDEX('DER Concepts'!$B$6:$V$31,MATCH($B36,'DER Concepts'!$B$6:$B$31,0),MATCH(K$17,'DER Concepts'!$B$6:$V$6,0))+(VLOOKUP($B36,'DER Concepts'!$B$6:$N$31,13,FALSE)/3)</f>
        <v>9.4666666666666668</v>
      </c>
      <c r="L36" s="12">
        <f>INDEX('DER Concepts'!$B$6:$V$31,MATCH($B36,'DER Concepts'!$B$6:$B$31,0),MATCH(L$17,'DER Concepts'!$B$6:$V$6,0))+(VLOOKUP($B36,'DER Concepts'!$B$6:$N$31,13,FALSE)/3)</f>
        <v>9.6666666666666679</v>
      </c>
      <c r="M36" s="12">
        <f>INDEX('DER Concepts'!$B$6:$V$31,MATCH($B36,'DER Concepts'!$B$6:$B$31,0),MATCH(M$17,'DER Concepts'!$B$6:$V$6,0))</f>
        <v>7.4</v>
      </c>
      <c r="N36" s="12">
        <f>INDEX('DER Concepts'!$B$6:$V$31,MATCH($B36,'DER Concepts'!$B$6:$B$31,0),MATCH(N$17,'DER Concepts'!$B$6:$V$6,0))</f>
        <v>7.6</v>
      </c>
      <c r="O36" s="12">
        <f>INDEX('DER Concepts'!$B$6:$V$31,MATCH($B36,'DER Concepts'!$B$6:$B$31,0),MATCH(O$17,'DER Concepts'!$B$6:$V$6,0))</f>
        <v>7.6</v>
      </c>
      <c r="P36" s="12">
        <f>INDEX('DER Concepts'!$B$6:$V$31,MATCH($B36,'DER Concepts'!$B$6:$B$31,0),MATCH(P$17,'DER Concepts'!$B$6:$V$6,0))</f>
        <v>7.8</v>
      </c>
      <c r="Q36" s="12">
        <f>INDEX('DER Concepts'!$B$6:$V$31,MATCH($B36,'DER Concepts'!$B$6:$B$31,0),MATCH(Q$17,'DER Concepts'!$B$6:$V$6,0))</f>
        <v>7.8</v>
      </c>
      <c r="R36" s="12">
        <f t="shared" si="0"/>
        <v>28.400000000000002</v>
      </c>
      <c r="S36" s="46">
        <v>13.101785311970335</v>
      </c>
      <c r="T36" s="20">
        <v>0.28160000000000002</v>
      </c>
      <c r="U36" s="19">
        <f>INDEX(CBI!$B$10:$H$35,MATCH($B36,CBI!$B$10:$B$35,0),MATCH(U$17,CBI!$B$10:$H$10,0))</f>
        <v>16</v>
      </c>
      <c r="V36" s="21"/>
      <c r="W36" s="9"/>
    </row>
    <row r="37" spans="2:25" ht="25.5" x14ac:dyDescent="0.25">
      <c r="B37" s="11">
        <v>10</v>
      </c>
      <c r="C37" s="9" t="s">
        <v>51</v>
      </c>
      <c r="D37" s="11" t="s">
        <v>1</v>
      </c>
      <c r="E37" s="58" t="s">
        <v>18</v>
      </c>
      <c r="F37" s="11" t="s">
        <v>35</v>
      </c>
      <c r="G37" s="58" t="s">
        <v>20</v>
      </c>
      <c r="H37" s="11" t="s">
        <v>36</v>
      </c>
      <c r="I37" s="12">
        <v>0</v>
      </c>
      <c r="J37" s="12">
        <f>INDEX('DER Concepts'!$B$6:$V$31,MATCH($B37,'DER Concepts'!$B$6:$B$31,0),MATCH(J$17,'DER Concepts'!$B$6:$V$6,0))+(VLOOKUP($B37,'DER Concepts'!$B$6:$N$31,13,FALSE)/3)</f>
        <v>1.5183333333333333</v>
      </c>
      <c r="K37" s="12">
        <f>INDEX('DER Concepts'!$B$6:$V$31,MATCH($B37,'DER Concepts'!$B$6:$B$31,0),MATCH(K$17,'DER Concepts'!$B$6:$V$6,0))+(VLOOKUP($B37,'DER Concepts'!$B$6:$N$31,13,FALSE)/3)</f>
        <v>1.5383333333333333</v>
      </c>
      <c r="L37" s="12">
        <f>INDEX('DER Concepts'!$B$6:$V$31,MATCH($B37,'DER Concepts'!$B$6:$B$31,0),MATCH(L$17,'DER Concepts'!$B$6:$V$6,0))+(VLOOKUP($B37,'DER Concepts'!$B$6:$N$31,13,FALSE)/3)</f>
        <v>1.5583333333333333</v>
      </c>
      <c r="M37" s="12">
        <f>INDEX('DER Concepts'!$B$6:$V$31,MATCH($B37,'DER Concepts'!$B$6:$B$31,0),MATCH(M$17,'DER Concepts'!$B$6:$V$6,0))</f>
        <v>1.2</v>
      </c>
      <c r="N37" s="12">
        <f>INDEX('DER Concepts'!$B$6:$V$31,MATCH($B37,'DER Concepts'!$B$6:$B$31,0),MATCH(N$17,'DER Concepts'!$B$6:$V$6,0))</f>
        <v>1.2150000000000001</v>
      </c>
      <c r="O37" s="12">
        <f>INDEX('DER Concepts'!$B$6:$V$31,MATCH($B37,'DER Concepts'!$B$6:$B$31,0),MATCH(O$17,'DER Concepts'!$B$6:$V$6,0))</f>
        <v>1.23</v>
      </c>
      <c r="P37" s="12">
        <f>INDEX('DER Concepts'!$B$6:$V$31,MATCH($B37,'DER Concepts'!$B$6:$B$31,0),MATCH(P$17,'DER Concepts'!$B$6:$V$6,0))</f>
        <v>1.2450000000000001</v>
      </c>
      <c r="Q37" s="12">
        <f>INDEX('DER Concepts'!$B$6:$V$31,MATCH($B37,'DER Concepts'!$B$6:$B$31,0),MATCH(Q$17,'DER Concepts'!$B$6:$V$6,0))</f>
        <v>1.26</v>
      </c>
      <c r="R37" s="12">
        <f t="shared" si="0"/>
        <v>4.6150000000000002</v>
      </c>
      <c r="S37" s="46">
        <v>13.920828306662617</v>
      </c>
      <c r="T37" s="20">
        <v>0.17699999999999999</v>
      </c>
      <c r="U37" s="19">
        <f>INDEX(CBI!$B$10:$H$35,MATCH($B37,CBI!$B$10:$B$35,0),MATCH(U$17,CBI!$B$10:$H$10,0))</f>
        <v>19</v>
      </c>
      <c r="V37" s="21"/>
      <c r="W37" s="9"/>
    </row>
    <row r="38" spans="2:25" ht="51" x14ac:dyDescent="0.25">
      <c r="B38" s="11">
        <v>5</v>
      </c>
      <c r="C38" s="9" t="s">
        <v>37</v>
      </c>
      <c r="D38" s="11" t="s">
        <v>1</v>
      </c>
      <c r="E38" s="74" t="s">
        <v>18</v>
      </c>
      <c r="F38" s="74" t="s">
        <v>39</v>
      </c>
      <c r="G38" s="74" t="s">
        <v>27</v>
      </c>
      <c r="H38" s="74" t="s">
        <v>40</v>
      </c>
      <c r="I38" s="12">
        <v>0</v>
      </c>
      <c r="J38" s="12">
        <f>INDEX('DER Concepts'!$B$6:$V$31,MATCH($B38,'DER Concepts'!$B$6:$B$31,0),MATCH(J$17,'DER Concepts'!$B$6:$V$6,0))+(VLOOKUP($B38,'DER Concepts'!$B$6:$N$31,13,FALSE)/3)</f>
        <v>0.91666666666666663</v>
      </c>
      <c r="K38" s="12">
        <f>INDEX('DER Concepts'!$B$6:$V$31,MATCH($B38,'DER Concepts'!$B$6:$B$31,0),MATCH(K$17,'DER Concepts'!$B$6:$V$6,0))+(VLOOKUP($B38,'DER Concepts'!$B$6:$N$31,13,FALSE)/3)</f>
        <v>0.91666666666666663</v>
      </c>
      <c r="L38" s="12">
        <f>INDEX('DER Concepts'!$B$6:$V$31,MATCH($B38,'DER Concepts'!$B$6:$B$31,0),MATCH(L$17,'DER Concepts'!$B$6:$V$6,0))+(VLOOKUP($B38,'DER Concepts'!$B$6:$N$31,13,FALSE)/3)</f>
        <v>0.91666666666666663</v>
      </c>
      <c r="M38" s="12">
        <f>INDEX('DER Concepts'!$B$6:$V$31,MATCH($B38,'DER Concepts'!$B$6:$B$31,0),MATCH(M$17,'DER Concepts'!$B$6:$V$6,0))</f>
        <v>1.75</v>
      </c>
      <c r="N38" s="12">
        <f>INDEX('DER Concepts'!$B$6:$V$31,MATCH($B38,'DER Concepts'!$B$6:$B$31,0),MATCH(N$17,'DER Concepts'!$B$6:$V$6,0))</f>
        <v>1.75</v>
      </c>
      <c r="O38" s="12">
        <f>INDEX('DER Concepts'!$B$6:$V$31,MATCH($B38,'DER Concepts'!$B$6:$B$31,0),MATCH(O$17,'DER Concepts'!$B$6:$V$6,0))</f>
        <v>3.25</v>
      </c>
      <c r="P38" s="12">
        <f>INDEX('DER Concepts'!$B$6:$V$31,MATCH($B38,'DER Concepts'!$B$6:$B$31,0),MATCH(P$17,'DER Concepts'!$B$6:$V$6,0))</f>
        <v>4.25</v>
      </c>
      <c r="Q38" s="12">
        <f>INDEX('DER Concepts'!$B$6:$V$31,MATCH($B38,'DER Concepts'!$B$6:$B$31,0),MATCH(Q$17,'DER Concepts'!$B$6:$V$6,0))</f>
        <v>4.25</v>
      </c>
      <c r="R38" s="12">
        <f t="shared" si="0"/>
        <v>2.75</v>
      </c>
      <c r="S38" s="46">
        <v>14.188653289794923</v>
      </c>
      <c r="T38" s="20">
        <v>0.1842</v>
      </c>
      <c r="U38" s="19">
        <f>INDEX(CBI!$B$10:$H$35,MATCH($B38,CBI!$B$10:$B$35,0),MATCH(U$17,CBI!$B$10:$H$10,0))</f>
        <v>17</v>
      </c>
      <c r="V38" s="21"/>
      <c r="W38" s="9"/>
    </row>
    <row r="39" spans="2:25" ht="25.5" x14ac:dyDescent="0.25">
      <c r="B39" s="11">
        <v>11</v>
      </c>
      <c r="C39" s="9" t="s">
        <v>53</v>
      </c>
      <c r="D39" s="11" t="s">
        <v>1</v>
      </c>
      <c r="E39" s="74" t="s">
        <v>18</v>
      </c>
      <c r="F39" s="74" t="s">
        <v>35</v>
      </c>
      <c r="G39" s="74" t="s">
        <v>20</v>
      </c>
      <c r="H39" s="74" t="s">
        <v>36</v>
      </c>
      <c r="I39" s="12">
        <v>0</v>
      </c>
      <c r="J39" s="12">
        <f>INDEX('DER Concepts'!$B$6:$V$31,MATCH($B39,'DER Concepts'!$B$6:$B$31,0),MATCH(J$17,'DER Concepts'!$B$6:$V$6,0))+(VLOOKUP($B39,'DER Concepts'!$B$6:$N$31,13,FALSE)/3)</f>
        <v>0.14666666666666667</v>
      </c>
      <c r="K39" s="12">
        <f>INDEX('DER Concepts'!$B$6:$V$31,MATCH($B39,'DER Concepts'!$B$6:$B$31,0),MATCH(K$17,'DER Concepts'!$B$6:$V$6,0))+(VLOOKUP($B39,'DER Concepts'!$B$6:$N$31,13,FALSE)/3)</f>
        <v>0.14666666666666667</v>
      </c>
      <c r="L39" s="12">
        <f>INDEX('DER Concepts'!$B$6:$V$31,MATCH($B39,'DER Concepts'!$B$6:$B$31,0),MATCH(L$17,'DER Concepts'!$B$6:$V$6,0))+(VLOOKUP($B39,'DER Concepts'!$B$6:$N$31,13,FALSE)/3)</f>
        <v>0.14666666666666667</v>
      </c>
      <c r="M39" s="12">
        <f>INDEX('DER Concepts'!$B$6:$V$31,MATCH($B39,'DER Concepts'!$B$6:$B$31,0),MATCH(M$17,'DER Concepts'!$B$6:$V$6,0))</f>
        <v>0.11</v>
      </c>
      <c r="N39" s="12">
        <f>INDEX('DER Concepts'!$B$6:$V$31,MATCH($B39,'DER Concepts'!$B$6:$B$31,0),MATCH(N$17,'DER Concepts'!$B$6:$V$6,0))</f>
        <v>0.11</v>
      </c>
      <c r="O39" s="12">
        <f>INDEX('DER Concepts'!$B$6:$V$31,MATCH($B39,'DER Concepts'!$B$6:$B$31,0),MATCH(O$17,'DER Concepts'!$B$6:$V$6,0))</f>
        <v>0.11</v>
      </c>
      <c r="P39" s="12">
        <f>INDEX('DER Concepts'!$B$6:$V$31,MATCH($B39,'DER Concepts'!$B$6:$B$31,0),MATCH(P$17,'DER Concepts'!$B$6:$V$6,0))</f>
        <v>0.11</v>
      </c>
      <c r="Q39" s="12">
        <f>INDEX('DER Concepts'!$B$6:$V$31,MATCH($B39,'DER Concepts'!$B$6:$B$31,0),MATCH(Q$17,'DER Concepts'!$B$6:$V$6,0))</f>
        <v>0.11</v>
      </c>
      <c r="R39" s="12">
        <f t="shared" si="0"/>
        <v>0.44</v>
      </c>
      <c r="S39" s="46">
        <v>16.132658183982102</v>
      </c>
      <c r="T39" s="20">
        <v>0.1946</v>
      </c>
      <c r="U39" s="19">
        <f>INDEX(CBI!$B$10:$H$35,MATCH($B39,CBI!$B$10:$B$35,0),MATCH(U$17,CBI!$B$10:$H$10,0))</f>
        <v>20</v>
      </c>
      <c r="V39" s="21"/>
      <c r="W39" s="9"/>
    </row>
    <row r="40" spans="2:25" ht="25.5" x14ac:dyDescent="0.25">
      <c r="B40" s="11">
        <v>22</v>
      </c>
      <c r="C40" s="9" t="s">
        <v>79</v>
      </c>
      <c r="D40" s="11" t="s">
        <v>0</v>
      </c>
      <c r="E40" s="58" t="s">
        <v>26</v>
      </c>
      <c r="F40" s="11" t="s">
        <v>39</v>
      </c>
      <c r="G40" s="58" t="s">
        <v>20</v>
      </c>
      <c r="H40" s="11" t="s">
        <v>36</v>
      </c>
      <c r="I40" s="12">
        <v>0</v>
      </c>
      <c r="J40" s="12">
        <f>INDEX('DER Concepts'!$B$6:$V$31,MATCH($B40,'DER Concepts'!$B$6:$B$31,0),MATCH(J$17,'DER Concepts'!$B$6:$V$6,0))+(VLOOKUP($B40,'DER Concepts'!$B$6:$N$31,13,FALSE)/3)</f>
        <v>1.194</v>
      </c>
      <c r="K40" s="12">
        <f>INDEX('DER Concepts'!$B$6:$V$31,MATCH($B40,'DER Concepts'!$B$6:$B$31,0),MATCH(K$17,'DER Concepts'!$B$6:$V$6,0))+(VLOOKUP($B40,'DER Concepts'!$B$6:$N$31,13,FALSE)/3)</f>
        <v>1.5959999999999999</v>
      </c>
      <c r="L40" s="12">
        <f>INDEX('DER Concepts'!$B$6:$V$31,MATCH($B40,'DER Concepts'!$B$6:$B$31,0),MATCH(L$17,'DER Concepts'!$B$6:$V$6,0))+(VLOOKUP($B40,'DER Concepts'!$B$6:$N$31,13,FALSE)/3)</f>
        <v>2.004</v>
      </c>
      <c r="M40" s="12">
        <f>INDEX('DER Concepts'!$B$6:$V$31,MATCH($B40,'DER Concepts'!$B$6:$B$31,0),MATCH(M$17,'DER Concepts'!$B$6:$V$6,0))</f>
        <v>2.4660000000000002</v>
      </c>
      <c r="N40" s="12">
        <f>INDEX('DER Concepts'!$B$6:$V$31,MATCH($B40,'DER Concepts'!$B$6:$B$31,0),MATCH(N$17,'DER Concepts'!$B$6:$V$6,0))</f>
        <v>3.2759999999999998</v>
      </c>
      <c r="O40" s="12">
        <f>INDEX('DER Concepts'!$B$6:$V$31,MATCH($B40,'DER Concepts'!$B$6:$B$31,0),MATCH(O$17,'DER Concepts'!$B$6:$V$6,0))</f>
        <v>4.1820000000000004</v>
      </c>
      <c r="P40" s="12">
        <f>INDEX('DER Concepts'!$B$6:$V$31,MATCH($B40,'DER Concepts'!$B$6:$B$31,0),MATCH(P$17,'DER Concepts'!$B$6:$V$6,0))</f>
        <v>5.2859999999999996</v>
      </c>
      <c r="Q40" s="12">
        <f>INDEX('DER Concepts'!$B$6:$V$31,MATCH($B40,'DER Concepts'!$B$6:$B$31,0),MATCH(Q$17,'DER Concepts'!$B$6:$V$6,0))</f>
        <v>6.6779999999999999</v>
      </c>
      <c r="R40" s="12">
        <f t="shared" si="0"/>
        <v>4.7940000000000005</v>
      </c>
      <c r="S40" s="46">
        <v>18.415985147405596</v>
      </c>
      <c r="T40" s="20">
        <v>0.21121505752351757</v>
      </c>
      <c r="U40" s="19">
        <f>INDEX(CBI!$B$10:$H$35,MATCH($B40,CBI!$B$10:$B$35,0),MATCH(U$17,CBI!$B$10:$H$10,0))</f>
        <v>16</v>
      </c>
      <c r="V40" s="21"/>
      <c r="W40" s="9"/>
      <c r="Y40" s="54"/>
    </row>
    <row r="41" spans="2:25" ht="38.25" x14ac:dyDescent="0.25">
      <c r="B41" s="11">
        <v>19</v>
      </c>
      <c r="C41" s="9" t="s">
        <v>71</v>
      </c>
      <c r="D41" s="11" t="s">
        <v>0</v>
      </c>
      <c r="E41" s="58" t="s">
        <v>18</v>
      </c>
      <c r="F41" s="11" t="s">
        <v>73</v>
      </c>
      <c r="G41" s="58" t="s">
        <v>20</v>
      </c>
      <c r="H41" s="11" t="s">
        <v>74</v>
      </c>
      <c r="I41" s="12">
        <v>0</v>
      </c>
      <c r="J41" s="12">
        <f>INDEX('DER Concepts'!$B$6:$V$31,MATCH($B41,'DER Concepts'!$B$6:$B$31,0),MATCH(J$17,'DER Concepts'!$B$6:$V$6,0))+(VLOOKUP($B41,'DER Concepts'!$B$6:$N$31,13,FALSE)/3)</f>
        <v>0.11066666666666668</v>
      </c>
      <c r="K41" s="12">
        <f>INDEX('DER Concepts'!$B$6:$V$31,MATCH($B41,'DER Concepts'!$B$6:$B$31,0),MATCH(K$17,'DER Concepts'!$B$6:$V$6,0))+(VLOOKUP($B41,'DER Concepts'!$B$6:$N$31,13,FALSE)/3)</f>
        <v>0.11066666666666668</v>
      </c>
      <c r="L41" s="12">
        <f>INDEX('DER Concepts'!$B$6:$V$31,MATCH($B41,'DER Concepts'!$B$6:$B$31,0),MATCH(L$17,'DER Concepts'!$B$6:$V$6,0))+(VLOOKUP($B41,'DER Concepts'!$B$6:$N$31,13,FALSE)/3)</f>
        <v>0.11066666666666668</v>
      </c>
      <c r="M41" s="12">
        <f>INDEX('DER Concepts'!$B$6:$V$31,MATCH($B41,'DER Concepts'!$B$6:$B$31,0),MATCH(M$17,'DER Concepts'!$B$6:$V$6,0))</f>
        <v>8.3000000000000004E-2</v>
      </c>
      <c r="N41" s="12">
        <f>INDEX('DER Concepts'!$B$6:$V$31,MATCH($B41,'DER Concepts'!$B$6:$B$31,0),MATCH(N$17,'DER Concepts'!$B$6:$V$6,0))</f>
        <v>0.16600000000000001</v>
      </c>
      <c r="O41" s="12">
        <f>INDEX('DER Concepts'!$B$6:$V$31,MATCH($B41,'DER Concepts'!$B$6:$B$31,0),MATCH(O$17,'DER Concepts'!$B$6:$V$6,0))</f>
        <v>0.249</v>
      </c>
      <c r="P41" s="12">
        <f>INDEX('DER Concepts'!$B$6:$V$31,MATCH($B41,'DER Concepts'!$B$6:$B$31,0),MATCH(P$17,'DER Concepts'!$B$6:$V$6,0))</f>
        <v>0.249</v>
      </c>
      <c r="Q41" s="12">
        <f>INDEX('DER Concepts'!$B$6:$V$31,MATCH($B41,'DER Concepts'!$B$6:$B$31,0),MATCH(Q$17,'DER Concepts'!$B$6:$V$6,0))</f>
        <v>0.33200000000000002</v>
      </c>
      <c r="R41" s="12">
        <f t="shared" si="0"/>
        <v>0.33200000000000002</v>
      </c>
      <c r="S41" s="46">
        <v>18.531135620948916</v>
      </c>
      <c r="T41" s="20">
        <v>0.16558823561576444</v>
      </c>
      <c r="U41" s="19">
        <f>INDEX(CBI!$B$10:$H$35,MATCH($B41,CBI!$B$10:$B$35,0),MATCH(U$17,CBI!$B$10:$H$10,0))</f>
        <v>16</v>
      </c>
      <c r="V41" s="21"/>
      <c r="W41" s="9"/>
    </row>
    <row r="42" spans="2:25" ht="25.5" x14ac:dyDescent="0.25">
      <c r="B42" s="11">
        <v>23</v>
      </c>
      <c r="C42" s="9" t="s">
        <v>81</v>
      </c>
      <c r="D42" s="11" t="s">
        <v>0</v>
      </c>
      <c r="E42" s="58" t="s">
        <v>26</v>
      </c>
      <c r="F42" s="11" t="s">
        <v>39</v>
      </c>
      <c r="G42" s="58" t="s">
        <v>20</v>
      </c>
      <c r="H42" s="11" t="s">
        <v>36</v>
      </c>
      <c r="I42" s="12">
        <v>0</v>
      </c>
      <c r="J42" s="12">
        <f>INDEX('DER Concepts'!$B$6:$V$31,MATCH($B42,'DER Concepts'!$B$6:$B$31,0),MATCH(J$17,'DER Concepts'!$B$6:$V$6,0))+(VLOOKUP($B42,'DER Concepts'!$B$6:$N$31,13,FALSE)/3)</f>
        <v>0.16800000000000001</v>
      </c>
      <c r="K42" s="12">
        <f>INDEX('DER Concepts'!$B$6:$V$31,MATCH($B42,'DER Concepts'!$B$6:$B$31,0),MATCH(K$17,'DER Concepts'!$B$6:$V$6,0))+(VLOOKUP($B42,'DER Concepts'!$B$6:$N$31,13,FALSE)/3)</f>
        <v>0.22800000000000001</v>
      </c>
      <c r="L42" s="12">
        <f>INDEX('DER Concepts'!$B$6:$V$31,MATCH($B42,'DER Concepts'!$B$6:$B$31,0),MATCH(L$17,'DER Concepts'!$B$6:$V$6,0))+(VLOOKUP($B42,'DER Concepts'!$B$6:$N$31,13,FALSE)/3)</f>
        <v>0.28200000000000003</v>
      </c>
      <c r="M42" s="12">
        <f>INDEX('DER Concepts'!$B$6:$V$31,MATCH($B42,'DER Concepts'!$B$6:$B$31,0),MATCH(M$17,'DER Concepts'!$B$6:$V$6,0))</f>
        <v>0.34799999999999998</v>
      </c>
      <c r="N42" s="12">
        <f>INDEX('DER Concepts'!$B$6:$V$31,MATCH($B42,'DER Concepts'!$B$6:$B$31,0),MATCH(N$17,'DER Concepts'!$B$6:$V$6,0))</f>
        <v>0.46200000000000002</v>
      </c>
      <c r="O42" s="12">
        <f>INDEX('DER Concepts'!$B$6:$V$31,MATCH($B42,'DER Concepts'!$B$6:$B$31,0),MATCH(O$17,'DER Concepts'!$B$6:$V$6,0))</f>
        <v>0.59399999999999997</v>
      </c>
      <c r="P42" s="12">
        <f>INDEX('DER Concepts'!$B$6:$V$31,MATCH($B42,'DER Concepts'!$B$6:$B$31,0),MATCH(P$17,'DER Concepts'!$B$6:$V$6,0))</f>
        <v>0.75</v>
      </c>
      <c r="Q42" s="12">
        <f>INDEX('DER Concepts'!$B$6:$V$31,MATCH($B42,'DER Concepts'!$B$6:$B$31,0),MATCH(Q$17,'DER Concepts'!$B$6:$V$6,0))</f>
        <v>0.94799999999999995</v>
      </c>
      <c r="R42" s="12">
        <f t="shared" si="0"/>
        <v>0.67800000000000005</v>
      </c>
      <c r="S42" s="46">
        <v>22.472664936145215</v>
      </c>
      <c r="T42" s="20">
        <v>0.17595976874201763</v>
      </c>
      <c r="U42" s="19">
        <f>INDEX(CBI!$B$10:$H$35,MATCH($B42,CBI!$B$10:$B$35,0),MATCH(U$17,CBI!$B$10:$H$10,0))</f>
        <v>17</v>
      </c>
      <c r="V42" s="21"/>
      <c r="W42" s="9"/>
    </row>
    <row r="43" spans="2:25" ht="25.5" x14ac:dyDescent="0.25">
      <c r="B43" s="56">
        <v>4</v>
      </c>
      <c r="C43" s="9" t="s">
        <v>33</v>
      </c>
      <c r="D43" s="56" t="s">
        <v>1</v>
      </c>
      <c r="E43" s="74" t="s">
        <v>26</v>
      </c>
      <c r="F43" s="56" t="s">
        <v>35</v>
      </c>
      <c r="G43" s="58" t="s">
        <v>20</v>
      </c>
      <c r="H43" s="56" t="s">
        <v>36</v>
      </c>
      <c r="I43" s="12">
        <v>0</v>
      </c>
      <c r="J43" s="12">
        <f>INDEX('DER Concepts'!$B$6:$V$31,MATCH($B43,'DER Concepts'!$B$6:$B$31,0),MATCH(J$17,'DER Concepts'!$B$6:$V$6,0))+(VLOOKUP($B43,'DER Concepts'!$B$6:$N$31,13,FALSE)/3)</f>
        <v>8.4</v>
      </c>
      <c r="K43" s="12">
        <f>INDEX('DER Concepts'!$B$6:$V$31,MATCH($B43,'DER Concepts'!$B$6:$B$31,0),MATCH(K$17,'DER Concepts'!$B$6:$V$6,0))+(VLOOKUP($B43,'DER Concepts'!$B$6:$N$31,13,FALSE)/3)</f>
        <v>8.4</v>
      </c>
      <c r="L43" s="12">
        <f>INDEX('DER Concepts'!$B$6:$V$31,MATCH($B43,'DER Concepts'!$B$6:$B$31,0),MATCH(L$17,'DER Concepts'!$B$6:$V$6,0))+(VLOOKUP($B43,'DER Concepts'!$B$6:$N$31,13,FALSE)/3)</f>
        <v>8.4</v>
      </c>
      <c r="M43" s="12">
        <f>INDEX('DER Concepts'!$B$6:$V$31,MATCH($B43,'DER Concepts'!$B$6:$B$31,0),MATCH(M$17,'DER Concepts'!$B$6:$V$6,0))</f>
        <v>14.4</v>
      </c>
      <c r="N43" s="12">
        <f>INDEX('DER Concepts'!$B$6:$V$31,MATCH($B43,'DER Concepts'!$B$6:$B$31,0),MATCH(N$17,'DER Concepts'!$B$6:$V$6,0))</f>
        <v>14.4</v>
      </c>
      <c r="O43" s="12">
        <f>INDEX('DER Concepts'!$B$6:$V$31,MATCH($B43,'DER Concepts'!$B$6:$B$31,0),MATCH(O$17,'DER Concepts'!$B$6:$V$6,0))</f>
        <v>28.8</v>
      </c>
      <c r="P43" s="12">
        <f>INDEX('DER Concepts'!$B$6:$V$31,MATCH($B43,'DER Concepts'!$B$6:$B$31,0),MATCH(P$17,'DER Concepts'!$B$6:$V$6,0))</f>
        <v>36</v>
      </c>
      <c r="Q43" s="12">
        <f>INDEX('DER Concepts'!$B$6:$V$31,MATCH($B43,'DER Concepts'!$B$6:$B$31,0),MATCH(Q$17,'DER Concepts'!$B$6:$V$6,0))</f>
        <v>36</v>
      </c>
      <c r="R43" s="12">
        <f t="shared" si="0"/>
        <v>25.200000000000003</v>
      </c>
      <c r="S43" s="46">
        <v>26.334972555837133</v>
      </c>
      <c r="T43" s="20">
        <v>0.2011</v>
      </c>
      <c r="U43" s="19">
        <f>INDEX(CBI!$B$10:$H$35,MATCH($B43,CBI!$B$10:$B$35,0),MATCH(U$17,CBI!$B$10:$H$10,0))</f>
        <v>17</v>
      </c>
      <c r="V43" s="21"/>
      <c r="W43" s="9"/>
    </row>
    <row r="45" spans="2:25" x14ac:dyDescent="0.25">
      <c r="L45" s="63" t="s">
        <v>131</v>
      </c>
      <c r="R45" s="2">
        <f>SUMIF($D$18:$D$43,"Solar",$R$18:$R$43)</f>
        <v>203.892</v>
      </c>
    </row>
    <row r="46" spans="2:25" x14ac:dyDescent="0.25">
      <c r="L46" s="63" t="s">
        <v>132</v>
      </c>
      <c r="R46" s="2">
        <f>SUMIF($D$18:$D$43,"Battery",$R$18:$R$43)</f>
        <v>80.12</v>
      </c>
    </row>
  </sheetData>
  <autoFilter ref="B17:W44">
    <sortState ref="B22:W50">
      <sortCondition ref="S21:S48"/>
    </sortState>
  </autoFilter>
  <mergeCells count="2">
    <mergeCell ref="I16:R16"/>
    <mergeCell ref="C9:W9"/>
  </mergeCells>
  <hyperlinks>
    <hyperlink ref="C10" r:id="rId1"/>
    <hyperlink ref="C14" r:id="rId2"/>
  </hyperlinks>
  <pageMargins left="0.7" right="0.7" top="0.75" bottom="0.75" header="0.3" footer="0.3"/>
  <pageSetup orientation="portrait" r:id="rId3"/>
  <headerFooter>
    <oddHeader>&amp;LAppendix D-2: DER Preferred Portfolio Selection&amp;RClean Energy Implementation Plan</oddHeader>
    <oddFooter>&amp;LDECEMBER 17, 2021&amp;C&amp;P of &amp;N&amp;RPuget Sound Energy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filterMode="1"/>
  <dimension ref="B1:X27"/>
  <sheetViews>
    <sheetView zoomScaleNormal="100" workbookViewId="0">
      <pane xSplit="8" ySplit="12" topLeftCell="I13" activePane="bottomRight" state="frozen"/>
      <selection activeCell="D20" sqref="D20"/>
      <selection pane="topRight" activeCell="D20" sqref="D20"/>
      <selection pane="bottomLeft" activeCell="D20" sqref="D20"/>
      <selection pane="bottomRight" activeCell="D20" sqref="D20"/>
    </sheetView>
  </sheetViews>
  <sheetFormatPr defaultColWidth="10.7109375" defaultRowHeight="15" outlineLevelCol="1" x14ac:dyDescent="0.25"/>
  <cols>
    <col min="1" max="1" width="2.7109375" style="2" customWidth="1"/>
    <col min="2" max="2" width="5.7109375" style="2" customWidth="1"/>
    <col min="3" max="3" width="30.7109375" style="2" customWidth="1"/>
    <col min="4" max="8" width="10.7109375" style="2" customWidth="1"/>
    <col min="9" max="12" width="7.7109375" style="2" customWidth="1"/>
    <col min="13" max="17" width="7.7109375" style="2" hidden="1" customWidth="1" outlineLevel="1"/>
    <col min="18" max="18" width="10.7109375" style="2" customWidth="1" collapsed="1"/>
    <col min="19" max="19" width="16.140625" style="2" customWidth="1"/>
    <col min="20" max="20" width="8.7109375" style="2" customWidth="1"/>
    <col min="21" max="21" width="10.7109375" style="2" customWidth="1"/>
    <col min="22" max="22" width="6.7109375" style="2" customWidth="1" outlineLevel="1"/>
    <col min="23" max="23" width="60.7109375" style="2" customWidth="1"/>
    <col min="25" max="16384" width="10.7109375" style="2"/>
  </cols>
  <sheetData>
    <row r="1" spans="2:24" x14ac:dyDescent="0.25">
      <c r="B1" s="18" t="s">
        <v>109</v>
      </c>
      <c r="C1" s="18" t="s">
        <v>110</v>
      </c>
    </row>
    <row r="2" spans="2:24" x14ac:dyDescent="0.25">
      <c r="B2" s="30">
        <v>1</v>
      </c>
      <c r="C2" s="3" t="s">
        <v>112</v>
      </c>
    </row>
    <row r="3" spans="2:24" x14ac:dyDescent="0.25">
      <c r="B3" s="30">
        <v>2</v>
      </c>
      <c r="C3" s="1" t="s">
        <v>127</v>
      </c>
    </row>
    <row r="4" spans="2:24" x14ac:dyDescent="0.25">
      <c r="B4" s="30">
        <v>3</v>
      </c>
      <c r="C4" s="1" t="s">
        <v>126</v>
      </c>
    </row>
    <row r="5" spans="2:24" x14ac:dyDescent="0.25">
      <c r="B5" s="30">
        <v>4</v>
      </c>
      <c r="C5" s="1" t="s">
        <v>129</v>
      </c>
    </row>
    <row r="6" spans="2:24" s="76" customFormat="1" x14ac:dyDescent="0.25">
      <c r="B6" s="30">
        <v>5</v>
      </c>
      <c r="C6" s="1" t="s">
        <v>184</v>
      </c>
      <c r="X6"/>
    </row>
    <row r="7" spans="2:24" x14ac:dyDescent="0.25">
      <c r="B7" s="30">
        <v>6</v>
      </c>
      <c r="C7" s="3" t="s">
        <v>113</v>
      </c>
    </row>
    <row r="8" spans="2:24" x14ac:dyDescent="0.25">
      <c r="B8" s="30">
        <v>7</v>
      </c>
      <c r="C8" s="3" t="s">
        <v>114</v>
      </c>
    </row>
    <row r="9" spans="2:24" x14ac:dyDescent="0.25">
      <c r="B9" s="30">
        <v>8</v>
      </c>
      <c r="C9" s="3" t="s">
        <v>178</v>
      </c>
    </row>
    <row r="10" spans="2:24" x14ac:dyDescent="0.25">
      <c r="B10" s="30">
        <v>9</v>
      </c>
      <c r="C10" s="3" t="s">
        <v>115</v>
      </c>
    </row>
    <row r="11" spans="2:24" x14ac:dyDescent="0.25">
      <c r="H11" s="18"/>
      <c r="I11" s="93"/>
      <c r="J11" s="93"/>
      <c r="K11" s="93"/>
      <c r="L11" s="93"/>
      <c r="M11" s="93"/>
      <c r="N11" s="93"/>
      <c r="O11" s="93"/>
      <c r="P11" s="93"/>
      <c r="Q11" s="93"/>
      <c r="R11" s="93"/>
      <c r="S11" s="57"/>
      <c r="T11" s="57"/>
      <c r="U11" s="57"/>
      <c r="V11" s="55"/>
      <c r="W11" s="55"/>
    </row>
    <row r="12" spans="2:24" s="18" customFormat="1" ht="38.25" x14ac:dyDescent="0.25">
      <c r="B12" s="7" t="s">
        <v>7</v>
      </c>
      <c r="C12" s="7" t="s">
        <v>8</v>
      </c>
      <c r="D12" s="7" t="s">
        <v>9</v>
      </c>
      <c r="E12" s="7" t="s">
        <v>11</v>
      </c>
      <c r="F12" s="7" t="s">
        <v>12</v>
      </c>
      <c r="G12" s="7" t="s">
        <v>13</v>
      </c>
      <c r="H12" s="7" t="s">
        <v>14</v>
      </c>
      <c r="I12" s="7">
        <v>2022</v>
      </c>
      <c r="J12" s="7">
        <v>2023</v>
      </c>
      <c r="K12" s="7">
        <v>2024</v>
      </c>
      <c r="L12" s="7">
        <v>2025</v>
      </c>
      <c r="M12" s="7">
        <v>2026</v>
      </c>
      <c r="N12" s="7">
        <v>2027</v>
      </c>
      <c r="O12" s="7">
        <v>2028</v>
      </c>
      <c r="P12" s="7">
        <v>2029</v>
      </c>
      <c r="Q12" s="7">
        <v>2030</v>
      </c>
      <c r="R12" s="7" t="s">
        <v>89</v>
      </c>
      <c r="S12" s="7" t="s">
        <v>104</v>
      </c>
      <c r="T12" s="7" t="s">
        <v>88</v>
      </c>
      <c r="U12" s="36" t="s">
        <v>140</v>
      </c>
      <c r="V12" s="7" t="s">
        <v>103</v>
      </c>
      <c r="W12" s="49" t="s">
        <v>105</v>
      </c>
      <c r="X12" s="18" t="s">
        <v>128</v>
      </c>
    </row>
    <row r="13" spans="2:24" ht="48.75" hidden="1" customHeight="1" x14ac:dyDescent="0.25">
      <c r="B13" s="58">
        <v>12</v>
      </c>
      <c r="C13" s="9" t="s">
        <v>55</v>
      </c>
      <c r="D13" s="58" t="s">
        <v>0</v>
      </c>
      <c r="E13" s="58" t="s">
        <v>18</v>
      </c>
      <c r="F13" s="58" t="s">
        <v>31</v>
      </c>
      <c r="G13" s="58" t="s">
        <v>20</v>
      </c>
      <c r="H13" s="58" t="s">
        <v>36</v>
      </c>
      <c r="I13" s="12">
        <f>INDEX('DER Concepts'!$B$6:$V$31,MATCH($B13,'DER Concepts'!$B$6:$B$31,0),MATCH(I$12,'DER Concepts'!$B$6:$V$6,0))</f>
        <v>13.87</v>
      </c>
      <c r="J13" s="12">
        <f>INDEX('DER Concepts'!$B$6:$V$31,MATCH($B13,'DER Concepts'!$B$6:$B$31,0),MATCH(J$12,'DER Concepts'!$B$6:$V$6,0))</f>
        <v>15</v>
      </c>
      <c r="K13" s="12">
        <f>INDEX('DER Concepts'!$B$6:$V$31,MATCH($B13,'DER Concepts'!$B$6:$B$31,0),MATCH(K$12,'DER Concepts'!$B$6:$V$6,0))</f>
        <v>17.5</v>
      </c>
      <c r="L13" s="12">
        <f>INDEX('DER Concepts'!$B$6:$V$31,MATCH($B13,'DER Concepts'!$B$6:$B$31,0),MATCH(L$12,'DER Concepts'!$B$6:$V$6,0))</f>
        <v>10.7</v>
      </c>
      <c r="M13" s="12">
        <f>INDEX('DER Concepts'!$B$6:$V$31,MATCH($B13,'DER Concepts'!$B$6:$B$31,0),MATCH(M$12,'DER Concepts'!$B$6:$V$6,0))</f>
        <v>0</v>
      </c>
      <c r="N13" s="12">
        <f>INDEX('DER Concepts'!$B$6:$V$31,MATCH($B13,'DER Concepts'!$B$6:$B$31,0),MATCH(N$12,'DER Concepts'!$B$6:$V$6,0))</f>
        <v>0</v>
      </c>
      <c r="O13" s="12">
        <f>INDEX('DER Concepts'!$B$6:$V$31,MATCH($B13,'DER Concepts'!$B$6:$B$31,0),MATCH(O$12,'DER Concepts'!$B$6:$V$6,0))</f>
        <v>0</v>
      </c>
      <c r="P13" s="12">
        <f>INDEX('DER Concepts'!$B$6:$V$31,MATCH($B13,'DER Concepts'!$B$6:$B$31,0),MATCH(P$12,'DER Concepts'!$B$6:$V$6,0))</f>
        <v>0</v>
      </c>
      <c r="Q13" s="12">
        <f>INDEX('DER Concepts'!$B$6:$V$31,MATCH($B13,'DER Concepts'!$B$6:$B$31,0),MATCH(Q$12,'DER Concepts'!$B$6:$V$6,0))</f>
        <v>0</v>
      </c>
      <c r="R13" s="12">
        <f t="shared" ref="R13:R25" si="0">SUM(I13:L13)</f>
        <v>57.069999999999993</v>
      </c>
      <c r="S13" s="46">
        <v>0</v>
      </c>
      <c r="T13" s="20">
        <f>INDEX('S6-Summary'!$B$17:$W$43,MATCH($B13,'S6-Summary'!$B$17:$B$43,0),MATCH(T$12,'S6-Summary'!$B$17:$W$17,0))</f>
        <v>0.27591767984729265</v>
      </c>
      <c r="U13" s="19">
        <f>INDEX('S6-Summary'!$B$17:$W$43,MATCH($B13,'S6-Summary'!$B$17:$B$43,0),MATCH(U$12,'S6-Summary'!$B$17:$W$17,0))</f>
        <v>0</v>
      </c>
      <c r="V13" s="21" t="s">
        <v>23</v>
      </c>
      <c r="W13" s="9" t="s">
        <v>93</v>
      </c>
      <c r="X13" s="30"/>
    </row>
    <row r="14" spans="2:24" ht="38.25" hidden="1" customHeight="1" x14ac:dyDescent="0.25">
      <c r="B14" s="58">
        <v>13</v>
      </c>
      <c r="C14" s="9" t="s">
        <v>58</v>
      </c>
      <c r="D14" s="58" t="s">
        <v>0</v>
      </c>
      <c r="E14" s="58" t="s">
        <v>18</v>
      </c>
      <c r="F14" s="58" t="s">
        <v>31</v>
      </c>
      <c r="G14" s="58" t="s">
        <v>20</v>
      </c>
      <c r="H14" s="58" t="s">
        <v>36</v>
      </c>
      <c r="I14" s="12">
        <f>INDEX('DER Concepts'!$B$6:$V$31,MATCH($B14,'DER Concepts'!$B$6:$B$31,0),MATCH(I$12,'DER Concepts'!$B$6:$V$6,0))</f>
        <v>0</v>
      </c>
      <c r="J14" s="12">
        <f>INDEX('DER Concepts'!$B$6:$V$31,MATCH($B14,'DER Concepts'!$B$6:$B$31,0),MATCH(J$12,'DER Concepts'!$B$6:$V$6,0))</f>
        <v>0</v>
      </c>
      <c r="K14" s="12">
        <f>INDEX('DER Concepts'!$B$6:$V$31,MATCH($B14,'DER Concepts'!$B$6:$B$31,0),MATCH(K$12,'DER Concepts'!$B$6:$V$6,0))</f>
        <v>0</v>
      </c>
      <c r="L14" s="12">
        <f>INDEX('DER Concepts'!$B$6:$V$31,MATCH($B14,'DER Concepts'!$B$6:$B$31,0),MATCH(L$12,'DER Concepts'!$B$6:$V$6,0))</f>
        <v>6.8</v>
      </c>
      <c r="M14" s="12">
        <f>INDEX('DER Concepts'!$B$6:$V$31,MATCH($B14,'DER Concepts'!$B$6:$B$31,0),MATCH(M$12,'DER Concepts'!$B$6:$V$6,0))</f>
        <v>18.267490903690632</v>
      </c>
      <c r="N14" s="12">
        <f>INDEX('DER Concepts'!$B$6:$V$31,MATCH($B14,'DER Concepts'!$B$6:$B$31,0),MATCH(N$12,'DER Concepts'!$B$6:$V$6,0))</f>
        <v>19.081447983960388</v>
      </c>
      <c r="O14" s="12">
        <f>INDEX('DER Concepts'!$B$6:$V$31,MATCH($B14,'DER Concepts'!$B$6:$B$31,0),MATCH(O$12,'DER Concepts'!$B$6:$V$6,0))</f>
        <v>19.895405064230726</v>
      </c>
      <c r="P14" s="12">
        <f>INDEX('DER Concepts'!$B$6:$V$31,MATCH($B14,'DER Concepts'!$B$6:$B$31,0),MATCH(P$12,'DER Concepts'!$B$6:$V$6,0))</f>
        <v>20.709362144501064</v>
      </c>
      <c r="Q14" s="12">
        <f>INDEX('DER Concepts'!$B$6:$V$31,MATCH($B14,'DER Concepts'!$B$6:$B$31,0),MATCH(Q$12,'DER Concepts'!$B$6:$V$6,0))</f>
        <v>21.523319224771694</v>
      </c>
      <c r="R14" s="12">
        <f t="shared" si="0"/>
        <v>6.8</v>
      </c>
      <c r="S14" s="46">
        <v>0</v>
      </c>
      <c r="T14" s="20">
        <f>INDEX('S6-Summary'!$B$17:$W$43,MATCH($B14,'S6-Summary'!$B$17:$B$43,0),MATCH(T$12,'S6-Summary'!$B$17:$W$17,0))</f>
        <v>0.27591767984729254</v>
      </c>
      <c r="U14" s="19">
        <f>INDEX('S6-Summary'!$B$17:$W$43,MATCH($B14,'S6-Summary'!$B$17:$B$43,0),MATCH(U$12,'S6-Summary'!$B$17:$W$17,0))</f>
        <v>0</v>
      </c>
      <c r="V14" s="21" t="s">
        <v>23</v>
      </c>
      <c r="W14" s="9" t="s">
        <v>93</v>
      </c>
      <c r="X14" s="30"/>
    </row>
    <row r="15" spans="2:24" ht="47.25" hidden="1" customHeight="1" x14ac:dyDescent="0.25">
      <c r="B15" s="58">
        <v>14</v>
      </c>
      <c r="C15" s="9" t="s">
        <v>60</v>
      </c>
      <c r="D15" s="58" t="s">
        <v>0</v>
      </c>
      <c r="E15" s="58" t="s">
        <v>26</v>
      </c>
      <c r="F15" s="58" t="s">
        <v>39</v>
      </c>
      <c r="G15" s="58" t="s">
        <v>20</v>
      </c>
      <c r="H15" s="58" t="s">
        <v>36</v>
      </c>
      <c r="I15" s="27">
        <v>5.6</v>
      </c>
      <c r="J15" s="27">
        <v>4.8</v>
      </c>
      <c r="K15" s="27">
        <v>5.6</v>
      </c>
      <c r="L15" s="27"/>
      <c r="M15" s="12">
        <f>INDEX('DER Concepts'!$B$6:$V$31,MATCH($B15,'DER Concepts'!$B$6:$B$31,0),MATCH(M$12,'DER Concepts'!$B$6:$V$6,0))</f>
        <v>19</v>
      </c>
      <c r="N15" s="12">
        <f>INDEX('DER Concepts'!$B$6:$V$31,MATCH($B15,'DER Concepts'!$B$6:$B$31,0),MATCH(N$12,'DER Concepts'!$B$6:$V$6,0))</f>
        <v>22.8</v>
      </c>
      <c r="O15" s="12">
        <f>INDEX('DER Concepts'!$B$6:$V$31,MATCH($B15,'DER Concepts'!$B$6:$B$31,0),MATCH(O$12,'DER Concepts'!$B$6:$V$6,0))</f>
        <v>22.8</v>
      </c>
      <c r="P15" s="12">
        <f>INDEX('DER Concepts'!$B$6:$V$31,MATCH($B15,'DER Concepts'!$B$6:$B$31,0),MATCH(P$12,'DER Concepts'!$B$6:$V$6,0))</f>
        <v>22.8</v>
      </c>
      <c r="Q15" s="12">
        <f>INDEX('DER Concepts'!$B$6:$V$31,MATCH($B15,'DER Concepts'!$B$6:$B$31,0),MATCH(Q$12,'DER Concepts'!$B$6:$V$6,0))</f>
        <v>22.8</v>
      </c>
      <c r="R15" s="12">
        <f t="shared" si="0"/>
        <v>15.999999999999998</v>
      </c>
      <c r="S15" s="46">
        <v>-1.8382226655134737</v>
      </c>
      <c r="T15" s="20">
        <f>INDEX('S6-Summary'!$B$17:$W$43,MATCH($B15,'S6-Summary'!$B$17:$B$43,0),MATCH(T$12,'S6-Summary'!$B$17:$W$17,0))</f>
        <v>0.27205278634052843</v>
      </c>
      <c r="U15" s="19">
        <f>INDEX('S6-Summary'!$B$17:$W$43,MATCH($B15,'S6-Summary'!$B$17:$B$43,0),MATCH(U$12,'S6-Summary'!$B$17:$W$17,0))</f>
        <v>14</v>
      </c>
      <c r="V15" s="21" t="s">
        <v>23</v>
      </c>
      <c r="W15" s="9" t="s">
        <v>92</v>
      </c>
    </row>
    <row r="16" spans="2:24" ht="54" hidden="1" customHeight="1" x14ac:dyDescent="0.25">
      <c r="B16" s="58">
        <v>15</v>
      </c>
      <c r="C16" s="9" t="s">
        <v>62</v>
      </c>
      <c r="D16" s="58" t="s">
        <v>0</v>
      </c>
      <c r="E16" s="58" t="s">
        <v>26</v>
      </c>
      <c r="F16" s="58" t="s">
        <v>39</v>
      </c>
      <c r="G16" s="58" t="s">
        <v>20</v>
      </c>
      <c r="H16" s="58" t="s">
        <v>64</v>
      </c>
      <c r="I16" s="27">
        <v>1.4</v>
      </c>
      <c r="J16" s="27">
        <v>1.2</v>
      </c>
      <c r="K16" s="27">
        <v>1.4</v>
      </c>
      <c r="L16" s="27"/>
      <c r="M16" s="12">
        <f>INDEX('DER Concepts'!$B$6:$V$31,MATCH($B16,'DER Concepts'!$B$6:$B$31,0),MATCH(M$12,'DER Concepts'!$B$6:$V$6,0))</f>
        <v>3.8</v>
      </c>
      <c r="N16" s="12">
        <f>INDEX('DER Concepts'!$B$6:$V$31,MATCH($B16,'DER Concepts'!$B$6:$B$31,0),MATCH(N$12,'DER Concepts'!$B$6:$V$6,0))</f>
        <v>3.8</v>
      </c>
      <c r="O16" s="12">
        <f>INDEX('DER Concepts'!$B$6:$V$31,MATCH($B16,'DER Concepts'!$B$6:$B$31,0),MATCH(O$12,'DER Concepts'!$B$6:$V$6,0))</f>
        <v>3.8</v>
      </c>
      <c r="P16" s="12">
        <f>INDEX('DER Concepts'!$B$6:$V$31,MATCH($B16,'DER Concepts'!$B$6:$B$31,0),MATCH(P$12,'DER Concepts'!$B$6:$V$6,0))</f>
        <v>3.8</v>
      </c>
      <c r="Q16" s="12">
        <f>INDEX('DER Concepts'!$B$6:$V$31,MATCH($B16,'DER Concepts'!$B$6:$B$31,0),MATCH(Q$12,'DER Concepts'!$B$6:$V$6,0))</f>
        <v>3.8</v>
      </c>
      <c r="R16" s="12">
        <f t="shared" si="0"/>
        <v>3.9999999999999996</v>
      </c>
      <c r="S16" s="46">
        <v>7.0994352087150769</v>
      </c>
      <c r="T16" s="20">
        <f>INDEX('S6-Summary'!$B$17:$W$43,MATCH($B16,'S6-Summary'!$B$17:$B$43,0),MATCH(T$12,'S6-Summary'!$B$17:$W$17,0))</f>
        <v>0.50710307656030273</v>
      </c>
      <c r="U16" s="19">
        <f>INDEX('S6-Summary'!$B$17:$W$43,MATCH($B16,'S6-Summary'!$B$17:$B$43,0),MATCH(U$12,'S6-Summary'!$B$17:$W$17,0))</f>
        <v>16</v>
      </c>
      <c r="V16" s="21" t="s">
        <v>23</v>
      </c>
      <c r="W16" s="9" t="s">
        <v>92</v>
      </c>
    </row>
    <row r="17" spans="2:24" ht="51" x14ac:dyDescent="0.25">
      <c r="B17" s="58">
        <v>17</v>
      </c>
      <c r="C17" s="9" t="s">
        <v>67</v>
      </c>
      <c r="D17" s="58" t="s">
        <v>0</v>
      </c>
      <c r="E17" s="58" t="s">
        <v>18</v>
      </c>
      <c r="F17" s="58" t="s">
        <v>31</v>
      </c>
      <c r="G17" s="58" t="s">
        <v>20</v>
      </c>
      <c r="H17" s="58" t="s">
        <v>32</v>
      </c>
      <c r="I17" s="12">
        <f>INDEX('S6-Summary'!$B$17:$W$43,MATCH($B17,'S6-Summary'!$B$17:$B$43,0),MATCH(I$12,'S6-Summary'!$B$17:$W$17,0))</f>
        <v>0</v>
      </c>
      <c r="J17" s="12">
        <f>INDEX('S6-Summary'!$B$17:$W$43,MATCH($B17,'S6-Summary'!$B$17:$B$43,0),MATCH(J$12,'S6-Summary'!$B$17:$W$17,0))-0.159</f>
        <v>6.799666666666667</v>
      </c>
      <c r="K17" s="12">
        <f>INDEX('S6-Summary'!$B$17:$W$43,MATCH($B17,'S6-Summary'!$B$17:$B$43,0),MATCH(K$12,'S6-Summary'!$B$17:$W$17,0))-0.159</f>
        <v>6.799666666666667</v>
      </c>
      <c r="L17" s="12">
        <f>INDEX('S6-Summary'!$B$17:$W$43,MATCH($B17,'S6-Summary'!$B$17:$B$43,0),MATCH(L$12,'S6-Summary'!$B$17:$W$17,0))-0.159</f>
        <v>6.799666666666667</v>
      </c>
      <c r="M17" s="12">
        <f>INDEX('DER Concepts'!$B$6:$V$31,MATCH($B17,'DER Concepts'!$B$6:$B$31,0),MATCH(M$12,'DER Concepts'!$B$6:$V$6,0))</f>
        <v>7.0609999999999999</v>
      </c>
      <c r="N17" s="12">
        <f>INDEX('DER Concepts'!$B$6:$V$31,MATCH($B17,'DER Concepts'!$B$6:$B$31,0),MATCH(N$12,'DER Concepts'!$B$6:$V$6,0))</f>
        <v>8.5960000000000001</v>
      </c>
      <c r="O17" s="12">
        <f>INDEX('DER Concepts'!$B$6:$V$31,MATCH($B17,'DER Concepts'!$B$6:$B$31,0),MATCH(O$12,'DER Concepts'!$B$6:$V$6,0))</f>
        <v>10.131</v>
      </c>
      <c r="P17" s="12">
        <f>INDEX('DER Concepts'!$B$6:$V$31,MATCH($B17,'DER Concepts'!$B$6:$B$31,0),MATCH(P$12,'DER Concepts'!$B$6:$V$6,0))</f>
        <v>11.666</v>
      </c>
      <c r="Q17" s="12">
        <f>INDEX('DER Concepts'!$B$6:$V$31,MATCH($B17,'DER Concepts'!$B$6:$B$31,0),MATCH(Q$12,'DER Concepts'!$B$6:$V$6,0))</f>
        <v>13.201000000000001</v>
      </c>
      <c r="R17" s="12">
        <f t="shared" si="0"/>
        <v>20.399000000000001</v>
      </c>
      <c r="S17" s="46">
        <v>0.45340382079178365</v>
      </c>
      <c r="T17" s="75">
        <f>INDEX('S6-Summary'!$B$17:$W$43,MATCH($B17,'S6-Summary'!$B$17:$B$43,0),MATCH(T$12,'S6-Summary'!$B$17:$W$17,0))</f>
        <v>0.49574268401292115</v>
      </c>
      <c r="U17" s="19">
        <f>INDEX('S6-Summary'!$B$17:$W$43,MATCH($B17,'S6-Summary'!$B$17:$B$43,0),MATCH(U$12,'S6-Summary'!$B$17:$W$17,0))</f>
        <v>16</v>
      </c>
      <c r="V17" s="21"/>
      <c r="W17" s="9" t="s">
        <v>192</v>
      </c>
      <c r="X17" s="30" t="s">
        <v>20</v>
      </c>
    </row>
    <row r="18" spans="2:24" ht="51" x14ac:dyDescent="0.25">
      <c r="B18" s="58">
        <v>16</v>
      </c>
      <c r="C18" s="9" t="s">
        <v>65</v>
      </c>
      <c r="D18" s="58" t="s">
        <v>0</v>
      </c>
      <c r="E18" s="58" t="s">
        <v>26</v>
      </c>
      <c r="F18" s="58" t="s">
        <v>19</v>
      </c>
      <c r="G18" s="58" t="s">
        <v>20</v>
      </c>
      <c r="H18" s="58" t="s">
        <v>21</v>
      </c>
      <c r="I18" s="12">
        <f>INDEX('S6-Summary'!$B$17:$W$43,MATCH($B18,'S6-Summary'!$B$17:$B$43,0),MATCH(I$12,'S6-Summary'!$B$17:$W$17,0))</f>
        <v>0</v>
      </c>
      <c r="J18" s="12">
        <f>INDEX('S6-Summary'!$B$17:$W$43,MATCH($B18,'S6-Summary'!$B$17:$B$43,0),MATCH(J$12,'S6-Summary'!$B$17:$W$17,0))-0.033</f>
        <v>3.700333333333333</v>
      </c>
      <c r="K18" s="12">
        <f>INDEX('S6-Summary'!$B$17:$W$43,MATCH($B18,'S6-Summary'!$B$17:$B$43,0),MATCH(K$12,'S6-Summary'!$B$17:$W$17,0))-0.033</f>
        <v>3.700333333333333</v>
      </c>
      <c r="L18" s="12">
        <f>INDEX('S6-Summary'!$B$17:$W$43,MATCH($B18,'S6-Summary'!$B$17:$B$43,0),MATCH(L$12,'S6-Summary'!$B$17:$W$17,0))-0.033</f>
        <v>3.700333333333333</v>
      </c>
      <c r="M18" s="12">
        <f>INDEX('DER Concepts'!$B$6:$V$31,MATCH($B18,'DER Concepts'!$B$6:$B$31,0),MATCH(M$12,'DER Concepts'!$B$6:$V$6,0))</f>
        <v>4.8</v>
      </c>
      <c r="N18" s="12">
        <f>INDEX('DER Concepts'!$B$6:$V$31,MATCH($B18,'DER Concepts'!$B$6:$B$31,0),MATCH(N$12,'DER Concepts'!$B$6:$V$6,0))</f>
        <v>6.8</v>
      </c>
      <c r="O18" s="12">
        <f>INDEX('DER Concepts'!$B$6:$V$31,MATCH($B18,'DER Concepts'!$B$6:$B$31,0),MATCH(O$12,'DER Concepts'!$B$6:$V$6,0))</f>
        <v>8.8000000000000007</v>
      </c>
      <c r="P18" s="12">
        <f>INDEX('DER Concepts'!$B$6:$V$31,MATCH($B18,'DER Concepts'!$B$6:$B$31,0),MATCH(P$12,'DER Concepts'!$B$6:$V$6,0))</f>
        <v>11.2</v>
      </c>
      <c r="Q18" s="12">
        <f>INDEX('DER Concepts'!$B$6:$V$31,MATCH($B18,'DER Concepts'!$B$6:$B$31,0),MATCH(Q$12,'DER Concepts'!$B$6:$V$6,0))</f>
        <v>13.2</v>
      </c>
      <c r="R18" s="12">
        <f t="shared" si="0"/>
        <v>11.100999999999999</v>
      </c>
      <c r="S18" s="46">
        <v>4.6354712939937226</v>
      </c>
      <c r="T18" s="75">
        <f>INDEX('S6-Summary'!$B$17:$W$43,MATCH($B18,'S6-Summary'!$B$17:$B$43,0),MATCH(T$12,'S6-Summary'!$B$17:$W$17,0))</f>
        <v>0.65399230103020356</v>
      </c>
      <c r="U18" s="19">
        <f>INDEX('S6-Summary'!$B$17:$W$43,MATCH($B18,'S6-Summary'!$B$17:$B$43,0),MATCH(U$12,'S6-Summary'!$B$17:$W$17,0))</f>
        <v>15</v>
      </c>
      <c r="V18" s="21"/>
      <c r="W18" s="9" t="s">
        <v>193</v>
      </c>
      <c r="X18" s="30" t="s">
        <v>20</v>
      </c>
    </row>
    <row r="19" spans="2:24" ht="38.25" x14ac:dyDescent="0.25">
      <c r="B19" s="58">
        <v>25</v>
      </c>
      <c r="C19" s="9" t="s">
        <v>133</v>
      </c>
      <c r="D19" s="58" t="s">
        <v>0</v>
      </c>
      <c r="E19" s="22" t="s">
        <v>26</v>
      </c>
      <c r="F19" s="58" t="s">
        <v>39</v>
      </c>
      <c r="G19" s="58" t="s">
        <v>20</v>
      </c>
      <c r="H19" s="58" t="s">
        <v>36</v>
      </c>
      <c r="I19" s="12">
        <f>INDEX('S6-Summary'!$B$17:$W$43,MATCH($B19,'S6-Summary'!$B$17:$B$43,0),MATCH(I$12,'S6-Summary'!$B$17:$W$17,0))</f>
        <v>0</v>
      </c>
      <c r="J19" s="12">
        <f>INDEX('S6-Summary'!$B$17:$W$43,MATCH($B19,'S6-Summary'!$B$17:$B$43,0),MATCH(J$12,'S6-Summary'!$B$17:$W$17,0))</f>
        <v>0</v>
      </c>
      <c r="K19" s="12">
        <f>INDEX('S6-Summary'!$B$17:$W$43,MATCH($B19,'S6-Summary'!$B$17:$B$43,0),MATCH(K$12,'S6-Summary'!$B$17:$W$17,0))</f>
        <v>0</v>
      </c>
      <c r="L19" s="12">
        <f>INDEX('S6-Summary'!$B$17:$W$43,MATCH($B19,'S6-Summary'!$B$17:$B$43,0),MATCH(L$12,'S6-Summary'!$B$17:$W$17,0))</f>
        <v>5.2</v>
      </c>
      <c r="M19" s="12">
        <f>INDEX('S6-Summary'!$B$17:$W$43,MATCH($B19,'S6-Summary'!$B$17:$B$43,0),MATCH(M$12,'S6-Summary'!$B$17:$W$17,0))+(VLOOKUP($B19,'S6-Summary'!$B$17:$I$43,8,FALSE)/3)</f>
        <v>4.7</v>
      </c>
      <c r="N19" s="12">
        <f>INDEX('S6-Summary'!$B$17:$W$43,MATCH($B19,'S6-Summary'!$B$17:$B$43,0),MATCH(N$12,'S6-Summary'!$B$17:$W$17,0))+(VLOOKUP($B19,'S6-Summary'!$B$17:$I$43,8,FALSE)/3)</f>
        <v>5.42</v>
      </c>
      <c r="O19" s="12">
        <f>INDEX('S6-Summary'!$B$17:$W$43,MATCH($B19,'S6-Summary'!$B$17:$B$43,0),MATCH(O$12,'S6-Summary'!$B$17:$W$17,0))+(VLOOKUP($B19,'S6-Summary'!$B$17:$I$43,8,FALSE)/3)</f>
        <v>6.1950000000000003</v>
      </c>
      <c r="P19" s="12">
        <f>INDEX('S6-Summary'!$B$17:$W$43,MATCH($B19,'S6-Summary'!$B$17:$B$43,0),MATCH(P$12,'S6-Summary'!$B$17:$W$17,0))+(VLOOKUP($B19,'S6-Summary'!$B$17:$I$43,8,FALSE)/3)</f>
        <v>7.0149999999999997</v>
      </c>
      <c r="Q19" s="12">
        <f>INDEX('S6-Summary'!$B$17:$W$43,MATCH($B19,'S6-Summary'!$B$17:$B$43,0),MATCH(Q$12,'S6-Summary'!$B$17:$W$17,0))+(VLOOKUP($B19,'S6-Summary'!$B$17:$I$43,8,FALSE)/3)</f>
        <v>7.88</v>
      </c>
      <c r="R19" s="12">
        <f t="shared" si="0"/>
        <v>5.2</v>
      </c>
      <c r="S19" s="46">
        <v>3.08</v>
      </c>
      <c r="T19" s="75">
        <f>INDEX('S6-Summary'!$B$17:$W$43,MATCH($B19,'S6-Summary'!$B$17:$B$43,0),MATCH(T$12,'S6-Summary'!$B$17:$W$17,0))</f>
        <v>0.49127613822504879</v>
      </c>
      <c r="U19" s="19">
        <f>INDEX('S6-Summary'!$B$17:$W$43,MATCH($B19,'S6-Summary'!$B$17:$B$43,0),MATCH(U$12,'S6-Summary'!$B$17:$W$17,0))</f>
        <v>16</v>
      </c>
      <c r="V19" s="21"/>
      <c r="W19" s="9" t="s">
        <v>191</v>
      </c>
      <c r="X19" s="30" t="s">
        <v>20</v>
      </c>
    </row>
    <row r="20" spans="2:24" ht="63.75" x14ac:dyDescent="0.25">
      <c r="B20" s="58">
        <v>18</v>
      </c>
      <c r="C20" s="9" t="s">
        <v>69</v>
      </c>
      <c r="D20" s="58" t="s">
        <v>0</v>
      </c>
      <c r="E20" s="58" t="s">
        <v>26</v>
      </c>
      <c r="F20" s="58" t="s">
        <v>39</v>
      </c>
      <c r="G20" s="58" t="s">
        <v>20</v>
      </c>
      <c r="H20" s="58" t="s">
        <v>36</v>
      </c>
      <c r="I20" s="12">
        <f>INDEX('S6-Summary'!$B$17:$W$43,MATCH($B20,'S6-Summary'!$B$17:$B$43,0),MATCH(I$12,'S6-Summary'!$B$17:$W$17,0))</f>
        <v>0</v>
      </c>
      <c r="J20" s="12">
        <f>INDEX('S6-Summary'!$B$17:$W$43,MATCH($B20,'S6-Summary'!$B$17:$B$43,0),MATCH(J$12,'S6-Summary'!$B$17:$W$17,0))</f>
        <v>15.600000000000001</v>
      </c>
      <c r="K20" s="12">
        <f>INDEX('S6-Summary'!$B$17:$W$43,MATCH($B20,'S6-Summary'!$B$17:$B$43,0),MATCH(K$12,'S6-Summary'!$B$17:$W$17,0))</f>
        <v>20</v>
      </c>
      <c r="L20" s="12">
        <f>INDEX('S6-Summary'!$B$17:$W$43,MATCH($B20,'S6-Summary'!$B$17:$B$43,0),MATCH(L$12,'S6-Summary'!$B$17:$W$17,0))</f>
        <v>24.400000000000002</v>
      </c>
      <c r="M20" s="12">
        <f>INDEX('DER Concepts'!$B$6:$V$31,MATCH($B20,'DER Concepts'!$B$6:$B$31,0),MATCH(M$12,'DER Concepts'!$B$6:$V$6,0))</f>
        <v>21.6</v>
      </c>
      <c r="N20" s="12">
        <f>INDEX('DER Concepts'!$B$6:$V$31,MATCH($B20,'DER Concepts'!$B$6:$B$31,0),MATCH(N$12,'DER Concepts'!$B$6:$V$6,0))</f>
        <v>21.6</v>
      </c>
      <c r="O20" s="12">
        <f>INDEX('DER Concepts'!$B$6:$V$31,MATCH($B20,'DER Concepts'!$B$6:$B$31,0),MATCH(O$12,'DER Concepts'!$B$6:$V$6,0))</f>
        <v>21.6</v>
      </c>
      <c r="P20" s="12">
        <f>INDEX('DER Concepts'!$B$6:$V$31,MATCH($B20,'DER Concepts'!$B$6:$B$31,0),MATCH(P$12,'DER Concepts'!$B$6:$V$6,0))</f>
        <v>21.6</v>
      </c>
      <c r="Q20" s="12">
        <f>INDEX('DER Concepts'!$B$6:$V$31,MATCH($B20,'DER Concepts'!$B$6:$B$31,0),MATCH(Q$12,'DER Concepts'!$B$6:$V$6,0))</f>
        <v>21.6</v>
      </c>
      <c r="R20" s="12">
        <f t="shared" si="0"/>
        <v>60</v>
      </c>
      <c r="S20" s="46">
        <v>8.964012775361347</v>
      </c>
      <c r="T20" s="75">
        <f>INDEX('S6-Summary'!$B$17:$W$43,MATCH($B20,'S6-Summary'!$B$17:$B$43,0),MATCH(T$12,'S6-Summary'!$B$17:$W$17,0))</f>
        <v>0.3794284339748269</v>
      </c>
      <c r="U20" s="19">
        <f>INDEX('S6-Summary'!$B$17:$W$43,MATCH($B20,'S6-Summary'!$B$17:$B$43,0),MATCH(U$12,'S6-Summary'!$B$17:$W$17,0))</f>
        <v>16</v>
      </c>
      <c r="V20" s="21"/>
      <c r="W20" s="9" t="s">
        <v>194</v>
      </c>
      <c r="X20" s="30" t="s">
        <v>27</v>
      </c>
    </row>
    <row r="21" spans="2:24" ht="51" x14ac:dyDescent="0.25">
      <c r="B21" s="58" t="s">
        <v>86</v>
      </c>
      <c r="C21" s="9" t="s">
        <v>77</v>
      </c>
      <c r="D21" s="58" t="s">
        <v>0</v>
      </c>
      <c r="E21" s="22" t="s">
        <v>18</v>
      </c>
      <c r="F21" s="23" t="s">
        <v>31</v>
      </c>
      <c r="G21" s="22" t="s">
        <v>20</v>
      </c>
      <c r="H21" s="23" t="s">
        <v>36</v>
      </c>
      <c r="I21" s="12">
        <f>INDEX('S6-Summary'!$B$17:$W$43,MATCH($B21,'S6-Summary'!$B$17:$B$43,0),MATCH(I$12,'S6-Summary'!$B$17:$W$17,0))</f>
        <v>0</v>
      </c>
      <c r="J21" s="12">
        <f>INDEX('S6-Summary'!$B$17:$W$43,MATCH($B21,'S6-Summary'!$B$17:$B$43,0),MATCH(J$12,'S6-Summary'!$B$17:$W$17,0))-0.212</f>
        <v>4.2</v>
      </c>
      <c r="K21" s="12">
        <f>INDEX('S6-Summary'!$B$17:$W$43,MATCH($B21,'S6-Summary'!$B$17:$B$43,0),MATCH(K$12,'S6-Summary'!$B$17:$W$17,0))-0.172</f>
        <v>4.8999999999999995</v>
      </c>
      <c r="L21" s="12">
        <f>INDEX('S6-Summary'!$B$17:$W$43,MATCH($B21,'S6-Summary'!$B$17:$B$43,0),MATCH(L$12,'S6-Summary'!$B$17:$W$17,0))-0.198</f>
        <v>5.6</v>
      </c>
      <c r="M21" s="12">
        <v>5.64</v>
      </c>
      <c r="N21" s="12">
        <v>6.5039999999999996</v>
      </c>
      <c r="O21" s="12">
        <v>7.4340000000000002</v>
      </c>
      <c r="P21" s="12">
        <v>8.4179999999999993</v>
      </c>
      <c r="Q21" s="12">
        <v>9.4559999999999995</v>
      </c>
      <c r="R21" s="12">
        <f t="shared" si="0"/>
        <v>14.7</v>
      </c>
      <c r="S21" s="46">
        <v>6.4572802308164361</v>
      </c>
      <c r="T21" s="75">
        <f>INDEX('S6-Summary'!$B$17:$W$43,MATCH($B21,'S6-Summary'!$B$17:$B$43,0),MATCH(T$12,'S6-Summary'!$B$17:$W$17,0))</f>
        <v>0.17516959361661694</v>
      </c>
      <c r="U21" s="19">
        <f>INDEX('S6-Summary'!$B$17:$W$43,MATCH($B21,'S6-Summary'!$B$17:$B$43,0),MATCH(U$12,'S6-Summary'!$B$17:$W$17,0))</f>
        <v>19</v>
      </c>
      <c r="V21" s="21"/>
      <c r="W21" s="9" t="s">
        <v>195</v>
      </c>
      <c r="X21" s="30" t="s">
        <v>20</v>
      </c>
    </row>
    <row r="22" spans="2:24" ht="102" x14ac:dyDescent="0.25">
      <c r="B22" s="58">
        <v>19</v>
      </c>
      <c r="C22" s="9" t="s">
        <v>71</v>
      </c>
      <c r="D22" s="58" t="s">
        <v>0</v>
      </c>
      <c r="E22" s="58" t="s">
        <v>18</v>
      </c>
      <c r="F22" s="58" t="s">
        <v>73</v>
      </c>
      <c r="G22" s="58" t="s">
        <v>20</v>
      </c>
      <c r="H22" s="58" t="s">
        <v>74</v>
      </c>
      <c r="I22" s="12">
        <f>INDEX('S6-Summary'!$B$17:$W$43,MATCH($B22,'S6-Summary'!$B$17:$B$43,0),MATCH(I$12,'S6-Summary'!$B$17:$W$17,0))</f>
        <v>0</v>
      </c>
      <c r="J22" s="12">
        <f>INDEX('S6-Summary'!$B$17:$W$43,MATCH($B22,'S6-Summary'!$B$17:$B$43,0),MATCH(J$12,'S6-Summary'!$B$17:$W$17,0))</f>
        <v>0.11066666666666668</v>
      </c>
      <c r="K22" s="12">
        <f>INDEX('S6-Summary'!$B$17:$W$43,MATCH($B22,'S6-Summary'!$B$17:$B$43,0),MATCH(K$12,'S6-Summary'!$B$17:$W$17,0))</f>
        <v>0.11066666666666668</v>
      </c>
      <c r="L22" s="12">
        <f>INDEX('S6-Summary'!$B$17:$W$43,MATCH($B22,'S6-Summary'!$B$17:$B$43,0),MATCH(L$12,'S6-Summary'!$B$17:$W$17,0))</f>
        <v>0.11066666666666668</v>
      </c>
      <c r="M22" s="12">
        <f>INDEX('DER Concepts'!$B$6:$V$31,MATCH($B22,'DER Concepts'!$B$6:$B$31,0),MATCH(M$12,'DER Concepts'!$B$6:$V$6,0))</f>
        <v>8.3000000000000004E-2</v>
      </c>
      <c r="N22" s="12">
        <f>INDEX('DER Concepts'!$B$6:$V$31,MATCH($B22,'DER Concepts'!$B$6:$B$31,0),MATCH(N$12,'DER Concepts'!$B$6:$V$6,0))</f>
        <v>0.16600000000000001</v>
      </c>
      <c r="O22" s="12">
        <f>INDEX('DER Concepts'!$B$6:$V$31,MATCH($B22,'DER Concepts'!$B$6:$B$31,0),MATCH(O$12,'DER Concepts'!$B$6:$V$6,0))</f>
        <v>0.249</v>
      </c>
      <c r="P22" s="12">
        <f>INDEX('DER Concepts'!$B$6:$V$31,MATCH($B22,'DER Concepts'!$B$6:$B$31,0),MATCH(P$12,'DER Concepts'!$B$6:$V$6,0))</f>
        <v>0.249</v>
      </c>
      <c r="Q22" s="12">
        <f>INDEX('DER Concepts'!$B$6:$V$31,MATCH($B22,'DER Concepts'!$B$6:$B$31,0),MATCH(Q$12,'DER Concepts'!$B$6:$V$6,0))</f>
        <v>0.33200000000000002</v>
      </c>
      <c r="R22" s="12">
        <f t="shared" si="0"/>
        <v>0.33200000000000002</v>
      </c>
      <c r="S22" s="46">
        <v>18.531135620948916</v>
      </c>
      <c r="T22" s="75">
        <f>INDEX('S6-Summary'!$B$17:$W$43,MATCH($B22,'S6-Summary'!$B$17:$B$43,0),MATCH(T$12,'S6-Summary'!$B$17:$W$17,0))</f>
        <v>0.16558823561576444</v>
      </c>
      <c r="U22" s="19">
        <f>INDEX('S6-Summary'!$B$17:$W$43,MATCH($B22,'S6-Summary'!$B$17:$B$43,0),MATCH(U$12,'S6-Summary'!$B$17:$W$17,0))</f>
        <v>16</v>
      </c>
      <c r="V22" s="21"/>
      <c r="W22" s="9" t="s">
        <v>108</v>
      </c>
      <c r="X22" s="30" t="s">
        <v>20</v>
      </c>
    </row>
    <row r="23" spans="2:24" ht="38.25" x14ac:dyDescent="0.25">
      <c r="B23" s="58">
        <v>22</v>
      </c>
      <c r="C23" s="9" t="s">
        <v>79</v>
      </c>
      <c r="D23" s="58" t="s">
        <v>0</v>
      </c>
      <c r="E23" s="58" t="s">
        <v>26</v>
      </c>
      <c r="F23" s="58" t="s">
        <v>39</v>
      </c>
      <c r="G23" s="58" t="s">
        <v>20</v>
      </c>
      <c r="H23" s="58" t="s">
        <v>36</v>
      </c>
      <c r="I23" s="12">
        <f>INDEX('S6-Summary'!$B$17:$W$43,MATCH($B23,'S6-Summary'!$B$17:$B$43,0),MATCH(I$12,'S6-Summary'!$B$17:$W$17,0))</f>
        <v>0</v>
      </c>
      <c r="J23" s="12">
        <f>INDEX('S6-Summary'!$B$17:$W$43,MATCH($B23,'S6-Summary'!$B$17:$B$43,0),MATCH(J$12,'S6-Summary'!$B$17:$W$17,0))+0.106</f>
        <v>1.3</v>
      </c>
      <c r="K23" s="12">
        <f>INDEX('S6-Summary'!$B$17:$W$43,MATCH($B23,'S6-Summary'!$B$17:$B$43,0),MATCH(K$12,'S6-Summary'!$B$17:$W$17,0))+0.02</f>
        <v>1.6159999999999999</v>
      </c>
      <c r="L23" s="12">
        <f>INDEX('S6-Summary'!$B$17:$W$43,MATCH($B23,'S6-Summary'!$B$17:$B$43,0),MATCH(L$12,'S6-Summary'!$B$17:$W$17,0))-0.06</f>
        <v>1.944</v>
      </c>
      <c r="M23" s="12">
        <f>INDEX('DER Concepts'!$B$6:$V$31,MATCH($B23,'DER Concepts'!$B$6:$B$31,0),MATCH(M$12,'DER Concepts'!$B$6:$V$6,0))</f>
        <v>2.4660000000000002</v>
      </c>
      <c r="N23" s="12">
        <f>INDEX('DER Concepts'!$B$6:$V$31,MATCH($B23,'DER Concepts'!$B$6:$B$31,0),MATCH(N$12,'DER Concepts'!$B$6:$V$6,0))</f>
        <v>3.2759999999999998</v>
      </c>
      <c r="O23" s="12">
        <f>INDEX('DER Concepts'!$B$6:$V$31,MATCH($B23,'DER Concepts'!$B$6:$B$31,0),MATCH(O$12,'DER Concepts'!$B$6:$V$6,0))</f>
        <v>4.1820000000000004</v>
      </c>
      <c r="P23" s="12">
        <f>INDEX('DER Concepts'!$B$6:$V$31,MATCH($B23,'DER Concepts'!$B$6:$B$31,0),MATCH(P$12,'DER Concepts'!$B$6:$V$6,0))</f>
        <v>5.2859999999999996</v>
      </c>
      <c r="Q23" s="12">
        <f>INDEX('DER Concepts'!$B$6:$V$31,MATCH($B23,'DER Concepts'!$B$6:$B$31,0),MATCH(Q$12,'DER Concepts'!$B$6:$V$6,0))</f>
        <v>6.6779999999999999</v>
      </c>
      <c r="R23" s="12">
        <f t="shared" si="0"/>
        <v>4.8599999999999994</v>
      </c>
      <c r="S23" s="46">
        <v>18.415985147405596</v>
      </c>
      <c r="T23" s="75">
        <f>INDEX('S6-Summary'!$B$17:$W$43,MATCH($B23,'S6-Summary'!$B$17:$B$43,0),MATCH(T$12,'S6-Summary'!$B$17:$W$17,0))</f>
        <v>0.21121505752351757</v>
      </c>
      <c r="U23" s="19">
        <f>INDEX('S6-Summary'!$B$17:$W$43,MATCH($B23,'S6-Summary'!$B$17:$B$43,0),MATCH(U$12,'S6-Summary'!$B$17:$W$17,0))</f>
        <v>16</v>
      </c>
      <c r="V23" s="21"/>
      <c r="W23" s="9" t="s">
        <v>196</v>
      </c>
      <c r="X23" s="30" t="s">
        <v>20</v>
      </c>
    </row>
    <row r="24" spans="2:24" ht="63.75" x14ac:dyDescent="0.25">
      <c r="B24" s="58">
        <v>23</v>
      </c>
      <c r="C24" s="9" t="s">
        <v>81</v>
      </c>
      <c r="D24" s="58" t="s">
        <v>0</v>
      </c>
      <c r="E24" s="58" t="s">
        <v>26</v>
      </c>
      <c r="F24" s="58" t="s">
        <v>39</v>
      </c>
      <c r="G24" s="58" t="s">
        <v>20</v>
      </c>
      <c r="H24" s="58" t="s">
        <v>36</v>
      </c>
      <c r="I24" s="12">
        <f>INDEX('S6-Summary'!$B$17:$W$43,MATCH($B24,'S6-Summary'!$B$17:$B$43,0),MATCH(I$12,'S6-Summary'!$B$17:$W$17,0))</f>
        <v>0</v>
      </c>
      <c r="J24" s="12">
        <f>INDEX('S6-Summary'!$B$17:$W$43,MATCH($B24,'S6-Summary'!$B$17:$B$43,0),MATCH(J$12,'S6-Summary'!$B$17:$W$17,0))+0.01</f>
        <v>0.17800000000000002</v>
      </c>
      <c r="K24" s="12">
        <f>INDEX('S6-Summary'!$B$17:$W$43,MATCH($B24,'S6-Summary'!$B$17:$B$43,0),MATCH(K$12,'S6-Summary'!$B$17:$W$17,0))</f>
        <v>0.22800000000000001</v>
      </c>
      <c r="L24" s="12">
        <f>INDEX('S6-Summary'!$B$17:$W$43,MATCH($B24,'S6-Summary'!$B$17:$B$43,0),MATCH(L$12,'S6-Summary'!$B$17:$W$17,0))-0.01</f>
        <v>0.27200000000000002</v>
      </c>
      <c r="M24" s="12">
        <f>INDEX('DER Concepts'!$B$6:$V$31,MATCH($B24,'DER Concepts'!$B$6:$B$31,0),MATCH(M$12,'DER Concepts'!$B$6:$V$6,0))</f>
        <v>0.34799999999999998</v>
      </c>
      <c r="N24" s="12">
        <f>INDEX('DER Concepts'!$B$6:$V$31,MATCH($B24,'DER Concepts'!$B$6:$B$31,0),MATCH(N$12,'DER Concepts'!$B$6:$V$6,0))</f>
        <v>0.46200000000000002</v>
      </c>
      <c r="O24" s="12">
        <f>INDEX('DER Concepts'!$B$6:$V$31,MATCH($B24,'DER Concepts'!$B$6:$B$31,0),MATCH(O$12,'DER Concepts'!$B$6:$V$6,0))</f>
        <v>0.59399999999999997</v>
      </c>
      <c r="P24" s="12">
        <f>INDEX('DER Concepts'!$B$6:$V$31,MATCH($B24,'DER Concepts'!$B$6:$B$31,0),MATCH(P$12,'DER Concepts'!$B$6:$V$6,0))</f>
        <v>0.75</v>
      </c>
      <c r="Q24" s="12">
        <f>INDEX('DER Concepts'!$B$6:$V$31,MATCH($B24,'DER Concepts'!$B$6:$B$31,0),MATCH(Q$12,'DER Concepts'!$B$6:$V$6,0))</f>
        <v>0.94799999999999995</v>
      </c>
      <c r="R24" s="12">
        <f t="shared" si="0"/>
        <v>0.67800000000000005</v>
      </c>
      <c r="S24" s="46">
        <v>22.472664936145215</v>
      </c>
      <c r="T24" s="75">
        <f>INDEX('S6-Summary'!$B$17:$W$43,MATCH($B24,'S6-Summary'!$B$17:$B$43,0),MATCH(T$12,'S6-Summary'!$B$17:$W$17,0))</f>
        <v>0.17595976874201763</v>
      </c>
      <c r="U24" s="19">
        <f>INDEX('S6-Summary'!$B$17:$W$43,MATCH($B24,'S6-Summary'!$B$17:$B$43,0),MATCH(U$12,'S6-Summary'!$B$17:$W$17,0))</f>
        <v>17</v>
      </c>
      <c r="V24" s="21"/>
      <c r="W24" s="9" t="s">
        <v>197</v>
      </c>
      <c r="X24" s="30" t="s">
        <v>20</v>
      </c>
    </row>
    <row r="25" spans="2:24" ht="89.25" x14ac:dyDescent="0.25">
      <c r="B25" s="58">
        <v>20</v>
      </c>
      <c r="C25" s="9" t="s">
        <v>75</v>
      </c>
      <c r="D25" s="58" t="s">
        <v>0</v>
      </c>
      <c r="E25" s="58" t="s">
        <v>18</v>
      </c>
      <c r="F25" s="58" t="s">
        <v>73</v>
      </c>
      <c r="G25" s="58" t="s">
        <v>20</v>
      </c>
      <c r="H25" s="58" t="s">
        <v>74</v>
      </c>
      <c r="I25" s="12">
        <f>INDEX('S6-Summary'!$B$17:$W$43,MATCH($B25,'S6-Summary'!$B$17:$B$43,0),MATCH(I$12,'S6-Summary'!$B$17:$W$17,0))</f>
        <v>0</v>
      </c>
      <c r="J25" s="12">
        <f>INDEX('S6-Summary'!$B$17:$W$43,MATCH($B25,'S6-Summary'!$B$17:$B$43,0),MATCH(J$12,'S6-Summary'!$B$17:$W$17,0))</f>
        <v>0.55333333333333334</v>
      </c>
      <c r="K25" s="12">
        <f>INDEX('S6-Summary'!$B$17:$W$43,MATCH($B25,'S6-Summary'!$B$17:$B$43,0),MATCH(K$12,'S6-Summary'!$B$17:$W$17,0))</f>
        <v>0.55333333333333334</v>
      </c>
      <c r="L25" s="12">
        <f>INDEX('S6-Summary'!$B$17:$W$43,MATCH($B25,'S6-Summary'!$B$17:$B$43,0),MATCH(L$12,'S6-Summary'!$B$17:$W$17,0))</f>
        <v>0.55333333333333334</v>
      </c>
      <c r="M25" s="12">
        <f>INDEX('DER Concepts'!$B$6:$V$31,MATCH($B25,'DER Concepts'!$B$6:$B$31,0),MATCH(M$12,'DER Concepts'!$B$6:$V$6,0))</f>
        <v>0.498</v>
      </c>
      <c r="N25" s="12">
        <f>INDEX('DER Concepts'!$B$6:$V$31,MATCH($B25,'DER Concepts'!$B$6:$B$31,0),MATCH(N$12,'DER Concepts'!$B$6:$V$6,0))</f>
        <v>0.498</v>
      </c>
      <c r="O25" s="12">
        <f>INDEX('DER Concepts'!$B$6:$V$31,MATCH($B25,'DER Concepts'!$B$6:$B$31,0),MATCH(O$12,'DER Concepts'!$B$6:$V$6,0))</f>
        <v>0.58099999999999996</v>
      </c>
      <c r="P25" s="12">
        <f>INDEX('DER Concepts'!$B$6:$V$31,MATCH($B25,'DER Concepts'!$B$6:$B$31,0),MATCH(P$12,'DER Concepts'!$B$6:$V$6,0))</f>
        <v>0.66400000000000003</v>
      </c>
      <c r="Q25" s="12">
        <f>INDEX('DER Concepts'!$B$6:$V$31,MATCH($B25,'DER Concepts'!$B$6:$B$31,0),MATCH(Q$12,'DER Concepts'!$B$6:$V$6,0))</f>
        <v>0.66400000000000003</v>
      </c>
      <c r="R25" s="12">
        <f t="shared" si="0"/>
        <v>1.6600000000000001</v>
      </c>
      <c r="S25" s="46">
        <v>9.2076025756029747</v>
      </c>
      <c r="T25" s="75">
        <f>INDEX('S6-Summary'!$B$17:$W$43,MATCH($B25,'S6-Summary'!$B$17:$B$43,0),MATCH(T$12,'S6-Summary'!$B$17:$W$17,0))</f>
        <v>0.1173427519052541</v>
      </c>
      <c r="U25" s="19">
        <f>INDEX('S6-Summary'!$B$17:$W$43,MATCH($B25,'S6-Summary'!$B$17:$B$43,0),MATCH(U$12,'S6-Summary'!$B$17:$W$17,0))</f>
        <v>16</v>
      </c>
      <c r="V25" s="21"/>
      <c r="W25" s="9" t="s">
        <v>107</v>
      </c>
      <c r="X25" s="30" t="s">
        <v>20</v>
      </c>
    </row>
    <row r="27" spans="2:24" x14ac:dyDescent="0.25">
      <c r="L27" s="64" t="s">
        <v>121</v>
      </c>
      <c r="R27" s="39">
        <f>SUM(R17:R25)</f>
        <v>118.92999999999999</v>
      </c>
    </row>
  </sheetData>
  <autoFilter ref="B12:X25">
    <filterColumn colId="19">
      <customFilters>
        <customFilter operator="greaterThanOrEqual" val="15"/>
      </customFilters>
    </filterColumn>
    <filterColumn colId="20">
      <filters blank="1"/>
    </filterColumn>
    <sortState ref="B20:X28">
      <sortCondition descending="1" ref="T15:T28"/>
    </sortState>
  </autoFilter>
  <mergeCells count="1">
    <mergeCell ref="I11:R11"/>
  </mergeCells>
  <pageMargins left="0.7" right="0.7" top="0.75" bottom="0.75" header="0.3" footer="0.3"/>
  <pageSetup orientation="portrait" r:id="rId1"/>
  <headerFooter>
    <oddHeader>&amp;LAppendix D-2: DER Preferred Portfolio Selection&amp;RClean Energy Implementation Plan</oddHeader>
    <oddFooter>&amp;LDECEMBER 17, 2021&amp;C&amp;P of &amp;N&amp;RPuget Sound Energy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dimension ref="B1:X27"/>
  <sheetViews>
    <sheetView zoomScale="85" zoomScaleNormal="85" workbookViewId="0">
      <pane xSplit="8" ySplit="12" topLeftCell="I13" activePane="bottomRight" state="frozen"/>
      <selection activeCell="D20" sqref="D20"/>
      <selection pane="topRight" activeCell="D20" sqref="D20"/>
      <selection pane="bottomLeft" activeCell="D20" sqref="D20"/>
      <selection pane="bottomRight" activeCell="D20" sqref="D20"/>
    </sheetView>
  </sheetViews>
  <sheetFormatPr defaultColWidth="10.7109375" defaultRowHeight="15" outlineLevelCol="1" x14ac:dyDescent="0.25"/>
  <cols>
    <col min="1" max="1" width="2.7109375" style="2" customWidth="1"/>
    <col min="2" max="2" width="5.7109375" style="2" customWidth="1"/>
    <col min="3" max="3" width="30.7109375" style="2" customWidth="1"/>
    <col min="4" max="8" width="10.7109375" style="2" customWidth="1"/>
    <col min="9" max="12" width="7.7109375" style="2" customWidth="1"/>
    <col min="13" max="17" width="7.7109375" style="2" hidden="1" customWidth="1" outlineLevel="1"/>
    <col min="18" max="18" width="10.7109375" style="2" customWidth="1" collapsed="1"/>
    <col min="19" max="19" width="16.140625" style="2" customWidth="1"/>
    <col min="20" max="20" width="8.7109375" style="2" customWidth="1"/>
    <col min="21" max="21" width="10.7109375" style="2" customWidth="1"/>
    <col min="22" max="22" width="6.7109375" style="2" customWidth="1" outlineLevel="1"/>
    <col min="23" max="23" width="60.7109375" style="2" customWidth="1"/>
    <col min="25" max="16384" width="10.7109375" style="2"/>
  </cols>
  <sheetData>
    <row r="1" spans="2:24" x14ac:dyDescent="0.25">
      <c r="B1" s="18" t="s">
        <v>109</v>
      </c>
      <c r="C1" s="18" t="s">
        <v>110</v>
      </c>
    </row>
    <row r="2" spans="2:24" x14ac:dyDescent="0.25">
      <c r="B2" s="30">
        <v>1</v>
      </c>
      <c r="C2" s="3" t="s">
        <v>112</v>
      </c>
    </row>
    <row r="3" spans="2:24" x14ac:dyDescent="0.25">
      <c r="B3" s="30">
        <v>2</v>
      </c>
      <c r="C3" s="1" t="s">
        <v>127</v>
      </c>
    </row>
    <row r="4" spans="2:24" x14ac:dyDescent="0.25">
      <c r="B4" s="30">
        <v>3</v>
      </c>
      <c r="C4" s="1" t="s">
        <v>126</v>
      </c>
    </row>
    <row r="5" spans="2:24" x14ac:dyDescent="0.25">
      <c r="B5" s="30">
        <v>4</v>
      </c>
      <c r="C5" s="1" t="s">
        <v>179</v>
      </c>
    </row>
    <row r="6" spans="2:24" s="76" customFormat="1" x14ac:dyDescent="0.25">
      <c r="B6" s="30">
        <v>5</v>
      </c>
      <c r="C6" s="1" t="s">
        <v>184</v>
      </c>
      <c r="X6"/>
    </row>
    <row r="7" spans="2:24" x14ac:dyDescent="0.25">
      <c r="B7" s="30">
        <v>6</v>
      </c>
      <c r="C7" s="3" t="s">
        <v>113</v>
      </c>
    </row>
    <row r="8" spans="2:24" x14ac:dyDescent="0.25">
      <c r="B8" s="30">
        <v>7</v>
      </c>
      <c r="C8" s="3" t="s">
        <v>116</v>
      </c>
    </row>
    <row r="9" spans="2:24" x14ac:dyDescent="0.25">
      <c r="B9" s="30">
        <v>8</v>
      </c>
      <c r="C9" s="3" t="s">
        <v>178</v>
      </c>
    </row>
    <row r="10" spans="2:24" x14ac:dyDescent="0.25">
      <c r="B10" s="30">
        <v>9</v>
      </c>
      <c r="C10" s="3" t="s">
        <v>115</v>
      </c>
    </row>
    <row r="11" spans="2:24" x14ac:dyDescent="0.25">
      <c r="H11" s="18"/>
      <c r="I11" s="93"/>
      <c r="J11" s="93"/>
      <c r="K11" s="93"/>
      <c r="L11" s="93"/>
      <c r="M11" s="93"/>
      <c r="N11" s="93"/>
      <c r="O11" s="93"/>
      <c r="P11" s="93"/>
      <c r="Q11" s="93"/>
      <c r="R11" s="93"/>
      <c r="S11" s="57"/>
      <c r="T11" s="57"/>
      <c r="U11" s="57"/>
      <c r="V11" s="55"/>
      <c r="W11" s="55"/>
    </row>
    <row r="12" spans="2:24" s="18" customFormat="1" ht="38.25" x14ac:dyDescent="0.25">
      <c r="B12" s="7" t="s">
        <v>7</v>
      </c>
      <c r="C12" s="7" t="s">
        <v>8</v>
      </c>
      <c r="D12" s="7" t="s">
        <v>9</v>
      </c>
      <c r="E12" s="7" t="s">
        <v>11</v>
      </c>
      <c r="F12" s="7" t="s">
        <v>12</v>
      </c>
      <c r="G12" s="7" t="s">
        <v>13</v>
      </c>
      <c r="H12" s="7" t="s">
        <v>14</v>
      </c>
      <c r="I12" s="7">
        <v>2022</v>
      </c>
      <c r="J12" s="7">
        <v>2023</v>
      </c>
      <c r="K12" s="7">
        <v>2024</v>
      </c>
      <c r="L12" s="7">
        <v>2025</v>
      </c>
      <c r="M12" s="7">
        <v>2026</v>
      </c>
      <c r="N12" s="7">
        <v>2027</v>
      </c>
      <c r="O12" s="7">
        <v>2028</v>
      </c>
      <c r="P12" s="7">
        <v>2029</v>
      </c>
      <c r="Q12" s="7">
        <v>2030</v>
      </c>
      <c r="R12" s="7" t="s">
        <v>89</v>
      </c>
      <c r="S12" s="7" t="s">
        <v>104</v>
      </c>
      <c r="T12" s="7" t="s">
        <v>88</v>
      </c>
      <c r="U12" s="36" t="s">
        <v>140</v>
      </c>
      <c r="V12" s="7" t="s">
        <v>103</v>
      </c>
      <c r="W12" s="7" t="s">
        <v>91</v>
      </c>
      <c r="X12" s="18" t="s">
        <v>128</v>
      </c>
    </row>
    <row r="13" spans="2:24" ht="38.25" hidden="1" x14ac:dyDescent="0.25">
      <c r="B13" s="58">
        <v>24</v>
      </c>
      <c r="C13" s="9" t="s">
        <v>83</v>
      </c>
      <c r="D13" s="58" t="s">
        <v>1</v>
      </c>
      <c r="E13" s="58" t="s">
        <v>18</v>
      </c>
      <c r="F13" s="58" t="s">
        <v>31</v>
      </c>
      <c r="G13" s="58" t="s">
        <v>20</v>
      </c>
      <c r="H13" s="58" t="s">
        <v>32</v>
      </c>
      <c r="I13" s="12">
        <f>INDEX('S6-Summary'!$B$17:$W$43,MATCH($B13,'S6-Summary'!$B$17:$B$43,0),MATCH(I$12,'S6-Summary'!$B$17:$W$17,0))</f>
        <v>0</v>
      </c>
      <c r="J13" s="12">
        <f>INDEX('S6-Summary'!$B$17:$W$43,MATCH($B13,'S6-Summary'!$B$17:$B$43,0),MATCH(J$12,'S6-Summary'!$B$17:$W$17,0))</f>
        <v>0.46666666666666667</v>
      </c>
      <c r="K13" s="12">
        <f>INDEX('S6-Summary'!$B$17:$W$43,MATCH($B13,'S6-Summary'!$B$17:$B$43,0),MATCH(K$12,'S6-Summary'!$B$17:$W$17,0))</f>
        <v>0.46666666666666667</v>
      </c>
      <c r="L13" s="12">
        <f>INDEX('S6-Summary'!$B$17:$W$43,MATCH($B13,'S6-Summary'!$B$17:$B$43,0),MATCH(L$12,'S6-Summary'!$B$17:$W$17,0))</f>
        <v>0.66666666666666663</v>
      </c>
      <c r="M13" s="12">
        <f>INDEX('DER Concepts'!$B$6:$V$31,MATCH($B13,'DER Concepts'!$B$6:$B$31,0),MATCH(M$12,'DER Concepts'!$B$6:$V$6,0))</f>
        <v>0.8</v>
      </c>
      <c r="N13" s="12">
        <f>INDEX('DER Concepts'!$B$6:$V$31,MATCH($B13,'DER Concepts'!$B$6:$B$31,0),MATCH(N$12,'DER Concepts'!$B$6:$V$6,0))</f>
        <v>1</v>
      </c>
      <c r="O13" s="12">
        <f>INDEX('DER Concepts'!$B$6:$V$31,MATCH($B13,'DER Concepts'!$B$6:$B$31,0),MATCH(O$12,'DER Concepts'!$B$6:$V$6,0))</f>
        <v>1.2</v>
      </c>
      <c r="P13" s="12">
        <f>INDEX('DER Concepts'!$B$6:$V$31,MATCH($B13,'DER Concepts'!$B$6:$B$31,0),MATCH(P$12,'DER Concepts'!$B$6:$V$6,0))</f>
        <v>1.4</v>
      </c>
      <c r="Q13" s="12">
        <f>INDEX('DER Concepts'!$B$6:$V$31,MATCH($B13,'DER Concepts'!$B$6:$B$31,0),MATCH(Q$12,'DER Concepts'!$B$6:$V$6,0))</f>
        <v>1.8</v>
      </c>
      <c r="R13" s="12">
        <f t="shared" ref="R13:R25" si="0">SUM(I13:L13)</f>
        <v>1.6</v>
      </c>
      <c r="S13" s="46">
        <v>-0.52515932611883698</v>
      </c>
      <c r="T13" s="20">
        <v>0.53243280517115688</v>
      </c>
      <c r="U13" s="19">
        <f>INDEX('S6-Summary'!$B$17:$W$43,MATCH($B13,'S6-Summary'!$B$17:$B$43,0),MATCH(U$12,'S6-Summary'!$B$17:$W$17,0))</f>
        <v>13</v>
      </c>
      <c r="V13" s="21"/>
      <c r="W13" s="9" t="s">
        <v>117</v>
      </c>
      <c r="X13" s="30" t="s">
        <v>27</v>
      </c>
    </row>
    <row r="14" spans="2:24" ht="25.5" hidden="1" x14ac:dyDescent="0.25">
      <c r="B14" s="58">
        <v>2</v>
      </c>
      <c r="C14" s="9" t="s">
        <v>24</v>
      </c>
      <c r="D14" s="58" t="s">
        <v>1</v>
      </c>
      <c r="E14" s="58" t="s">
        <v>26</v>
      </c>
      <c r="F14" s="58" t="s">
        <v>19</v>
      </c>
      <c r="G14" s="58" t="s">
        <v>27</v>
      </c>
      <c r="H14" s="58" t="s">
        <v>28</v>
      </c>
      <c r="I14" s="12">
        <f>INDEX('S6-Summary'!$B$17:$W$43,MATCH($B14,'S6-Summary'!$B$17:$B$43,0),MATCH(I$12,'S6-Summary'!$B$17:$W$17,0))</f>
        <v>0</v>
      </c>
      <c r="J14" s="12">
        <f>INDEX('S6-Summary'!$B$17:$W$43,MATCH($B14,'S6-Summary'!$B$17:$B$43,0),MATCH(J$12,'S6-Summary'!$B$17:$W$17,0))</f>
        <v>0</v>
      </c>
      <c r="K14" s="12">
        <f>INDEX('S6-Summary'!$B$17:$W$43,MATCH($B14,'S6-Summary'!$B$17:$B$43,0),MATCH(K$12,'S6-Summary'!$B$17:$W$17,0))</f>
        <v>0</v>
      </c>
      <c r="L14" s="12">
        <f>INDEX('S6-Summary'!$B$17:$W$43,MATCH($B14,'S6-Summary'!$B$17:$B$43,0),MATCH(L$12,'S6-Summary'!$B$17:$W$17,0))</f>
        <v>0</v>
      </c>
      <c r="M14" s="12">
        <f>INDEX('DER Concepts'!$B$6:$V$31,MATCH($B14,'DER Concepts'!$B$6:$B$31,0),MATCH(M$12,'DER Concepts'!$B$6:$V$6,0))</f>
        <v>0</v>
      </c>
      <c r="N14" s="12">
        <f>INDEX('DER Concepts'!$B$6:$V$31,MATCH($B14,'DER Concepts'!$B$6:$B$31,0),MATCH(N$12,'DER Concepts'!$B$6:$V$6,0))</f>
        <v>0</v>
      </c>
      <c r="O14" s="12">
        <f>INDEX('DER Concepts'!$B$6:$V$31,MATCH($B14,'DER Concepts'!$B$6:$B$31,0),MATCH(O$12,'DER Concepts'!$B$6:$V$6,0))</f>
        <v>5</v>
      </c>
      <c r="P14" s="12">
        <f>INDEX('DER Concepts'!$B$6:$V$31,MATCH($B14,'DER Concepts'!$B$6:$B$31,0),MATCH(P$12,'DER Concepts'!$B$6:$V$6,0))</f>
        <v>5</v>
      </c>
      <c r="Q14" s="12">
        <f>INDEX('DER Concepts'!$B$6:$V$31,MATCH($B14,'DER Concepts'!$B$6:$B$31,0),MATCH(Q$12,'DER Concepts'!$B$6:$V$6,0))</f>
        <v>5</v>
      </c>
      <c r="R14" s="12">
        <f t="shared" si="0"/>
        <v>0</v>
      </c>
      <c r="S14" s="46">
        <v>0</v>
      </c>
      <c r="T14" s="20">
        <v>0</v>
      </c>
      <c r="U14" s="19">
        <f>INDEX('S6-Summary'!$B$17:$W$43,MATCH($B14,'S6-Summary'!$B$17:$B$43,0),MATCH(U$12,'S6-Summary'!$B$17:$W$17,0))</f>
        <v>14</v>
      </c>
      <c r="V14" s="21"/>
      <c r="W14" s="9"/>
    </row>
    <row r="15" spans="2:24" ht="76.5" x14ac:dyDescent="0.25">
      <c r="B15" s="58">
        <v>1</v>
      </c>
      <c r="C15" s="9" t="s">
        <v>16</v>
      </c>
      <c r="D15" s="58" t="s">
        <v>1</v>
      </c>
      <c r="E15" s="58" t="s">
        <v>18</v>
      </c>
      <c r="F15" s="58" t="s">
        <v>19</v>
      </c>
      <c r="G15" s="58" t="s">
        <v>20</v>
      </c>
      <c r="H15" s="58" t="s">
        <v>21</v>
      </c>
      <c r="I15" s="12">
        <f>INDEX('S6-Summary'!$B$17:$W$43,MATCH($B15,'S6-Summary'!$B$17:$B$43,0),MATCH(I$12,'S6-Summary'!$B$17:$W$17,0))</f>
        <v>0</v>
      </c>
      <c r="J15" s="12">
        <f>INDEX('S6-Summary'!$B$17:$W$43,MATCH($B15,'S6-Summary'!$B$17:$B$43,0),MATCH(J$12,'S6-Summary'!$B$17:$W$17,0))</f>
        <v>9.2666666666666657</v>
      </c>
      <c r="K15" s="12">
        <f>INDEX('S6-Summary'!$B$17:$W$43,MATCH($B15,'S6-Summary'!$B$17:$B$43,0),MATCH(K$12,'S6-Summary'!$B$17:$W$17,0))</f>
        <v>9.4666666666666668</v>
      </c>
      <c r="L15" s="12">
        <f>INDEX('S6-Summary'!$B$17:$W$43,MATCH($B15,'S6-Summary'!$B$17:$B$43,0),MATCH(L$12,'S6-Summary'!$B$17:$W$17,0))</f>
        <v>9.6666666666666679</v>
      </c>
      <c r="M15" s="12">
        <f>INDEX('DER Concepts'!$B$6:$V$31,MATCH($B15,'DER Concepts'!$B$6:$B$31,0),MATCH(M$12,'DER Concepts'!$B$6:$V$6,0))</f>
        <v>7.4</v>
      </c>
      <c r="N15" s="12">
        <f>INDEX('DER Concepts'!$B$6:$V$31,MATCH($B15,'DER Concepts'!$B$6:$B$31,0),MATCH(N$12,'DER Concepts'!$B$6:$V$6,0))</f>
        <v>7.6</v>
      </c>
      <c r="O15" s="12">
        <f>INDEX('DER Concepts'!$B$6:$V$31,MATCH($B15,'DER Concepts'!$B$6:$B$31,0),MATCH(O$12,'DER Concepts'!$B$6:$V$6,0))</f>
        <v>7.6</v>
      </c>
      <c r="P15" s="12">
        <f>INDEX('DER Concepts'!$B$6:$V$31,MATCH($B15,'DER Concepts'!$B$6:$B$31,0),MATCH(P$12,'DER Concepts'!$B$6:$V$6,0))</f>
        <v>7.8</v>
      </c>
      <c r="Q15" s="12">
        <f>INDEX('DER Concepts'!$B$6:$V$31,MATCH($B15,'DER Concepts'!$B$6:$B$31,0),MATCH(Q$12,'DER Concepts'!$B$6:$V$6,0))</f>
        <v>7.8</v>
      </c>
      <c r="R15" s="12">
        <f t="shared" si="0"/>
        <v>28.400000000000002</v>
      </c>
      <c r="S15" s="46">
        <v>13.101785311970335</v>
      </c>
      <c r="T15" s="75">
        <f>INDEX('S6-Summary'!$B$17:$W$43,MATCH($B15,'S6-Summary'!$B$17:$B$43,0),MATCH(T$12,'S6-Summary'!$B$17:$W$17,0))</f>
        <v>0.28160000000000002</v>
      </c>
      <c r="U15" s="19">
        <f>INDEX('S6-Summary'!$B$17:$W$43,MATCH($B15,'S6-Summary'!$B$17:$B$43,0),MATCH(U$12,'S6-Summary'!$B$17:$W$17,0))</f>
        <v>16</v>
      </c>
      <c r="V15" s="21"/>
      <c r="W15" s="9" t="s">
        <v>198</v>
      </c>
      <c r="X15" s="30" t="s">
        <v>27</v>
      </c>
    </row>
    <row r="16" spans="2:24" ht="38.25" x14ac:dyDescent="0.25">
      <c r="B16" s="58">
        <v>9</v>
      </c>
      <c r="C16" s="9" t="s">
        <v>49</v>
      </c>
      <c r="D16" s="58" t="s">
        <v>1</v>
      </c>
      <c r="E16" s="58" t="s">
        <v>18</v>
      </c>
      <c r="F16" s="58" t="s">
        <v>31</v>
      </c>
      <c r="G16" s="58" t="s">
        <v>20</v>
      </c>
      <c r="H16" s="58" t="s">
        <v>32</v>
      </c>
      <c r="I16" s="12">
        <f>INDEX('S6-Summary'!$B$17:$W$43,MATCH($B16,'S6-Summary'!$B$17:$B$43,0),MATCH(I$12,'S6-Summary'!$B$17:$W$17,0))</f>
        <v>0</v>
      </c>
      <c r="J16" s="12">
        <f>INDEX('S6-Summary'!$B$17:$W$43,MATCH($B16,'S6-Summary'!$B$17:$B$43,0),MATCH(J$12,'S6-Summary'!$B$17:$W$17,0))</f>
        <v>0.40333333333333332</v>
      </c>
      <c r="K16" s="12">
        <f>INDEX('S6-Summary'!$B$17:$W$43,MATCH($B16,'S6-Summary'!$B$17:$B$43,0),MATCH(K$12,'S6-Summary'!$B$17:$W$17,0))</f>
        <v>0.45833333333333331</v>
      </c>
      <c r="L16" s="12">
        <f>INDEX('S6-Summary'!$B$17:$W$43,MATCH($B16,'S6-Summary'!$B$17:$B$43,0),MATCH(L$12,'S6-Summary'!$B$17:$W$17,0))</f>
        <v>0.51833333333333331</v>
      </c>
      <c r="M16" s="12">
        <f>INDEX('DER Concepts'!$B$6:$V$31,MATCH($B16,'DER Concepts'!$B$6:$B$31,0),MATCH(M$12,'DER Concepts'!$B$6:$V$6,0))</f>
        <v>0.495</v>
      </c>
      <c r="N16" s="12">
        <f>INDEX('DER Concepts'!$B$6:$V$31,MATCH($B16,'DER Concepts'!$B$6:$B$31,0),MATCH(N$12,'DER Concepts'!$B$6:$V$6,0))</f>
        <v>0.56000000000000005</v>
      </c>
      <c r="O16" s="12">
        <f>INDEX('DER Concepts'!$B$6:$V$31,MATCH($B16,'DER Concepts'!$B$6:$B$31,0),MATCH(O$12,'DER Concepts'!$B$6:$V$6,0))</f>
        <v>0.63</v>
      </c>
      <c r="P16" s="12">
        <f>INDEX('DER Concepts'!$B$6:$V$31,MATCH($B16,'DER Concepts'!$B$6:$B$31,0),MATCH(P$12,'DER Concepts'!$B$6:$V$6,0))</f>
        <v>0.69499999999999995</v>
      </c>
      <c r="Q16" s="12">
        <f>INDEX('DER Concepts'!$B$6:$V$31,MATCH($B16,'DER Concepts'!$B$6:$B$31,0),MATCH(Q$12,'DER Concepts'!$B$6:$V$6,0))</f>
        <v>0.76500000000000001</v>
      </c>
      <c r="R16" s="12">
        <f t="shared" si="0"/>
        <v>1.38</v>
      </c>
      <c r="S16" s="46">
        <v>6.3576728588689448</v>
      </c>
      <c r="T16" s="75">
        <f>INDEX('S6-Summary'!$B$17:$W$43,MATCH($B16,'S6-Summary'!$B$17:$B$43,0),MATCH(T$12,'S6-Summary'!$B$17:$W$17,0))</f>
        <v>0.18697381815723682</v>
      </c>
      <c r="U16" s="19">
        <f>INDEX('S6-Summary'!$B$17:$W$43,MATCH($B16,'S6-Summary'!$B$17:$B$43,0),MATCH(U$12,'S6-Summary'!$B$17:$W$17,0))</f>
        <v>15</v>
      </c>
      <c r="V16" s="21"/>
      <c r="W16" s="9" t="s">
        <v>199</v>
      </c>
      <c r="X16" s="30" t="s">
        <v>27</v>
      </c>
    </row>
    <row r="17" spans="2:24" ht="51" hidden="1" x14ac:dyDescent="0.25">
      <c r="B17" s="58">
        <v>3</v>
      </c>
      <c r="C17" s="9" t="s">
        <v>29</v>
      </c>
      <c r="D17" s="58" t="s">
        <v>1</v>
      </c>
      <c r="E17" s="58" t="s">
        <v>18</v>
      </c>
      <c r="F17" s="58" t="s">
        <v>31</v>
      </c>
      <c r="G17" s="58" t="s">
        <v>20</v>
      </c>
      <c r="H17" s="58" t="s">
        <v>32</v>
      </c>
      <c r="I17" s="12">
        <f>INDEX('S6-Summary'!$B$17:$W$43,MATCH($B17,'S6-Summary'!$B$17:$B$43,0),MATCH(I$12,'S6-Summary'!$B$17:$W$17,0))</f>
        <v>0</v>
      </c>
      <c r="J17" s="12">
        <f>INDEX('S6-Summary'!$B$17:$W$43,MATCH($B17,'S6-Summary'!$B$17:$B$43,0),MATCH(J$12,'S6-Summary'!$B$17:$W$17,0))</f>
        <v>0.73333333333333328</v>
      </c>
      <c r="K17" s="12">
        <f>INDEX('S6-Summary'!$B$17:$W$43,MATCH($B17,'S6-Summary'!$B$17:$B$43,0),MATCH(K$12,'S6-Summary'!$B$17:$W$17,0))</f>
        <v>0.93333333333333335</v>
      </c>
      <c r="L17" s="12">
        <f>INDEX('S6-Summary'!$B$17:$W$43,MATCH($B17,'S6-Summary'!$B$17:$B$43,0),MATCH(L$12,'S6-Summary'!$B$17:$W$17,0))</f>
        <v>1.3333333333333333</v>
      </c>
      <c r="M17" s="12">
        <f>INDEX('DER Concepts'!$B$6:$V$31,MATCH($B17,'DER Concepts'!$B$6:$B$31,0),MATCH(M$12,'DER Concepts'!$B$6:$V$6,0))</f>
        <v>1.6</v>
      </c>
      <c r="N17" s="12">
        <f>INDEX('DER Concepts'!$B$6:$V$31,MATCH($B17,'DER Concepts'!$B$6:$B$31,0),MATCH(N$12,'DER Concepts'!$B$6:$V$6,0))</f>
        <v>2</v>
      </c>
      <c r="O17" s="12">
        <f>INDEX('DER Concepts'!$B$6:$V$31,MATCH($B17,'DER Concepts'!$B$6:$B$31,0),MATCH(O$12,'DER Concepts'!$B$6:$V$6,0))</f>
        <v>2.4</v>
      </c>
      <c r="P17" s="12">
        <f>INDEX('DER Concepts'!$B$6:$V$31,MATCH($B17,'DER Concepts'!$B$6:$B$31,0),MATCH(P$12,'DER Concepts'!$B$6:$V$6,0))</f>
        <v>2.8</v>
      </c>
      <c r="Q17" s="12">
        <f>INDEX('DER Concepts'!$B$6:$V$31,MATCH($B17,'DER Concepts'!$B$6:$B$31,0),MATCH(Q$12,'DER Concepts'!$B$6:$V$6,0))</f>
        <v>3.4</v>
      </c>
      <c r="R17" s="12">
        <f t="shared" si="0"/>
        <v>3</v>
      </c>
      <c r="S17" s="46">
        <v>5.2236608394434931</v>
      </c>
      <c r="T17" s="20">
        <v>0.30571505425385875</v>
      </c>
      <c r="U17" s="19">
        <f>INDEX('S6-Summary'!$B$17:$W$43,MATCH($B17,'S6-Summary'!$B$17:$B$43,0),MATCH(U$12,'S6-Summary'!$B$17:$W$17,0))</f>
        <v>13</v>
      </c>
      <c r="V17" s="21"/>
      <c r="W17" s="9" t="s">
        <v>130</v>
      </c>
      <c r="X17" s="30" t="s">
        <v>27</v>
      </c>
    </row>
    <row r="18" spans="2:24" ht="25.5" hidden="1" x14ac:dyDescent="0.25">
      <c r="B18" s="58">
        <v>6</v>
      </c>
      <c r="C18" s="9" t="s">
        <v>41</v>
      </c>
      <c r="D18" s="58" t="s">
        <v>1</v>
      </c>
      <c r="E18" s="58" t="s">
        <v>26</v>
      </c>
      <c r="F18" s="58" t="s">
        <v>35</v>
      </c>
      <c r="G18" s="58" t="s">
        <v>27</v>
      </c>
      <c r="H18" s="58" t="s">
        <v>36</v>
      </c>
      <c r="I18" s="12">
        <f>INDEX('S6-Summary'!$B$17:$W$43,MATCH($B18,'S6-Summary'!$B$17:$B$43,0),MATCH(I$12,'S6-Summary'!$B$17:$W$17,0))</f>
        <v>0</v>
      </c>
      <c r="J18" s="12">
        <f>INDEX('S6-Summary'!$B$17:$W$43,MATCH($B18,'S6-Summary'!$B$17:$B$43,0),MATCH(J$12,'S6-Summary'!$B$17:$W$17,0))</f>
        <v>0</v>
      </c>
      <c r="K18" s="12">
        <f>INDEX('S6-Summary'!$B$17:$W$43,MATCH($B18,'S6-Summary'!$B$17:$B$43,0),MATCH(K$12,'S6-Summary'!$B$17:$W$17,0))</f>
        <v>0</v>
      </c>
      <c r="L18" s="12">
        <f>INDEX('S6-Summary'!$B$17:$W$43,MATCH($B18,'S6-Summary'!$B$17:$B$43,0),MATCH(L$12,'S6-Summary'!$B$17:$W$17,0))</f>
        <v>0</v>
      </c>
      <c r="M18" s="12">
        <f>INDEX('DER Concepts'!$B$6:$V$31,MATCH($B18,'DER Concepts'!$B$6:$B$31,0),MATCH(M$12,'DER Concepts'!$B$6:$V$6,0))</f>
        <v>0</v>
      </c>
      <c r="N18" s="12">
        <f>INDEX('DER Concepts'!$B$6:$V$31,MATCH($B18,'DER Concepts'!$B$6:$B$31,0),MATCH(N$12,'DER Concepts'!$B$6:$V$6,0))</f>
        <v>0</v>
      </c>
      <c r="O18" s="12">
        <f>INDEX('DER Concepts'!$B$6:$V$31,MATCH($B18,'DER Concepts'!$B$6:$B$31,0),MATCH(O$12,'DER Concepts'!$B$6:$V$6,0))</f>
        <v>0</v>
      </c>
      <c r="P18" s="12">
        <f>INDEX('DER Concepts'!$B$6:$V$31,MATCH($B18,'DER Concepts'!$B$6:$B$31,0),MATCH(P$12,'DER Concepts'!$B$6:$V$6,0))</f>
        <v>0</v>
      </c>
      <c r="Q18" s="12">
        <f>INDEX('DER Concepts'!$B$6:$V$31,MATCH($B18,'DER Concepts'!$B$6:$B$31,0),MATCH(Q$12,'DER Concepts'!$B$6:$V$6,0))</f>
        <v>0</v>
      </c>
      <c r="R18" s="12">
        <f t="shared" si="0"/>
        <v>0</v>
      </c>
      <c r="S18" s="46">
        <v>6.3874646759033205</v>
      </c>
      <c r="T18" s="20">
        <v>0.41915158872511588</v>
      </c>
      <c r="U18" s="19">
        <f>INDEX('S6-Summary'!$B$17:$W$43,MATCH($B18,'S6-Summary'!$B$17:$B$43,0),MATCH(U$12,'S6-Summary'!$B$17:$W$17,0))</f>
        <v>12</v>
      </c>
      <c r="V18" s="21"/>
      <c r="W18" s="9"/>
    </row>
    <row r="19" spans="2:24" ht="25.5" hidden="1" x14ac:dyDescent="0.25">
      <c r="B19" s="58">
        <v>7</v>
      </c>
      <c r="C19" s="9" t="s">
        <v>44</v>
      </c>
      <c r="D19" s="58" t="s">
        <v>1</v>
      </c>
      <c r="E19" s="58" t="s">
        <v>26</v>
      </c>
      <c r="F19" s="58" t="s">
        <v>35</v>
      </c>
      <c r="G19" s="58" t="s">
        <v>27</v>
      </c>
      <c r="H19" s="58" t="s">
        <v>28</v>
      </c>
      <c r="I19" s="12">
        <f>INDEX('S6-Summary'!$B$17:$W$43,MATCH($B19,'S6-Summary'!$B$17:$B$43,0),MATCH(I$12,'S6-Summary'!$B$17:$W$17,0))</f>
        <v>0</v>
      </c>
      <c r="J19" s="12">
        <f>INDEX('S6-Summary'!$B$17:$W$43,MATCH($B19,'S6-Summary'!$B$17:$B$43,0),MATCH(J$12,'S6-Summary'!$B$17:$W$17,0))</f>
        <v>0</v>
      </c>
      <c r="K19" s="12">
        <f>INDEX('S6-Summary'!$B$17:$W$43,MATCH($B19,'S6-Summary'!$B$17:$B$43,0),MATCH(K$12,'S6-Summary'!$B$17:$W$17,0))</f>
        <v>0</v>
      </c>
      <c r="L19" s="12">
        <f>INDEX('S6-Summary'!$B$17:$W$43,MATCH($B19,'S6-Summary'!$B$17:$B$43,0),MATCH(L$12,'S6-Summary'!$B$17:$W$17,0))</f>
        <v>0</v>
      </c>
      <c r="M19" s="12">
        <f>INDEX('DER Concepts'!$B$6:$V$31,MATCH($B19,'DER Concepts'!$B$6:$B$31,0),MATCH(M$12,'DER Concepts'!$B$6:$V$6,0))</f>
        <v>0</v>
      </c>
      <c r="N19" s="12">
        <f>INDEX('DER Concepts'!$B$6:$V$31,MATCH($B19,'DER Concepts'!$B$6:$B$31,0),MATCH(N$12,'DER Concepts'!$B$6:$V$6,0))</f>
        <v>0</v>
      </c>
      <c r="O19" s="12">
        <f>INDEX('DER Concepts'!$B$6:$V$31,MATCH($B19,'DER Concepts'!$B$6:$B$31,0),MATCH(O$12,'DER Concepts'!$B$6:$V$6,0))</f>
        <v>0</v>
      </c>
      <c r="P19" s="12">
        <f>INDEX('DER Concepts'!$B$6:$V$31,MATCH($B19,'DER Concepts'!$B$6:$B$31,0),MATCH(P$12,'DER Concepts'!$B$6:$V$6,0))</f>
        <v>0</v>
      </c>
      <c r="Q19" s="12">
        <f>INDEX('DER Concepts'!$B$6:$V$31,MATCH($B19,'DER Concepts'!$B$6:$B$31,0),MATCH(Q$12,'DER Concepts'!$B$6:$V$6,0))</f>
        <v>0</v>
      </c>
      <c r="R19" s="12">
        <f t="shared" si="0"/>
        <v>0</v>
      </c>
      <c r="S19" s="46">
        <v>4.712471923828125</v>
      </c>
      <c r="T19" s="20">
        <v>0.4678346312941507</v>
      </c>
      <c r="U19" s="19">
        <f>INDEX('S6-Summary'!$B$17:$W$43,MATCH($B19,'S6-Summary'!$B$17:$B$43,0),MATCH(U$12,'S6-Summary'!$B$17:$W$17,0))</f>
        <v>12</v>
      </c>
      <c r="V19" s="21"/>
      <c r="W19" s="9"/>
    </row>
    <row r="20" spans="2:24" ht="25.5" hidden="1" x14ac:dyDescent="0.25">
      <c r="B20" s="58">
        <v>8</v>
      </c>
      <c r="C20" s="9" t="s">
        <v>47</v>
      </c>
      <c r="D20" s="58" t="s">
        <v>1</v>
      </c>
      <c r="E20" s="58" t="s">
        <v>26</v>
      </c>
      <c r="F20" s="58" t="s">
        <v>35</v>
      </c>
      <c r="G20" s="58" t="s">
        <v>27</v>
      </c>
      <c r="H20" s="58" t="s">
        <v>28</v>
      </c>
      <c r="I20" s="12">
        <f>INDEX('S6-Summary'!$B$17:$W$43,MATCH($B20,'S6-Summary'!$B$17:$B$43,0),MATCH(I$12,'S6-Summary'!$B$17:$W$17,0))</f>
        <v>0</v>
      </c>
      <c r="J20" s="12">
        <f>INDEX('S6-Summary'!$B$17:$W$43,MATCH($B20,'S6-Summary'!$B$17:$B$43,0),MATCH(J$12,'S6-Summary'!$B$17:$W$17,0))</f>
        <v>0</v>
      </c>
      <c r="K20" s="12">
        <f>INDEX('S6-Summary'!$B$17:$W$43,MATCH($B20,'S6-Summary'!$B$17:$B$43,0),MATCH(K$12,'S6-Summary'!$B$17:$W$17,0))</f>
        <v>0</v>
      </c>
      <c r="L20" s="12">
        <f>INDEX('S6-Summary'!$B$17:$W$43,MATCH($B20,'S6-Summary'!$B$17:$B$43,0),MATCH(L$12,'S6-Summary'!$B$17:$W$17,0))</f>
        <v>0</v>
      </c>
      <c r="M20" s="12">
        <f>INDEX('DER Concepts'!$B$6:$V$31,MATCH($B20,'DER Concepts'!$B$6:$B$31,0),MATCH(M$12,'DER Concepts'!$B$6:$V$6,0))</f>
        <v>0</v>
      </c>
      <c r="N20" s="12">
        <f>INDEX('DER Concepts'!$B$6:$V$31,MATCH($B20,'DER Concepts'!$B$6:$B$31,0),MATCH(N$12,'DER Concepts'!$B$6:$V$6,0))</f>
        <v>0</v>
      </c>
      <c r="O20" s="12">
        <f>INDEX('DER Concepts'!$B$6:$V$31,MATCH($B20,'DER Concepts'!$B$6:$B$31,0),MATCH(O$12,'DER Concepts'!$B$6:$V$6,0))</f>
        <v>0</v>
      </c>
      <c r="P20" s="12">
        <f>INDEX('DER Concepts'!$B$6:$V$31,MATCH($B20,'DER Concepts'!$B$6:$B$31,0),MATCH(P$12,'DER Concepts'!$B$6:$V$6,0))</f>
        <v>0</v>
      </c>
      <c r="Q20" s="12">
        <f>INDEX('DER Concepts'!$B$6:$V$31,MATCH($B20,'DER Concepts'!$B$6:$B$31,0),MATCH(Q$12,'DER Concepts'!$B$6:$V$6,0))</f>
        <v>0</v>
      </c>
      <c r="R20" s="12">
        <f t="shared" si="0"/>
        <v>0</v>
      </c>
      <c r="S20" s="46">
        <v>8.8681755371093747</v>
      </c>
      <c r="T20" s="20">
        <v>0.31818974489774987</v>
      </c>
      <c r="U20" s="19">
        <f>INDEX('S6-Summary'!$B$17:$W$43,MATCH($B20,'S6-Summary'!$B$17:$B$43,0),MATCH(U$12,'S6-Summary'!$B$17:$W$17,0))</f>
        <v>14</v>
      </c>
      <c r="V20" s="21"/>
      <c r="W20" s="9"/>
    </row>
    <row r="21" spans="2:24" ht="51" x14ac:dyDescent="0.25">
      <c r="B21" s="58" t="s">
        <v>87</v>
      </c>
      <c r="C21" s="9" t="s">
        <v>77</v>
      </c>
      <c r="D21" s="58" t="s">
        <v>1</v>
      </c>
      <c r="E21" s="22" t="s">
        <v>18</v>
      </c>
      <c r="F21" s="23" t="s">
        <v>31</v>
      </c>
      <c r="G21" s="22" t="s">
        <v>20</v>
      </c>
      <c r="H21" s="23" t="s">
        <v>36</v>
      </c>
      <c r="I21" s="12">
        <f>INDEX('S6-Summary'!$B$17:$W$43,MATCH($B21,'S6-Summary'!$B$17:$B$43,0),MATCH(I$12,'S6-Summary'!$B$17:$W$17,0))</f>
        <v>0</v>
      </c>
      <c r="J21" s="12">
        <f>INDEX('S6-Summary'!$B$17:$W$43,MATCH($B21,'S6-Summary'!$B$17:$B$43,0),MATCH(J$12,'S6-Summary'!$B$17:$W$17,0))</f>
        <v>3.6766666666666667</v>
      </c>
      <c r="K21" s="12">
        <f>INDEX('S6-Summary'!$B$17:$W$43,MATCH($B21,'S6-Summary'!$B$17:$B$43,0),MATCH(K$12,'S6-Summary'!$B$17:$W$17,0))</f>
        <v>4.2266666666666666</v>
      </c>
      <c r="L21" s="12">
        <f>INDEX('S6-Summary'!$B$17:$W$43,MATCH($B21,'S6-Summary'!$B$17:$B$43,0),MATCH(L$12,'S6-Summary'!$B$17:$W$17,0))</f>
        <v>4.831666666666667</v>
      </c>
      <c r="M21" s="12">
        <v>4.7</v>
      </c>
      <c r="N21" s="12">
        <v>5.42</v>
      </c>
      <c r="O21" s="12">
        <v>6.1950000000000003</v>
      </c>
      <c r="P21" s="12">
        <v>7.0149999999999997</v>
      </c>
      <c r="Q21" s="12">
        <v>7.88</v>
      </c>
      <c r="R21" s="12">
        <f t="shared" si="0"/>
        <v>12.734999999999999</v>
      </c>
      <c r="S21" s="46">
        <v>6.4572802308164361</v>
      </c>
      <c r="T21" s="75">
        <f>INDEX('S6-Summary'!$B$17:$W$43,MATCH($B21,'S6-Summary'!$B$17:$B$43,0),MATCH(T$12,'S6-Summary'!$B$17:$W$17,0))</f>
        <v>0.17516959361661694</v>
      </c>
      <c r="U21" s="19">
        <f>INDEX('S6-Summary'!$B$17:$W$43,MATCH($B21,'S6-Summary'!$B$17:$B$43,0),MATCH(U$12,'S6-Summary'!$B$17:$W$17,0))</f>
        <v>19</v>
      </c>
      <c r="V21" s="21"/>
      <c r="W21" s="9" t="s">
        <v>200</v>
      </c>
      <c r="X21" s="30" t="s">
        <v>20</v>
      </c>
    </row>
    <row r="22" spans="2:24" ht="89.25" x14ac:dyDescent="0.25">
      <c r="B22" s="58">
        <v>4</v>
      </c>
      <c r="C22" s="9" t="s">
        <v>33</v>
      </c>
      <c r="D22" s="58" t="s">
        <v>1</v>
      </c>
      <c r="E22" s="58" t="s">
        <v>26</v>
      </c>
      <c r="F22" s="58" t="s">
        <v>35</v>
      </c>
      <c r="G22" s="58" t="s">
        <v>20</v>
      </c>
      <c r="H22" s="58" t="s">
        <v>36</v>
      </c>
      <c r="I22" s="12">
        <f>INDEX('S6-Summary'!$B$17:$W$43,MATCH($B22,'S6-Summary'!$B$17:$B$43,0),MATCH(I$12,'S6-Summary'!$B$17:$W$17,0))</f>
        <v>0</v>
      </c>
      <c r="J22" s="12">
        <f>INDEX('S6-Summary'!$B$17:$W$43,MATCH($B22,'S6-Summary'!$B$17:$B$43,0),MATCH(J$12,'S6-Summary'!$B$17:$W$17,0))</f>
        <v>8.4</v>
      </c>
      <c r="K22" s="12">
        <f>INDEX('S6-Summary'!$B$17:$W$43,MATCH($B22,'S6-Summary'!$B$17:$B$43,0),MATCH(K$12,'S6-Summary'!$B$17:$W$17,0))</f>
        <v>8.4</v>
      </c>
      <c r="L22" s="12">
        <f>INDEX('S6-Summary'!$B$17:$W$43,MATCH($B22,'S6-Summary'!$B$17:$B$43,0),MATCH(L$12,'S6-Summary'!$B$17:$W$17,0))</f>
        <v>8.4</v>
      </c>
      <c r="M22" s="12">
        <f>INDEX('DER Concepts'!$B$6:$V$31,MATCH($B22,'DER Concepts'!$B$6:$B$31,0),MATCH(M$12,'DER Concepts'!$B$6:$V$6,0))</f>
        <v>14.4</v>
      </c>
      <c r="N22" s="12">
        <f>INDEX('DER Concepts'!$B$6:$V$31,MATCH($B22,'DER Concepts'!$B$6:$B$31,0),MATCH(N$12,'DER Concepts'!$B$6:$V$6,0))</f>
        <v>14.4</v>
      </c>
      <c r="O22" s="12">
        <f>INDEX('DER Concepts'!$B$6:$V$31,MATCH($B22,'DER Concepts'!$B$6:$B$31,0),MATCH(O$12,'DER Concepts'!$B$6:$V$6,0))</f>
        <v>28.8</v>
      </c>
      <c r="P22" s="12">
        <f>INDEX('DER Concepts'!$B$6:$V$31,MATCH($B22,'DER Concepts'!$B$6:$B$31,0),MATCH(P$12,'DER Concepts'!$B$6:$V$6,0))</f>
        <v>36</v>
      </c>
      <c r="Q22" s="12">
        <f>INDEX('DER Concepts'!$B$6:$V$31,MATCH($B22,'DER Concepts'!$B$6:$B$31,0),MATCH(Q$12,'DER Concepts'!$B$6:$V$6,0))</f>
        <v>36</v>
      </c>
      <c r="R22" s="12">
        <f t="shared" si="0"/>
        <v>25.200000000000003</v>
      </c>
      <c r="S22" s="46">
        <v>26.334972555837133</v>
      </c>
      <c r="T22" s="75">
        <f>INDEX('S6-Summary'!$B$17:$W$43,MATCH($B22,'S6-Summary'!$B$17:$B$43,0),MATCH(T$12,'S6-Summary'!$B$17:$W$17,0))</f>
        <v>0.2011</v>
      </c>
      <c r="U22" s="19">
        <f>INDEX('S6-Summary'!$B$17:$W$43,MATCH($B22,'S6-Summary'!$B$17:$B$43,0),MATCH(U$12,'S6-Summary'!$B$17:$W$17,0))</f>
        <v>17</v>
      </c>
      <c r="V22" s="21"/>
      <c r="W22" s="9" t="s">
        <v>201</v>
      </c>
      <c r="X22" s="30" t="s">
        <v>20</v>
      </c>
    </row>
    <row r="23" spans="2:24" ht="76.5" x14ac:dyDescent="0.25">
      <c r="B23" s="58">
        <v>11</v>
      </c>
      <c r="C23" s="9" t="s">
        <v>53</v>
      </c>
      <c r="D23" s="58" t="s">
        <v>1</v>
      </c>
      <c r="E23" s="58" t="s">
        <v>18</v>
      </c>
      <c r="F23" s="58" t="s">
        <v>35</v>
      </c>
      <c r="G23" s="58" t="s">
        <v>20</v>
      </c>
      <c r="H23" s="58" t="s">
        <v>36</v>
      </c>
      <c r="I23" s="12">
        <f>INDEX('S6-Summary'!$B$17:$W$43,MATCH($B23,'S6-Summary'!$B$17:$B$43,0),MATCH(I$12,'S6-Summary'!$B$17:$W$17,0))</f>
        <v>0</v>
      </c>
      <c r="J23" s="12">
        <f>INDEX('S6-Summary'!$B$17:$W$43,MATCH($B23,'S6-Summary'!$B$17:$B$43,0),MATCH(J$12,'S6-Summary'!$B$17:$W$17,0))</f>
        <v>0.14666666666666667</v>
      </c>
      <c r="K23" s="12">
        <f>INDEX('S6-Summary'!$B$17:$W$43,MATCH($B23,'S6-Summary'!$B$17:$B$43,0),MATCH(K$12,'S6-Summary'!$B$17:$W$17,0))</f>
        <v>0.14666666666666667</v>
      </c>
      <c r="L23" s="12">
        <f>INDEX('S6-Summary'!$B$17:$W$43,MATCH($B23,'S6-Summary'!$B$17:$B$43,0),MATCH(L$12,'S6-Summary'!$B$17:$W$17,0))</f>
        <v>0.14666666666666667</v>
      </c>
      <c r="M23" s="12">
        <f>INDEX('DER Concepts'!$B$6:$V$31,MATCH($B23,'DER Concepts'!$B$6:$B$31,0),MATCH(M$12,'DER Concepts'!$B$6:$V$6,0))</f>
        <v>0.11</v>
      </c>
      <c r="N23" s="12">
        <f>INDEX('DER Concepts'!$B$6:$V$31,MATCH($B23,'DER Concepts'!$B$6:$B$31,0),MATCH(N$12,'DER Concepts'!$B$6:$V$6,0))</f>
        <v>0.11</v>
      </c>
      <c r="O23" s="12">
        <f>INDEX('DER Concepts'!$B$6:$V$31,MATCH($B23,'DER Concepts'!$B$6:$B$31,0),MATCH(O$12,'DER Concepts'!$B$6:$V$6,0))</f>
        <v>0.11</v>
      </c>
      <c r="P23" s="12">
        <f>INDEX('DER Concepts'!$B$6:$V$31,MATCH($B23,'DER Concepts'!$B$6:$B$31,0),MATCH(P$12,'DER Concepts'!$B$6:$V$6,0))</f>
        <v>0.11</v>
      </c>
      <c r="Q23" s="12">
        <f>INDEX('DER Concepts'!$B$6:$V$31,MATCH($B23,'DER Concepts'!$B$6:$B$31,0),MATCH(Q$12,'DER Concepts'!$B$6:$V$6,0))</f>
        <v>0.11</v>
      </c>
      <c r="R23" s="12">
        <f t="shared" si="0"/>
        <v>0.44</v>
      </c>
      <c r="S23" s="46">
        <v>16.132658183982102</v>
      </c>
      <c r="T23" s="75">
        <f>INDEX('S6-Summary'!$B$17:$W$43,MATCH($B23,'S6-Summary'!$B$17:$B$43,0),MATCH(T$12,'S6-Summary'!$B$17:$W$17,0))</f>
        <v>0.1946</v>
      </c>
      <c r="U23" s="19">
        <f>INDEX('S6-Summary'!$B$17:$W$43,MATCH($B23,'S6-Summary'!$B$17:$B$43,0),MATCH(U$12,'S6-Summary'!$B$17:$W$17,0))</f>
        <v>20</v>
      </c>
      <c r="V23" s="21"/>
      <c r="W23" s="9" t="s">
        <v>202</v>
      </c>
      <c r="X23" s="30" t="s">
        <v>20</v>
      </c>
    </row>
    <row r="24" spans="2:24" ht="63.75" x14ac:dyDescent="0.25">
      <c r="B24" s="58">
        <v>5</v>
      </c>
      <c r="C24" s="9" t="s">
        <v>37</v>
      </c>
      <c r="D24" s="58" t="s">
        <v>1</v>
      </c>
      <c r="E24" s="58" t="s">
        <v>18</v>
      </c>
      <c r="F24" s="58" t="s">
        <v>39</v>
      </c>
      <c r="G24" s="58" t="s">
        <v>27</v>
      </c>
      <c r="H24" s="58" t="s">
        <v>40</v>
      </c>
      <c r="I24" s="12">
        <f>INDEX('S6-Summary'!$B$17:$W$43,MATCH($B24,'S6-Summary'!$B$17:$B$43,0),MATCH(I$12,'S6-Summary'!$B$17:$W$17,0))</f>
        <v>0</v>
      </c>
      <c r="J24" s="12">
        <f>INDEX('S6-Summary'!$B$17:$W$43,MATCH($B24,'S6-Summary'!$B$17:$B$43,0),MATCH(J$12,'S6-Summary'!$B$17:$W$17,0))</f>
        <v>0.91666666666666663</v>
      </c>
      <c r="K24" s="12">
        <f>INDEX('S6-Summary'!$B$17:$W$43,MATCH($B24,'S6-Summary'!$B$17:$B$43,0),MATCH(K$12,'S6-Summary'!$B$17:$W$17,0))</f>
        <v>0.91666666666666663</v>
      </c>
      <c r="L24" s="12">
        <f>INDEX('S6-Summary'!$B$17:$W$43,MATCH($B24,'S6-Summary'!$B$17:$B$43,0),MATCH(L$12,'S6-Summary'!$B$17:$W$17,0))</f>
        <v>0.91666666666666663</v>
      </c>
      <c r="M24" s="12">
        <f>INDEX('DER Concepts'!$B$6:$V$31,MATCH($B24,'DER Concepts'!$B$6:$B$31,0),MATCH(M$12,'DER Concepts'!$B$6:$V$6,0))</f>
        <v>1.75</v>
      </c>
      <c r="N24" s="12">
        <f>INDEX('DER Concepts'!$B$6:$V$31,MATCH($B24,'DER Concepts'!$B$6:$B$31,0),MATCH(N$12,'DER Concepts'!$B$6:$V$6,0))</f>
        <v>1.75</v>
      </c>
      <c r="O24" s="12">
        <f>INDEX('DER Concepts'!$B$6:$V$31,MATCH($B24,'DER Concepts'!$B$6:$B$31,0),MATCH(O$12,'DER Concepts'!$B$6:$V$6,0))</f>
        <v>3.25</v>
      </c>
      <c r="P24" s="12">
        <f>INDEX('DER Concepts'!$B$6:$V$31,MATCH($B24,'DER Concepts'!$B$6:$B$31,0),MATCH(P$12,'DER Concepts'!$B$6:$V$6,0))</f>
        <v>4.25</v>
      </c>
      <c r="Q24" s="12">
        <f>INDEX('DER Concepts'!$B$6:$V$31,MATCH($B24,'DER Concepts'!$B$6:$B$31,0),MATCH(Q$12,'DER Concepts'!$B$6:$V$6,0))</f>
        <v>4.25</v>
      </c>
      <c r="R24" s="12">
        <f t="shared" si="0"/>
        <v>2.75</v>
      </c>
      <c r="S24" s="46">
        <v>14.188653289794923</v>
      </c>
      <c r="T24" s="75">
        <f>INDEX('S6-Summary'!$B$17:$W$43,MATCH($B24,'S6-Summary'!$B$17:$B$43,0),MATCH(T$12,'S6-Summary'!$B$17:$W$17,0))</f>
        <v>0.1842</v>
      </c>
      <c r="U24" s="19">
        <f>INDEX('S6-Summary'!$B$17:$W$43,MATCH($B24,'S6-Summary'!$B$17:$B$43,0),MATCH(U$12,'S6-Summary'!$B$17:$W$17,0))</f>
        <v>17</v>
      </c>
      <c r="V24" s="21"/>
      <c r="W24" s="9" t="s">
        <v>118</v>
      </c>
      <c r="X24" s="30" t="s">
        <v>27</v>
      </c>
    </row>
    <row r="25" spans="2:24" ht="38.25" x14ac:dyDescent="0.25">
      <c r="B25" s="58">
        <v>10</v>
      </c>
      <c r="C25" s="9" t="s">
        <v>51</v>
      </c>
      <c r="D25" s="58" t="s">
        <v>1</v>
      </c>
      <c r="E25" s="58" t="s">
        <v>18</v>
      </c>
      <c r="F25" s="58" t="s">
        <v>35</v>
      </c>
      <c r="G25" s="58" t="s">
        <v>20</v>
      </c>
      <c r="H25" s="58" t="s">
        <v>36</v>
      </c>
      <c r="I25" s="12">
        <f>INDEX('S6-Summary'!$B$17:$W$43,MATCH($B25,'S6-Summary'!$B$17:$B$43,0),MATCH(I$12,'S6-Summary'!$B$17:$W$17,0))</f>
        <v>0</v>
      </c>
      <c r="J25" s="12">
        <f>INDEX('S6-Summary'!$B$17:$W$43,MATCH($B25,'S6-Summary'!$B$17:$B$43,0),MATCH(J$12,'S6-Summary'!$B$17:$W$17,0))</f>
        <v>1.5183333333333333</v>
      </c>
      <c r="K25" s="12">
        <f>INDEX('S6-Summary'!$B$17:$W$43,MATCH($B25,'S6-Summary'!$B$17:$B$43,0),MATCH(K$12,'S6-Summary'!$B$17:$W$17,0))</f>
        <v>1.5383333333333333</v>
      </c>
      <c r="L25" s="12">
        <f>INDEX('S6-Summary'!$B$17:$W$43,MATCH($B25,'S6-Summary'!$B$17:$B$43,0),MATCH(L$12,'S6-Summary'!$B$17:$W$17,0))</f>
        <v>1.5583333333333333</v>
      </c>
      <c r="M25" s="12">
        <f>INDEX('DER Concepts'!$B$6:$V$31,MATCH($B25,'DER Concepts'!$B$6:$B$31,0),MATCH(M$12,'DER Concepts'!$B$6:$V$6,0))</f>
        <v>1.2</v>
      </c>
      <c r="N25" s="12">
        <f>INDEX('DER Concepts'!$B$6:$V$31,MATCH($B25,'DER Concepts'!$B$6:$B$31,0),MATCH(N$12,'DER Concepts'!$B$6:$V$6,0))</f>
        <v>1.2150000000000001</v>
      </c>
      <c r="O25" s="12">
        <f>INDEX('DER Concepts'!$B$6:$V$31,MATCH($B25,'DER Concepts'!$B$6:$B$31,0),MATCH(O$12,'DER Concepts'!$B$6:$V$6,0))</f>
        <v>1.23</v>
      </c>
      <c r="P25" s="12">
        <f>INDEX('DER Concepts'!$B$6:$V$31,MATCH($B25,'DER Concepts'!$B$6:$B$31,0),MATCH(P$12,'DER Concepts'!$B$6:$V$6,0))</f>
        <v>1.2450000000000001</v>
      </c>
      <c r="Q25" s="12">
        <f>INDEX('DER Concepts'!$B$6:$V$31,MATCH($B25,'DER Concepts'!$B$6:$B$31,0),MATCH(Q$12,'DER Concepts'!$B$6:$V$6,0))</f>
        <v>1.26</v>
      </c>
      <c r="R25" s="12">
        <f t="shared" si="0"/>
        <v>4.6150000000000002</v>
      </c>
      <c r="S25" s="46">
        <v>13.920828306662617</v>
      </c>
      <c r="T25" s="75">
        <f>INDEX('S6-Summary'!$B$17:$W$43,MATCH($B25,'S6-Summary'!$B$17:$B$43,0),MATCH(T$12,'S6-Summary'!$B$17:$W$17,0))</f>
        <v>0.17699999999999999</v>
      </c>
      <c r="U25" s="19">
        <f>INDEX('S6-Summary'!$B$17:$W$43,MATCH($B25,'S6-Summary'!$B$17:$B$43,0),MATCH(U$12,'S6-Summary'!$B$17:$W$17,0))</f>
        <v>19</v>
      </c>
      <c r="V25" s="21"/>
      <c r="W25" s="9" t="s">
        <v>119</v>
      </c>
      <c r="X25" s="30" t="s">
        <v>20</v>
      </c>
    </row>
    <row r="27" spans="2:24" x14ac:dyDescent="0.25">
      <c r="L27" s="64" t="s">
        <v>121</v>
      </c>
      <c r="R27" s="39">
        <f>SUM(R13:R25)</f>
        <v>80.11999999999999</v>
      </c>
    </row>
  </sheetData>
  <autoFilter ref="B12:X25">
    <filterColumn colId="19">
      <customFilters>
        <customFilter operator="greaterThanOrEqual" val="15"/>
      </customFilters>
    </filterColumn>
    <sortState ref="B16:X28">
      <sortCondition descending="1" ref="T15:T28"/>
    </sortState>
  </autoFilter>
  <mergeCells count="1">
    <mergeCell ref="I11:R11"/>
  </mergeCells>
  <pageMargins left="0.7" right="0.7" top="0.75" bottom="0.75" header="0.3" footer="0.3"/>
  <pageSetup orientation="portrait" r:id="rId1"/>
  <headerFooter>
    <oddHeader>&amp;LAppendix D-2: DER Preferred Portfolio Selection&amp;RClean Energy Implementation Plan</oddHeader>
    <oddFooter>&amp;LDECEMBER 17, 2021&amp;C&amp;P of &amp;N&amp;RPuget Sound Energy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Q22"/>
  <sheetViews>
    <sheetView workbookViewId="0">
      <selection activeCell="D20" sqref="D20"/>
    </sheetView>
  </sheetViews>
  <sheetFormatPr defaultRowHeight="12.75" outlineLevelCol="1" x14ac:dyDescent="0.25"/>
  <cols>
    <col min="1" max="1" width="2.7109375" style="2" customWidth="1"/>
    <col min="2" max="2" width="9.5703125" style="2" customWidth="1"/>
    <col min="3" max="3" width="27.28515625" style="2" customWidth="1"/>
    <col min="4" max="4" width="14" style="2" bestFit="1" customWidth="1"/>
    <col min="5" max="5" width="13.140625" style="2" bestFit="1" customWidth="1"/>
    <col min="6" max="6" width="10.7109375" style="2" bestFit="1" customWidth="1"/>
    <col min="7" max="7" width="10.7109375" style="2" customWidth="1"/>
    <col min="8" max="8" width="12" style="2" bestFit="1" customWidth="1"/>
    <col min="9" max="12" width="9.140625" style="2" customWidth="1" outlineLevel="1"/>
    <col min="13" max="16" width="10.7109375" style="2" customWidth="1"/>
    <col min="17" max="17" width="40.7109375" style="2" customWidth="1" outlineLevel="1"/>
    <col min="18" max="18" width="2.7109375" style="2" customWidth="1"/>
    <col min="19" max="16384" width="9.140625" style="2"/>
  </cols>
  <sheetData>
    <row r="2" spans="2:17" x14ac:dyDescent="0.25">
      <c r="B2" s="65"/>
      <c r="C2" s="96" t="s">
        <v>94</v>
      </c>
      <c r="D2" s="97"/>
      <c r="E2" s="97"/>
      <c r="F2" s="97"/>
      <c r="G2" s="97"/>
      <c r="H2" s="97"/>
      <c r="I2" s="97"/>
      <c r="J2" s="97"/>
      <c r="K2" s="97"/>
      <c r="L2" s="97"/>
      <c r="M2" s="97"/>
      <c r="N2" s="97"/>
      <c r="O2" s="97"/>
      <c r="P2" s="98"/>
      <c r="Q2" s="65"/>
    </row>
    <row r="3" spans="2:17" ht="38.25" x14ac:dyDescent="0.25">
      <c r="B3" s="18" t="s">
        <v>97</v>
      </c>
      <c r="C3" s="18" t="s">
        <v>8</v>
      </c>
      <c r="D3" s="18" t="s">
        <v>9</v>
      </c>
      <c r="E3" s="18" t="s">
        <v>11</v>
      </c>
      <c r="F3" s="18" t="s">
        <v>12</v>
      </c>
      <c r="G3" s="18" t="s">
        <v>13</v>
      </c>
      <c r="H3" s="18" t="s">
        <v>14</v>
      </c>
      <c r="I3" s="18">
        <v>2022</v>
      </c>
      <c r="J3" s="18">
        <v>2023</v>
      </c>
      <c r="K3" s="18">
        <v>2024</v>
      </c>
      <c r="L3" s="18">
        <v>2025</v>
      </c>
      <c r="M3" s="18" t="s">
        <v>102</v>
      </c>
      <c r="N3" s="18" t="s">
        <v>104</v>
      </c>
      <c r="O3" s="18" t="s">
        <v>88</v>
      </c>
      <c r="P3" s="36" t="s">
        <v>140</v>
      </c>
      <c r="Q3" s="36" t="s">
        <v>96</v>
      </c>
    </row>
    <row r="4" spans="2:17" x14ac:dyDescent="0.25">
      <c r="B4" s="37" t="s">
        <v>92</v>
      </c>
      <c r="C4" s="25" t="s">
        <v>60</v>
      </c>
      <c r="D4" s="24" t="s">
        <v>0</v>
      </c>
      <c r="E4" s="24" t="s">
        <v>26</v>
      </c>
      <c r="F4" s="24" t="s">
        <v>39</v>
      </c>
      <c r="G4" s="24" t="s">
        <v>20</v>
      </c>
      <c r="H4" s="24" t="s">
        <v>36</v>
      </c>
      <c r="I4" s="26">
        <v>5.6</v>
      </c>
      <c r="J4" s="26">
        <v>4.8</v>
      </c>
      <c r="K4" s="26">
        <v>5.6</v>
      </c>
      <c r="L4" s="28">
        <v>0</v>
      </c>
      <c r="M4" s="31">
        <f t="shared" ref="M4:M10" si="0">SUM(I4:L4)</f>
        <v>15.999999999999998</v>
      </c>
      <c r="N4" s="42">
        <f>INDEX('S6-Summary'!$B$18:$U$43,MATCH($C4,'S6-Summary'!$C$18:$C$43,0),MATCH(N$3,'S6-Summary'!$B$17:$U$17,0))</f>
        <v>-1.8382226655134737</v>
      </c>
      <c r="O4" s="60">
        <f>INDEX('S6-Summary'!$B$18:$U$43,MATCH($C4,'S6-Summary'!$C$18:$C$43,0),MATCH(O$3,'S6-Summary'!$B$17:$U$17,0))</f>
        <v>0.27205278634052843</v>
      </c>
      <c r="P4" s="59">
        <f>INDEX('S6-Summary'!$B$18:$U$43,MATCH($C4,'S6-Summary'!$C$18:$C$43,0),MATCH(P$3,'S6-Summary'!$B$17:$U$17,0))</f>
        <v>14</v>
      </c>
      <c r="Q4" s="47"/>
    </row>
    <row r="5" spans="2:17" ht="25.5" x14ac:dyDescent="0.25">
      <c r="B5" s="37" t="s">
        <v>92</v>
      </c>
      <c r="C5" s="25" t="s">
        <v>62</v>
      </c>
      <c r="D5" s="24" t="s">
        <v>0</v>
      </c>
      <c r="E5" s="24" t="s">
        <v>26</v>
      </c>
      <c r="F5" s="24" t="s">
        <v>39</v>
      </c>
      <c r="G5" s="24" t="s">
        <v>20</v>
      </c>
      <c r="H5" s="24" t="s">
        <v>64</v>
      </c>
      <c r="I5" s="26">
        <v>1.4</v>
      </c>
      <c r="J5" s="26">
        <v>1.2</v>
      </c>
      <c r="K5" s="26">
        <v>1.4</v>
      </c>
      <c r="L5" s="28">
        <v>0</v>
      </c>
      <c r="M5" s="31">
        <f t="shared" si="0"/>
        <v>3.9999999999999996</v>
      </c>
      <c r="N5" s="42">
        <f>INDEX('S6-Summary'!$B$18:$U$43,MATCH($C5,'S6-Summary'!$C$18:$C$43,0),MATCH(N$3,'S6-Summary'!$B$17:$U$17,0))</f>
        <v>7.0994352087150769</v>
      </c>
      <c r="O5" s="60">
        <f>INDEX('S6-Summary'!$B$18:$U$43,MATCH($C5,'S6-Summary'!$C$18:$C$43,0),MATCH(O$3,'S6-Summary'!$B$17:$U$17,0))</f>
        <v>0.50710307656030273</v>
      </c>
      <c r="P5" s="59">
        <f>INDEX('S6-Summary'!$B$18:$U$43,MATCH($C5,'S6-Summary'!$C$18:$C$43,0),MATCH(P$3,'S6-Summary'!$B$17:$U$17,0))</f>
        <v>16</v>
      </c>
      <c r="Q5" s="47"/>
    </row>
    <row r="6" spans="2:17" x14ac:dyDescent="0.25">
      <c r="B6" s="11">
        <v>1</v>
      </c>
      <c r="C6" s="9" t="s">
        <v>67</v>
      </c>
      <c r="D6" s="11" t="s">
        <v>0</v>
      </c>
      <c r="E6" s="11" t="s">
        <v>18</v>
      </c>
      <c r="F6" s="11" t="s">
        <v>31</v>
      </c>
      <c r="G6" s="11" t="s">
        <v>20</v>
      </c>
      <c r="H6" s="11" t="s">
        <v>32</v>
      </c>
      <c r="I6" s="12">
        <v>0</v>
      </c>
      <c r="J6" s="12">
        <v>6.8</v>
      </c>
      <c r="K6" s="12">
        <v>6.8</v>
      </c>
      <c r="L6" s="12">
        <v>6.8</v>
      </c>
      <c r="M6" s="32">
        <f>SUM(I6:L6)</f>
        <v>20.399999999999999</v>
      </c>
      <c r="N6" s="43">
        <f>INDEX('S6-Summary'!$B$18:$U$43,MATCH($C6,'S6-Summary'!$C$18:$C$43,0),MATCH(N$3,'S6-Summary'!$B$17:$U$17,0))</f>
        <v>0.45340382079178365</v>
      </c>
      <c r="O6" s="62">
        <f>INDEX('S6-Summary'!$B$18:$U$43,MATCH($C6,'S6-Summary'!$C$18:$C$43,0),MATCH(O$3,'S6-Summary'!$B$17:$U$17,0))</f>
        <v>0.49574268401292115</v>
      </c>
      <c r="P6" s="61">
        <f>INDEX('S6-Summary'!$B$18:$U$43,MATCH($C6,'S6-Summary'!$C$18:$C$43,0),MATCH(P$3,'S6-Summary'!$B$17:$U$17,0))</f>
        <v>16</v>
      </c>
      <c r="Q6" s="34"/>
    </row>
    <row r="7" spans="2:17" ht="25.5" x14ac:dyDescent="0.25">
      <c r="B7" s="11">
        <v>2</v>
      </c>
      <c r="C7" s="23" t="s">
        <v>65</v>
      </c>
      <c r="D7" s="22" t="s">
        <v>0</v>
      </c>
      <c r="E7" s="22" t="s">
        <v>26</v>
      </c>
      <c r="F7" s="22" t="s">
        <v>19</v>
      </c>
      <c r="G7" s="22" t="s">
        <v>20</v>
      </c>
      <c r="H7" s="22" t="s">
        <v>21</v>
      </c>
      <c r="I7" s="15">
        <v>0</v>
      </c>
      <c r="J7" s="15">
        <v>3.7</v>
      </c>
      <c r="K7" s="15">
        <v>3.7</v>
      </c>
      <c r="L7" s="15">
        <v>3.7</v>
      </c>
      <c r="M7" s="33">
        <f t="shared" si="0"/>
        <v>11.100000000000001</v>
      </c>
      <c r="N7" s="43">
        <f>INDEX('S6-Summary'!$B$18:$U$43,MATCH($C7,'S6-Summary'!$C$18:$C$43,0),MATCH(N$3,'S6-Summary'!$B$17:$U$17,0))</f>
        <v>4.6354712939937226</v>
      </c>
      <c r="O7" s="62">
        <f>INDEX('S6-Summary'!$B$18:$U$43,MATCH($C7,'S6-Summary'!$C$18:$C$43,0),MATCH(O$3,'S6-Summary'!$B$17:$U$17,0))</f>
        <v>0.65399230103020356</v>
      </c>
      <c r="P7" s="61">
        <f>INDEX('S6-Summary'!$B$18:$U$43,MATCH($C7,'S6-Summary'!$C$18:$C$43,0),MATCH(P$3,'S6-Summary'!$B$17:$U$17,0))</f>
        <v>15</v>
      </c>
      <c r="Q7" s="35"/>
    </row>
    <row r="8" spans="2:17" ht="25.5" x14ac:dyDescent="0.25">
      <c r="B8" s="11">
        <v>3</v>
      </c>
      <c r="C8" s="9" t="s">
        <v>77</v>
      </c>
      <c r="D8" s="11" t="s">
        <v>0</v>
      </c>
      <c r="E8" s="22" t="s">
        <v>18</v>
      </c>
      <c r="F8" s="22" t="s">
        <v>31</v>
      </c>
      <c r="G8" s="22" t="s">
        <v>20</v>
      </c>
      <c r="H8" s="23" t="s">
        <v>36</v>
      </c>
      <c r="I8" s="12">
        <v>0</v>
      </c>
      <c r="J8" s="12">
        <v>4.2</v>
      </c>
      <c r="K8" s="12">
        <v>4.9000000000000004</v>
      </c>
      <c r="L8" s="12">
        <v>5.6</v>
      </c>
      <c r="M8" s="32">
        <f t="shared" si="0"/>
        <v>14.700000000000001</v>
      </c>
      <c r="N8" s="43">
        <f>INDEX('S6-Summary'!$B$18:$U$43,MATCH($C8,'S6-Summary'!$C$18:$C$43,0),MATCH(N$3,'S6-Summary'!$B$17:$U$17,0))</f>
        <v>6.4572802308164361</v>
      </c>
      <c r="O8" s="62">
        <f>INDEX('S6-Summary'!$B$18:$U$43,MATCH($C8,'S6-Summary'!$C$18:$C$43,0),MATCH(O$3,'S6-Summary'!$B$17:$U$17,0))</f>
        <v>0.17516959361661694</v>
      </c>
      <c r="P8" s="61">
        <f>INDEX('S6-Summary'!$B$18:$U$43,MATCH($C8,'S6-Summary'!$C$18:$C$43,0),MATCH(P$3,'S6-Summary'!$B$17:$U$17,0))</f>
        <v>19</v>
      </c>
      <c r="Q8" s="34"/>
    </row>
    <row r="9" spans="2:17" ht="25.5" x14ac:dyDescent="0.25">
      <c r="B9" s="95">
        <v>4</v>
      </c>
      <c r="C9" s="9" t="s">
        <v>81</v>
      </c>
      <c r="D9" s="11" t="s">
        <v>0</v>
      </c>
      <c r="E9" s="11" t="s">
        <v>26</v>
      </c>
      <c r="F9" s="11" t="s">
        <v>39</v>
      </c>
      <c r="G9" s="11" t="s">
        <v>20</v>
      </c>
      <c r="H9" s="11" t="s">
        <v>36</v>
      </c>
      <c r="I9" s="20">
        <v>0</v>
      </c>
      <c r="J9" s="20">
        <v>0.18</v>
      </c>
      <c r="K9" s="20">
        <v>0.22500000000000001</v>
      </c>
      <c r="L9" s="20">
        <v>0.27</v>
      </c>
      <c r="M9" s="32">
        <f t="shared" si="0"/>
        <v>0.67500000000000004</v>
      </c>
      <c r="N9" s="43">
        <f>INDEX('S6-Summary'!$B$18:$U$43,MATCH($C9,'S6-Summary'!$C$18:$C$43,0),MATCH(N$3,'S6-Summary'!$B$17:$U$17,0))</f>
        <v>22.472664936145215</v>
      </c>
      <c r="O9" s="62">
        <f>INDEX('S6-Summary'!$B$18:$U$43,MATCH($C9,'S6-Summary'!$C$18:$C$43,0),MATCH(O$3,'S6-Summary'!$B$17:$U$17,0))</f>
        <v>0.17595976874201763</v>
      </c>
      <c r="P9" s="61">
        <f>INDEX('S6-Summary'!$B$18:$U$43,MATCH($C9,'S6-Summary'!$C$18:$C$43,0),MATCH(P$3,'S6-Summary'!$B$17:$U$17,0))</f>
        <v>17</v>
      </c>
      <c r="Q9" s="34"/>
    </row>
    <row r="10" spans="2:17" ht="25.5" x14ac:dyDescent="0.25">
      <c r="B10" s="95"/>
      <c r="C10" s="9" t="s">
        <v>79</v>
      </c>
      <c r="D10" s="11" t="s">
        <v>0</v>
      </c>
      <c r="E10" s="11" t="s">
        <v>26</v>
      </c>
      <c r="F10" s="11" t="s">
        <v>39</v>
      </c>
      <c r="G10" s="11" t="s">
        <v>20</v>
      </c>
      <c r="H10" s="11" t="s">
        <v>36</v>
      </c>
      <c r="I10" s="12">
        <v>0</v>
      </c>
      <c r="J10" s="12">
        <v>1.296</v>
      </c>
      <c r="K10" s="12">
        <v>1.62</v>
      </c>
      <c r="L10" s="12">
        <v>1.944</v>
      </c>
      <c r="M10" s="32">
        <f t="shared" si="0"/>
        <v>4.8600000000000003</v>
      </c>
      <c r="N10" s="43">
        <f>INDEX('S6-Summary'!$B$18:$U$43,MATCH($C10,'S6-Summary'!$C$18:$C$43,0),MATCH(N$3,'S6-Summary'!$B$17:$U$17,0))</f>
        <v>18.415985147405596</v>
      </c>
      <c r="O10" s="62">
        <f>INDEX('S6-Summary'!$B$18:$U$43,MATCH($C10,'S6-Summary'!$C$18:$C$43,0),MATCH(O$3,'S6-Summary'!$B$17:$U$17,0))</f>
        <v>0.21121505752351757</v>
      </c>
      <c r="P10" s="61">
        <f>INDEX('S6-Summary'!$B$18:$U$43,MATCH($C10,'S6-Summary'!$C$18:$C$43,0),MATCH(P$3,'S6-Summary'!$B$17:$U$17,0))</f>
        <v>16</v>
      </c>
      <c r="Q10" s="34"/>
    </row>
    <row r="11" spans="2:17" ht="45" x14ac:dyDescent="0.25">
      <c r="B11" s="45">
        <v>7</v>
      </c>
      <c r="C11" s="9" t="s">
        <v>71</v>
      </c>
      <c r="D11" s="45" t="s">
        <v>0</v>
      </c>
      <c r="E11" s="45" t="s">
        <v>18</v>
      </c>
      <c r="F11" s="45" t="s">
        <v>73</v>
      </c>
      <c r="G11" s="45" t="s">
        <v>20</v>
      </c>
      <c r="H11" s="45" t="s">
        <v>74</v>
      </c>
      <c r="I11" s="12">
        <v>0</v>
      </c>
      <c r="J11" s="12">
        <v>0.11066666666666668</v>
      </c>
      <c r="K11" s="12">
        <v>0.11066666666666668</v>
      </c>
      <c r="L11" s="12">
        <v>0.11066666666666668</v>
      </c>
      <c r="M11" s="12">
        <f>SUM(I11:L11)</f>
        <v>0.33200000000000002</v>
      </c>
      <c r="N11" s="43">
        <f>INDEX('S6-Summary'!$B$18:$U$43,MATCH($C11,'S6-Summary'!$C$18:$C$43,0),MATCH(N$3,'S6-Summary'!$B$17:$U$17,0))</f>
        <v>18.531135620948916</v>
      </c>
      <c r="O11" s="62">
        <f>INDEX('S6-Summary'!$B$18:$U$43,MATCH($C11,'S6-Summary'!$C$18:$C$43,0),MATCH(O$3,'S6-Summary'!$B$17:$U$17,0))</f>
        <v>0.16558823561576444</v>
      </c>
      <c r="P11" s="61">
        <f>INDEX('S6-Summary'!$B$18:$U$43,MATCH($C11,'S6-Summary'!$C$18:$C$43,0),MATCH(P$3,'S6-Summary'!$B$17:$U$17,0))</f>
        <v>16</v>
      </c>
      <c r="Q11" s="50" t="s">
        <v>120</v>
      </c>
    </row>
    <row r="12" spans="2:17" ht="45" x14ac:dyDescent="0.25">
      <c r="B12" s="45">
        <v>8</v>
      </c>
      <c r="C12" s="9" t="s">
        <v>75</v>
      </c>
      <c r="D12" s="45" t="s">
        <v>0</v>
      </c>
      <c r="E12" s="45" t="s">
        <v>18</v>
      </c>
      <c r="F12" s="45" t="s">
        <v>73</v>
      </c>
      <c r="G12" s="45" t="s">
        <v>20</v>
      </c>
      <c r="H12" s="45" t="s">
        <v>74</v>
      </c>
      <c r="I12" s="12">
        <v>0</v>
      </c>
      <c r="J12" s="12">
        <v>0.55333333333333334</v>
      </c>
      <c r="K12" s="12">
        <v>0.55333333333333334</v>
      </c>
      <c r="L12" s="12">
        <v>0.55333333333333334</v>
      </c>
      <c r="M12" s="12">
        <f>SUM(I12:L12)</f>
        <v>1.6600000000000001</v>
      </c>
      <c r="N12" s="43">
        <f>INDEX('S6-Summary'!$B$18:$U$43,MATCH($C12,'S6-Summary'!$C$18:$C$43,0),MATCH(N$3,'S6-Summary'!$B$17:$U$17,0))</f>
        <v>9.2076025756029747</v>
      </c>
      <c r="O12" s="62">
        <f>INDEX('S6-Summary'!$B$18:$U$43,MATCH($C12,'S6-Summary'!$C$18:$C$43,0),MATCH(O$3,'S6-Summary'!$B$17:$U$17,0))</f>
        <v>0.1173427519052541</v>
      </c>
      <c r="P12" s="61">
        <f>INDEX('S6-Summary'!$B$18:$U$43,MATCH($C12,'S6-Summary'!$C$18:$C$43,0),MATCH(P$3,'S6-Summary'!$B$17:$U$17,0))</f>
        <v>16</v>
      </c>
      <c r="Q12" s="50" t="s">
        <v>120</v>
      </c>
    </row>
    <row r="13" spans="2:17" ht="22.5" x14ac:dyDescent="0.25">
      <c r="B13" s="22">
        <v>9</v>
      </c>
      <c r="C13" s="23" t="s">
        <v>133</v>
      </c>
      <c r="D13" s="22" t="s">
        <v>0</v>
      </c>
      <c r="E13" s="22" t="s">
        <v>26</v>
      </c>
      <c r="F13" s="22" t="s">
        <v>39</v>
      </c>
      <c r="G13" s="22" t="s">
        <v>20</v>
      </c>
      <c r="H13" s="22" t="s">
        <v>36</v>
      </c>
      <c r="I13" s="15">
        <v>0</v>
      </c>
      <c r="J13" s="15">
        <v>0</v>
      </c>
      <c r="K13" s="15">
        <v>0</v>
      </c>
      <c r="L13" s="15">
        <v>5.2</v>
      </c>
      <c r="M13" s="15">
        <f>SUM(I13:L13)</f>
        <v>5.2</v>
      </c>
      <c r="N13" s="43">
        <f>INDEX('S6-Summary'!$B$18:$U$43,MATCH($C13,'S6-Summary'!$C$18:$C$43,0),MATCH(N$3,'S6-Summary'!$B$17:$U$17,0))</f>
        <v>3.08</v>
      </c>
      <c r="O13" s="62">
        <f>INDEX('S6-Summary'!$B$18:$U$43,MATCH($C13,'S6-Summary'!$C$18:$C$43,0),MATCH(O$3,'S6-Summary'!$B$17:$U$17,0))</f>
        <v>0.49127613822504879</v>
      </c>
      <c r="P13" s="61">
        <f>INDEX('S6-Summary'!$B$18:$U$43,MATCH($C13,'S6-Summary'!$C$18:$C$43,0),MATCH(P$3,'S6-Summary'!$B$17:$U$17,0))</f>
        <v>16</v>
      </c>
      <c r="Q13" s="67" t="s">
        <v>136</v>
      </c>
    </row>
    <row r="14" spans="2:17" x14ac:dyDescent="0.25">
      <c r="F14" s="94" t="s">
        <v>122</v>
      </c>
      <c r="G14" s="94"/>
      <c r="H14" s="94"/>
      <c r="I14" s="94"/>
      <c r="J14" s="94"/>
      <c r="K14" s="94"/>
      <c r="L14" s="94"/>
      <c r="M14" s="39">
        <f>SUM(M4:M13)</f>
        <v>78.926999999999978</v>
      </c>
      <c r="N14" s="39"/>
      <c r="O14" s="39"/>
      <c r="P14" s="39"/>
      <c r="Q14" s="40"/>
    </row>
    <row r="16" spans="2:17" x14ac:dyDescent="0.25">
      <c r="B16" s="65"/>
      <c r="C16" s="96" t="s">
        <v>95</v>
      </c>
      <c r="D16" s="97"/>
      <c r="E16" s="97"/>
      <c r="F16" s="97"/>
      <c r="G16" s="97"/>
      <c r="H16" s="97"/>
      <c r="I16" s="97"/>
      <c r="J16" s="97"/>
      <c r="K16" s="97"/>
      <c r="L16" s="97"/>
      <c r="M16" s="97"/>
      <c r="N16" s="97"/>
      <c r="O16" s="97"/>
      <c r="P16" s="98"/>
      <c r="Q16" s="65"/>
    </row>
    <row r="17" spans="2:17" ht="38.25" x14ac:dyDescent="0.25">
      <c r="B17" s="18" t="s">
        <v>97</v>
      </c>
      <c r="C17" s="18" t="s">
        <v>8</v>
      </c>
      <c r="D17" s="18" t="s">
        <v>9</v>
      </c>
      <c r="E17" s="18" t="s">
        <v>11</v>
      </c>
      <c r="F17" s="18" t="s">
        <v>12</v>
      </c>
      <c r="G17" s="18" t="s">
        <v>13</v>
      </c>
      <c r="H17" s="18" t="s">
        <v>14</v>
      </c>
      <c r="I17" s="18">
        <v>2022</v>
      </c>
      <c r="J17" s="18">
        <v>2023</v>
      </c>
      <c r="K17" s="18">
        <v>2024</v>
      </c>
      <c r="L17" s="18">
        <v>2025</v>
      </c>
      <c r="M17" s="18" t="s">
        <v>102</v>
      </c>
      <c r="N17" s="18" t="s">
        <v>104</v>
      </c>
      <c r="O17" s="18" t="s">
        <v>88</v>
      </c>
      <c r="P17" s="36" t="s">
        <v>140</v>
      </c>
      <c r="Q17" s="36" t="s">
        <v>96</v>
      </c>
    </row>
    <row r="18" spans="2:17" ht="25.5" x14ac:dyDescent="0.25">
      <c r="B18" s="11">
        <v>3</v>
      </c>
      <c r="C18" s="9" t="s">
        <v>77</v>
      </c>
      <c r="D18" s="11" t="s">
        <v>1</v>
      </c>
      <c r="E18" s="22" t="s">
        <v>18</v>
      </c>
      <c r="F18" s="22" t="s">
        <v>31</v>
      </c>
      <c r="G18" s="22" t="s">
        <v>20</v>
      </c>
      <c r="H18" s="22" t="s">
        <v>36</v>
      </c>
      <c r="I18" s="12"/>
      <c r="J18" s="81">
        <f>3.67666666666667-0.176</f>
        <v>3.5006666666666697</v>
      </c>
      <c r="K18" s="81">
        <f>4.22666666666667-0.226</f>
        <v>4.0006666666666701</v>
      </c>
      <c r="L18" s="81">
        <f>4.83166666666667+0.169</f>
        <v>5.0006666666666693</v>
      </c>
      <c r="M18" s="44">
        <f>SUM(I18:L18)</f>
        <v>12.50200000000001</v>
      </c>
      <c r="N18" s="43">
        <f>INDEX('S6-Summary'!$B$18:$U$43,MATCH($C18,'S6-Summary'!$C$18:$C$43,0),MATCH(N$3,'S6-Summary'!$B$17:$U$17,0))</f>
        <v>6.4572802308164361</v>
      </c>
      <c r="O18" s="62">
        <f>INDEX('S6-Summary'!$B$18:$U$43,MATCH($C18,'S6-Summary'!$C$18:$C$43,0),MATCH(O$3,'S6-Summary'!$B$17:$U$17,0))</f>
        <v>0.17516959361661694</v>
      </c>
      <c r="P18" s="61">
        <f>INDEX('S6-Summary'!$B$18:$U$43,MATCH($C18,'S6-Summary'!$C$18:$C$43,0),MATCH(P$3,'S6-Summary'!$B$17:$U$17,0))</f>
        <v>19</v>
      </c>
      <c r="Q18" s="34"/>
    </row>
    <row r="19" spans="2:17" ht="33.75" x14ac:dyDescent="0.25">
      <c r="B19" s="11">
        <v>5</v>
      </c>
      <c r="C19" s="9" t="s">
        <v>33</v>
      </c>
      <c r="D19" s="11" t="s">
        <v>1</v>
      </c>
      <c r="E19" s="11" t="s">
        <v>26</v>
      </c>
      <c r="F19" s="11" t="s">
        <v>35</v>
      </c>
      <c r="G19" s="11" t="s">
        <v>20</v>
      </c>
      <c r="H19" s="11" t="s">
        <v>36</v>
      </c>
      <c r="I19" s="41"/>
      <c r="J19" s="82">
        <v>0</v>
      </c>
      <c r="K19" s="82">
        <v>1.8</v>
      </c>
      <c r="L19" s="82">
        <v>7.2</v>
      </c>
      <c r="M19" s="44">
        <f>SUM(I19:L19)</f>
        <v>9</v>
      </c>
      <c r="N19" s="43">
        <f>INDEX('S6-Summary'!$B$18:$U$43,MATCH($C19,'S6-Summary'!$C$18:$C$43,0),MATCH(N$3,'S6-Summary'!$B$17:$U$17,0))</f>
        <v>26.334972555837133</v>
      </c>
      <c r="O19" s="62">
        <f>INDEX('S6-Summary'!$B$18:$U$43,MATCH($C19,'S6-Summary'!$C$18:$C$43,0),MATCH(O$3,'S6-Summary'!$B$17:$U$17,0))</f>
        <v>0.2011</v>
      </c>
      <c r="P19" s="61">
        <f>INDEX('S6-Summary'!$B$18:$U$43,MATCH($C19,'S6-Summary'!$C$18:$C$43,0),MATCH(P$3,'S6-Summary'!$B$17:$U$17,0))</f>
        <v>17</v>
      </c>
      <c r="Q19" s="48" t="s">
        <v>135</v>
      </c>
    </row>
    <row r="20" spans="2:17" ht="25.5" x14ac:dyDescent="0.25">
      <c r="B20" s="95">
        <v>6</v>
      </c>
      <c r="C20" s="9" t="s">
        <v>53</v>
      </c>
      <c r="D20" s="11" t="s">
        <v>1</v>
      </c>
      <c r="E20" s="11" t="s">
        <v>18</v>
      </c>
      <c r="F20" s="11" t="s">
        <v>35</v>
      </c>
      <c r="G20" s="11" t="s">
        <v>20</v>
      </c>
      <c r="H20" s="11" t="s">
        <v>36</v>
      </c>
      <c r="I20" s="12"/>
      <c r="J20" s="81">
        <f>0.146666666666667-0.046</f>
        <v>0.100666666666667</v>
      </c>
      <c r="K20" s="81">
        <f>0.146666666666667-0.046</f>
        <v>0.100666666666667</v>
      </c>
      <c r="L20" s="81">
        <f>0.146666666666667-0.046</f>
        <v>0.100666666666667</v>
      </c>
      <c r="M20" s="32">
        <f>SUM(I20:L20)</f>
        <v>0.30200000000000099</v>
      </c>
      <c r="N20" s="43">
        <f>INDEX('S6-Summary'!$B$18:$U$43,MATCH($C20,'S6-Summary'!$C$18:$C$43,0),MATCH(N$3,'S6-Summary'!$B$17:$U$17,0))</f>
        <v>16.132658183982102</v>
      </c>
      <c r="O20" s="62">
        <f>INDEX('S6-Summary'!$B$18:$U$43,MATCH($C20,'S6-Summary'!$C$18:$C$43,0),MATCH(O$3,'S6-Summary'!$B$17:$U$17,0))</f>
        <v>0.1946</v>
      </c>
      <c r="P20" s="61">
        <f>INDEX('S6-Summary'!$B$18:$U$43,MATCH($C20,'S6-Summary'!$C$18:$C$43,0),MATCH(P$3,'S6-Summary'!$B$17:$U$17,0))</f>
        <v>20</v>
      </c>
      <c r="Q20" s="34"/>
    </row>
    <row r="21" spans="2:17" ht="33.75" x14ac:dyDescent="0.25">
      <c r="B21" s="95"/>
      <c r="C21" s="9" t="s">
        <v>51</v>
      </c>
      <c r="D21" s="11" t="s">
        <v>1</v>
      </c>
      <c r="E21" s="11" t="s">
        <v>18</v>
      </c>
      <c r="F21" s="11" t="s">
        <v>35</v>
      </c>
      <c r="G21" s="11" t="s">
        <v>20</v>
      </c>
      <c r="H21" s="11" t="s">
        <v>36</v>
      </c>
      <c r="I21" s="12"/>
      <c r="J21" s="81">
        <f>1.145+0.055</f>
        <v>1.2</v>
      </c>
      <c r="K21" s="81">
        <f>1.165+0.135</f>
        <v>1.3</v>
      </c>
      <c r="L21" s="81">
        <f>1.185+0.115</f>
        <v>1.3</v>
      </c>
      <c r="M21" s="32">
        <f>SUM(I21:L21)</f>
        <v>3.8</v>
      </c>
      <c r="N21" s="43">
        <f>INDEX('S6-Summary'!$B$18:$U$43,MATCH($C21,'S6-Summary'!$C$18:$C$43,0),MATCH(N$3,'S6-Summary'!$B$17:$U$17,0))</f>
        <v>13.920828306662617</v>
      </c>
      <c r="O21" s="62">
        <f>INDEX('S6-Summary'!$B$18:$U$43,MATCH($C21,'S6-Summary'!$C$18:$C$43,0),MATCH(O$3,'S6-Summary'!$B$17:$U$17,0))</f>
        <v>0.17699999999999999</v>
      </c>
      <c r="P21" s="61">
        <f>INDEX('S6-Summary'!$B$18:$U$43,MATCH($C21,'S6-Summary'!$C$18:$C$43,0),MATCH(P$3,'S6-Summary'!$B$17:$U$17,0))</f>
        <v>19</v>
      </c>
      <c r="Q21" s="48" t="s">
        <v>134</v>
      </c>
    </row>
    <row r="22" spans="2:17" x14ac:dyDescent="0.25">
      <c r="F22" s="94" t="s">
        <v>122</v>
      </c>
      <c r="G22" s="94"/>
      <c r="H22" s="94"/>
      <c r="I22" s="94"/>
      <c r="J22" s="94"/>
      <c r="K22" s="94"/>
      <c r="L22" s="94"/>
      <c r="M22" s="39">
        <f>SUM(M18:M21)</f>
        <v>25.60400000000001</v>
      </c>
      <c r="N22" s="39"/>
      <c r="O22" s="39"/>
      <c r="P22" s="39"/>
      <c r="Q22" s="40"/>
    </row>
  </sheetData>
  <mergeCells count="6">
    <mergeCell ref="F22:L22"/>
    <mergeCell ref="B20:B21"/>
    <mergeCell ref="B9:B10"/>
    <mergeCell ref="C2:P2"/>
    <mergeCell ref="C16:P16"/>
    <mergeCell ref="F14:L14"/>
  </mergeCells>
  <pageMargins left="0.7" right="0.7" top="0.75" bottom="0.75" header="0.3" footer="0.3"/>
  <pageSetup orientation="portrait" r:id="rId1"/>
  <headerFooter>
    <oddHeader>&amp;LAppendix D-2: DER Preferred Portfolio Selection&amp;RClean Energy Implementation Plan</oddHeader>
    <oddFooter>&amp;LDECEMBER 17, 2021&amp;C&amp;P of &amp;N&amp;RPuget Sound Energy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1"/>
  <sheetViews>
    <sheetView workbookViewId="0">
      <selection activeCell="D20" sqref="D20"/>
    </sheetView>
  </sheetViews>
  <sheetFormatPr defaultColWidth="10.7109375" defaultRowHeight="12.75" outlineLevelCol="1" x14ac:dyDescent="0.25"/>
  <cols>
    <col min="1" max="1" width="2.7109375" style="1" customWidth="1"/>
    <col min="2" max="2" width="8.7109375" style="1" customWidth="1"/>
    <col min="3" max="3" width="40.7109375" style="1" customWidth="1"/>
    <col min="4" max="4" width="15.7109375" style="1" customWidth="1"/>
    <col min="5" max="5" width="10.7109375" style="1"/>
    <col min="6" max="6" width="10.7109375" style="1" customWidth="1"/>
    <col min="7" max="7" width="10.7109375" style="1" hidden="1" customWidth="1" outlineLevel="1"/>
    <col min="8" max="8" width="2.7109375" style="1" customWidth="1" collapsed="1"/>
    <col min="9" max="12" width="10.7109375" style="1" customWidth="1"/>
    <col min="13" max="14" width="10.7109375" style="1" hidden="1" customWidth="1" outlineLevel="1"/>
    <col min="15" max="15" width="2.7109375" style="1" customWidth="1" collapsed="1"/>
    <col min="16" max="16" width="10.7109375" style="1" customWidth="1"/>
    <col min="17" max="17" width="2.7109375" style="1" customWidth="1"/>
    <col min="18" max="16384" width="10.7109375" style="1"/>
  </cols>
  <sheetData>
    <row r="1" spans="1:16" x14ac:dyDescent="0.25">
      <c r="B1" s="30" t="s">
        <v>143</v>
      </c>
      <c r="C1" s="72" t="s">
        <v>203</v>
      </c>
    </row>
    <row r="2" spans="1:16" x14ac:dyDescent="0.25">
      <c r="B2" s="17" t="s">
        <v>4</v>
      </c>
      <c r="C2" s="52" t="s">
        <v>150</v>
      </c>
    </row>
    <row r="3" spans="1:16" x14ac:dyDescent="0.25">
      <c r="B3" s="17" t="s">
        <v>146</v>
      </c>
      <c r="C3" s="52" t="s">
        <v>151</v>
      </c>
    </row>
    <row r="4" spans="1:16" x14ac:dyDescent="0.25">
      <c r="B4" s="17" t="s">
        <v>147</v>
      </c>
      <c r="C4" s="52" t="s">
        <v>152</v>
      </c>
    </row>
    <row r="5" spans="1:16" x14ac:dyDescent="0.25">
      <c r="B5" s="17" t="s">
        <v>149</v>
      </c>
      <c r="C5" s="52" t="s">
        <v>157</v>
      </c>
    </row>
    <row r="6" spans="1:16" x14ac:dyDescent="0.25">
      <c r="B6" s="17" t="s">
        <v>153</v>
      </c>
      <c r="C6" s="52" t="s">
        <v>154</v>
      </c>
    </row>
    <row r="7" spans="1:16" x14ac:dyDescent="0.25">
      <c r="B7" s="80" t="s">
        <v>182</v>
      </c>
      <c r="C7" s="52" t="s">
        <v>183</v>
      </c>
    </row>
    <row r="8" spans="1:16" x14ac:dyDescent="0.25">
      <c r="B8" s="79" t="s">
        <v>182</v>
      </c>
      <c r="C8" s="52" t="s">
        <v>165</v>
      </c>
    </row>
    <row r="9" spans="1:16" x14ac:dyDescent="0.25">
      <c r="B9" s="30"/>
      <c r="E9" s="17" t="s">
        <v>4</v>
      </c>
      <c r="F9" s="17" t="s">
        <v>146</v>
      </c>
      <c r="G9" s="17" t="s">
        <v>147</v>
      </c>
      <c r="I9" s="99" t="s">
        <v>163</v>
      </c>
      <c r="J9" s="99"/>
      <c r="K9" s="99"/>
      <c r="L9" s="99"/>
      <c r="M9" s="99"/>
      <c r="N9" s="99"/>
    </row>
    <row r="10" spans="1:16" ht="38.25" x14ac:dyDescent="0.25">
      <c r="B10" s="36" t="s">
        <v>137</v>
      </c>
      <c r="C10" s="36" t="s">
        <v>138</v>
      </c>
      <c r="D10" s="36" t="s">
        <v>139</v>
      </c>
      <c r="E10" s="36" t="s">
        <v>140</v>
      </c>
      <c r="F10" s="36" t="s">
        <v>141</v>
      </c>
      <c r="G10" s="36" t="s">
        <v>142</v>
      </c>
      <c r="I10" s="36" t="s">
        <v>158</v>
      </c>
      <c r="J10" s="36" t="s">
        <v>159</v>
      </c>
      <c r="K10" s="36" t="s">
        <v>160</v>
      </c>
      <c r="L10" s="36" t="s">
        <v>161</v>
      </c>
      <c r="M10" s="36" t="s">
        <v>164</v>
      </c>
      <c r="N10" s="36" t="s">
        <v>162</v>
      </c>
      <c r="P10" s="51" t="s">
        <v>148</v>
      </c>
    </row>
    <row r="11" spans="1:16" x14ac:dyDescent="0.25">
      <c r="B11" s="51">
        <v>11</v>
      </c>
      <c r="C11" s="2" t="s">
        <v>53</v>
      </c>
      <c r="D11" s="51" t="s">
        <v>1</v>
      </c>
      <c r="E11" s="66">
        <v>20</v>
      </c>
      <c r="F11" s="66">
        <v>31</v>
      </c>
      <c r="G11" s="66">
        <v>22</v>
      </c>
      <c r="I11" s="30" t="str">
        <f t="shared" ref="I11:I35" si="0">IF(E11&gt;=E$40,"X","")</f>
        <v>X</v>
      </c>
      <c r="J11" s="30" t="str">
        <f t="shared" ref="J11:J35" si="1">IF(E11&gt;=E$39,"X","")</f>
        <v>X</v>
      </c>
      <c r="K11" s="30" t="str">
        <f t="shared" ref="K11:K35" si="2">IF(F11&gt;=F$40,"X","")</f>
        <v>X</v>
      </c>
      <c r="L11" s="30" t="str">
        <f t="shared" ref="L11:L35" si="3">IF(F11&gt;=F$39,"X","")</f>
        <v>X</v>
      </c>
      <c r="M11" s="30" t="str">
        <f t="shared" ref="M11:M35" si="4">IF(G11&gt;=G$40,"X","")</f>
        <v>X</v>
      </c>
      <c r="N11" s="30" t="str">
        <f t="shared" ref="N11:N35" si="5">IF(G11&gt;=G$39,"X","")</f>
        <v>X</v>
      </c>
      <c r="P11" s="78" t="s">
        <v>182</v>
      </c>
    </row>
    <row r="12" spans="1:16" x14ac:dyDescent="0.25">
      <c r="B12" s="51">
        <v>21</v>
      </c>
      <c r="C12" s="2" t="s">
        <v>77</v>
      </c>
      <c r="D12" s="51" t="s">
        <v>2</v>
      </c>
      <c r="E12" s="66">
        <v>19</v>
      </c>
      <c r="F12" s="66">
        <v>30</v>
      </c>
      <c r="G12" s="66">
        <v>22</v>
      </c>
      <c r="I12" s="30" t="str">
        <f t="shared" si="0"/>
        <v>X</v>
      </c>
      <c r="J12" s="30" t="str">
        <f t="shared" si="1"/>
        <v>X</v>
      </c>
      <c r="K12" s="30" t="str">
        <f t="shared" si="2"/>
        <v>X</v>
      </c>
      <c r="L12" s="30" t="str">
        <f t="shared" si="3"/>
        <v>X</v>
      </c>
      <c r="M12" s="30" t="str">
        <f t="shared" si="4"/>
        <v>X</v>
      </c>
      <c r="N12" s="30" t="str">
        <f t="shared" si="5"/>
        <v>X</v>
      </c>
      <c r="P12" s="78" t="s">
        <v>182</v>
      </c>
    </row>
    <row r="13" spans="1:16" x14ac:dyDescent="0.25">
      <c r="A13" s="17" t="s">
        <v>149</v>
      </c>
      <c r="B13" s="51">
        <v>21</v>
      </c>
      <c r="C13" s="2" t="s">
        <v>77</v>
      </c>
      <c r="D13" s="51" t="s">
        <v>2</v>
      </c>
      <c r="E13" s="70">
        <v>19</v>
      </c>
      <c r="F13" s="70">
        <v>30</v>
      </c>
      <c r="G13" s="70">
        <v>22</v>
      </c>
      <c r="I13" s="30" t="str">
        <f t="shared" si="0"/>
        <v>X</v>
      </c>
      <c r="J13" s="30" t="str">
        <f t="shared" si="1"/>
        <v>X</v>
      </c>
      <c r="K13" s="30" t="str">
        <f t="shared" si="2"/>
        <v>X</v>
      </c>
      <c r="L13" s="30" t="str">
        <f t="shared" si="3"/>
        <v>X</v>
      </c>
      <c r="M13" s="30" t="str">
        <f t="shared" si="4"/>
        <v>X</v>
      </c>
      <c r="N13" s="30" t="str">
        <f t="shared" si="5"/>
        <v>X</v>
      </c>
      <c r="P13" s="78" t="s">
        <v>182</v>
      </c>
    </row>
    <row r="14" spans="1:16" x14ac:dyDescent="0.25">
      <c r="B14" s="51">
        <v>10</v>
      </c>
      <c r="C14" s="2" t="s">
        <v>51</v>
      </c>
      <c r="D14" s="51" t="s">
        <v>1</v>
      </c>
      <c r="E14" s="66">
        <v>19</v>
      </c>
      <c r="F14" s="66">
        <v>30</v>
      </c>
      <c r="G14" s="66">
        <v>22</v>
      </c>
      <c r="I14" s="30" t="str">
        <f t="shared" si="0"/>
        <v>X</v>
      </c>
      <c r="J14" s="30" t="str">
        <f t="shared" si="1"/>
        <v>X</v>
      </c>
      <c r="K14" s="30" t="str">
        <f t="shared" si="2"/>
        <v>X</v>
      </c>
      <c r="L14" s="30" t="str">
        <f t="shared" si="3"/>
        <v>X</v>
      </c>
      <c r="M14" s="30" t="str">
        <f t="shared" si="4"/>
        <v>X</v>
      </c>
      <c r="N14" s="30" t="str">
        <f t="shared" si="5"/>
        <v>X</v>
      </c>
      <c r="P14" s="78" t="s">
        <v>182</v>
      </c>
    </row>
    <row r="15" spans="1:16" x14ac:dyDescent="0.25">
      <c r="B15" s="51">
        <v>4</v>
      </c>
      <c r="C15" s="2" t="s">
        <v>33</v>
      </c>
      <c r="D15" s="51" t="s">
        <v>1</v>
      </c>
      <c r="E15" s="66">
        <v>17</v>
      </c>
      <c r="F15" s="66">
        <v>27</v>
      </c>
      <c r="G15" s="66">
        <v>20</v>
      </c>
      <c r="I15" s="30" t="str">
        <f t="shared" si="0"/>
        <v>X</v>
      </c>
      <c r="J15" s="30" t="str">
        <f t="shared" si="1"/>
        <v>X</v>
      </c>
      <c r="K15" s="30" t="str">
        <f t="shared" si="2"/>
        <v>X</v>
      </c>
      <c r="L15" s="30" t="str">
        <f t="shared" si="3"/>
        <v>X</v>
      </c>
      <c r="M15" s="30" t="str">
        <f t="shared" si="4"/>
        <v>X</v>
      </c>
      <c r="N15" s="30" t="str">
        <f t="shared" si="5"/>
        <v>X</v>
      </c>
      <c r="P15" s="78" t="s">
        <v>182</v>
      </c>
    </row>
    <row r="16" spans="1:16" x14ac:dyDescent="0.25">
      <c r="B16" s="51">
        <v>23</v>
      </c>
      <c r="C16" s="2" t="s">
        <v>81</v>
      </c>
      <c r="D16" s="51" t="s">
        <v>0</v>
      </c>
      <c r="E16" s="66">
        <v>17</v>
      </c>
      <c r="F16" s="66">
        <v>27</v>
      </c>
      <c r="G16" s="66">
        <v>20</v>
      </c>
      <c r="I16" s="30" t="str">
        <f t="shared" si="0"/>
        <v>X</v>
      </c>
      <c r="J16" s="30" t="str">
        <f t="shared" si="1"/>
        <v>X</v>
      </c>
      <c r="K16" s="30" t="str">
        <f t="shared" si="2"/>
        <v>X</v>
      </c>
      <c r="L16" s="30" t="str">
        <f t="shared" si="3"/>
        <v>X</v>
      </c>
      <c r="M16" s="30" t="str">
        <f t="shared" si="4"/>
        <v>X</v>
      </c>
      <c r="N16" s="30" t="str">
        <f t="shared" si="5"/>
        <v>X</v>
      </c>
      <c r="P16" s="78" t="s">
        <v>182</v>
      </c>
    </row>
    <row r="17" spans="2:16" x14ac:dyDescent="0.25">
      <c r="B17" s="51">
        <v>5</v>
      </c>
      <c r="C17" s="2" t="s">
        <v>37</v>
      </c>
      <c r="D17" s="51" t="s">
        <v>1</v>
      </c>
      <c r="E17" s="66">
        <v>17</v>
      </c>
      <c r="F17" s="66">
        <v>26</v>
      </c>
      <c r="G17" s="66">
        <v>18</v>
      </c>
      <c r="I17" s="30" t="str">
        <f t="shared" si="0"/>
        <v>X</v>
      </c>
      <c r="J17" s="30" t="str">
        <f t="shared" si="1"/>
        <v>X</v>
      </c>
      <c r="K17" s="30" t="str">
        <f t="shared" si="2"/>
        <v>X</v>
      </c>
      <c r="L17" s="30" t="str">
        <f t="shared" si="3"/>
        <v>X</v>
      </c>
      <c r="M17" s="30" t="str">
        <f t="shared" si="4"/>
        <v>X</v>
      </c>
      <c r="N17" s="30" t="str">
        <f t="shared" si="5"/>
        <v>X</v>
      </c>
      <c r="P17" s="78"/>
    </row>
    <row r="18" spans="2:16" x14ac:dyDescent="0.25">
      <c r="B18" s="51">
        <v>22</v>
      </c>
      <c r="C18" s="2" t="s">
        <v>79</v>
      </c>
      <c r="D18" s="51" t="s">
        <v>0</v>
      </c>
      <c r="E18" s="66">
        <v>16</v>
      </c>
      <c r="F18" s="66">
        <v>26</v>
      </c>
      <c r="G18" s="66">
        <v>20</v>
      </c>
      <c r="I18" s="30" t="str">
        <f t="shared" si="0"/>
        <v>X</v>
      </c>
      <c r="J18" s="30" t="str">
        <f t="shared" si="1"/>
        <v>X</v>
      </c>
      <c r="K18" s="30" t="str">
        <f t="shared" si="2"/>
        <v>X</v>
      </c>
      <c r="L18" s="30" t="str">
        <f t="shared" si="3"/>
        <v>X</v>
      </c>
      <c r="M18" s="30" t="str">
        <f t="shared" si="4"/>
        <v>X</v>
      </c>
      <c r="N18" s="30" t="str">
        <f t="shared" si="5"/>
        <v>X</v>
      </c>
      <c r="P18" s="78"/>
    </row>
    <row r="19" spans="2:16" x14ac:dyDescent="0.25">
      <c r="B19" s="51">
        <v>18</v>
      </c>
      <c r="C19" s="2" t="s">
        <v>69</v>
      </c>
      <c r="D19" s="51" t="s">
        <v>0</v>
      </c>
      <c r="E19" s="66">
        <v>16</v>
      </c>
      <c r="F19" s="66">
        <v>26</v>
      </c>
      <c r="G19" s="66">
        <v>20</v>
      </c>
      <c r="I19" s="30" t="str">
        <f t="shared" si="0"/>
        <v>X</v>
      </c>
      <c r="J19" s="30" t="str">
        <f t="shared" si="1"/>
        <v>X</v>
      </c>
      <c r="K19" s="30" t="str">
        <f t="shared" si="2"/>
        <v>X</v>
      </c>
      <c r="L19" s="30" t="str">
        <f t="shared" si="3"/>
        <v>X</v>
      </c>
      <c r="M19" s="30" t="str">
        <f t="shared" si="4"/>
        <v>X</v>
      </c>
      <c r="N19" s="30" t="str">
        <f t="shared" si="5"/>
        <v>X</v>
      </c>
      <c r="P19" s="78" t="s">
        <v>182</v>
      </c>
    </row>
    <row r="20" spans="2:16" x14ac:dyDescent="0.25">
      <c r="B20" s="51">
        <v>19</v>
      </c>
      <c r="C20" s="2" t="s">
        <v>71</v>
      </c>
      <c r="D20" s="51" t="s">
        <v>0</v>
      </c>
      <c r="E20" s="66">
        <v>16</v>
      </c>
      <c r="F20" s="66">
        <v>25</v>
      </c>
      <c r="G20" s="66">
        <v>18</v>
      </c>
      <c r="I20" s="30" t="str">
        <f t="shared" si="0"/>
        <v>X</v>
      </c>
      <c r="J20" s="30" t="str">
        <f t="shared" si="1"/>
        <v>X</v>
      </c>
      <c r="K20" s="30" t="str">
        <f t="shared" si="2"/>
        <v>X</v>
      </c>
      <c r="L20" s="30" t="str">
        <f t="shared" si="3"/>
        <v>X</v>
      </c>
      <c r="M20" s="30" t="str">
        <f t="shared" si="4"/>
        <v>X</v>
      </c>
      <c r="N20" s="30" t="str">
        <f t="shared" si="5"/>
        <v>X</v>
      </c>
      <c r="P20" s="79" t="s">
        <v>182</v>
      </c>
    </row>
    <row r="21" spans="2:16" x14ac:dyDescent="0.25">
      <c r="B21" s="51">
        <v>15</v>
      </c>
      <c r="C21" s="2" t="s">
        <v>62</v>
      </c>
      <c r="D21" s="51" t="s">
        <v>0</v>
      </c>
      <c r="E21" s="66">
        <v>16</v>
      </c>
      <c r="F21" s="66">
        <v>25</v>
      </c>
      <c r="G21" s="66">
        <v>18</v>
      </c>
      <c r="I21" s="30" t="str">
        <f t="shared" si="0"/>
        <v>X</v>
      </c>
      <c r="J21" s="30" t="str">
        <f t="shared" si="1"/>
        <v>X</v>
      </c>
      <c r="K21" s="30" t="str">
        <f t="shared" si="2"/>
        <v>X</v>
      </c>
      <c r="L21" s="30" t="str">
        <f t="shared" si="3"/>
        <v>X</v>
      </c>
      <c r="M21" s="30" t="str">
        <f t="shared" si="4"/>
        <v>X</v>
      </c>
      <c r="N21" s="30" t="str">
        <f t="shared" si="5"/>
        <v>X</v>
      </c>
      <c r="P21" s="78" t="s">
        <v>182</v>
      </c>
    </row>
    <row r="22" spans="2:16" x14ac:dyDescent="0.25">
      <c r="B22" s="51">
        <v>17</v>
      </c>
      <c r="C22" s="2" t="s">
        <v>67</v>
      </c>
      <c r="D22" s="51" t="s">
        <v>0</v>
      </c>
      <c r="E22" s="66">
        <v>16</v>
      </c>
      <c r="F22" s="66">
        <v>26</v>
      </c>
      <c r="G22" s="66">
        <v>20</v>
      </c>
      <c r="I22" s="30" t="str">
        <f t="shared" si="0"/>
        <v>X</v>
      </c>
      <c r="J22" s="30" t="str">
        <f t="shared" si="1"/>
        <v>X</v>
      </c>
      <c r="K22" s="30" t="str">
        <f t="shared" si="2"/>
        <v>X</v>
      </c>
      <c r="L22" s="30" t="str">
        <f t="shared" si="3"/>
        <v>X</v>
      </c>
      <c r="M22" s="30" t="str">
        <f t="shared" si="4"/>
        <v>X</v>
      </c>
      <c r="N22" s="30" t="str">
        <f t="shared" si="5"/>
        <v>X</v>
      </c>
      <c r="P22" s="78"/>
    </row>
    <row r="23" spans="2:16" x14ac:dyDescent="0.25">
      <c r="B23" s="51">
        <v>1</v>
      </c>
      <c r="C23" s="2" t="s">
        <v>16</v>
      </c>
      <c r="D23" s="51" t="s">
        <v>1</v>
      </c>
      <c r="E23" s="66">
        <v>16</v>
      </c>
      <c r="F23" s="66">
        <v>25</v>
      </c>
      <c r="G23" s="66">
        <v>18</v>
      </c>
      <c r="I23" s="30" t="str">
        <f t="shared" si="0"/>
        <v>X</v>
      </c>
      <c r="J23" s="30" t="str">
        <f t="shared" si="1"/>
        <v>X</v>
      </c>
      <c r="K23" s="30" t="str">
        <f t="shared" si="2"/>
        <v>X</v>
      </c>
      <c r="L23" s="30" t="str">
        <f t="shared" si="3"/>
        <v>X</v>
      </c>
      <c r="M23" s="30" t="str">
        <f t="shared" si="4"/>
        <v>X</v>
      </c>
      <c r="N23" s="30" t="str">
        <f t="shared" si="5"/>
        <v>X</v>
      </c>
      <c r="P23" s="78" t="s">
        <v>182</v>
      </c>
    </row>
    <row r="24" spans="2:16" x14ac:dyDescent="0.25">
      <c r="B24" s="51">
        <v>20</v>
      </c>
      <c r="C24" s="2" t="s">
        <v>75</v>
      </c>
      <c r="D24" s="51" t="s">
        <v>0</v>
      </c>
      <c r="E24" s="66">
        <v>16</v>
      </c>
      <c r="F24" s="66">
        <v>25</v>
      </c>
      <c r="G24" s="66">
        <v>18</v>
      </c>
      <c r="I24" s="30" t="str">
        <f t="shared" si="0"/>
        <v>X</v>
      </c>
      <c r="J24" s="30" t="str">
        <f t="shared" si="1"/>
        <v>X</v>
      </c>
      <c r="K24" s="30" t="str">
        <f t="shared" si="2"/>
        <v>X</v>
      </c>
      <c r="L24" s="30" t="str">
        <f t="shared" si="3"/>
        <v>X</v>
      </c>
      <c r="M24" s="30" t="str">
        <f t="shared" si="4"/>
        <v>X</v>
      </c>
      <c r="N24" s="30" t="str">
        <f t="shared" si="5"/>
        <v>X</v>
      </c>
      <c r="P24" s="78" t="s">
        <v>182</v>
      </c>
    </row>
    <row r="25" spans="2:16" x14ac:dyDescent="0.25">
      <c r="B25" s="51">
        <v>9</v>
      </c>
      <c r="C25" s="2" t="s">
        <v>49</v>
      </c>
      <c r="D25" s="51" t="s">
        <v>1</v>
      </c>
      <c r="E25" s="66">
        <v>15</v>
      </c>
      <c r="F25" s="66">
        <v>24</v>
      </c>
      <c r="G25" s="66">
        <v>18</v>
      </c>
      <c r="I25" s="30" t="str">
        <f t="shared" si="0"/>
        <v/>
      </c>
      <c r="J25" s="30" t="str">
        <f t="shared" si="1"/>
        <v>X</v>
      </c>
      <c r="K25" s="30" t="str">
        <f t="shared" si="2"/>
        <v/>
      </c>
      <c r="L25" s="30" t="str">
        <f t="shared" si="3"/>
        <v>X</v>
      </c>
      <c r="M25" s="30" t="str">
        <f t="shared" si="4"/>
        <v>X</v>
      </c>
      <c r="N25" s="30" t="str">
        <f t="shared" si="5"/>
        <v>X</v>
      </c>
      <c r="P25" s="78"/>
    </row>
    <row r="26" spans="2:16" x14ac:dyDescent="0.25">
      <c r="B26" s="51">
        <v>16</v>
      </c>
      <c r="C26" s="2" t="s">
        <v>65</v>
      </c>
      <c r="D26" s="51" t="s">
        <v>0</v>
      </c>
      <c r="E26" s="66">
        <v>15</v>
      </c>
      <c r="F26" s="66">
        <v>24</v>
      </c>
      <c r="G26" s="66">
        <v>18</v>
      </c>
      <c r="I26" s="30" t="str">
        <f t="shared" si="0"/>
        <v/>
      </c>
      <c r="J26" s="30" t="str">
        <f t="shared" si="1"/>
        <v>X</v>
      </c>
      <c r="K26" s="30" t="str">
        <f t="shared" si="2"/>
        <v/>
      </c>
      <c r="L26" s="30" t="str">
        <f t="shared" si="3"/>
        <v>X</v>
      </c>
      <c r="M26" s="30" t="str">
        <f t="shared" si="4"/>
        <v>X</v>
      </c>
      <c r="N26" s="30" t="str">
        <f t="shared" si="5"/>
        <v>X</v>
      </c>
      <c r="P26" s="78" t="s">
        <v>182</v>
      </c>
    </row>
    <row r="27" spans="2:16" x14ac:dyDescent="0.25">
      <c r="B27" s="51">
        <v>14</v>
      </c>
      <c r="C27" s="2" t="s">
        <v>60</v>
      </c>
      <c r="D27" s="51" t="s">
        <v>0</v>
      </c>
      <c r="E27" s="66">
        <v>14</v>
      </c>
      <c r="F27" s="66">
        <v>22</v>
      </c>
      <c r="G27" s="66">
        <v>16</v>
      </c>
      <c r="I27" s="30" t="str">
        <f t="shared" si="0"/>
        <v/>
      </c>
      <c r="J27" s="30" t="str">
        <f t="shared" si="1"/>
        <v/>
      </c>
      <c r="K27" s="30" t="str">
        <f t="shared" si="2"/>
        <v/>
      </c>
      <c r="L27" s="30" t="str">
        <f t="shared" si="3"/>
        <v/>
      </c>
      <c r="M27" s="30" t="str">
        <f t="shared" si="4"/>
        <v/>
      </c>
      <c r="N27" s="30" t="str">
        <f t="shared" si="5"/>
        <v/>
      </c>
      <c r="P27" s="79" t="s">
        <v>182</v>
      </c>
    </row>
    <row r="28" spans="2:16" x14ac:dyDescent="0.25">
      <c r="B28" s="51">
        <v>2</v>
      </c>
      <c r="C28" s="2" t="s">
        <v>24</v>
      </c>
      <c r="D28" s="51" t="s">
        <v>1</v>
      </c>
      <c r="E28" s="66">
        <v>14</v>
      </c>
      <c r="F28" s="66">
        <v>21</v>
      </c>
      <c r="G28" s="66">
        <v>14</v>
      </c>
      <c r="I28" s="30" t="str">
        <f t="shared" si="0"/>
        <v/>
      </c>
      <c r="J28" s="30" t="str">
        <f t="shared" si="1"/>
        <v/>
      </c>
      <c r="K28" s="30" t="str">
        <f t="shared" si="2"/>
        <v/>
      </c>
      <c r="L28" s="30" t="str">
        <f t="shared" si="3"/>
        <v/>
      </c>
      <c r="M28" s="30" t="str">
        <f t="shared" si="4"/>
        <v/>
      </c>
      <c r="N28" s="30" t="str">
        <f t="shared" si="5"/>
        <v/>
      </c>
      <c r="P28" s="78"/>
    </row>
    <row r="29" spans="2:16" x14ac:dyDescent="0.25">
      <c r="B29" s="51">
        <v>8</v>
      </c>
      <c r="C29" s="2" t="s">
        <v>47</v>
      </c>
      <c r="D29" s="51" t="s">
        <v>1</v>
      </c>
      <c r="E29" s="66">
        <v>14</v>
      </c>
      <c r="F29" s="66">
        <v>21</v>
      </c>
      <c r="G29" s="66">
        <v>14</v>
      </c>
      <c r="I29" s="30" t="str">
        <f t="shared" si="0"/>
        <v/>
      </c>
      <c r="J29" s="30" t="str">
        <f t="shared" si="1"/>
        <v/>
      </c>
      <c r="K29" s="30" t="str">
        <f t="shared" si="2"/>
        <v/>
      </c>
      <c r="L29" s="30" t="str">
        <f t="shared" si="3"/>
        <v/>
      </c>
      <c r="M29" s="30" t="str">
        <f t="shared" si="4"/>
        <v/>
      </c>
      <c r="N29" s="30" t="str">
        <f t="shared" si="5"/>
        <v/>
      </c>
      <c r="P29" s="78"/>
    </row>
    <row r="30" spans="2:16" x14ac:dyDescent="0.25">
      <c r="B30" s="51">
        <v>24</v>
      </c>
      <c r="C30" s="2" t="s">
        <v>83</v>
      </c>
      <c r="D30" s="51" t="s">
        <v>1</v>
      </c>
      <c r="E30" s="66">
        <v>13</v>
      </c>
      <c r="F30" s="66">
        <v>21</v>
      </c>
      <c r="G30" s="66">
        <v>16</v>
      </c>
      <c r="I30" s="30" t="str">
        <f t="shared" si="0"/>
        <v/>
      </c>
      <c r="J30" s="30" t="str">
        <f t="shared" si="1"/>
        <v/>
      </c>
      <c r="K30" s="30" t="str">
        <f t="shared" si="2"/>
        <v/>
      </c>
      <c r="L30" s="30" t="str">
        <f t="shared" si="3"/>
        <v/>
      </c>
      <c r="M30" s="30" t="str">
        <f t="shared" si="4"/>
        <v/>
      </c>
      <c r="N30" s="30" t="str">
        <f t="shared" si="5"/>
        <v/>
      </c>
      <c r="P30" s="78"/>
    </row>
    <row r="31" spans="2:16" x14ac:dyDescent="0.25">
      <c r="B31" s="51">
        <v>3</v>
      </c>
      <c r="C31" s="2" t="s">
        <v>29</v>
      </c>
      <c r="D31" s="51" t="s">
        <v>1</v>
      </c>
      <c r="E31" s="66">
        <v>13</v>
      </c>
      <c r="F31" s="66">
        <v>21</v>
      </c>
      <c r="G31" s="66">
        <v>16</v>
      </c>
      <c r="I31" s="30" t="str">
        <f t="shared" si="0"/>
        <v/>
      </c>
      <c r="J31" s="30" t="str">
        <f t="shared" si="1"/>
        <v/>
      </c>
      <c r="K31" s="30" t="str">
        <f t="shared" si="2"/>
        <v/>
      </c>
      <c r="L31" s="30" t="str">
        <f t="shared" si="3"/>
        <v/>
      </c>
      <c r="M31" s="30" t="str">
        <f t="shared" si="4"/>
        <v/>
      </c>
      <c r="N31" s="30" t="str">
        <f t="shared" si="5"/>
        <v/>
      </c>
      <c r="P31" s="78"/>
    </row>
    <row r="32" spans="2:16" x14ac:dyDescent="0.25">
      <c r="B32" s="51">
        <v>6</v>
      </c>
      <c r="C32" s="2" t="s">
        <v>41</v>
      </c>
      <c r="D32" s="51" t="s">
        <v>1</v>
      </c>
      <c r="E32" s="66">
        <v>12</v>
      </c>
      <c r="F32" s="66">
        <v>18</v>
      </c>
      <c r="G32" s="66">
        <v>12</v>
      </c>
      <c r="I32" s="30" t="str">
        <f t="shared" si="0"/>
        <v/>
      </c>
      <c r="J32" s="30" t="str">
        <f t="shared" si="1"/>
        <v/>
      </c>
      <c r="K32" s="30" t="str">
        <f t="shared" si="2"/>
        <v/>
      </c>
      <c r="L32" s="30" t="str">
        <f t="shared" si="3"/>
        <v/>
      </c>
      <c r="M32" s="30" t="str">
        <f t="shared" si="4"/>
        <v/>
      </c>
      <c r="N32" s="30" t="str">
        <f t="shared" si="5"/>
        <v/>
      </c>
      <c r="P32" s="78"/>
    </row>
    <row r="33" spans="1:16" x14ac:dyDescent="0.25">
      <c r="B33" s="51">
        <v>7</v>
      </c>
      <c r="C33" s="2" t="s">
        <v>44</v>
      </c>
      <c r="D33" s="51" t="s">
        <v>1</v>
      </c>
      <c r="E33" s="66">
        <v>12</v>
      </c>
      <c r="F33" s="66">
        <v>18</v>
      </c>
      <c r="G33" s="66">
        <v>12</v>
      </c>
      <c r="I33" s="30" t="str">
        <f t="shared" si="0"/>
        <v/>
      </c>
      <c r="J33" s="30" t="str">
        <f t="shared" si="1"/>
        <v/>
      </c>
      <c r="K33" s="30" t="str">
        <f t="shared" si="2"/>
        <v/>
      </c>
      <c r="L33" s="30" t="str">
        <f t="shared" si="3"/>
        <v/>
      </c>
      <c r="M33" s="30" t="str">
        <f t="shared" si="4"/>
        <v/>
      </c>
      <c r="N33" s="30" t="str">
        <f t="shared" si="5"/>
        <v/>
      </c>
      <c r="P33" s="78"/>
    </row>
    <row r="34" spans="1:16" x14ac:dyDescent="0.25">
      <c r="B34" s="51">
        <v>12</v>
      </c>
      <c r="C34" s="2" t="s">
        <v>55</v>
      </c>
      <c r="D34" s="51" t="s">
        <v>0</v>
      </c>
      <c r="E34" s="66">
        <v>0</v>
      </c>
      <c r="F34" s="66">
        <v>0</v>
      </c>
      <c r="G34" s="66">
        <v>0</v>
      </c>
      <c r="I34" s="30" t="str">
        <f t="shared" si="0"/>
        <v/>
      </c>
      <c r="J34" s="30" t="str">
        <f t="shared" si="1"/>
        <v/>
      </c>
      <c r="K34" s="30" t="str">
        <f t="shared" si="2"/>
        <v/>
      </c>
      <c r="L34" s="30" t="str">
        <f t="shared" si="3"/>
        <v/>
      </c>
      <c r="M34" s="30" t="str">
        <f t="shared" si="4"/>
        <v/>
      </c>
      <c r="N34" s="30" t="str">
        <f t="shared" si="5"/>
        <v/>
      </c>
      <c r="P34" s="79" t="s">
        <v>182</v>
      </c>
    </row>
    <row r="35" spans="1:16" x14ac:dyDescent="0.25">
      <c r="B35" s="51">
        <v>13</v>
      </c>
      <c r="C35" s="2" t="s">
        <v>58</v>
      </c>
      <c r="D35" s="51" t="s">
        <v>0</v>
      </c>
      <c r="E35" s="66">
        <v>0</v>
      </c>
      <c r="F35" s="66">
        <v>0</v>
      </c>
      <c r="G35" s="66">
        <v>0</v>
      </c>
      <c r="I35" s="30" t="str">
        <f t="shared" si="0"/>
        <v/>
      </c>
      <c r="J35" s="30" t="str">
        <f t="shared" si="1"/>
        <v/>
      </c>
      <c r="K35" s="30" t="str">
        <f t="shared" si="2"/>
        <v/>
      </c>
      <c r="L35" s="30" t="str">
        <f t="shared" si="3"/>
        <v/>
      </c>
      <c r="M35" s="30" t="str">
        <f t="shared" si="4"/>
        <v/>
      </c>
      <c r="N35" s="30" t="str">
        <f t="shared" si="5"/>
        <v/>
      </c>
      <c r="P35" s="79" t="s">
        <v>182</v>
      </c>
    </row>
    <row r="37" spans="1:16" x14ac:dyDescent="0.25">
      <c r="D37" s="29" t="s">
        <v>166</v>
      </c>
      <c r="E37" s="1">
        <f>COUNT(E11:E35)</f>
        <v>25</v>
      </c>
      <c r="F37" s="1">
        <f>COUNT(F11:F35)</f>
        <v>25</v>
      </c>
      <c r="G37" s="1">
        <f>COUNT(G11:G35)</f>
        <v>25</v>
      </c>
    </row>
    <row r="38" spans="1:16" x14ac:dyDescent="0.25">
      <c r="A38" s="17" t="s">
        <v>153</v>
      </c>
      <c r="D38" s="29" t="s">
        <v>145</v>
      </c>
      <c r="E38" s="68">
        <f>AVERAGE(E11:E12,E14:E33)</f>
        <v>15.590909090909092</v>
      </c>
      <c r="F38" s="68">
        <f t="shared" ref="F38:G38" si="6">AVERAGE(F11:F12,F14:F33)</f>
        <v>24.5</v>
      </c>
      <c r="G38" s="68">
        <f t="shared" si="6"/>
        <v>17.818181818181817</v>
      </c>
    </row>
    <row r="39" spans="1:16" x14ac:dyDescent="0.25">
      <c r="A39" s="69"/>
      <c r="D39" s="29" t="s">
        <v>180</v>
      </c>
      <c r="E39" s="68">
        <f>ROUNDDOWN(E$38,0)</f>
        <v>15</v>
      </c>
      <c r="F39" s="68">
        <f t="shared" ref="F39:G39" si="7">ROUNDDOWN(F$38,0)</f>
        <v>24</v>
      </c>
      <c r="G39" s="68">
        <f t="shared" si="7"/>
        <v>17</v>
      </c>
    </row>
    <row r="40" spans="1:16" x14ac:dyDescent="0.25">
      <c r="D40" s="29" t="s">
        <v>90</v>
      </c>
      <c r="E40" s="68">
        <f>MEDIAN(E11:E12,E14:E33)</f>
        <v>16</v>
      </c>
      <c r="F40" s="68">
        <f t="shared" ref="F40:G40" si="8">MEDIAN(F11:F12,F14:F33)</f>
        <v>25</v>
      </c>
      <c r="G40" s="68">
        <f t="shared" si="8"/>
        <v>18</v>
      </c>
    </row>
    <row r="41" spans="1:16" x14ac:dyDescent="0.25">
      <c r="D41" s="29" t="s">
        <v>181</v>
      </c>
      <c r="E41" s="1">
        <f>COUNT(E11:E33)</f>
        <v>23</v>
      </c>
      <c r="F41" s="1">
        <f>COUNT(F11:F33)</f>
        <v>23</v>
      </c>
      <c r="G41" s="1">
        <f>COUNT(G11:G33)</f>
        <v>23</v>
      </c>
      <c r="I41" s="1">
        <f t="shared" ref="I41:N41" si="9">COUNTIF(I$11:I$35,"X")</f>
        <v>14</v>
      </c>
      <c r="J41" s="1">
        <f t="shared" si="9"/>
        <v>16</v>
      </c>
      <c r="K41" s="1">
        <f t="shared" si="9"/>
        <v>14</v>
      </c>
      <c r="L41" s="1">
        <f t="shared" si="9"/>
        <v>16</v>
      </c>
      <c r="M41" s="1">
        <f t="shared" si="9"/>
        <v>16</v>
      </c>
      <c r="N41" s="1">
        <f t="shared" si="9"/>
        <v>16</v>
      </c>
    </row>
  </sheetData>
  <autoFilter ref="B10:P35">
    <sortState ref="B11:Q35">
      <sortCondition descending="1" ref="E10:E35"/>
    </sortState>
  </autoFilter>
  <mergeCells count="1">
    <mergeCell ref="I9:N9"/>
  </mergeCells>
  <hyperlinks>
    <hyperlink ref="C1" r:id="rId1"/>
  </hyperlinks>
  <pageMargins left="0.7" right="0.7" top="0.75" bottom="0.75" header="0.3" footer="0.3"/>
  <pageSetup orientation="portrait" horizontalDpi="90" verticalDpi="90" r:id="rId2"/>
  <headerFooter>
    <oddHeader>&amp;LAppendix D-2: DER Preferred Portfolio Selection&amp;RClean Energy Implementation Plan</oddHeader>
    <oddFooter>&amp;LDECEMBER 17, 2021&amp;C&amp;P of &amp;N&amp;RPuget Sound Energy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2021-10-15T07:00:00+00:00</OpenedDate>
    <SignificantOrder xmlns="dc463f71-b30c-4ab2-9473-d307f9d35888">false</SignificantOrder>
    <Date1 xmlns="dc463f71-b30c-4ab2-9473-d307f9d35888">2021-12-17T08:00:00+00:00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210795</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3A87C8AAD83640BC679CD5F646EDF9" ma:contentTypeVersion="36" ma:contentTypeDescription="" ma:contentTypeScope="" ma:versionID="90cd85bb4d7bde5ec8307ccce90915f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350770-FEFF-4187-8CB6-E7BD5B92C641}"/>
</file>

<file path=customXml/itemProps2.xml><?xml version="1.0" encoding="utf-8"?>
<ds:datastoreItem xmlns:ds="http://schemas.openxmlformats.org/officeDocument/2006/customXml" ds:itemID="{0879402D-0734-4C95-946C-2729D92D5090}"/>
</file>

<file path=customXml/itemProps3.xml><?xml version="1.0" encoding="utf-8"?>
<ds:datastoreItem xmlns:ds="http://schemas.openxmlformats.org/officeDocument/2006/customXml" ds:itemID="{511FD674-3B70-45A3-A335-6968DE192662}"/>
</file>

<file path=customXml/itemProps4.xml><?xml version="1.0" encoding="utf-8"?>
<ds:datastoreItem xmlns:ds="http://schemas.openxmlformats.org/officeDocument/2006/customXml" ds:itemID="{BA79F4FC-5D85-41EF-9D1A-0D52615F33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DER Concepts</vt:lpstr>
      <vt:lpstr>Approach</vt:lpstr>
      <vt:lpstr>S6-Summary</vt:lpstr>
      <vt:lpstr>S6-Filter-Solar</vt:lpstr>
      <vt:lpstr>S6-Filter-Battery</vt:lpstr>
      <vt:lpstr>S6-Selection</vt:lpstr>
      <vt:lpstr>CBI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2021-12-17T19:16:51Z</dcterms:created>
  <dcterms:modified xsi:type="dcterms:W3CDTF">2021-12-17T19:17:07Z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0x0101006E56B4D1795A2E4DB2F0B01679ED314A00073A87C8AAD83640BC679CD5F646EDF9</vt:lpwstr>
  </property>
  <property fmtid="{D5CDD505-2E9C-101B-9397-08002B2CF9AE}" pid="3" name="_docset_NoMedatataSyncRequired">
    <vt:lpwstr>False</vt:lpwstr>
  </property>
  <property fmtid="{D5CDD505-2E9C-101B-9397-08002B2CF9AE}" pid="4" name="IsEFSEC">
    <vt:bool>false</vt:bool>
  </property>
</Properties>
</file>