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esktop\working Folder\Confidential\"/>
    </mc:Choice>
  </mc:AlternateContent>
  <bookViews>
    <workbookView xWindow="489" yWindow="-9" windowWidth="19526" windowHeight="8160"/>
  </bookViews>
  <sheets>
    <sheet name="2016-2017 Exhibit 1_Gas" sheetId="3" r:id="rId1"/>
    <sheet name="Energy Reports True-ups" sheetId="4" r:id="rId2"/>
    <sheet name="Web-Enabled Tstats" sheetId="5" r:id="rId3"/>
  </sheets>
  <externalReferences>
    <externalReference r:id="rId4"/>
  </externalReferences>
  <definedNames>
    <definedName name="_xlnm.Print_Titles" localSheetId="0">'2016-2017 Exhibit 1_Gas'!$10:$13</definedName>
  </definedNames>
  <calcPr calcId="152511"/>
</workbook>
</file>

<file path=xl/calcChain.xml><?xml version="1.0" encoding="utf-8"?>
<calcChain xmlns="http://schemas.openxmlformats.org/spreadsheetml/2006/main">
  <c r="J126" i="3" l="1"/>
  <c r="J18" i="3" l="1"/>
  <c r="J37" i="3" s="1"/>
  <c r="E6" i="5" l="1"/>
  <c r="F6" i="5"/>
  <c r="D6" i="5"/>
  <c r="F5" i="5"/>
  <c r="F4" i="5"/>
  <c r="F13" i="4"/>
  <c r="F14" i="4" s="1"/>
  <c r="E13" i="4"/>
  <c r="E14" i="4" s="1"/>
  <c r="F10" i="4"/>
  <c r="E10" i="4"/>
  <c r="N117" i="3" l="1"/>
  <c r="K131" i="3" s="1"/>
  <c r="I83" i="3"/>
  <c r="I88" i="3"/>
  <c r="K120" i="3"/>
  <c r="K113" i="3"/>
  <c r="K111" i="3"/>
  <c r="K110" i="3"/>
  <c r="K109" i="3"/>
  <c r="K108" i="3"/>
  <c r="K106" i="3"/>
  <c r="K103" i="3"/>
  <c r="K102" i="3"/>
  <c r="K101" i="3"/>
  <c r="K99" i="3"/>
  <c r="K98" i="3"/>
  <c r="K97" i="3"/>
  <c r="K96" i="3"/>
  <c r="K95" i="3"/>
  <c r="K89" i="3"/>
  <c r="K87" i="3"/>
  <c r="K86" i="3"/>
  <c r="K85" i="3"/>
  <c r="K84" i="3"/>
  <c r="L69" i="3"/>
  <c r="M115" i="3"/>
  <c r="I115" i="3"/>
  <c r="M88" i="3"/>
  <c r="K88" i="3" s="1"/>
  <c r="M83" i="3"/>
  <c r="K66" i="3"/>
  <c r="M69" i="3"/>
  <c r="I69" i="3"/>
  <c r="L58" i="3"/>
  <c r="K58" i="3"/>
  <c r="M62" i="3"/>
  <c r="J62" i="3"/>
  <c r="L62" i="3" s="1"/>
  <c r="I62" i="3"/>
  <c r="K62" i="3" s="1"/>
  <c r="L40" i="3"/>
  <c r="L52" i="3"/>
  <c r="K52" i="3"/>
  <c r="L51" i="3"/>
  <c r="K51" i="3"/>
  <c r="L50" i="3"/>
  <c r="K50" i="3"/>
  <c r="L49" i="3"/>
  <c r="K49" i="3"/>
  <c r="L48" i="3"/>
  <c r="K48" i="3"/>
  <c r="L42" i="3"/>
  <c r="K42" i="3"/>
  <c r="L41" i="3"/>
  <c r="K41" i="3"/>
  <c r="K40" i="3"/>
  <c r="M46" i="3"/>
  <c r="M55" i="3" s="1"/>
  <c r="J46" i="3"/>
  <c r="L46" i="3" s="1"/>
  <c r="I46" i="3"/>
  <c r="I55" i="3" s="1"/>
  <c r="L35" i="3"/>
  <c r="L34" i="3"/>
  <c r="L29" i="3"/>
  <c r="L28" i="3"/>
  <c r="L27" i="3"/>
  <c r="L25" i="3"/>
  <c r="L23" i="3"/>
  <c r="L20" i="3"/>
  <c r="K35" i="3"/>
  <c r="K34" i="3"/>
  <c r="K31" i="3"/>
  <c r="K29" i="3"/>
  <c r="K28" i="3"/>
  <c r="K27" i="3"/>
  <c r="K25" i="3"/>
  <c r="K23" i="3"/>
  <c r="K20" i="3"/>
  <c r="L16" i="3"/>
  <c r="K16" i="3"/>
  <c r="M18" i="3"/>
  <c r="M37" i="3" s="1"/>
  <c r="I18" i="3"/>
  <c r="K18" i="3" l="1"/>
  <c r="K115" i="3"/>
  <c r="J55" i="3"/>
  <c r="J117" i="3" s="1"/>
  <c r="K69" i="3"/>
  <c r="K83" i="3"/>
  <c r="K46" i="3"/>
  <c r="M105" i="3"/>
  <c r="M117" i="3" s="1"/>
  <c r="K55" i="3"/>
  <c r="I37" i="3"/>
  <c r="I105" i="3"/>
  <c r="J128" i="3"/>
  <c r="L37" i="3"/>
  <c r="L18" i="3"/>
  <c r="L55" i="3" l="1"/>
  <c r="K105" i="3"/>
  <c r="K37" i="3"/>
  <c r="I117" i="3"/>
  <c r="J118" i="3"/>
  <c r="J129" i="3"/>
  <c r="J130" i="3" s="1"/>
  <c r="K132" i="3" s="1"/>
  <c r="I118" i="3" l="1"/>
</calcChain>
</file>

<file path=xl/sharedStrings.xml><?xml version="1.0" encoding="utf-8"?>
<sst xmlns="http://schemas.openxmlformats.org/spreadsheetml/2006/main" count="264" uniqueCount="235">
  <si>
    <t>PUGET SOUND ENERGY, INC.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</si>
  <si>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</si>
  <si>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</si>
  <si>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</si>
  <si>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t xml:space="preserve">Percentage </t>
  </si>
  <si>
    <t>Budget</t>
  </si>
  <si>
    <t>Blue type indicates a sub-total.  Sub-totals sum to the figure above.</t>
  </si>
  <si>
    <t>a</t>
  </si>
  <si>
    <t>$ Spent</t>
  </si>
  <si>
    <t>$ BUDGET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</si>
  <si>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</si>
  <si>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</si>
  <si>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</si>
  <si>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</si>
  <si>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</si>
  <si>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</si>
  <si>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</si>
  <si>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</si>
  <si>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</si>
  <si>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</si>
  <si>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</si>
  <si>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</si>
  <si>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</si>
  <si>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</si>
  <si>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</si>
  <si>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</si>
  <si>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</si>
  <si>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j</t>
  </si>
  <si>
    <t>Home Appliances</t>
  </si>
  <si>
    <t>k</t>
  </si>
  <si>
    <t>Mobile Home Duct Sealing</t>
  </si>
  <si>
    <t>l</t>
  </si>
  <si>
    <t>Web-Enabled Thermostats</t>
  </si>
  <si>
    <t>m</t>
  </si>
  <si>
    <t>Showerheads</t>
  </si>
  <si>
    <t>n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</si>
  <si>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</si>
  <si>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</si>
  <si>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</si>
  <si>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</si>
  <si>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</si>
  <si>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</si>
  <si>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</si>
  <si>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</si>
  <si>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</si>
  <si>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</si>
  <si>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</si>
  <si>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</si>
  <si>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</si>
  <si>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</si>
  <si>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</si>
  <si>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</si>
  <si>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</si>
  <si>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</si>
  <si>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</si>
  <si>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</si>
  <si>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</si>
  <si>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</si>
  <si>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</si>
  <si>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</si>
  <si>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</si>
  <si>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</si>
  <si>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</si>
  <si>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</si>
  <si>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</si>
  <si>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Lighting to Go (AKA Business Lighting Markdowns)</t>
  </si>
  <si>
    <t>Commercial Kitchen &amp; Laundry</t>
  </si>
  <si>
    <t>Commercial HVAC</t>
  </si>
  <si>
    <t>Small Business Direct Install</t>
  </si>
  <si>
    <t>Agricultural Direct Install</t>
  </si>
  <si>
    <t>Lodging Direct Install</t>
  </si>
  <si>
    <t>Business Lighting - Rebates</t>
  </si>
  <si>
    <t>ac</t>
  </si>
  <si>
    <t>Total Business Programs</t>
  </si>
  <si>
    <t>Pilots</t>
  </si>
  <si>
    <t>ad</t>
  </si>
  <si>
    <t xml:space="preserve">Residential Pilots - Individual Energy Reports </t>
  </si>
  <si>
    <t xml:space="preserve">Business Pilots - Individual Energy Reports </t>
  </si>
  <si>
    <t>af</t>
  </si>
  <si>
    <t>Total Pilots</t>
  </si>
  <si>
    <t>Regional Efficiency Programs</t>
  </si>
  <si>
    <t>ag</t>
  </si>
  <si>
    <r>
      <t>NW Energy Efficiency Alliance</t>
    </r>
    <r>
      <rPr>
        <vertAlign val="superscript"/>
        <sz val="9"/>
        <rFont val="Tahoma"/>
        <family val="2"/>
      </rPr>
      <t/>
    </r>
  </si>
  <si>
    <t>ah</t>
  </si>
  <si>
    <t xml:space="preserve">NW Gas Market Transformation Collaborative </t>
  </si>
  <si>
    <t>ai</t>
  </si>
  <si>
    <t>Electric Generation, Transmission and Distribution</t>
  </si>
  <si>
    <t>aj</t>
  </si>
  <si>
    <t>Total Regional Programs</t>
  </si>
  <si>
    <t>See bottom of page 2.</t>
  </si>
  <si>
    <t>Total aMW Savings</t>
  </si>
  <si>
    <t>Energy Efficiency Portfolio Support</t>
  </si>
  <si>
    <t>ak</t>
  </si>
  <si>
    <t xml:space="preserve">Customer Engagement and Education </t>
  </si>
  <si>
    <t>al</t>
  </si>
  <si>
    <t xml:space="preserve">Energy Advisors </t>
  </si>
  <si>
    <t>am</t>
  </si>
  <si>
    <t>Events</t>
  </si>
  <si>
    <t>an</t>
  </si>
  <si>
    <t>Brochures, non program-specific</t>
  </si>
  <si>
    <t>ao</t>
  </si>
  <si>
    <t>Education</t>
  </si>
  <si>
    <t>ap</t>
  </si>
  <si>
    <t>Electronic Media Tools &amp; Awareness</t>
  </si>
  <si>
    <t>aq</t>
  </si>
  <si>
    <t>Web content, maintenance + analytics</t>
  </si>
  <si>
    <t>Online customer tools</t>
  </si>
  <si>
    <t>E-news</t>
  </si>
  <si>
    <t>Customer Awareness Tools</t>
  </si>
  <si>
    <t>ar</t>
  </si>
  <si>
    <t xml:space="preserve">Market Integration </t>
  </si>
  <si>
    <t>as</t>
  </si>
  <si>
    <t>MyData (Automated Benchmarking System)</t>
  </si>
  <si>
    <t>ShopPSE</t>
  </si>
  <si>
    <t>at</t>
  </si>
  <si>
    <t>Rebate Processing</t>
  </si>
  <si>
    <t>au</t>
  </si>
  <si>
    <t>Programs Support</t>
  </si>
  <si>
    <t>av</t>
  </si>
  <si>
    <t>Data and Systems Services</t>
  </si>
  <si>
    <t>Energy Efficiency Software System (DSMC)</t>
  </si>
  <si>
    <t>aw</t>
  </si>
  <si>
    <t>Energy Efficient Communities</t>
  </si>
  <si>
    <t>ax</t>
  </si>
  <si>
    <t xml:space="preserve">Trade Ally Support </t>
  </si>
  <si>
    <t>ay</t>
  </si>
  <si>
    <t>Contractor Alliance Network [net of (revenue) + cost]</t>
  </si>
  <si>
    <t>az</t>
  </si>
  <si>
    <t>ba</t>
  </si>
  <si>
    <t>Total Portfolio Support</t>
  </si>
  <si>
    <t>Energy Efficiency Research &amp; Compliance</t>
  </si>
  <si>
    <t>bb</t>
  </si>
  <si>
    <t>Conservation Supply Curves</t>
  </si>
  <si>
    <t>bc</t>
  </si>
  <si>
    <t xml:space="preserve">Strategic Planning </t>
  </si>
  <si>
    <t>bd</t>
  </si>
  <si>
    <t>Market Research</t>
  </si>
  <si>
    <t>be</t>
  </si>
  <si>
    <t xml:space="preserve">Program Evaluation </t>
  </si>
  <si>
    <t>bf</t>
  </si>
  <si>
    <t>Biennial Electric Conservation Acquisition Review</t>
  </si>
  <si>
    <t>bg</t>
  </si>
  <si>
    <t xml:space="preserve">Verification Team </t>
  </si>
  <si>
    <t>bh</t>
  </si>
  <si>
    <t xml:space="preserve">Total Research &amp; Compliance </t>
  </si>
  <si>
    <t>bi</t>
  </si>
  <si>
    <t>bk</t>
  </si>
  <si>
    <t>bl</t>
  </si>
  <si>
    <t>bn</t>
  </si>
  <si>
    <t>bp</t>
  </si>
  <si>
    <t>bq</t>
  </si>
  <si>
    <t>br</t>
  </si>
  <si>
    <t>bt</t>
  </si>
  <si>
    <t>bu</t>
  </si>
  <si>
    <t>bw</t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</si>
  <si>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</si>
  <si>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</si>
  <si>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</si>
  <si>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</si>
  <si>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</si>
  <si>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t>Home Energy Assessments</t>
  </si>
  <si>
    <t xml:space="preserve">Weatherization </t>
  </si>
  <si>
    <t>Multi Family Retrofit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</si>
  <si>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</si>
  <si>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</si>
  <si>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t xml:space="preserve">Customer Digital Experience </t>
  </si>
  <si>
    <t>bx</t>
  </si>
  <si>
    <t>by</t>
  </si>
  <si>
    <t>bz</t>
  </si>
  <si>
    <t>ca</t>
  </si>
  <si>
    <t>cb</t>
  </si>
  <si>
    <t>cc</t>
  </si>
  <si>
    <t>January 2016 - December 2017</t>
  </si>
  <si>
    <t xml:space="preserve">GRAND TOTAL ENERGY EFFICIENCY </t>
  </si>
  <si>
    <t>Grand total Energy Efficiency</t>
  </si>
  <si>
    <t>cm</t>
  </si>
  <si>
    <t>cn</t>
  </si>
  <si>
    <t>co</t>
  </si>
  <si>
    <t>cp</t>
  </si>
  <si>
    <t>Natural Gas Penalty Calculation</t>
  </si>
  <si>
    <r>
      <t xml:space="preserve">RESULTS (without true-ups or adjustments)
     </t>
    </r>
    <r>
      <rPr>
        <sz val="10"/>
        <color theme="0"/>
        <rFont val="Tahoma"/>
        <family val="2"/>
      </rPr>
      <t>Please see Table II-8 in the 2016-2017 Biennial 
     Conservation Report for final, adjusted figures.</t>
    </r>
  </si>
  <si>
    <t>(2016-2017 BCP)</t>
  </si>
  <si>
    <t>% of $</t>
  </si>
  <si>
    <t>Total</t>
  </si>
  <si>
    <t>% of Svgs.</t>
  </si>
  <si>
    <t>Plus savings adjustments</t>
  </si>
  <si>
    <t>Total natural gas savings subject to penalty</t>
  </si>
  <si>
    <t>Total, Energy Efficiency</t>
  </si>
  <si>
    <t>GRAND TOTAL</t>
  </si>
  <si>
    <t>Actual savings, compared to goal</t>
  </si>
  <si>
    <t>cq</t>
  </si>
  <si>
    <t>cr</t>
  </si>
  <si>
    <t>cs</t>
  </si>
  <si>
    <t>ct</t>
  </si>
  <si>
    <t>cu</t>
  </si>
  <si>
    <t>cv</t>
  </si>
  <si>
    <t>NATURAL GAS RIDER CONSERVATION EXPENDITURES &amp; SAVINGS</t>
  </si>
  <si>
    <t>Natural Gas</t>
  </si>
  <si>
    <t>Excluded from penalty target  per CRAG agreement</t>
  </si>
  <si>
    <t>2016 Reported Savings</t>
  </si>
  <si>
    <t>2017 Reported Savings</t>
  </si>
  <si>
    <t xml:space="preserve">Remove IER Pilot + NEEA savings </t>
  </si>
  <si>
    <t>Penalty Threshold:2-year avg of therm goal, less NEEA + Pilots</t>
  </si>
  <si>
    <t>= +64,353 [HER true-up], -109,932 [IER true-up], +147,010 [Web-Enabled Thermostats]</t>
  </si>
  <si>
    <t>Biennial Actual</t>
  </si>
  <si>
    <t>Web-Enabled Thermostat instant rebate correction</t>
  </si>
  <si>
    <t>IER Evaluation True-up</t>
  </si>
  <si>
    <t>HER Evaluation True-up</t>
  </si>
  <si>
    <t>Biennial Adjustments</t>
  </si>
  <si>
    <t>Total includes</t>
  </si>
  <si>
    <t>Gas</t>
  </si>
  <si>
    <t>2016-2017 Energy Reporting Natural Gas Savings Adjustments</t>
  </si>
  <si>
    <t>Index</t>
  </si>
  <si>
    <t>Factoring in Year 2 incremental savings (ignoring Year 2 decremental savings)</t>
  </si>
  <si>
    <t>Computation</t>
  </si>
  <si>
    <t>Home Energy Report (Legacy)</t>
  </si>
  <si>
    <t>Individual Energy Reports (Pilot)</t>
  </si>
  <si>
    <t>Reported savings in 2016 Annual Report</t>
  </si>
  <si>
    <t>Incremental reported savings in 2017 Annual Report</t>
  </si>
  <si>
    <t>Total reported saving for the biennium</t>
  </si>
  <si>
    <t>= a + b</t>
  </si>
  <si>
    <t>Savings per 2016 (year 1) DNV-GL analysis</t>
  </si>
  <si>
    <t>Savings per 2017 (year 2) DNV-GL analysis</t>
  </si>
  <si>
    <t>Incremental verified savings from 2016 to 2017</t>
  </si>
  <si>
    <t xml:space="preserve">Compare:
(1) if e &gt; d, = e - d.
(2) if e &lt; d, = 0.
</t>
  </si>
  <si>
    <t>Adjustment to 2016-2017 Biennial Electric Conservation Report.</t>
  </si>
  <si>
    <t>= (d + e) - c</t>
  </si>
  <si>
    <t>Relative to UG-011571, Section M.39:</t>
  </si>
  <si>
    <t>Included in Stipulation Penalty Target</t>
  </si>
  <si>
    <t>Excluded from Stipulation Penalty Target</t>
  </si>
  <si>
    <t>Originally-Reported</t>
  </si>
  <si>
    <t>Correction/April 2018</t>
  </si>
  <si>
    <t>Adjusted Total</t>
  </si>
  <si>
    <t>Therms</t>
  </si>
  <si>
    <t>4,110 natural gas records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</si>
</sst>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  <numFmt numFmtId="171" formatCode="0_);\(0\)"/>
  </numFmts>
  <fonts count="6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8"/>
      <color rgb="FFFFFFFF"/>
      <name val="Tahoma"/>
      <family val="2"/>
    </font>
    <font>
      <sz val="10"/>
      <color rgb="FFFFFFFF"/>
      <name val="Tahoma"/>
      <family val="2"/>
    </font>
    <font>
      <b/>
      <sz val="10"/>
      <color rgb="FFFF0000"/>
      <name val="Tahoma"/>
      <family val="2"/>
    </font>
    <font>
      <b/>
      <u/>
      <sz val="12"/>
      <color rgb="FF00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FF0000"/>
      <name val="Tahoma"/>
      <family val="2"/>
    </font>
    <font>
      <i/>
      <sz val="10"/>
      <color rgb="FFB4ABE7"/>
      <name val="Tahoma"/>
      <family val="2"/>
    </font>
    <font>
      <vertAlign val="superscript"/>
      <sz val="10"/>
      <color rgb="FF000000"/>
      <name val="Tahoma"/>
      <family val="2"/>
    </font>
    <font>
      <u val="singleAccounting"/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sz val="10"/>
      <color rgb="FF006A71"/>
      <name val="Tahoma"/>
      <family val="2"/>
    </font>
    <font>
      <sz val="10"/>
      <color theme="0"/>
      <name val="Tahoma"/>
      <family val="2"/>
    </font>
    <font>
      <b/>
      <i/>
      <sz val="10"/>
      <color rgb="FFFF0000"/>
      <name val="Tahoma"/>
      <family val="2"/>
    </font>
    <font>
      <u val="doubleAccounting"/>
      <sz val="10"/>
      <color rgb="FF000000"/>
      <name val="Tahoma"/>
      <family val="2"/>
    </font>
    <font>
      <b/>
      <sz val="10"/>
      <color rgb="FF00B050"/>
      <name val="Tahoma"/>
      <family val="2"/>
    </font>
    <font>
      <b/>
      <i/>
      <sz val="10"/>
      <color rgb="FF00B050"/>
      <name val="Tahoma"/>
      <family val="2"/>
    </font>
    <font>
      <b/>
      <sz val="11"/>
      <color rgb="FF000000"/>
      <name val="Arial"/>
      <family val="2"/>
    </font>
    <font>
      <b/>
      <sz val="14"/>
      <color rgb="FFFFFFFF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u val="singleAccounting"/>
      <sz val="10"/>
      <color theme="1"/>
      <name val="Arial"/>
      <family val="2"/>
    </font>
    <font>
      <b/>
      <sz val="8"/>
      <color rgb="FF00B050"/>
      <name val="Tahoma"/>
      <family val="2"/>
    </font>
    <font>
      <b/>
      <sz val="8"/>
      <color rgb="FF00B05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rgb="FFC5D9F1"/>
        <bgColor rgb="FF000000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8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9" fontId="2" fillId="2" borderId="0" xfId="3" applyFont="1" applyFill="1" applyBorder="1"/>
    <xf numFmtId="0" fontId="4" fillId="2" borderId="0" xfId="0" applyFont="1" applyFill="1" applyBorder="1"/>
    <xf numFmtId="0" fontId="4" fillId="2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Border="1" applyAlignment="1">
      <alignment horizontal="centerContinuous"/>
    </xf>
    <xf numFmtId="0" fontId="4" fillId="2" borderId="0" xfId="2" applyNumberFormat="1" applyFont="1" applyFill="1" applyBorder="1" applyAlignment="1">
      <alignment horizontal="centerContinuous"/>
    </xf>
    <xf numFmtId="0" fontId="5" fillId="2" borderId="0" xfId="0" applyNumberFormat="1" applyFont="1" applyFill="1" applyBorder="1"/>
    <xf numFmtId="44" fontId="4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5" fontId="4" fillId="0" borderId="0" xfId="1" applyNumberFormat="1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5" fillId="0" borderId="0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164" fontId="17" fillId="2" borderId="0" xfId="2" applyNumberFormat="1" applyFont="1" applyFill="1" applyBorder="1" applyAlignment="1">
      <alignment horizontal="center"/>
    </xf>
    <xf numFmtId="0" fontId="18" fillId="2" borderId="14" xfId="0" applyFont="1" applyFill="1" applyBorder="1" applyAlignment="1"/>
    <xf numFmtId="0" fontId="17" fillId="2" borderId="14" xfId="0" applyFont="1" applyFill="1" applyBorder="1"/>
    <xf numFmtId="0" fontId="17" fillId="0" borderId="0" xfId="0" applyFont="1" applyFill="1" applyBorder="1" applyAlignment="1">
      <alignment horizontal="left" wrapText="1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164" fontId="18" fillId="2" borderId="15" xfId="2" applyNumberFormat="1" applyFont="1" applyFill="1" applyBorder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9" fontId="17" fillId="2" borderId="0" xfId="3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>
      <alignment horizontal="right"/>
    </xf>
    <xf numFmtId="164" fontId="17" fillId="0" borderId="0" xfId="3" applyNumberFormat="1" applyFont="1" applyFill="1" applyBorder="1" applyAlignment="1">
      <alignment horizontal="right"/>
    </xf>
    <xf numFmtId="165" fontId="17" fillId="0" borderId="0" xfId="3" applyNumberFormat="1" applyFont="1" applyFill="1" applyBorder="1" applyAlignment="1">
      <alignment horizontal="right"/>
    </xf>
    <xf numFmtId="0" fontId="17" fillId="0" borderId="0" xfId="0" applyFont="1" applyFill="1" applyBorder="1"/>
    <xf numFmtId="0" fontId="19" fillId="0" borderId="0" xfId="0" applyFont="1" applyFill="1" applyBorder="1"/>
    <xf numFmtId="0" fontId="17" fillId="2" borderId="0" xfId="0" applyFont="1" applyFill="1" applyBorder="1"/>
    <xf numFmtId="0" fontId="20" fillId="0" borderId="0" xfId="0" applyFont="1" applyFill="1" applyBorder="1"/>
    <xf numFmtId="164" fontId="18" fillId="0" borderId="13" xfId="2" applyNumberFormat="1" applyFont="1" applyFill="1" applyBorder="1" applyAlignment="1">
      <alignment horizontal="center"/>
    </xf>
    <xf numFmtId="8" fontId="17" fillId="0" borderId="0" xfId="0" applyNumberFormat="1" applyFont="1" applyFill="1" applyBorder="1"/>
    <xf numFmtId="164" fontId="21" fillId="2" borderId="0" xfId="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 wrapText="1"/>
    </xf>
    <xf numFmtId="3" fontId="21" fillId="0" borderId="0" xfId="1" applyNumberFormat="1" applyFont="1" applyFill="1" applyBorder="1" applyAlignment="1">
      <alignment horizontal="right"/>
    </xf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164" fontId="21" fillId="0" borderId="0" xfId="2" applyNumberFormat="1" applyFont="1" applyFill="1" applyBorder="1" applyAlignment="1">
      <alignment horizontal="right"/>
    </xf>
    <xf numFmtId="165" fontId="21" fillId="0" borderId="0" xfId="1" applyNumberFormat="1" applyFont="1" applyFill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5" fontId="21" fillId="0" borderId="0" xfId="3" applyNumberFormat="1" applyFont="1" applyFill="1" applyBorder="1" applyAlignment="1">
      <alignment horizontal="right"/>
    </xf>
    <xf numFmtId="0" fontId="21" fillId="0" borderId="0" xfId="0" applyFont="1" applyFill="1" applyBorder="1"/>
    <xf numFmtId="0" fontId="21" fillId="2" borderId="0" xfId="0" applyFont="1" applyFill="1" applyBorder="1"/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2" fillId="0" borderId="0" xfId="0" applyFont="1" applyFill="1" applyBorder="1" applyAlignment="1">
      <alignment horizontal="left" wrapText="1"/>
    </xf>
    <xf numFmtId="164" fontId="23" fillId="0" borderId="13" xfId="2" applyNumberFormat="1" applyFont="1" applyFill="1" applyBorder="1"/>
    <xf numFmtId="3" fontId="23" fillId="0" borderId="0" xfId="2" applyNumberFormat="1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 wrapText="1"/>
    </xf>
    <xf numFmtId="3" fontId="22" fillId="0" borderId="0" xfId="1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0" fontId="22" fillId="0" borderId="0" xfId="0" applyFont="1" applyFill="1" applyBorder="1"/>
    <xf numFmtId="0" fontId="22" fillId="2" borderId="0" xfId="0" applyFont="1" applyFill="1" applyBorder="1"/>
    <xf numFmtId="0" fontId="24" fillId="2" borderId="0" xfId="0" applyFont="1" applyFill="1" applyBorder="1"/>
    <xf numFmtId="0" fontId="23" fillId="2" borderId="0" xfId="0" applyFont="1" applyFill="1" applyBorder="1" applyAlignment="1"/>
    <xf numFmtId="0" fontId="23" fillId="2" borderId="14" xfId="0" applyFont="1" applyFill="1" applyBorder="1" applyAlignment="1"/>
    <xf numFmtId="0" fontId="23" fillId="0" borderId="14" xfId="0" applyFont="1" applyFill="1" applyBorder="1" applyAlignment="1"/>
    <xf numFmtId="164" fontId="23" fillId="2" borderId="15" xfId="2" applyNumberFormat="1" applyFont="1" applyFill="1" applyBorder="1" applyAlignment="1">
      <alignment horizontal="right"/>
    </xf>
    <xf numFmtId="165" fontId="23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3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164" fontId="2" fillId="2" borderId="13" xfId="2" applyNumberFormat="1" applyFont="1" applyFill="1" applyBorder="1"/>
    <xf numFmtId="164" fontId="23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0" fontId="25" fillId="2" borderId="0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166" fontId="14" fillId="2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6" fontId="14" fillId="0" borderId="0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7" fontId="14" fillId="2" borderId="14" xfId="1" applyNumberFormat="1" applyFont="1" applyFill="1" applyBorder="1" applyAlignment="1">
      <alignment horizontal="right"/>
    </xf>
    <xf numFmtId="164" fontId="14" fillId="0" borderId="0" xfId="2" applyNumberFormat="1" applyFont="1" applyFill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Fill="1" applyBorder="1" applyAlignment="1">
      <alignment horizontal="right"/>
    </xf>
    <xf numFmtId="3" fontId="26" fillId="0" borderId="0" xfId="1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2" borderId="0" xfId="0" applyFont="1" applyFill="1" applyBorder="1"/>
    <xf numFmtId="0" fontId="26" fillId="6" borderId="13" xfId="0" applyFont="1" applyFill="1" applyBorder="1" applyAlignment="1">
      <alignment horizontal="center"/>
    </xf>
    <xf numFmtId="0" fontId="26" fillId="6" borderId="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4" fillId="6" borderId="13" xfId="2" applyNumberFormat="1" applyFont="1" applyFill="1" applyBorder="1" applyAlignment="1">
      <alignment horizontal="center" wrapText="1"/>
    </xf>
    <xf numFmtId="165" fontId="14" fillId="6" borderId="15" xfId="1" applyNumberFormat="1" applyFont="1" applyFill="1" applyBorder="1" applyAlignment="1">
      <alignment horizontal="center" wrapText="1"/>
    </xf>
    <xf numFmtId="165" fontId="14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4" fillId="6" borderId="0" xfId="1" applyNumberFormat="1" applyFont="1" applyFill="1" applyBorder="1" applyAlignment="1">
      <alignment horizontal="right" wrapText="1"/>
    </xf>
    <xf numFmtId="164" fontId="26" fillId="6" borderId="15" xfId="0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9" fontId="2" fillId="2" borderId="15" xfId="3" applyFont="1" applyFill="1" applyBorder="1" applyAlignment="1">
      <alignment horizontal="right"/>
    </xf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28" fillId="0" borderId="0" xfId="0" applyFont="1" applyFill="1" applyBorder="1"/>
    <xf numFmtId="8" fontId="2" fillId="0" borderId="0" xfId="0" applyNumberFormat="1" applyFont="1" applyFill="1" applyBorder="1"/>
    <xf numFmtId="0" fontId="14" fillId="2" borderId="14" xfId="0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30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/>
    <xf numFmtId="0" fontId="29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32" fillId="2" borderId="0" xfId="0" applyFont="1" applyFill="1" applyBorder="1"/>
    <xf numFmtId="0" fontId="26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0" fontId="26" fillId="0" borderId="16" xfId="0" applyFont="1" applyFill="1" applyBorder="1"/>
    <xf numFmtId="9" fontId="14" fillId="2" borderId="17" xfId="3" applyFont="1" applyFill="1" applyBorder="1" applyAlignment="1">
      <alignment horizontal="right"/>
    </xf>
    <xf numFmtId="164" fontId="14" fillId="2" borderId="17" xfId="2" applyNumberFormat="1" applyFont="1" applyFill="1" applyBorder="1" applyAlignment="1">
      <alignment horizontal="right"/>
    </xf>
    <xf numFmtId="165" fontId="14" fillId="2" borderId="10" xfId="1" applyNumberFormat="1" applyFont="1" applyFill="1" applyBorder="1" applyAlignment="1">
      <alignment horizontal="right"/>
    </xf>
    <xf numFmtId="165" fontId="26" fillId="0" borderId="13" xfId="1" applyNumberFormat="1" applyFont="1" applyFill="1" applyBorder="1" applyAlignment="1">
      <alignment horizontal="right"/>
    </xf>
    <xf numFmtId="165" fontId="26" fillId="0" borderId="0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32" fillId="0" borderId="0" xfId="0" applyFont="1" applyFill="1" applyBorder="1"/>
    <xf numFmtId="0" fontId="32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164" fontId="6" fillId="2" borderId="0" xfId="2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8" xfId="2" applyNumberFormat="1" applyFont="1" applyFill="1" applyBorder="1"/>
    <xf numFmtId="37" fontId="4" fillId="9" borderId="19" xfId="2" applyNumberFormat="1" applyFont="1" applyFill="1" applyBorder="1"/>
    <xf numFmtId="164" fontId="4" fillId="9" borderId="21" xfId="2" applyNumberFormat="1" applyFont="1" applyFill="1" applyBorder="1"/>
    <xf numFmtId="37" fontId="4" fillId="9" borderId="20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7" fontId="4" fillId="0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8" fontId="33" fillId="10" borderId="0" xfId="3" applyNumberFormat="1" applyFont="1" applyFill="1" applyBorder="1"/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0" fontId="35" fillId="2" borderId="0" xfId="0" applyFont="1" applyFill="1" applyBorder="1"/>
    <xf numFmtId="0" fontId="36" fillId="10" borderId="13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168" fontId="33" fillId="10" borderId="13" xfId="3" applyNumberFormat="1" applyFont="1" applyFill="1" applyBorder="1"/>
    <xf numFmtId="9" fontId="33" fillId="10" borderId="15" xfId="1" applyNumberFormat="1" applyFont="1" applyFill="1" applyBorder="1" applyAlignment="1">
      <alignment horizontal="center"/>
    </xf>
    <xf numFmtId="9" fontId="33" fillId="10" borderId="0" xfId="3" applyFont="1" applyFill="1" applyBorder="1" applyAlignment="1">
      <alignment horizontal="center"/>
    </xf>
    <xf numFmtId="164" fontId="33" fillId="10" borderId="15" xfId="2" applyNumberFormat="1" applyFont="1" applyFill="1" applyBorder="1"/>
    <xf numFmtId="9" fontId="33" fillId="10" borderId="14" xfId="3" applyFont="1" applyFill="1" applyBorder="1" applyAlignment="1">
      <alignment horizontal="center"/>
    </xf>
    <xf numFmtId="9" fontId="33" fillId="0" borderId="0" xfId="3" applyFont="1" applyFill="1" applyBorder="1" applyAlignment="1">
      <alignment horizontal="center"/>
    </xf>
    <xf numFmtId="0" fontId="36" fillId="0" borderId="0" xfId="0" applyFont="1" applyFill="1" applyBorder="1"/>
    <xf numFmtId="0" fontId="36" fillId="2" borderId="0" xfId="0" applyFont="1" applyFill="1" applyBorder="1"/>
    <xf numFmtId="165" fontId="36" fillId="2" borderId="0" xfId="0" applyNumberFormat="1" applyFont="1" applyFill="1" applyBorder="1"/>
    <xf numFmtId="0" fontId="7" fillId="1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0" borderId="15" xfId="0" applyFont="1" applyFill="1" applyBorder="1"/>
    <xf numFmtId="0" fontId="2" fillId="10" borderId="14" xfId="0" applyFont="1" applyFill="1" applyBorder="1"/>
    <xf numFmtId="165" fontId="2" fillId="0" borderId="0" xfId="0" applyNumberFormat="1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7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7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2" fillId="11" borderId="13" xfId="2" applyNumberFormat="1" applyFont="1" applyFill="1" applyBorder="1"/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0" fontId="18" fillId="0" borderId="0" xfId="0" applyFont="1" applyFill="1" applyBorder="1"/>
    <xf numFmtId="0" fontId="18" fillId="2" borderId="0" xfId="0" applyFont="1" applyFill="1" applyBorder="1" applyAlignment="1">
      <alignment horizontal="right"/>
    </xf>
    <xf numFmtId="9" fontId="18" fillId="0" borderId="15" xfId="3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0" fontId="18" fillId="2" borderId="0" xfId="0" applyFont="1" applyFill="1" applyBorder="1"/>
    <xf numFmtId="0" fontId="16" fillId="2" borderId="1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9" fontId="18" fillId="0" borderId="0" xfId="3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4" fontId="7" fillId="0" borderId="15" xfId="2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0" fontId="17" fillId="0" borderId="13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center"/>
    </xf>
    <xf numFmtId="164" fontId="17" fillId="0" borderId="15" xfId="2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39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3" fillId="2" borderId="14" xfId="0" applyFont="1" applyFill="1" applyBorder="1"/>
    <xf numFmtId="0" fontId="38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6" fillId="2" borderId="14" xfId="0" applyFont="1" applyFill="1" applyBorder="1"/>
    <xf numFmtId="0" fontId="26" fillId="2" borderId="0" xfId="0" applyFont="1" applyFill="1" applyBorder="1" applyAlignment="1">
      <alignment horizontal="right"/>
    </xf>
    <xf numFmtId="9" fontId="26" fillId="2" borderId="15" xfId="3" applyFont="1" applyFill="1" applyBorder="1" applyAlignment="1">
      <alignment horizontal="right"/>
    </xf>
    <xf numFmtId="164" fontId="26" fillId="2" borderId="15" xfId="2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64" fontId="26" fillId="2" borderId="13" xfId="2" applyNumberFormat="1" applyFont="1" applyFill="1" applyBorder="1"/>
    <xf numFmtId="165" fontId="26" fillId="2" borderId="14" xfId="1" applyNumberFormat="1" applyFont="1" applyFill="1" applyBorder="1" applyAlignment="1">
      <alignment horizontal="right"/>
    </xf>
    <xf numFmtId="164" fontId="26" fillId="0" borderId="0" xfId="2" applyNumberFormat="1" applyFont="1" applyFill="1" applyBorder="1" applyAlignment="1">
      <alignment horizontal="right"/>
    </xf>
    <xf numFmtId="164" fontId="26" fillId="0" borderId="0" xfId="3" applyNumberFormat="1" applyFont="1" applyFill="1" applyBorder="1" applyAlignment="1">
      <alignment horizontal="right"/>
    </xf>
    <xf numFmtId="0" fontId="14" fillId="12" borderId="13" xfId="0" applyFont="1" applyFill="1" applyBorder="1" applyAlignment="1"/>
    <xf numFmtId="0" fontId="14" fillId="12" borderId="0" xfId="0" applyFont="1" applyFill="1" applyBorder="1" applyAlignment="1"/>
    <xf numFmtId="0" fontId="14" fillId="12" borderId="14" xfId="0" applyFont="1" applyFill="1" applyBorder="1" applyAlignment="1"/>
    <xf numFmtId="164" fontId="14" fillId="12" borderId="13" xfId="2" applyNumberFormat="1" applyFont="1" applyFill="1" applyBorder="1"/>
    <xf numFmtId="0" fontId="14" fillId="12" borderId="0" xfId="0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0" fontId="14" fillId="12" borderId="0" xfId="0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165" fontId="2" fillId="0" borderId="14" xfId="1" applyNumberFormat="1" applyFont="1" applyFill="1" applyBorder="1" applyAlignment="1">
      <alignment horizontal="right"/>
    </xf>
    <xf numFmtId="0" fontId="29" fillId="0" borderId="0" xfId="0" applyFont="1" applyFill="1" applyBorder="1"/>
    <xf numFmtId="164" fontId="26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4" fontId="4" fillId="9" borderId="15" xfId="2" applyNumberFormat="1" applyFont="1" applyFill="1" applyBorder="1"/>
    <xf numFmtId="167" fontId="4" fillId="9" borderId="0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3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7" xfId="3" applyFont="1" applyFill="1" applyBorder="1" applyAlignment="1">
      <alignment horizontal="right"/>
    </xf>
    <xf numFmtId="164" fontId="2" fillId="2" borderId="17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/>
    <xf numFmtId="10" fontId="2" fillId="2" borderId="0" xfId="0" applyNumberFormat="1" applyFont="1" applyFill="1" applyBorder="1"/>
    <xf numFmtId="0" fontId="23" fillId="2" borderId="0" xfId="0" applyFont="1" applyFill="1" applyBorder="1" applyAlignment="1">
      <alignment horizontal="left"/>
    </xf>
    <xf numFmtId="164" fontId="4" fillId="9" borderId="19" xfId="2" applyNumberFormat="1" applyFont="1" applyFill="1" applyBorder="1"/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0" fontId="43" fillId="13" borderId="13" xfId="0" applyFont="1" applyFill="1" applyBorder="1" applyAlignment="1">
      <alignment horizontal="center" vertical="center"/>
    </xf>
    <xf numFmtId="0" fontId="43" fillId="13" borderId="0" xfId="0" applyFont="1" applyFill="1" applyBorder="1" applyAlignment="1">
      <alignment vertical="center"/>
    </xf>
    <xf numFmtId="0" fontId="43" fillId="13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4" fillId="2" borderId="14" xfId="0" applyFont="1" applyFill="1" applyBorder="1" applyAlignment="1">
      <alignment horizontal="right"/>
    </xf>
    <xf numFmtId="0" fontId="44" fillId="0" borderId="0" xfId="0" applyFont="1" applyFill="1" applyBorder="1"/>
    <xf numFmtId="0" fontId="42" fillId="0" borderId="0" xfId="0" applyFont="1" applyFill="1" applyBorder="1"/>
    <xf numFmtId="0" fontId="14" fillId="11" borderId="5" xfId="0" applyFont="1" applyFill="1" applyBorder="1" applyAlignment="1">
      <alignment horizontal="center"/>
    </xf>
    <xf numFmtId="0" fontId="14" fillId="11" borderId="6" xfId="0" applyFont="1" applyFill="1" applyBorder="1" applyAlignment="1">
      <alignment horizontal="center"/>
    </xf>
    <xf numFmtId="0" fontId="14" fillId="11" borderId="7" xfId="0" applyFont="1" applyFill="1" applyBorder="1"/>
    <xf numFmtId="0" fontId="18" fillId="2" borderId="14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vertical="center"/>
    </xf>
    <xf numFmtId="164" fontId="2" fillId="2" borderId="15" xfId="2" applyNumberFormat="1" applyFont="1" applyFill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32" fillId="2" borderId="9" xfId="0" applyFont="1" applyFill="1" applyBorder="1"/>
    <xf numFmtId="0" fontId="23" fillId="2" borderId="6" xfId="0" applyFont="1" applyFill="1" applyBorder="1"/>
    <xf numFmtId="0" fontId="43" fillId="13" borderId="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4" fontId="6" fillId="2" borderId="13" xfId="2" applyNumberFormat="1" applyFont="1" applyFill="1" applyBorder="1" applyAlignment="1">
      <alignment horizontal="center" vertical="center" wrapText="1"/>
    </xf>
    <xf numFmtId="164" fontId="6" fillId="2" borderId="0" xfId="2" applyNumberFormat="1" applyFont="1" applyFill="1" applyBorder="1" applyAlignment="1">
      <alignment horizontal="center" vertical="center" wrapText="1"/>
    </xf>
    <xf numFmtId="165" fontId="6" fillId="2" borderId="15" xfId="1" applyNumberFormat="1" applyFont="1" applyFill="1" applyBorder="1" applyAlignment="1">
      <alignment horizontal="center" vertical="center" wrapText="1"/>
    </xf>
    <xf numFmtId="165" fontId="6" fillId="2" borderId="0" xfId="1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165" fontId="46" fillId="2" borderId="14" xfId="1" applyNumberFormat="1" applyFont="1" applyFill="1" applyBorder="1" applyAlignment="1">
      <alignment horizontal="center" vertical="center" wrapText="1"/>
    </xf>
    <xf numFmtId="167" fontId="2" fillId="2" borderId="0" xfId="0" applyNumberFormat="1" applyFont="1" applyFill="1" applyBorder="1" applyAlignment="1">
      <alignment horizontal="right"/>
    </xf>
    <xf numFmtId="0" fontId="29" fillId="2" borderId="15" xfId="0" applyFont="1" applyFill="1" applyBorder="1"/>
    <xf numFmtId="164" fontId="2" fillId="2" borderId="13" xfId="2" applyNumberFormat="1" applyFont="1" applyFill="1" applyBorder="1" applyAlignment="1">
      <alignment wrapText="1"/>
    </xf>
    <xf numFmtId="171" fontId="2" fillId="2" borderId="13" xfId="2" applyNumberFormat="1" applyFont="1" applyFill="1" applyBorder="1" applyAlignment="1">
      <alignment wrapText="1"/>
    </xf>
    <xf numFmtId="0" fontId="2" fillId="0" borderId="1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2" borderId="14" xfId="0" applyFont="1" applyFill="1" applyBorder="1" applyAlignment="1"/>
    <xf numFmtId="0" fontId="2" fillId="0" borderId="0" xfId="0" applyFont="1" applyFill="1" applyBorder="1" applyAlignment="1"/>
    <xf numFmtId="0" fontId="33" fillId="10" borderId="14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/>
    </xf>
    <xf numFmtId="0" fontId="42" fillId="0" borderId="14" xfId="0" applyFont="1" applyFill="1" applyBorder="1" applyAlignment="1">
      <alignment horizontal="right"/>
    </xf>
    <xf numFmtId="0" fontId="44" fillId="0" borderId="14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66" fontId="48" fillId="0" borderId="0" xfId="2" applyNumberFormat="1" applyFont="1" applyFill="1" applyBorder="1" applyAlignment="1">
      <alignment horizontal="right"/>
    </xf>
    <xf numFmtId="164" fontId="48" fillId="0" borderId="0" xfId="2" applyNumberFormat="1" applyFont="1" applyFill="1" applyBorder="1" applyAlignment="1">
      <alignment horizontal="right"/>
    </xf>
    <xf numFmtId="165" fontId="48" fillId="0" borderId="0" xfId="1" applyNumberFormat="1" applyFont="1" applyFill="1" applyBorder="1" applyAlignment="1">
      <alignment horizontal="right"/>
    </xf>
    <xf numFmtId="167" fontId="48" fillId="0" borderId="0" xfId="1" applyNumberFormat="1" applyFont="1" applyFill="1" applyBorder="1" applyAlignment="1">
      <alignment horizontal="right"/>
    </xf>
    <xf numFmtId="9" fontId="2" fillId="2" borderId="15" xfId="3" applyFont="1" applyFill="1" applyBorder="1" applyAlignment="1">
      <alignment horizontal="left" wrapText="1"/>
    </xf>
    <xf numFmtId="3" fontId="2" fillId="2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50" fillId="0" borderId="0" xfId="0" applyFont="1" applyFill="1" applyBorder="1"/>
    <xf numFmtId="0" fontId="0" fillId="14" borderId="26" xfId="0" applyFont="1" applyFill="1" applyBorder="1" applyAlignment="1">
      <alignment wrapText="1"/>
    </xf>
    <xf numFmtId="0" fontId="0" fillId="14" borderId="28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0" fillId="0" borderId="29" xfId="0" applyFont="1" applyFill="1" applyBorder="1" applyAlignment="1">
      <alignment wrapText="1"/>
    </xf>
    <xf numFmtId="0" fontId="0" fillId="0" borderId="14" xfId="0" applyFont="1" applyFill="1" applyBorder="1" applyAlignment="1">
      <alignment wrapText="1"/>
    </xf>
    <xf numFmtId="0" fontId="0" fillId="0" borderId="13" xfId="0" applyFont="1" applyFill="1" applyBorder="1" applyAlignment="1">
      <alignment horizontal="center" vertical="top"/>
    </xf>
    <xf numFmtId="0" fontId="0" fillId="0" borderId="27" xfId="0" applyFont="1" applyFill="1" applyBorder="1" applyAlignment="1">
      <alignment vertical="top" wrapText="1"/>
    </xf>
    <xf numFmtId="3" fontId="0" fillId="0" borderId="27" xfId="0" applyNumberFormat="1" applyFont="1" applyFill="1" applyBorder="1" applyAlignment="1">
      <alignment vertical="top"/>
    </xf>
    <xf numFmtId="3" fontId="0" fillId="0" borderId="14" xfId="0" applyNumberFormat="1" applyFont="1" applyFill="1" applyBorder="1" applyAlignment="1">
      <alignment vertical="top"/>
    </xf>
    <xf numFmtId="3" fontId="52" fillId="0" borderId="27" xfId="0" applyNumberFormat="1" applyFont="1" applyFill="1" applyBorder="1" applyAlignment="1">
      <alignment vertical="top"/>
    </xf>
    <xf numFmtId="3" fontId="52" fillId="0" borderId="14" xfId="0" applyNumberFormat="1" applyFont="1" applyFill="1" applyBorder="1" applyAlignment="1">
      <alignment vertical="top"/>
    </xf>
    <xf numFmtId="0" fontId="53" fillId="0" borderId="27" xfId="0" applyFont="1" applyFill="1" applyBorder="1" applyAlignment="1">
      <alignment vertical="top" wrapText="1"/>
    </xf>
    <xf numFmtId="3" fontId="53" fillId="0" borderId="27" xfId="0" applyNumberFormat="1" applyFont="1" applyFill="1" applyBorder="1" applyAlignment="1">
      <alignment vertical="top"/>
    </xf>
    <xf numFmtId="3" fontId="0" fillId="0" borderId="14" xfId="0" quotePrefix="1" applyNumberFormat="1" applyFont="1" applyFill="1" applyBorder="1" applyAlignment="1">
      <alignment vertical="top"/>
    </xf>
    <xf numFmtId="0" fontId="54" fillId="0" borderId="27" xfId="0" applyFont="1" applyFill="1" applyBorder="1" applyAlignment="1">
      <alignment vertical="top" wrapText="1"/>
    </xf>
    <xf numFmtId="0" fontId="0" fillId="0" borderId="14" xfId="0" quotePrefix="1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/>
    </xf>
    <xf numFmtId="0" fontId="0" fillId="0" borderId="30" xfId="0" applyFont="1" applyFill="1" applyBorder="1" applyAlignment="1">
      <alignment vertical="top" wrapText="1"/>
    </xf>
    <xf numFmtId="3" fontId="0" fillId="0" borderId="30" xfId="0" applyNumberFormat="1" applyFont="1" applyFill="1" applyBorder="1" applyAlignment="1">
      <alignment vertical="top"/>
    </xf>
    <xf numFmtId="3" fontId="0" fillId="0" borderId="11" xfId="0" quotePrefix="1" applyNumberFormat="1" applyFont="1" applyFill="1" applyBorder="1" applyAlignment="1">
      <alignment vertical="top"/>
    </xf>
    <xf numFmtId="0" fontId="0" fillId="0" borderId="6" xfId="0" applyFont="1" applyFill="1" applyBorder="1"/>
    <xf numFmtId="0" fontId="55" fillId="0" borderId="6" xfId="0" applyFont="1" applyFill="1" applyBorder="1" applyAlignment="1">
      <alignment horizontal="right" vertical="center" wrapText="1"/>
    </xf>
    <xf numFmtId="0" fontId="56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165" fontId="0" fillId="0" borderId="0" xfId="1" applyNumberFormat="1" applyFont="1"/>
    <xf numFmtId="165" fontId="57" fillId="0" borderId="0" xfId="1" applyNumberFormat="1" applyFont="1"/>
    <xf numFmtId="0" fontId="58" fillId="2" borderId="0" xfId="0" applyFont="1" applyFill="1" applyBorder="1" applyAlignment="1">
      <alignment horizontal="center"/>
    </xf>
    <xf numFmtId="0" fontId="48" fillId="2" borderId="13" xfId="0" applyFont="1" applyFill="1" applyBorder="1" applyAlignment="1">
      <alignment horizontal="center"/>
    </xf>
    <xf numFmtId="164" fontId="59" fillId="2" borderId="0" xfId="2" applyNumberFormat="1" applyFont="1" applyFill="1" applyBorder="1" applyAlignment="1">
      <alignment horizontal="center"/>
    </xf>
    <xf numFmtId="0" fontId="49" fillId="2" borderId="0" xfId="0" applyFont="1" applyFill="1" applyBorder="1" applyAlignment="1"/>
    <xf numFmtId="0" fontId="49" fillId="2" borderId="14" xfId="0" applyFont="1" applyFill="1" applyBorder="1" applyAlignment="1"/>
    <xf numFmtId="0" fontId="59" fillId="0" borderId="0" xfId="0" applyFont="1" applyFill="1" applyBorder="1" applyAlignment="1">
      <alignment horizontal="left" wrapText="1"/>
    </xf>
    <xf numFmtId="3" fontId="59" fillId="0" borderId="0" xfId="1" applyNumberFormat="1" applyFont="1" applyFill="1" applyBorder="1" applyAlignment="1">
      <alignment horizontal="right"/>
    </xf>
    <xf numFmtId="164" fontId="48" fillId="0" borderId="13" xfId="2" applyNumberFormat="1" applyFont="1" applyFill="1" applyBorder="1"/>
    <xf numFmtId="3" fontId="48" fillId="0" borderId="25" xfId="2" applyNumberFormat="1" applyFont="1" applyFill="1" applyBorder="1" applyAlignment="1">
      <alignment horizontal="right"/>
    </xf>
    <xf numFmtId="9" fontId="48" fillId="2" borderId="15" xfId="3" applyFont="1" applyFill="1" applyBorder="1" applyAlignment="1">
      <alignment horizontal="right" wrapText="1"/>
    </xf>
    <xf numFmtId="9" fontId="48" fillId="2" borderId="0" xfId="3" applyFont="1" applyFill="1" applyBorder="1" applyAlignment="1">
      <alignment horizontal="right"/>
    </xf>
    <xf numFmtId="164" fontId="49" fillId="2" borderId="15" xfId="2" applyNumberFormat="1" applyFont="1" applyFill="1" applyBorder="1" applyAlignment="1">
      <alignment horizontal="right"/>
    </xf>
    <xf numFmtId="165" fontId="49" fillId="2" borderId="14" xfId="1" applyNumberFormat="1" applyFont="1" applyFill="1" applyBorder="1" applyAlignment="1">
      <alignment horizontal="right"/>
    </xf>
    <xf numFmtId="164" fontId="59" fillId="0" borderId="0" xfId="2" applyNumberFormat="1" applyFont="1" applyFill="1" applyBorder="1" applyAlignment="1">
      <alignment horizontal="right"/>
    </xf>
    <xf numFmtId="165" fontId="59" fillId="0" borderId="0" xfId="1" applyNumberFormat="1" applyFont="1" applyFill="1" applyBorder="1" applyAlignment="1">
      <alignment horizontal="right"/>
    </xf>
    <xf numFmtId="164" fontId="59" fillId="0" borderId="0" xfId="3" applyNumberFormat="1" applyFont="1" applyFill="1" applyBorder="1" applyAlignment="1">
      <alignment horizontal="right"/>
    </xf>
    <xf numFmtId="165" fontId="59" fillId="0" borderId="0" xfId="3" applyNumberFormat="1" applyFont="1" applyFill="1" applyBorder="1" applyAlignment="1">
      <alignment horizontal="right"/>
    </xf>
    <xf numFmtId="0" fontId="59" fillId="0" borderId="0" xfId="0" applyFont="1" applyFill="1" applyBorder="1"/>
    <xf numFmtId="0" fontId="59" fillId="2" borderId="0" xfId="0" applyFont="1" applyFill="1" applyBorder="1"/>
    <xf numFmtId="164" fontId="48" fillId="2" borderId="0" xfId="2" applyNumberFormat="1" applyFont="1" applyFill="1" applyBorder="1" applyAlignment="1">
      <alignment horizontal="center"/>
    </xf>
    <xf numFmtId="0" fontId="48" fillId="2" borderId="14" xfId="0" applyFont="1" applyFill="1" applyBorder="1"/>
    <xf numFmtId="0" fontId="48" fillId="0" borderId="0" xfId="0" applyFont="1" applyFill="1" applyBorder="1" applyAlignment="1">
      <alignment horizontal="left" wrapText="1"/>
    </xf>
    <xf numFmtId="3" fontId="48" fillId="0" borderId="0" xfId="1" applyNumberFormat="1" applyFont="1" applyFill="1" applyBorder="1" applyAlignment="1">
      <alignment horizontal="right"/>
    </xf>
    <xf numFmtId="164" fontId="49" fillId="0" borderId="13" xfId="2" applyNumberFormat="1" applyFont="1" applyFill="1" applyBorder="1"/>
    <xf numFmtId="3" fontId="49" fillId="0" borderId="0" xfId="2" applyNumberFormat="1" applyFont="1" applyFill="1" applyBorder="1" applyAlignment="1">
      <alignment horizontal="right"/>
    </xf>
    <xf numFmtId="9" fontId="49" fillId="2" borderId="15" xfId="3" applyFont="1" applyFill="1" applyBorder="1" applyAlignment="1">
      <alignment horizontal="right" wrapText="1"/>
    </xf>
    <xf numFmtId="164" fontId="48" fillId="0" borderId="0" xfId="3" applyNumberFormat="1" applyFont="1" applyFill="1" applyBorder="1" applyAlignment="1">
      <alignment horizontal="right"/>
    </xf>
    <xf numFmtId="165" fontId="48" fillId="0" borderId="0" xfId="3" applyNumberFormat="1" applyFont="1" applyFill="1" applyBorder="1" applyAlignment="1">
      <alignment horizontal="right"/>
    </xf>
    <xf numFmtId="0" fontId="48" fillId="0" borderId="0" xfId="0" applyFont="1" applyFill="1" applyBorder="1"/>
    <xf numFmtId="8" fontId="48" fillId="0" borderId="0" xfId="0" applyNumberFormat="1" applyFont="1" applyFill="1" applyBorder="1"/>
    <xf numFmtId="0" fontId="48" fillId="2" borderId="0" xfId="0" applyFont="1" applyFill="1" applyBorder="1"/>
    <xf numFmtId="0" fontId="48" fillId="2" borderId="0" xfId="0" applyFont="1" applyFill="1" applyBorder="1" applyAlignment="1">
      <alignment horizontal="left"/>
    </xf>
    <xf numFmtId="0" fontId="48" fillId="2" borderId="14" xfId="0" applyFont="1" applyFill="1" applyBorder="1" applyAlignment="1">
      <alignment horizontal="left"/>
    </xf>
    <xf numFmtId="165" fontId="48" fillId="2" borderId="0" xfId="1" applyNumberFormat="1" applyFont="1" applyFill="1" applyBorder="1" applyAlignment="1"/>
    <xf numFmtId="164" fontId="48" fillId="2" borderId="15" xfId="2" applyNumberFormat="1" applyFont="1" applyFill="1" applyBorder="1" applyAlignment="1">
      <alignment horizontal="right"/>
    </xf>
    <xf numFmtId="167" fontId="48" fillId="2" borderId="14" xfId="1" applyNumberFormat="1" applyFont="1" applyFill="1" applyBorder="1" applyAlignment="1">
      <alignment horizontal="right"/>
    </xf>
    <xf numFmtId="167" fontId="6" fillId="2" borderId="0" xfId="0" applyNumberFormat="1" applyFont="1" applyFill="1" applyBorder="1" applyAlignment="1">
      <alignment horizontal="right"/>
    </xf>
    <xf numFmtId="164" fontId="2" fillId="2" borderId="0" xfId="2" applyNumberFormat="1" applyFont="1" applyFill="1" applyBorder="1"/>
    <xf numFmtId="164" fontId="2" fillId="2" borderId="0" xfId="2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 vertical="center"/>
    </xf>
    <xf numFmtId="9" fontId="2" fillId="2" borderId="0" xfId="3" applyFont="1" applyFill="1" applyBorder="1" applyAlignment="1">
      <alignment horizontal="left" wrapText="1" indent="2"/>
    </xf>
    <xf numFmtId="9" fontId="2" fillId="2" borderId="0" xfId="3" applyFont="1" applyFill="1" applyBorder="1" applyAlignment="1">
      <alignment wrapText="1"/>
    </xf>
    <xf numFmtId="167" fontId="47" fillId="2" borderId="25" xfId="0" applyNumberFormat="1" applyFont="1" applyFill="1" applyBorder="1" applyAlignment="1">
      <alignment horizontal="right"/>
    </xf>
    <xf numFmtId="164" fontId="2" fillId="2" borderId="0" xfId="2" applyNumberFormat="1" applyFont="1" applyFill="1" applyBorder="1" applyAlignment="1">
      <alignment horizontal="left" wrapText="1"/>
    </xf>
    <xf numFmtId="167" fontId="41" fillId="2" borderId="0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164" fontId="2" fillId="2" borderId="31" xfId="2" applyNumberFormat="1" applyFont="1" applyFill="1" applyBorder="1" applyAlignment="1">
      <alignment vertical="center"/>
    </xf>
    <xf numFmtId="164" fontId="2" fillId="2" borderId="15" xfId="2" applyNumberFormat="1" applyFont="1" applyFill="1" applyBorder="1" applyAlignment="1">
      <alignment vertical="center"/>
    </xf>
    <xf numFmtId="0" fontId="6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167" fontId="2" fillId="2" borderId="15" xfId="3" applyNumberFormat="1" applyFont="1" applyFill="1" applyBorder="1" applyAlignment="1">
      <alignment horizontal="center" vertical="center"/>
    </xf>
    <xf numFmtId="167" fontId="2" fillId="2" borderId="25" xfId="3" applyNumberFormat="1" applyFont="1" applyFill="1" applyBorder="1" applyAlignment="1">
      <alignment horizontal="center" vertical="center"/>
    </xf>
    <xf numFmtId="167" fontId="2" fillId="2" borderId="15" xfId="3" applyNumberFormat="1" applyFont="1" applyFill="1" applyBorder="1" applyAlignment="1">
      <alignment horizontal="center"/>
    </xf>
    <xf numFmtId="167" fontId="2" fillId="2" borderId="0" xfId="3" applyNumberFormat="1" applyFont="1" applyFill="1" applyBorder="1" applyAlignment="1">
      <alignment horizontal="center"/>
    </xf>
    <xf numFmtId="164" fontId="43" fillId="13" borderId="13" xfId="2" applyNumberFormat="1" applyFont="1" applyFill="1" applyBorder="1" applyAlignment="1">
      <alignment horizontal="center" vertical="center"/>
    </xf>
    <xf numFmtId="164" fontId="43" fillId="13" borderId="0" xfId="2" applyNumberFormat="1" applyFont="1" applyFill="1" applyBorder="1" applyAlignment="1">
      <alignment horizontal="center" vertical="center"/>
    </xf>
    <xf numFmtId="164" fontId="43" fillId="13" borderId="14" xfId="2" applyNumberFormat="1" applyFont="1" applyFill="1" applyBorder="1" applyAlignment="1">
      <alignment horizontal="center" vertical="center"/>
    </xf>
    <xf numFmtId="164" fontId="2" fillId="2" borderId="15" xfId="2" quotePrefix="1" applyNumberFormat="1" applyFont="1" applyFill="1" applyBorder="1" applyAlignment="1">
      <alignment horizontal="left" wrapText="1"/>
    </xf>
    <xf numFmtId="164" fontId="2" fillId="2" borderId="14" xfId="2" quotePrefix="1" applyNumberFormat="1" applyFont="1" applyFill="1" applyBorder="1" applyAlignment="1">
      <alignment horizontal="left" wrapText="1"/>
    </xf>
    <xf numFmtId="9" fontId="49" fillId="2" borderId="15" xfId="3" applyFont="1" applyFill="1" applyBorder="1" applyAlignment="1">
      <alignment horizontal="center"/>
    </xf>
    <xf numFmtId="9" fontId="49" fillId="2" borderId="25" xfId="3" applyFont="1" applyFill="1" applyBorder="1" applyAlignment="1">
      <alignment horizontal="center"/>
    </xf>
    <xf numFmtId="9" fontId="2" fillId="2" borderId="15" xfId="3" applyFont="1" applyFill="1" applyBorder="1" applyAlignment="1">
      <alignment horizontal="left" wrapText="1"/>
    </xf>
    <xf numFmtId="9" fontId="2" fillId="2" borderId="14" xfId="3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1" fillId="11" borderId="5" xfId="0" applyFont="1" applyFill="1" applyBorder="1" applyAlignment="1">
      <alignment horizontal="center" vertical="center" wrapText="1"/>
    </xf>
    <xf numFmtId="0" fontId="51" fillId="11" borderId="6" xfId="0" applyFont="1" applyFill="1" applyBorder="1" applyAlignment="1">
      <alignment horizontal="center" vertical="center" wrapText="1"/>
    </xf>
    <xf numFmtId="0" fontId="51" fillId="11" borderId="7" xfId="0" applyFont="1" applyFill="1" applyBorder="1" applyAlignment="1">
      <alignment horizontal="center" vertical="center" wrapText="1"/>
    </xf>
    <xf numFmtId="0" fontId="0" fillId="14" borderId="27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876300</xdr:colOff>
      <xdr:row>130</xdr:row>
      <xdr:rowOff>228600</xdr:rowOff>
    </xdr:from>
    <xdr:to>
      <xdr:col>11</xdr:col>
      <xdr:colOff>1219200</xdr:colOff>
      <xdr:row>132</xdr:row>
      <xdr:rowOff>60960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8480" y="25107900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12</xdr:col>
      <xdr:colOff>899160</xdr:colOff>
      <xdr:row>1</xdr:row>
      <xdr:rowOff>72590</xdr:rowOff>
    </xdr:from>
    <xdr:to>
      <xdr:col>13</xdr:col>
      <xdr:colOff>1546860</xdr:colOff>
      <xdr:row>8</xdr:row>
      <xdr:rowOff>38901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1" t="20000" r="4523" b="9333"/>
        <a:stretch/>
      </xdr:blipFill>
      <xdr:spPr>
        <a:xfrm>
          <a:off x="11955780" y="240230"/>
          <a:ext cx="2247900" cy="1254091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</xdr:row>
      <xdr:rowOff>30480</xdr:rowOff>
    </xdr:from>
    <xdr:ext cx="1894749" cy="564193"/>
    <xdr:sp macro="" textlink="">
      <xdr:nvSpPr>
        <xdr:cNvPr id="4" name="TextBox 3"/>
        <xdr:cNvSpPr txBox="1"/>
      </xdr:nvSpPr>
      <xdr:spPr>
        <a:xfrm>
          <a:off x="929640" y="198120"/>
          <a:ext cx="1894749" cy="5641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3200" b="1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Exhibit</a:t>
          </a:r>
          <a:r>
            <a:rPr lang="en-US" sz="3200" b="1" baseline="0">
              <a:solidFill>
                <a:srgbClr val="006A71"/>
              </a:solidFill>
              <a:latin typeface="Arial" panose="020B0604020202020204" pitchFamily="34" charset="0"/>
              <a:cs typeface="Arial" panose="020B0604020202020204" pitchFamily="34" charset="0"/>
            </a:rPr>
            <a:t> 1</a:t>
          </a:r>
          <a:endParaRPr lang="en-US" sz="3200" b="1">
            <a:solidFill>
              <a:srgbClr val="006A7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Tracking/2017%20Program%20Tracking/TRACKING/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I145"/>
  <sheetViews>
    <sheetView showGridLines="0" tabSelected="1" topLeftCell="M124" zoomScaleNormal="100" workbookViewId="0">
      <selection activeCell="O131" sqref="O131"/>
    </sheetView>
  </sheetViews>
  <sheetFormatPr defaultColWidth="9.07421875" defaultRowHeight="12.45" x14ac:dyDescent="0.3"/>
  <cols>
    <col min="1" max="1" width="9.07421875" style="5"/>
    <col min="2" max="2" width="5.4609375" style="1" customWidth="1"/>
    <col min="3" max="3" width="12.84375" style="2" customWidth="1"/>
    <col min="4" max="4" width="5.3046875" style="2" customWidth="1"/>
    <col min="5" max="5" width="6.07421875" style="2" customWidth="1"/>
    <col min="6" max="6" width="45" style="2" customWidth="1"/>
    <col min="7" max="7" width="1.07421875" style="3" customWidth="1"/>
    <col min="8" max="8" width="1.4609375" style="3" customWidth="1"/>
    <col min="9" max="9" width="30.4609375" style="2" customWidth="1"/>
    <col min="10" max="10" width="22.53515625" style="2" customWidth="1"/>
    <col min="11" max="11" width="11.3046875" style="2" customWidth="1"/>
    <col min="12" max="12" width="18" style="2" customWidth="1"/>
    <col min="13" max="13" width="23.3046875" style="2" customWidth="1"/>
    <col min="14" max="14" width="34.765625" style="2" customWidth="1"/>
    <col min="15" max="15" width="39.84375" style="3" customWidth="1"/>
    <col min="16" max="16" width="21.69140625" style="3" customWidth="1"/>
    <col min="17" max="17" width="23.53515625" style="3" customWidth="1"/>
    <col min="18" max="18" width="20.3046875" style="3" customWidth="1"/>
    <col min="19" max="19" width="1.53515625" style="3" customWidth="1"/>
    <col min="20" max="20" width="9.4609375" style="3" customWidth="1"/>
    <col min="21" max="21" width="13.07421875" style="3" customWidth="1"/>
    <col min="22" max="22" width="8" style="3" customWidth="1"/>
    <col min="23" max="23" width="4.69140625" style="3" customWidth="1"/>
    <col min="24" max="27" width="9.07421875" style="3"/>
    <col min="28" max="28" width="9.84375" style="3" bestFit="1" customWidth="1"/>
    <col min="29" max="37" width="9.07421875" style="3"/>
    <col min="38" max="54" width="9.07421875" style="2"/>
    <col min="55" max="16384" width="9.07421875" style="5"/>
  </cols>
  <sheetData>
    <row r="2" spans="2:54" x14ac:dyDescent="0.3">
      <c r="J2" s="4"/>
    </row>
    <row r="3" spans="2:54" x14ac:dyDescent="0.3">
      <c r="J3" s="6"/>
    </row>
    <row r="4" spans="2:54" s="11" customFormat="1" ht="15" x14ac:dyDescent="0.35">
      <c r="B4" s="458"/>
      <c r="D4" s="459"/>
      <c r="E4" s="459"/>
      <c r="F4" s="459"/>
      <c r="G4" s="460"/>
      <c r="H4" s="9"/>
      <c r="I4" s="10"/>
      <c r="J4" s="8"/>
      <c r="K4" s="8"/>
      <c r="L4" s="459"/>
      <c r="M4" s="459"/>
      <c r="N4" s="8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461"/>
      <c r="AB4" s="462"/>
      <c r="AC4" s="462"/>
      <c r="AD4" s="282"/>
      <c r="AE4" s="3"/>
      <c r="AF4" s="461"/>
      <c r="AG4" s="9"/>
      <c r="AH4" s="460"/>
      <c r="AI4" s="460"/>
      <c r="AJ4" s="460"/>
      <c r="AK4" s="460"/>
      <c r="AL4" s="8"/>
      <c r="AM4" s="8"/>
      <c r="AN4" s="458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</row>
    <row r="5" spans="2:54" s="11" customFormat="1" ht="15" x14ac:dyDescent="0.35">
      <c r="B5" s="458"/>
      <c r="D5" s="459"/>
      <c r="E5" s="459"/>
      <c r="F5" s="459"/>
      <c r="G5" s="460"/>
      <c r="H5" s="9"/>
      <c r="I5" s="10"/>
      <c r="J5" s="8"/>
      <c r="K5" s="8"/>
      <c r="L5" s="459"/>
      <c r="M5" s="459"/>
      <c r="N5" s="8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461"/>
      <c r="AB5" s="462"/>
      <c r="AC5" s="462"/>
      <c r="AD5" s="282"/>
      <c r="AE5" s="3"/>
      <c r="AF5" s="461"/>
      <c r="AG5" s="9"/>
      <c r="AH5" s="460"/>
      <c r="AI5" s="460"/>
      <c r="AJ5" s="460"/>
      <c r="AK5" s="460"/>
      <c r="AL5" s="8"/>
      <c r="AM5" s="8"/>
      <c r="AN5" s="458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2:54" s="11" customFormat="1" ht="15" x14ac:dyDescent="0.35">
      <c r="B6" s="458"/>
      <c r="C6" s="7" t="s">
        <v>0</v>
      </c>
      <c r="D6" s="459"/>
      <c r="E6" s="459"/>
      <c r="F6" s="459"/>
      <c r="G6" s="460"/>
      <c r="H6" s="9"/>
      <c r="I6" s="10"/>
      <c r="J6" s="8"/>
      <c r="K6" s="8"/>
      <c r="L6" s="459"/>
      <c r="M6" s="459"/>
      <c r="N6" s="8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461"/>
      <c r="AB6" s="462"/>
      <c r="AC6" s="462"/>
      <c r="AD6" s="282"/>
      <c r="AE6" s="3"/>
      <c r="AF6" s="461"/>
      <c r="AG6" s="9"/>
      <c r="AH6" s="460"/>
      <c r="AI6" s="460"/>
      <c r="AJ6" s="460"/>
      <c r="AK6" s="460"/>
      <c r="AL6" s="8"/>
      <c r="AM6" s="8"/>
      <c r="AN6" s="458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2:54" s="11" customFormat="1" ht="15" x14ac:dyDescent="0.35">
      <c r="B7" s="458"/>
      <c r="C7" s="7" t="s">
        <v>196</v>
      </c>
      <c r="D7" s="459"/>
      <c r="E7" s="459"/>
      <c r="F7" s="459"/>
      <c r="G7" s="460"/>
      <c r="H7" s="9"/>
      <c r="I7" s="12"/>
      <c r="J7" s="8"/>
      <c r="K7" s="8"/>
      <c r="L7" s="459"/>
      <c r="M7" s="459"/>
      <c r="N7" s="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461"/>
      <c r="AB7" s="462"/>
      <c r="AC7" s="462"/>
      <c r="AD7" s="282"/>
      <c r="AE7" s="3"/>
      <c r="AF7" s="461"/>
      <c r="AG7" s="9"/>
      <c r="AH7" s="460"/>
      <c r="AI7" s="460"/>
      <c r="AJ7" s="460"/>
      <c r="AK7" s="460"/>
      <c r="AL7" s="8"/>
      <c r="AM7" s="8"/>
      <c r="AN7" s="458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2:54" ht="15" x14ac:dyDescent="0.35">
      <c r="C8" s="7" t="s">
        <v>172</v>
      </c>
    </row>
    <row r="9" spans="2:54" ht="10.5" customHeight="1" thickBot="1" x14ac:dyDescent="0.35"/>
    <row r="10" spans="2:54" s="21" customFormat="1" ht="20.25" customHeight="1" thickBot="1" x14ac:dyDescent="0.35">
      <c r="B10" s="13"/>
      <c r="C10" s="14"/>
      <c r="D10" s="15"/>
      <c r="E10" s="15"/>
      <c r="F10" s="16"/>
      <c r="G10" s="17"/>
      <c r="H10" s="18"/>
      <c r="I10" s="580" t="s">
        <v>197</v>
      </c>
      <c r="J10" s="581"/>
      <c r="K10" s="581"/>
      <c r="L10" s="581"/>
      <c r="M10" s="581"/>
      <c r="N10" s="582"/>
      <c r="O10" s="18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2:54" s="27" customFormat="1" ht="46.5" customHeight="1" x14ac:dyDescent="0.3">
      <c r="B11" s="22" t="s">
        <v>1</v>
      </c>
      <c r="C11" s="583" t="s">
        <v>2</v>
      </c>
      <c r="D11" s="585" t="s">
        <v>3</v>
      </c>
      <c r="E11" s="586"/>
      <c r="F11" s="587"/>
      <c r="G11" s="23"/>
      <c r="H11" s="24"/>
      <c r="I11" s="591" t="s">
        <v>204</v>
      </c>
      <c r="J11" s="591"/>
      <c r="K11" s="592" t="s">
        <v>4</v>
      </c>
      <c r="L11" s="592"/>
      <c r="M11" s="593" t="s">
        <v>5</v>
      </c>
      <c r="N11" s="593"/>
      <c r="O11" s="24"/>
      <c r="P11" s="557"/>
      <c r="Q11" s="557"/>
      <c r="R11" s="557"/>
      <c r="S11" s="557"/>
      <c r="T11" s="457"/>
      <c r="U11" s="457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</row>
    <row r="12" spans="2:54" s="27" customFormat="1" ht="16.5" customHeight="1" thickBot="1" x14ac:dyDescent="0.35">
      <c r="B12" s="22"/>
      <c r="C12" s="584"/>
      <c r="D12" s="588"/>
      <c r="E12" s="589"/>
      <c r="F12" s="590"/>
      <c r="G12" s="23"/>
      <c r="H12" s="24"/>
      <c r="I12" s="558" t="s">
        <v>6</v>
      </c>
      <c r="J12" s="559"/>
      <c r="K12" s="559"/>
      <c r="L12" s="559"/>
      <c r="M12" s="559"/>
      <c r="N12" s="560"/>
      <c r="O12" s="24"/>
      <c r="P12" s="457"/>
      <c r="Q12" s="457"/>
      <c r="R12" s="457"/>
      <c r="S12" s="457"/>
      <c r="T12" s="457"/>
      <c r="U12" s="457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</row>
    <row r="13" spans="2:54" s="41" customFormat="1" ht="18" customHeight="1" x14ac:dyDescent="0.3">
      <c r="B13" s="28" t="s">
        <v>7</v>
      </c>
      <c r="C13" s="29"/>
      <c r="D13" s="30"/>
      <c r="E13" s="30"/>
      <c r="F13" s="31"/>
      <c r="G13" s="32"/>
      <c r="H13" s="38"/>
      <c r="I13" s="33" t="s">
        <v>8</v>
      </c>
      <c r="J13" s="34" t="s">
        <v>10</v>
      </c>
      <c r="K13" s="35" t="s">
        <v>182</v>
      </c>
      <c r="L13" s="36" t="s">
        <v>184</v>
      </c>
      <c r="M13" s="37" t="s">
        <v>9</v>
      </c>
      <c r="N13" s="39" t="s">
        <v>11</v>
      </c>
      <c r="O13" s="38"/>
      <c r="P13" s="23"/>
      <c r="Q13" s="23"/>
      <c r="R13" s="23"/>
      <c r="S13" s="23"/>
      <c r="T13" s="23"/>
      <c r="U13" s="38"/>
      <c r="V13" s="577"/>
      <c r="W13" s="577"/>
      <c r="X13" s="577"/>
      <c r="Y13" s="577"/>
      <c r="Z13" s="577"/>
      <c r="AA13" s="577"/>
      <c r="AB13" s="577"/>
      <c r="AC13" s="38"/>
      <c r="AD13" s="38"/>
      <c r="AE13" s="38"/>
      <c r="AF13" s="38"/>
      <c r="AG13" s="38"/>
      <c r="AH13" s="38"/>
      <c r="AI13" s="38"/>
      <c r="AJ13" s="38"/>
      <c r="AK13" s="38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</row>
    <row r="14" spans="2:54" s="41" customFormat="1" ht="13.85" customHeight="1" x14ac:dyDescent="0.3">
      <c r="B14" s="28"/>
      <c r="C14" s="443"/>
      <c r="D14" s="32"/>
      <c r="E14" s="32"/>
      <c r="F14" s="444"/>
      <c r="G14" s="32"/>
      <c r="H14" s="38"/>
      <c r="I14" s="445"/>
      <c r="J14" s="446"/>
      <c r="K14" s="447" t="s">
        <v>5</v>
      </c>
      <c r="L14" s="448" t="s">
        <v>183</v>
      </c>
      <c r="M14" s="449"/>
      <c r="N14" s="450" t="s">
        <v>181</v>
      </c>
      <c r="O14" s="38"/>
      <c r="P14" s="23"/>
      <c r="Q14" s="23"/>
      <c r="R14" s="23"/>
      <c r="S14" s="23"/>
      <c r="T14" s="23"/>
      <c r="U14" s="38"/>
      <c r="V14" s="456"/>
      <c r="W14" s="456"/>
      <c r="X14" s="456"/>
      <c r="Y14" s="456"/>
      <c r="Z14" s="456"/>
      <c r="AA14" s="456"/>
      <c r="AB14" s="456"/>
      <c r="AC14" s="38"/>
      <c r="AD14" s="38"/>
      <c r="AE14" s="38"/>
      <c r="AF14" s="38"/>
      <c r="AG14" s="38"/>
      <c r="AH14" s="38"/>
      <c r="AI14" s="38"/>
      <c r="AJ14" s="38"/>
      <c r="AK14" s="38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</row>
    <row r="15" spans="2:54" ht="15.75" customHeight="1" x14ac:dyDescent="0.3">
      <c r="B15" s="42" t="s">
        <v>12</v>
      </c>
      <c r="C15" s="43"/>
      <c r="D15" s="44"/>
      <c r="E15" s="44"/>
      <c r="F15" s="45" t="s">
        <v>13</v>
      </c>
      <c r="G15" s="46"/>
      <c r="H15" s="52"/>
      <c r="I15" s="47"/>
      <c r="J15" s="48"/>
      <c r="K15" s="49"/>
      <c r="L15" s="44"/>
      <c r="M15" s="50"/>
      <c r="N15" s="51"/>
      <c r="O15" s="53"/>
      <c r="P15" s="53"/>
      <c r="Q15" s="53"/>
      <c r="R15" s="53"/>
      <c r="S15" s="53"/>
      <c r="T15" s="53"/>
      <c r="V15" s="53"/>
      <c r="W15" s="54"/>
    </row>
    <row r="16" spans="2:54" x14ac:dyDescent="0.3">
      <c r="B16" s="42" t="s">
        <v>14</v>
      </c>
      <c r="C16" s="55">
        <v>201</v>
      </c>
      <c r="D16" s="56" t="s">
        <v>15</v>
      </c>
      <c r="E16" s="57"/>
      <c r="F16" s="58"/>
      <c r="G16" s="59"/>
      <c r="H16" s="64"/>
      <c r="I16" s="60">
        <v>445330.23</v>
      </c>
      <c r="J16" s="65">
        <v>24800</v>
      </c>
      <c r="K16" s="61">
        <f>I16/M16</f>
        <v>0.78390788431410507</v>
      </c>
      <c r="L16" s="62">
        <f>J16/N16</f>
        <v>0.66518252286564927</v>
      </c>
      <c r="M16" s="63">
        <v>568090</v>
      </c>
      <c r="N16" s="66">
        <v>37283</v>
      </c>
      <c r="O16" s="64"/>
      <c r="P16" s="67"/>
      <c r="Q16" s="68"/>
      <c r="R16" s="69"/>
      <c r="S16" s="70"/>
      <c r="T16" s="64"/>
      <c r="V16" s="64"/>
    </row>
    <row r="17" spans="2:54" x14ac:dyDescent="0.3">
      <c r="B17" s="42"/>
      <c r="C17" s="55"/>
      <c r="D17" s="57"/>
      <c r="E17" s="57"/>
      <c r="F17" s="56"/>
      <c r="G17" s="59"/>
      <c r="H17" s="64"/>
      <c r="I17" s="60"/>
      <c r="J17" s="65"/>
      <c r="K17" s="61"/>
      <c r="L17" s="62"/>
      <c r="M17" s="63"/>
      <c r="N17" s="66"/>
      <c r="O17" s="64"/>
      <c r="P17" s="67"/>
      <c r="Q17" s="68"/>
      <c r="R17" s="69"/>
      <c r="S17" s="70"/>
      <c r="T17" s="64"/>
      <c r="V17" s="64"/>
    </row>
    <row r="18" spans="2:54" x14ac:dyDescent="0.3">
      <c r="B18" s="42" t="s">
        <v>16</v>
      </c>
      <c r="C18" s="55">
        <v>214</v>
      </c>
      <c r="D18" s="71" t="s">
        <v>18</v>
      </c>
      <c r="F18" s="58"/>
      <c r="G18" s="72"/>
      <c r="H18" s="64"/>
      <c r="I18" s="73">
        <f>SUM(I19:I29)</f>
        <v>12875760.069999998</v>
      </c>
      <c r="J18" s="77">
        <f>SUM(J19:J30)</f>
        <v>3498024</v>
      </c>
      <c r="K18" s="74">
        <f>I18/M18</f>
        <v>1.1017069220159901</v>
      </c>
      <c r="L18" s="75">
        <f>J18/N18</f>
        <v>1.1179817403960659</v>
      </c>
      <c r="M18" s="76">
        <f>SUM(M19:M29)</f>
        <v>11687101</v>
      </c>
      <c r="N18" s="78">
        <v>3128874</v>
      </c>
      <c r="O18" s="64"/>
      <c r="P18" s="67"/>
      <c r="Q18" s="68"/>
      <c r="R18" s="69"/>
      <c r="S18" s="70"/>
      <c r="T18" s="64"/>
      <c r="V18" s="64"/>
    </row>
    <row r="19" spans="2:54" s="98" customFormat="1" ht="15" x14ac:dyDescent="0.35">
      <c r="B19" s="42" t="s">
        <v>17</v>
      </c>
      <c r="C19" s="80"/>
      <c r="D19" s="81"/>
      <c r="E19" s="82" t="s">
        <v>20</v>
      </c>
      <c r="F19" s="83"/>
      <c r="G19" s="84"/>
      <c r="H19" s="89"/>
      <c r="I19" s="85"/>
      <c r="J19" s="86"/>
      <c r="K19" s="87"/>
      <c r="L19" s="90"/>
      <c r="M19" s="88"/>
      <c r="N19" s="91"/>
      <c r="O19" s="89"/>
      <c r="P19" s="92"/>
      <c r="Q19" s="93"/>
      <c r="R19" s="94"/>
      <c r="S19" s="95"/>
      <c r="T19" s="89"/>
      <c r="U19" s="96"/>
      <c r="V19" s="89"/>
      <c r="W19" s="97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</row>
    <row r="20" spans="2:54" s="98" customFormat="1" x14ac:dyDescent="0.3">
      <c r="B20" s="79" t="s">
        <v>19</v>
      </c>
      <c r="C20" s="80"/>
      <c r="D20" s="81"/>
      <c r="E20" s="82" t="s">
        <v>22</v>
      </c>
      <c r="F20" s="83"/>
      <c r="G20" s="84"/>
      <c r="H20" s="89"/>
      <c r="I20" s="85">
        <v>4362229.51</v>
      </c>
      <c r="J20" s="86">
        <v>1228676</v>
      </c>
      <c r="K20" s="87">
        <f t="shared" ref="K20:K37" si="0">I20/M20</f>
        <v>0.90043056357134654</v>
      </c>
      <c r="L20" s="90">
        <f t="shared" ref="L20:L37" si="1">J20/N20</f>
        <v>0.95142208903446623</v>
      </c>
      <c r="M20" s="88">
        <v>4844604</v>
      </c>
      <c r="N20" s="91">
        <v>1291410</v>
      </c>
      <c r="O20" s="89"/>
      <c r="P20" s="92"/>
      <c r="Q20" s="93"/>
      <c r="R20" s="94"/>
      <c r="S20" s="95"/>
      <c r="T20" s="89"/>
      <c r="U20" s="96"/>
      <c r="V20" s="89"/>
      <c r="W20" s="99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</row>
    <row r="21" spans="2:54" s="98" customFormat="1" x14ac:dyDescent="0.3">
      <c r="B21" s="79" t="s">
        <v>21</v>
      </c>
      <c r="C21" s="80"/>
      <c r="D21" s="81"/>
      <c r="E21" s="82" t="s">
        <v>24</v>
      </c>
      <c r="F21" s="83"/>
      <c r="G21" s="84"/>
      <c r="H21" s="89"/>
      <c r="I21" s="85"/>
      <c r="J21" s="86"/>
      <c r="K21" s="87"/>
      <c r="L21" s="90"/>
      <c r="M21" s="88">
        <v>0</v>
      </c>
      <c r="N21" s="91">
        <v>0</v>
      </c>
      <c r="O21" s="89"/>
      <c r="P21" s="92"/>
      <c r="Q21" s="93"/>
      <c r="R21" s="94"/>
      <c r="S21" s="95"/>
      <c r="T21" s="89"/>
      <c r="U21" s="96"/>
      <c r="V21" s="89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</row>
    <row r="22" spans="2:54" s="98" customFormat="1" x14ac:dyDescent="0.3">
      <c r="B22" s="79" t="s">
        <v>23</v>
      </c>
      <c r="C22" s="80"/>
      <c r="D22" s="81"/>
      <c r="E22" s="82" t="s">
        <v>160</v>
      </c>
      <c r="F22" s="83"/>
      <c r="G22" s="84"/>
      <c r="H22" s="89"/>
      <c r="I22" s="85"/>
      <c r="J22" s="86"/>
      <c r="K22" s="87"/>
      <c r="L22" s="90"/>
      <c r="M22" s="88">
        <v>0</v>
      </c>
      <c r="N22" s="91">
        <v>0</v>
      </c>
      <c r="O22" s="89"/>
      <c r="P22" s="92"/>
      <c r="Q22" s="93"/>
      <c r="R22" s="94"/>
      <c r="S22" s="95"/>
      <c r="T22" s="89"/>
      <c r="U22" s="96"/>
      <c r="V22" s="89"/>
      <c r="W22" s="99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</row>
    <row r="23" spans="2:54" s="98" customFormat="1" x14ac:dyDescent="0.3">
      <c r="B23" s="79" t="s">
        <v>26</v>
      </c>
      <c r="C23" s="80"/>
      <c r="D23" s="81"/>
      <c r="E23" s="82" t="s">
        <v>28</v>
      </c>
      <c r="F23" s="83"/>
      <c r="G23" s="84"/>
      <c r="H23" s="89"/>
      <c r="I23" s="100"/>
      <c r="J23" s="86">
        <v>42465</v>
      </c>
      <c r="K23" s="87">
        <f t="shared" si="0"/>
        <v>0</v>
      </c>
      <c r="L23" s="90">
        <f t="shared" si="1"/>
        <v>0.45242914979757087</v>
      </c>
      <c r="M23" s="88">
        <v>33300</v>
      </c>
      <c r="N23" s="91">
        <v>93860</v>
      </c>
      <c r="O23" s="89"/>
      <c r="P23" s="92"/>
      <c r="Q23" s="93"/>
      <c r="R23" s="94"/>
      <c r="S23" s="95"/>
      <c r="T23" s="89"/>
      <c r="U23" s="96"/>
      <c r="V23" s="89"/>
      <c r="W23" s="96"/>
      <c r="X23" s="96"/>
      <c r="Y23" s="96"/>
      <c r="Z23" s="96"/>
      <c r="AA23" s="96"/>
      <c r="AB23" s="101"/>
      <c r="AC23" s="96"/>
      <c r="AD23" s="96"/>
      <c r="AE23" s="96"/>
      <c r="AF23" s="96"/>
      <c r="AG23" s="96"/>
      <c r="AH23" s="96"/>
      <c r="AI23" s="96"/>
      <c r="AJ23" s="96"/>
      <c r="AK23" s="96"/>
    </row>
    <row r="24" spans="2:54" s="98" customFormat="1" x14ac:dyDescent="0.3">
      <c r="B24" s="79" t="s">
        <v>27</v>
      </c>
      <c r="C24" s="80"/>
      <c r="D24" s="81"/>
      <c r="E24" s="82" t="s">
        <v>30</v>
      </c>
      <c r="F24" s="83"/>
      <c r="G24" s="84"/>
      <c r="H24" s="89"/>
      <c r="I24" s="100">
        <v>0</v>
      </c>
      <c r="J24" s="86">
        <v>0</v>
      </c>
      <c r="K24" s="87"/>
      <c r="L24" s="90"/>
      <c r="M24" s="88">
        <v>0</v>
      </c>
      <c r="N24" s="91">
        <v>0</v>
      </c>
      <c r="O24" s="89"/>
      <c r="P24" s="92"/>
      <c r="Q24" s="93"/>
      <c r="R24" s="94"/>
      <c r="S24" s="95"/>
      <c r="T24" s="89"/>
      <c r="U24" s="96"/>
      <c r="V24" s="89"/>
      <c r="W24" s="96"/>
      <c r="X24" s="96"/>
      <c r="Y24" s="96"/>
      <c r="Z24" s="96"/>
      <c r="AA24" s="96"/>
      <c r="AB24" s="101"/>
      <c r="AC24" s="96"/>
      <c r="AD24" s="96"/>
      <c r="AE24" s="96"/>
      <c r="AF24" s="96"/>
      <c r="AG24" s="96"/>
      <c r="AH24" s="96"/>
      <c r="AI24" s="96"/>
      <c r="AJ24" s="96"/>
      <c r="AK24" s="96"/>
    </row>
    <row r="25" spans="2:54" s="98" customFormat="1" x14ac:dyDescent="0.3">
      <c r="B25" s="79"/>
      <c r="C25" s="80"/>
      <c r="D25" s="81"/>
      <c r="E25" s="82" t="s">
        <v>32</v>
      </c>
      <c r="F25" s="83"/>
      <c r="G25" s="84"/>
      <c r="H25" s="89"/>
      <c r="I25" s="85">
        <v>1576499.19</v>
      </c>
      <c r="J25" s="86">
        <v>341237</v>
      </c>
      <c r="K25" s="87">
        <f t="shared" si="0"/>
        <v>3.8793528994886581</v>
      </c>
      <c r="L25" s="90">
        <f t="shared" si="1"/>
        <v>5.0181911764705882</v>
      </c>
      <c r="M25" s="88">
        <v>406382</v>
      </c>
      <c r="N25" s="91">
        <v>68000</v>
      </c>
      <c r="O25" s="89"/>
      <c r="P25" s="92"/>
      <c r="Q25" s="93"/>
      <c r="R25" s="94"/>
      <c r="S25" s="95"/>
      <c r="T25" s="89"/>
      <c r="U25" s="96"/>
      <c r="V25" s="89"/>
      <c r="W25" s="96"/>
      <c r="X25" s="96"/>
      <c r="Y25" s="96"/>
      <c r="Z25" s="96"/>
      <c r="AA25" s="96"/>
      <c r="AB25" s="101"/>
      <c r="AC25" s="96"/>
      <c r="AD25" s="96"/>
      <c r="AE25" s="96"/>
      <c r="AF25" s="96"/>
      <c r="AG25" s="96"/>
      <c r="AH25" s="96"/>
      <c r="AI25" s="96"/>
      <c r="AJ25" s="96"/>
      <c r="AK25" s="96"/>
    </row>
    <row r="26" spans="2:54" s="534" customFormat="1" x14ac:dyDescent="0.3">
      <c r="B26" s="504"/>
      <c r="C26" s="505"/>
      <c r="D26" s="523"/>
      <c r="E26" s="507"/>
      <c r="F26" s="524" t="s">
        <v>205</v>
      </c>
      <c r="G26" s="525"/>
      <c r="H26" s="526"/>
      <c r="I26" s="527"/>
      <c r="J26" s="528">
        <v>147010</v>
      </c>
      <c r="K26" s="529"/>
      <c r="L26" s="514"/>
      <c r="M26" s="515"/>
      <c r="N26" s="516"/>
      <c r="O26" s="526"/>
      <c r="P26" s="471"/>
      <c r="Q26" s="472"/>
      <c r="R26" s="530"/>
      <c r="S26" s="531"/>
      <c r="T26" s="526"/>
      <c r="U26" s="532"/>
      <c r="V26" s="526"/>
      <c r="W26" s="532"/>
      <c r="X26" s="532"/>
      <c r="Y26" s="532"/>
      <c r="Z26" s="532"/>
      <c r="AA26" s="532"/>
      <c r="AB26" s="533"/>
      <c r="AC26" s="532"/>
      <c r="AD26" s="532"/>
      <c r="AE26" s="532"/>
      <c r="AF26" s="532"/>
      <c r="AG26" s="532"/>
      <c r="AH26" s="532"/>
      <c r="AI26" s="532"/>
      <c r="AJ26" s="532"/>
      <c r="AK26" s="532"/>
    </row>
    <row r="27" spans="2:54" s="98" customFormat="1" x14ac:dyDescent="0.3">
      <c r="B27" s="79" t="s">
        <v>29</v>
      </c>
      <c r="C27" s="80"/>
      <c r="D27" s="81"/>
      <c r="E27" s="82" t="s">
        <v>34</v>
      </c>
      <c r="F27" s="83"/>
      <c r="G27" s="84"/>
      <c r="H27" s="89"/>
      <c r="I27" s="85">
        <v>924080.04999999993</v>
      </c>
      <c r="J27" s="86">
        <v>479594</v>
      </c>
      <c r="K27" s="87">
        <f t="shared" si="0"/>
        <v>0.8721455280931113</v>
      </c>
      <c r="L27" s="90">
        <f t="shared" si="1"/>
        <v>0.73415260645805203</v>
      </c>
      <c r="M27" s="88">
        <v>1059548</v>
      </c>
      <c r="N27" s="91">
        <v>653262</v>
      </c>
      <c r="O27" s="89"/>
      <c r="P27" s="92"/>
      <c r="Q27" s="93"/>
      <c r="R27" s="94"/>
      <c r="S27" s="95"/>
      <c r="T27" s="89"/>
      <c r="U27" s="96"/>
      <c r="V27" s="89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</row>
    <row r="28" spans="2:54" s="98" customFormat="1" x14ac:dyDescent="0.3">
      <c r="B28" s="79" t="s">
        <v>31</v>
      </c>
      <c r="C28" s="80"/>
      <c r="D28" s="81"/>
      <c r="E28" s="82" t="s">
        <v>161</v>
      </c>
      <c r="F28" s="83"/>
      <c r="G28" s="84"/>
      <c r="H28" s="89"/>
      <c r="I28" s="85">
        <v>5963825.0800000001</v>
      </c>
      <c r="J28" s="86">
        <v>954722</v>
      </c>
      <c r="K28" s="87">
        <f t="shared" si="0"/>
        <v>1.1301353985123237</v>
      </c>
      <c r="L28" s="90">
        <f t="shared" si="1"/>
        <v>1.2202869467966129</v>
      </c>
      <c r="M28" s="88">
        <v>5277089</v>
      </c>
      <c r="N28" s="91">
        <v>782375</v>
      </c>
      <c r="O28" s="89"/>
      <c r="P28" s="92"/>
      <c r="Q28" s="93"/>
      <c r="R28" s="94"/>
      <c r="S28" s="95"/>
      <c r="T28" s="89"/>
      <c r="U28" s="96"/>
      <c r="V28" s="89"/>
      <c r="W28" s="99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</row>
    <row r="29" spans="2:54" s="113" customFormat="1" x14ac:dyDescent="0.3">
      <c r="B29" s="79" t="s">
        <v>33</v>
      </c>
      <c r="C29" s="80"/>
      <c r="D29" s="102"/>
      <c r="E29" s="82" t="s">
        <v>37</v>
      </c>
      <c r="F29" s="82"/>
      <c r="G29" s="103"/>
      <c r="H29" s="104"/>
      <c r="I29" s="105">
        <v>49126.240000000005</v>
      </c>
      <c r="J29" s="106">
        <v>239967</v>
      </c>
      <c r="K29" s="107">
        <f t="shared" si="0"/>
        <v>0.74233491492641068</v>
      </c>
      <c r="L29" s="90">
        <f t="shared" si="1"/>
        <v>1</v>
      </c>
      <c r="M29" s="88">
        <v>66178</v>
      </c>
      <c r="N29" s="91">
        <v>239967</v>
      </c>
      <c r="O29" s="104" t="s">
        <v>38</v>
      </c>
      <c r="P29" s="108"/>
      <c r="Q29" s="109"/>
      <c r="R29" s="110"/>
      <c r="S29" s="111"/>
      <c r="T29" s="104"/>
      <c r="U29" s="112"/>
      <c r="V29" s="104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</row>
    <row r="30" spans="2:54" s="522" customFormat="1" x14ac:dyDescent="0.3">
      <c r="B30" s="504"/>
      <c r="C30" s="505"/>
      <c r="D30" s="506"/>
      <c r="E30" s="507"/>
      <c r="F30" s="508" t="s">
        <v>207</v>
      </c>
      <c r="G30" s="509"/>
      <c r="H30" s="510"/>
      <c r="I30" s="511"/>
      <c r="J30" s="512">
        <v>64353</v>
      </c>
      <c r="K30" s="513"/>
      <c r="L30" s="514"/>
      <c r="M30" s="515"/>
      <c r="N30" s="516"/>
      <c r="O30" s="510"/>
      <c r="P30" s="517"/>
      <c r="Q30" s="518"/>
      <c r="R30" s="519"/>
      <c r="S30" s="520"/>
      <c r="T30" s="510"/>
      <c r="U30" s="521"/>
      <c r="V30" s="510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21"/>
      <c r="AK30" s="521"/>
    </row>
    <row r="31" spans="2:54" s="128" customFormat="1" x14ac:dyDescent="0.3">
      <c r="B31" s="79" t="s">
        <v>35</v>
      </c>
      <c r="C31" s="439">
        <v>215</v>
      </c>
      <c r="D31" s="114" t="s">
        <v>40</v>
      </c>
      <c r="E31" s="115"/>
      <c r="F31" s="116"/>
      <c r="G31" s="117"/>
      <c r="H31" s="121"/>
      <c r="I31" s="60">
        <v>31192.379999999997</v>
      </c>
      <c r="J31" s="65">
        <v>0</v>
      </c>
      <c r="K31" s="61">
        <f t="shared" si="0"/>
        <v>0.32509333083200448</v>
      </c>
      <c r="L31" s="62"/>
      <c r="M31" s="63">
        <v>95949</v>
      </c>
      <c r="N31" s="66">
        <v>0</v>
      </c>
      <c r="O31" s="121"/>
      <c r="P31" s="122"/>
      <c r="Q31" s="123"/>
      <c r="R31" s="124"/>
      <c r="S31" s="125"/>
      <c r="T31" s="121"/>
      <c r="U31" s="126"/>
      <c r="V31" s="121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</row>
    <row r="32" spans="2:54" s="128" customFormat="1" x14ac:dyDescent="0.3">
      <c r="B32" s="42" t="s">
        <v>36</v>
      </c>
      <c r="C32" s="55">
        <v>215</v>
      </c>
      <c r="D32" s="129"/>
      <c r="E32" s="130" t="s">
        <v>42</v>
      </c>
      <c r="F32" s="58"/>
      <c r="G32" s="117"/>
      <c r="H32" s="121"/>
      <c r="I32" s="60">
        <v>0</v>
      </c>
      <c r="J32" s="65">
        <v>0</v>
      </c>
      <c r="K32" s="61"/>
      <c r="L32" s="62"/>
      <c r="M32" s="63">
        <v>0</v>
      </c>
      <c r="N32" s="66">
        <v>0</v>
      </c>
      <c r="O32" s="121"/>
      <c r="P32" s="122"/>
      <c r="Q32" s="123"/>
      <c r="R32" s="124"/>
      <c r="S32" s="125"/>
      <c r="T32" s="121"/>
      <c r="U32" s="126"/>
      <c r="V32" s="121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</row>
    <row r="33" spans="2:54" s="128" customFormat="1" x14ac:dyDescent="0.3">
      <c r="B33" s="42" t="s">
        <v>39</v>
      </c>
      <c r="C33" s="55">
        <v>216</v>
      </c>
      <c r="D33" s="71" t="s">
        <v>44</v>
      </c>
      <c r="E33" s="2"/>
      <c r="F33" s="58"/>
      <c r="G33" s="117"/>
      <c r="H33" s="121"/>
      <c r="I33" s="60"/>
      <c r="J33" s="65">
        <v>0</v>
      </c>
      <c r="K33" s="61"/>
      <c r="L33" s="62"/>
      <c r="M33" s="63">
        <v>0</v>
      </c>
      <c r="N33" s="66">
        <v>0</v>
      </c>
      <c r="O33" s="121"/>
      <c r="P33" s="122"/>
      <c r="Q33" s="123"/>
      <c r="R33" s="124"/>
      <c r="S33" s="125"/>
      <c r="T33" s="121"/>
      <c r="U33" s="126"/>
      <c r="V33" s="121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</row>
    <row r="34" spans="2:54" x14ac:dyDescent="0.3">
      <c r="B34" s="42" t="s">
        <v>41</v>
      </c>
      <c r="C34" s="55">
        <v>217</v>
      </c>
      <c r="D34" s="71" t="s">
        <v>162</v>
      </c>
      <c r="E34" s="131"/>
      <c r="F34" s="58"/>
      <c r="G34" s="72"/>
      <c r="H34" s="64"/>
      <c r="I34" s="118">
        <v>1119401.6399999999</v>
      </c>
      <c r="J34" s="65">
        <v>117718</v>
      </c>
      <c r="K34" s="61">
        <f t="shared" si="0"/>
        <v>0.57156624955769286</v>
      </c>
      <c r="L34" s="62">
        <f t="shared" si="1"/>
        <v>0.50330066868469203</v>
      </c>
      <c r="M34" s="63">
        <v>1958481</v>
      </c>
      <c r="N34" s="66">
        <v>233892</v>
      </c>
      <c r="O34" s="64"/>
      <c r="P34" s="67"/>
      <c r="Q34" s="68"/>
      <c r="R34" s="69"/>
      <c r="S34" s="70"/>
      <c r="T34" s="64"/>
      <c r="V34" s="64"/>
    </row>
    <row r="35" spans="2:54" x14ac:dyDescent="0.3">
      <c r="B35" s="42" t="s">
        <v>43</v>
      </c>
      <c r="C35" s="439">
        <v>218</v>
      </c>
      <c r="D35" s="134" t="s">
        <v>47</v>
      </c>
      <c r="E35" s="135"/>
      <c r="F35" s="116"/>
      <c r="G35" s="72"/>
      <c r="H35" s="64"/>
      <c r="I35" s="118">
        <v>998999.35999999987</v>
      </c>
      <c r="J35" s="65">
        <v>227341</v>
      </c>
      <c r="K35" s="61">
        <f t="shared" si="0"/>
        <v>2.7634149080659123</v>
      </c>
      <c r="L35" s="62">
        <f t="shared" si="1"/>
        <v>2.1598042941288238</v>
      </c>
      <c r="M35" s="63">
        <v>361509</v>
      </c>
      <c r="N35" s="66">
        <v>105260</v>
      </c>
      <c r="O35" s="64"/>
      <c r="P35" s="67"/>
      <c r="Q35" s="68"/>
      <c r="R35" s="69"/>
      <c r="S35" s="70"/>
      <c r="T35" s="64"/>
      <c r="V35" s="64"/>
    </row>
    <row r="36" spans="2:54" x14ac:dyDescent="0.3">
      <c r="B36" s="42"/>
      <c r="C36" s="55"/>
      <c r="D36" s="136"/>
      <c r="E36" s="137"/>
      <c r="F36" s="58"/>
      <c r="G36" s="72"/>
      <c r="H36" s="64"/>
      <c r="I36" s="139"/>
      <c r="J36" s="140"/>
      <c r="K36" s="120"/>
      <c r="L36" s="62"/>
      <c r="M36" s="132"/>
      <c r="N36" s="133"/>
      <c r="O36" s="64"/>
      <c r="P36" s="67"/>
      <c r="Q36" s="68"/>
      <c r="R36" s="69"/>
      <c r="S36" s="70"/>
      <c r="T36" s="64"/>
      <c r="V36" s="64"/>
    </row>
    <row r="37" spans="2:54" x14ac:dyDescent="0.3">
      <c r="B37" s="42" t="s">
        <v>45</v>
      </c>
      <c r="C37" s="55"/>
      <c r="D37" s="1"/>
      <c r="E37" s="1"/>
      <c r="F37" s="141" t="s">
        <v>49</v>
      </c>
      <c r="G37" s="142"/>
      <c r="H37" s="144"/>
      <c r="I37" s="143">
        <f>I16+I18+SUM(I31:I35)</f>
        <v>15470683.68</v>
      </c>
      <c r="J37" s="145">
        <f>J16+J18+SUM(J31:J35)</f>
        <v>3867883</v>
      </c>
      <c r="K37" s="74">
        <f t="shared" si="0"/>
        <v>1.0544984387705649</v>
      </c>
      <c r="L37" s="75">
        <f t="shared" si="1"/>
        <v>1.1034356742872027</v>
      </c>
      <c r="M37" s="76">
        <f>M16+M18+SUM(M31:M35)</f>
        <v>14671130</v>
      </c>
      <c r="N37" s="146">
        <v>3505309</v>
      </c>
      <c r="O37" s="144"/>
      <c r="P37" s="147"/>
      <c r="Q37" s="148"/>
      <c r="R37" s="147"/>
      <c r="S37" s="149"/>
      <c r="T37" s="144"/>
      <c r="U37" s="144"/>
      <c r="V37" s="64"/>
    </row>
    <row r="38" spans="2:54" s="167" customFormat="1" x14ac:dyDescent="0.3">
      <c r="B38" s="42"/>
      <c r="C38" s="151"/>
      <c r="D38" s="152"/>
      <c r="E38" s="152"/>
      <c r="F38" s="153"/>
      <c r="G38" s="154"/>
      <c r="H38" s="157"/>
      <c r="I38" s="158"/>
      <c r="J38" s="159"/>
      <c r="K38" s="160"/>
      <c r="L38" s="155"/>
      <c r="M38" s="156"/>
      <c r="N38" s="161"/>
      <c r="O38" s="157"/>
      <c r="P38" s="162"/>
      <c r="Q38" s="163"/>
      <c r="R38" s="162"/>
      <c r="S38" s="164"/>
      <c r="T38" s="157"/>
      <c r="U38" s="157"/>
      <c r="V38" s="165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</row>
    <row r="39" spans="2:54" x14ac:dyDescent="0.3">
      <c r="B39" s="42" t="s">
        <v>46</v>
      </c>
      <c r="C39" s="168"/>
      <c r="D39" s="169"/>
      <c r="E39" s="169"/>
      <c r="F39" s="170" t="s">
        <v>50</v>
      </c>
      <c r="G39" s="171"/>
      <c r="H39" s="175"/>
      <c r="I39" s="172"/>
      <c r="J39" s="176"/>
      <c r="K39" s="173"/>
      <c r="L39" s="169"/>
      <c r="M39" s="177"/>
      <c r="N39" s="174"/>
      <c r="O39" s="175"/>
      <c r="P39" s="175"/>
      <c r="Q39" s="175"/>
      <c r="R39" s="175"/>
      <c r="S39" s="175"/>
      <c r="T39" s="175"/>
      <c r="U39" s="175"/>
      <c r="V39" s="64"/>
    </row>
    <row r="40" spans="2:54" x14ac:dyDescent="0.3">
      <c r="B40" s="42" t="s">
        <v>48</v>
      </c>
      <c r="C40" s="55">
        <v>250</v>
      </c>
      <c r="D40" s="71" t="s">
        <v>52</v>
      </c>
      <c r="E40" s="1"/>
      <c r="F40" s="71"/>
      <c r="G40" s="297"/>
      <c r="H40" s="64"/>
      <c r="I40" s="60">
        <v>4435364.8</v>
      </c>
      <c r="J40" s="65">
        <v>1844942</v>
      </c>
      <c r="K40" s="178">
        <f t="shared" ref="K40:L40" si="2">I40/M40</f>
        <v>1.2122938074237664</v>
      </c>
      <c r="L40" s="62">
        <f t="shared" si="2"/>
        <v>2.5273178082191783</v>
      </c>
      <c r="M40" s="63">
        <v>3658655</v>
      </c>
      <c r="N40" s="66">
        <v>730000</v>
      </c>
      <c r="O40" s="64"/>
      <c r="P40" s="64"/>
      <c r="Q40" s="64"/>
      <c r="R40" s="69"/>
      <c r="S40" s="70"/>
      <c r="T40" s="64"/>
      <c r="U40" s="64"/>
      <c r="V40" s="64"/>
      <c r="W40" s="179"/>
    </row>
    <row r="41" spans="2:54" x14ac:dyDescent="0.3">
      <c r="B41" s="42" t="s">
        <v>51</v>
      </c>
      <c r="C41" s="55">
        <v>251</v>
      </c>
      <c r="D41" s="463" t="s">
        <v>54</v>
      </c>
      <c r="E41" s="57"/>
      <c r="F41" s="463"/>
      <c r="G41" s="464"/>
      <c r="H41" s="64"/>
      <c r="I41" s="60">
        <v>250539.9</v>
      </c>
      <c r="J41" s="65">
        <v>47098</v>
      </c>
      <c r="K41" s="61">
        <f t="shared" ref="K41:K55" si="3">I41/M41</f>
        <v>0.19354915713302395</v>
      </c>
      <c r="L41" s="62">
        <f t="shared" ref="L41:L55" si="4">J41/N41</f>
        <v>0.14587069299264421</v>
      </c>
      <c r="M41" s="63">
        <v>1294451</v>
      </c>
      <c r="N41" s="66">
        <v>322875</v>
      </c>
      <c r="O41" s="64"/>
      <c r="P41" s="64"/>
      <c r="Q41" s="64"/>
      <c r="R41" s="69"/>
      <c r="S41" s="70"/>
      <c r="T41" s="64"/>
      <c r="U41" s="64"/>
      <c r="V41" s="64"/>
    </row>
    <row r="42" spans="2:54" x14ac:dyDescent="0.3">
      <c r="B42" s="42" t="s">
        <v>53</v>
      </c>
      <c r="C42" s="55">
        <v>253</v>
      </c>
      <c r="D42" s="463" t="s">
        <v>56</v>
      </c>
      <c r="E42" s="1"/>
      <c r="F42" s="463"/>
      <c r="G42" s="464"/>
      <c r="H42" s="64"/>
      <c r="I42" s="60">
        <v>1198386.6400000001</v>
      </c>
      <c r="J42" s="65">
        <v>1538370</v>
      </c>
      <c r="K42" s="61">
        <f t="shared" si="3"/>
        <v>1.1901141564981812</v>
      </c>
      <c r="L42" s="62">
        <f t="shared" si="4"/>
        <v>1.4651142857142858</v>
      </c>
      <c r="M42" s="63">
        <v>1006951</v>
      </c>
      <c r="N42" s="66">
        <v>1050000</v>
      </c>
      <c r="O42" s="64"/>
      <c r="P42" s="64"/>
      <c r="Q42" s="64"/>
      <c r="R42" s="69"/>
      <c r="S42" s="70"/>
      <c r="T42" s="64"/>
      <c r="U42" s="64"/>
      <c r="V42" s="64"/>
    </row>
    <row r="43" spans="2:54" x14ac:dyDescent="0.3">
      <c r="B43" s="42" t="s">
        <v>55</v>
      </c>
      <c r="C43" s="55">
        <v>258</v>
      </c>
      <c r="D43" s="56" t="s">
        <v>58</v>
      </c>
      <c r="E43" s="57"/>
      <c r="F43" s="56"/>
      <c r="G43" s="59"/>
      <c r="H43" s="64"/>
      <c r="I43" s="60">
        <v>0</v>
      </c>
      <c r="J43" s="65">
        <v>0</v>
      </c>
      <c r="K43" s="61"/>
      <c r="L43" s="62"/>
      <c r="M43" s="63">
        <v>0</v>
      </c>
      <c r="N43" s="66">
        <v>0</v>
      </c>
      <c r="O43" s="64"/>
      <c r="P43" s="64"/>
      <c r="Q43" s="64"/>
      <c r="R43" s="69"/>
      <c r="S43" s="70"/>
      <c r="T43" s="64"/>
      <c r="U43" s="64"/>
      <c r="V43" s="64"/>
    </row>
    <row r="44" spans="2:54" x14ac:dyDescent="0.3">
      <c r="B44" s="42" t="s">
        <v>57</v>
      </c>
      <c r="C44" s="55">
        <v>258</v>
      </c>
      <c r="D44" s="56" t="s">
        <v>60</v>
      </c>
      <c r="E44" s="57"/>
      <c r="F44" s="56"/>
      <c r="G44" s="59"/>
      <c r="H44" s="64"/>
      <c r="I44" s="60">
        <v>0</v>
      </c>
      <c r="J44" s="65">
        <v>0</v>
      </c>
      <c r="K44" s="61"/>
      <c r="L44" s="62"/>
      <c r="M44" s="63">
        <v>0</v>
      </c>
      <c r="N44" s="66">
        <v>0</v>
      </c>
      <c r="O44" s="64"/>
      <c r="P44" s="64"/>
      <c r="Q44" s="64"/>
      <c r="R44" s="69"/>
      <c r="S44" s="70"/>
      <c r="T44" s="64"/>
      <c r="U44" s="64"/>
      <c r="V44" s="64"/>
    </row>
    <row r="45" spans="2:54" ht="15" x14ac:dyDescent="0.35">
      <c r="B45" s="42" t="s">
        <v>59</v>
      </c>
      <c r="C45" s="55">
        <v>261</v>
      </c>
      <c r="D45" s="56" t="s">
        <v>62</v>
      </c>
      <c r="E45" s="57"/>
      <c r="F45" s="56"/>
      <c r="G45" s="59"/>
      <c r="H45" s="64"/>
      <c r="I45" s="60">
        <v>0</v>
      </c>
      <c r="J45" s="65">
        <v>0</v>
      </c>
      <c r="K45" s="182"/>
      <c r="L45" s="62"/>
      <c r="M45" s="63">
        <v>0</v>
      </c>
      <c r="N45" s="66">
        <v>0</v>
      </c>
      <c r="O45" s="64"/>
      <c r="P45" s="64"/>
      <c r="Q45" s="64"/>
      <c r="R45" s="69"/>
      <c r="S45" s="70"/>
      <c r="T45" s="64"/>
      <c r="U45" s="64"/>
      <c r="V45" s="64"/>
      <c r="W45" s="183"/>
    </row>
    <row r="46" spans="2:54" x14ac:dyDescent="0.3">
      <c r="B46" s="42" t="s">
        <v>61</v>
      </c>
      <c r="C46" s="55">
        <v>262</v>
      </c>
      <c r="D46" s="463" t="s">
        <v>64</v>
      </c>
      <c r="E46" s="1"/>
      <c r="F46" s="463"/>
      <c r="G46" s="464"/>
      <c r="H46" s="64"/>
      <c r="I46" s="73">
        <f>SUM(I47:I53)</f>
        <v>989865.80999999994</v>
      </c>
      <c r="J46" s="77">
        <f>SUM(J47:J53)</f>
        <v>259378</v>
      </c>
      <c r="K46" s="74">
        <f t="shared" si="3"/>
        <v>0.27675533077863784</v>
      </c>
      <c r="L46" s="75">
        <f t="shared" si="4"/>
        <v>0.19211719402149319</v>
      </c>
      <c r="M46" s="76">
        <f>SUM(M47:M53)</f>
        <v>3576682</v>
      </c>
      <c r="N46" s="78">
        <v>1350103</v>
      </c>
      <c r="O46" s="64"/>
      <c r="P46" s="64"/>
      <c r="Q46" s="64"/>
      <c r="R46" s="69"/>
      <c r="S46" s="70"/>
      <c r="T46" s="64"/>
      <c r="U46" s="64"/>
      <c r="V46" s="64"/>
      <c r="W46" s="179"/>
    </row>
    <row r="47" spans="2:54" s="98" customFormat="1" x14ac:dyDescent="0.3">
      <c r="B47" s="42" t="s">
        <v>63</v>
      </c>
      <c r="C47" s="55"/>
      <c r="D47" s="57"/>
      <c r="E47" s="82" t="s">
        <v>65</v>
      </c>
      <c r="F47" s="58"/>
      <c r="G47" s="72"/>
      <c r="H47" s="64"/>
      <c r="I47" s="118">
        <v>0</v>
      </c>
      <c r="J47" s="119">
        <v>0</v>
      </c>
      <c r="K47" s="120"/>
      <c r="L47" s="62"/>
      <c r="M47" s="132">
        <v>0</v>
      </c>
      <c r="N47" s="133">
        <v>0</v>
      </c>
      <c r="O47" s="64"/>
      <c r="P47" s="67"/>
      <c r="Q47" s="68"/>
      <c r="R47" s="69"/>
      <c r="S47" s="70"/>
      <c r="T47" s="64"/>
      <c r="U47" s="3"/>
      <c r="V47" s="64"/>
      <c r="W47" s="3"/>
      <c r="X47" s="3"/>
      <c r="Y47" s="3"/>
      <c r="Z47" s="3"/>
      <c r="AA47" s="3"/>
      <c r="AB47" s="184"/>
      <c r="AC47" s="3"/>
      <c r="AD47" s="3"/>
      <c r="AE47" s="3"/>
      <c r="AF47" s="3"/>
      <c r="AG47" s="3"/>
      <c r="AH47" s="3"/>
      <c r="AI47" s="3"/>
      <c r="AJ47" s="3"/>
      <c r="AK47" s="3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</row>
    <row r="48" spans="2:54" s="98" customFormat="1" x14ac:dyDescent="0.3">
      <c r="B48" s="42" t="s">
        <v>72</v>
      </c>
      <c r="C48" s="55"/>
      <c r="D48" s="57"/>
      <c r="E48" s="82" t="s">
        <v>66</v>
      </c>
      <c r="F48" s="58"/>
      <c r="G48" s="72"/>
      <c r="H48" s="64"/>
      <c r="I48" s="118">
        <v>467470.23</v>
      </c>
      <c r="J48" s="119">
        <v>173288</v>
      </c>
      <c r="K48" s="120">
        <f t="shared" si="3"/>
        <v>0.56638960878462619</v>
      </c>
      <c r="L48" s="62">
        <f t="shared" si="4"/>
        <v>0.39830553276192182</v>
      </c>
      <c r="M48" s="132">
        <v>825351</v>
      </c>
      <c r="N48" s="133">
        <v>435063</v>
      </c>
      <c r="O48" s="64"/>
      <c r="P48" s="67"/>
      <c r="Q48" s="68"/>
      <c r="R48" s="69"/>
      <c r="S48" s="70"/>
      <c r="T48" s="64"/>
      <c r="U48" s="3"/>
      <c r="V48" s="64"/>
      <c r="W48" s="3"/>
      <c r="X48" s="3"/>
      <c r="Y48" s="3"/>
      <c r="Z48" s="3"/>
      <c r="AA48" s="3"/>
      <c r="AB48" s="184"/>
      <c r="AC48" s="3"/>
      <c r="AD48" s="3"/>
      <c r="AE48" s="3"/>
      <c r="AF48" s="3"/>
      <c r="AG48" s="3"/>
      <c r="AH48" s="3"/>
      <c r="AI48" s="3"/>
      <c r="AJ48" s="3"/>
      <c r="AK48" s="3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</row>
    <row r="49" spans="2:54" s="98" customFormat="1" x14ac:dyDescent="0.3">
      <c r="B49" s="42" t="s">
        <v>75</v>
      </c>
      <c r="C49" s="55"/>
      <c r="D49" s="57"/>
      <c r="E49" s="82" t="s">
        <v>67</v>
      </c>
      <c r="F49" s="58"/>
      <c r="G49" s="72"/>
      <c r="H49" s="64"/>
      <c r="I49" s="118">
        <v>198064.36</v>
      </c>
      <c r="J49" s="119">
        <v>59934</v>
      </c>
      <c r="K49" s="120">
        <f t="shared" si="3"/>
        <v>1.9088148954829756</v>
      </c>
      <c r="L49" s="62">
        <f t="shared" si="4"/>
        <v>1.1751764705882353</v>
      </c>
      <c r="M49" s="132">
        <v>103763</v>
      </c>
      <c r="N49" s="133">
        <v>51000</v>
      </c>
      <c r="O49" s="64"/>
      <c r="P49" s="67"/>
      <c r="Q49" s="68"/>
      <c r="R49" s="69"/>
      <c r="S49" s="70"/>
      <c r="T49" s="64"/>
      <c r="U49" s="3"/>
      <c r="V49" s="64"/>
      <c r="W49" s="3"/>
      <c r="X49" s="3"/>
      <c r="Y49" s="3"/>
      <c r="Z49" s="3"/>
      <c r="AA49" s="3"/>
      <c r="AB49" s="184"/>
      <c r="AC49" s="3"/>
      <c r="AD49" s="3"/>
      <c r="AE49" s="3"/>
      <c r="AF49" s="3"/>
      <c r="AG49" s="3"/>
      <c r="AH49" s="3"/>
      <c r="AI49" s="3"/>
      <c r="AJ49" s="3"/>
      <c r="AK49" s="3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</row>
    <row r="50" spans="2:54" s="98" customFormat="1" x14ac:dyDescent="0.3">
      <c r="B50" s="42" t="s">
        <v>78</v>
      </c>
      <c r="C50" s="55"/>
      <c r="D50" s="57"/>
      <c r="E50" s="82" t="s">
        <v>68</v>
      </c>
      <c r="F50" s="58"/>
      <c r="G50" s="72"/>
      <c r="H50" s="64"/>
      <c r="I50" s="118">
        <v>163318.02000000002</v>
      </c>
      <c r="J50" s="119">
        <v>6656</v>
      </c>
      <c r="K50" s="120">
        <f t="shared" si="3"/>
        <v>9.5868944648103541E-2</v>
      </c>
      <c r="L50" s="62">
        <f t="shared" si="4"/>
        <v>1.1908894097439659E-2</v>
      </c>
      <c r="M50" s="132">
        <v>1703555</v>
      </c>
      <c r="N50" s="133">
        <v>558910</v>
      </c>
      <c r="O50" s="64"/>
      <c r="P50" s="67"/>
      <c r="Q50" s="68"/>
      <c r="R50" s="69"/>
      <c r="S50" s="70"/>
      <c r="T50" s="64"/>
      <c r="U50" s="3"/>
      <c r="V50" s="64"/>
      <c r="W50" s="3"/>
      <c r="X50" s="3"/>
      <c r="Y50" s="3"/>
      <c r="Z50" s="3"/>
      <c r="AA50" s="3"/>
      <c r="AB50" s="184"/>
      <c r="AC50" s="3"/>
      <c r="AD50" s="3"/>
      <c r="AE50" s="3"/>
      <c r="AF50" s="3"/>
      <c r="AG50" s="3"/>
      <c r="AH50" s="3"/>
      <c r="AI50" s="3"/>
      <c r="AJ50" s="3"/>
      <c r="AK50" s="3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</row>
    <row r="51" spans="2:54" s="98" customFormat="1" x14ac:dyDescent="0.3">
      <c r="B51" s="42" t="s">
        <v>81</v>
      </c>
      <c r="C51" s="55"/>
      <c r="D51" s="57"/>
      <c r="E51" s="82" t="s">
        <v>69</v>
      </c>
      <c r="F51" s="58"/>
      <c r="G51" s="72"/>
      <c r="H51" s="64"/>
      <c r="I51" s="118">
        <v>7525.22</v>
      </c>
      <c r="J51" s="119">
        <v>0</v>
      </c>
      <c r="K51" s="120">
        <f t="shared" si="3"/>
        <v>8.2518806061802313E-2</v>
      </c>
      <c r="L51" s="62">
        <f t="shared" si="4"/>
        <v>0</v>
      </c>
      <c r="M51" s="132">
        <v>91194</v>
      </c>
      <c r="N51" s="133">
        <v>38790</v>
      </c>
      <c r="O51" s="64"/>
      <c r="P51" s="67"/>
      <c r="Q51" s="68"/>
      <c r="R51" s="69"/>
      <c r="S51" s="70"/>
      <c r="T51" s="64"/>
      <c r="U51" s="3"/>
      <c r="V51" s="64"/>
      <c r="W51" s="3"/>
      <c r="X51" s="3"/>
      <c r="Y51" s="3"/>
      <c r="Z51" s="3"/>
      <c r="AA51" s="3"/>
      <c r="AB51" s="184"/>
      <c r="AC51" s="3"/>
      <c r="AD51" s="3"/>
      <c r="AE51" s="3"/>
      <c r="AF51" s="3"/>
      <c r="AG51" s="3"/>
      <c r="AH51" s="3"/>
      <c r="AI51" s="3"/>
      <c r="AJ51" s="3"/>
      <c r="AK51" s="3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</row>
    <row r="52" spans="2:54" s="98" customFormat="1" x14ac:dyDescent="0.3">
      <c r="B52" s="42" t="s">
        <v>83</v>
      </c>
      <c r="C52" s="55"/>
      <c r="D52" s="57"/>
      <c r="E52" s="82" t="s">
        <v>70</v>
      </c>
      <c r="F52" s="58"/>
      <c r="G52" s="72"/>
      <c r="H52" s="64"/>
      <c r="I52" s="118">
        <v>153487.97999999998</v>
      </c>
      <c r="J52" s="119">
        <v>19500</v>
      </c>
      <c r="K52" s="120">
        <f t="shared" si="3"/>
        <v>0.17997720501067632</v>
      </c>
      <c r="L52" s="62">
        <f t="shared" si="4"/>
        <v>7.3214687992791169E-2</v>
      </c>
      <c r="M52" s="132">
        <v>852819</v>
      </c>
      <c r="N52" s="133">
        <v>266340</v>
      </c>
      <c r="O52" s="64"/>
      <c r="P52" s="67"/>
      <c r="Q52" s="68"/>
      <c r="R52" s="69"/>
      <c r="S52" s="70"/>
      <c r="T52" s="64"/>
      <c r="U52" s="3"/>
      <c r="V52" s="64"/>
      <c r="W52" s="3"/>
      <c r="X52" s="3"/>
      <c r="Y52" s="3"/>
      <c r="Z52" s="3"/>
      <c r="AA52" s="3"/>
      <c r="AB52" s="184"/>
      <c r="AC52" s="3"/>
      <c r="AD52" s="3"/>
      <c r="AE52" s="3"/>
      <c r="AF52" s="3"/>
      <c r="AG52" s="3"/>
      <c r="AH52" s="3"/>
      <c r="AI52" s="3"/>
      <c r="AJ52" s="3"/>
      <c r="AK52" s="3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</row>
    <row r="53" spans="2:54" s="98" customFormat="1" x14ac:dyDescent="0.3">
      <c r="B53" s="42" t="s">
        <v>85</v>
      </c>
      <c r="C53" s="55"/>
      <c r="D53" s="57"/>
      <c r="E53" s="130" t="s">
        <v>71</v>
      </c>
      <c r="F53" s="58"/>
      <c r="G53" s="72"/>
      <c r="H53" s="64"/>
      <c r="I53" s="118">
        <v>0</v>
      </c>
      <c r="J53" s="119">
        <v>0</v>
      </c>
      <c r="K53" s="120"/>
      <c r="L53" s="62"/>
      <c r="M53" s="132">
        <v>0</v>
      </c>
      <c r="N53" s="133">
        <v>0</v>
      </c>
      <c r="O53" s="64"/>
      <c r="P53" s="67"/>
      <c r="Q53" s="68"/>
      <c r="R53" s="69"/>
      <c r="S53" s="70"/>
      <c r="T53" s="64"/>
      <c r="U53" s="3"/>
      <c r="V53" s="64"/>
      <c r="W53" s="3"/>
      <c r="X53" s="3"/>
      <c r="Y53" s="3"/>
      <c r="Z53" s="3"/>
      <c r="AA53" s="3"/>
      <c r="AB53" s="184"/>
      <c r="AC53" s="3"/>
      <c r="AD53" s="3"/>
      <c r="AE53" s="3"/>
      <c r="AF53" s="3"/>
      <c r="AG53" s="3"/>
      <c r="AH53" s="3"/>
      <c r="AI53" s="3"/>
      <c r="AJ53" s="3"/>
      <c r="AK53" s="3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</row>
    <row r="54" spans="2:54" x14ac:dyDescent="0.3">
      <c r="B54" s="42"/>
      <c r="C54" s="55"/>
      <c r="D54" s="57"/>
      <c r="E54" s="57"/>
      <c r="F54" s="56"/>
      <c r="G54" s="59"/>
      <c r="H54" s="64"/>
      <c r="I54" s="138"/>
      <c r="J54" s="140"/>
      <c r="K54" s="61"/>
      <c r="L54" s="62"/>
      <c r="M54" s="63"/>
      <c r="N54" s="66"/>
      <c r="O54" s="64"/>
      <c r="P54" s="64"/>
      <c r="Q54" s="64"/>
      <c r="R54" s="69"/>
      <c r="S54" s="70"/>
      <c r="T54" s="64"/>
      <c r="U54" s="64"/>
      <c r="V54" s="64"/>
    </row>
    <row r="55" spans="2:54" x14ac:dyDescent="0.3">
      <c r="B55" s="42" t="s">
        <v>87</v>
      </c>
      <c r="C55" s="55"/>
      <c r="D55" s="1"/>
      <c r="E55" s="1"/>
      <c r="F55" s="141" t="s">
        <v>73</v>
      </c>
      <c r="G55" s="142"/>
      <c r="H55" s="144"/>
      <c r="I55" s="143">
        <f>SUM(I40:I46)</f>
        <v>6874157.1499999994</v>
      </c>
      <c r="J55" s="145">
        <f>SUM(J40:J46)</f>
        <v>3689788</v>
      </c>
      <c r="K55" s="74">
        <f t="shared" si="3"/>
        <v>0.72080793550080369</v>
      </c>
      <c r="L55" s="75">
        <f t="shared" si="4"/>
        <v>1.0685813810571629</v>
      </c>
      <c r="M55" s="76">
        <f>SUM(M40:M46)</f>
        <v>9536739</v>
      </c>
      <c r="N55" s="146">
        <v>3452978</v>
      </c>
      <c r="O55" s="144"/>
      <c r="P55" s="147"/>
      <c r="Q55" s="148"/>
      <c r="R55" s="147"/>
      <c r="S55" s="149"/>
      <c r="T55" s="144"/>
      <c r="U55" s="144"/>
      <c r="V55" s="64"/>
    </row>
    <row r="56" spans="2:54" s="167" customFormat="1" x14ac:dyDescent="0.3">
      <c r="B56" s="150"/>
      <c r="C56" s="151"/>
      <c r="D56" s="152"/>
      <c r="E56" s="152"/>
      <c r="F56" s="185"/>
      <c r="G56" s="154"/>
      <c r="H56" s="157"/>
      <c r="I56" s="158"/>
      <c r="J56" s="186"/>
      <c r="K56" s="187"/>
      <c r="L56" s="155"/>
      <c r="M56" s="156"/>
      <c r="N56" s="161"/>
      <c r="O56" s="157"/>
      <c r="P56" s="162"/>
      <c r="Q56" s="163"/>
      <c r="R56" s="162"/>
      <c r="S56" s="164"/>
      <c r="T56" s="157"/>
      <c r="U56" s="157"/>
      <c r="V56" s="165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</row>
    <row r="57" spans="2:54" x14ac:dyDescent="0.3">
      <c r="B57" s="42" t="s">
        <v>92</v>
      </c>
      <c r="C57" s="188"/>
      <c r="D57" s="189"/>
      <c r="E57" s="189"/>
      <c r="F57" s="190" t="s">
        <v>74</v>
      </c>
      <c r="G57" s="142"/>
      <c r="H57" s="144"/>
      <c r="I57" s="191"/>
      <c r="J57" s="194"/>
      <c r="K57" s="195"/>
      <c r="L57" s="192"/>
      <c r="M57" s="193"/>
      <c r="N57" s="196"/>
      <c r="O57" s="144"/>
      <c r="P57" s="147"/>
      <c r="Q57" s="148"/>
      <c r="R57" s="147"/>
      <c r="S57" s="149"/>
      <c r="T57" s="144"/>
      <c r="U57" s="144"/>
      <c r="V57" s="64"/>
    </row>
    <row r="58" spans="2:54" x14ac:dyDescent="0.3">
      <c r="B58" s="42" t="s">
        <v>94</v>
      </c>
      <c r="C58" s="55">
        <v>249</v>
      </c>
      <c r="D58" s="71" t="s">
        <v>76</v>
      </c>
      <c r="E58" s="1"/>
      <c r="F58" s="71"/>
      <c r="G58" s="142"/>
      <c r="H58" s="144"/>
      <c r="I58" s="60">
        <v>568067.55000000005</v>
      </c>
      <c r="J58" s="197">
        <v>747433</v>
      </c>
      <c r="K58" s="120">
        <f t="shared" ref="K58:K62" si="5">I58/M58</f>
        <v>3.1379919791856556</v>
      </c>
      <c r="L58" s="62">
        <f t="shared" ref="L58:L62" si="6">J58/N58</f>
        <v>1.7360804963196439</v>
      </c>
      <c r="M58" s="63">
        <v>181029</v>
      </c>
      <c r="N58" s="198">
        <v>430529</v>
      </c>
      <c r="O58" s="144"/>
      <c r="P58" s="147"/>
      <c r="Q58" s="148"/>
      <c r="R58" s="147"/>
      <c r="S58" s="149"/>
      <c r="T58" s="144"/>
      <c r="U58" s="144"/>
      <c r="V58" s="64"/>
    </row>
    <row r="59" spans="2:54" s="534" customFormat="1" x14ac:dyDescent="0.3">
      <c r="B59" s="504"/>
      <c r="C59" s="505"/>
      <c r="D59" s="535"/>
      <c r="E59" s="535" t="s">
        <v>206</v>
      </c>
      <c r="F59" s="536"/>
      <c r="G59" s="469"/>
      <c r="H59" s="470"/>
      <c r="I59" s="511"/>
      <c r="J59" s="537">
        <v>-109932</v>
      </c>
      <c r="K59" s="529"/>
      <c r="L59" s="514"/>
      <c r="M59" s="538"/>
      <c r="N59" s="539"/>
      <c r="O59" s="470"/>
      <c r="P59" s="471"/>
      <c r="Q59" s="472"/>
      <c r="R59" s="471"/>
      <c r="S59" s="473"/>
      <c r="T59" s="470"/>
      <c r="U59" s="470"/>
      <c r="V59" s="526"/>
      <c r="W59" s="532"/>
      <c r="X59" s="532"/>
      <c r="Y59" s="532"/>
      <c r="Z59" s="532"/>
      <c r="AA59" s="532"/>
      <c r="AB59" s="532"/>
      <c r="AC59" s="532"/>
      <c r="AD59" s="532"/>
      <c r="AE59" s="532"/>
      <c r="AF59" s="532"/>
      <c r="AG59" s="532"/>
      <c r="AH59" s="532"/>
      <c r="AI59" s="532"/>
      <c r="AJ59" s="532"/>
      <c r="AK59" s="532"/>
    </row>
    <row r="60" spans="2:54" x14ac:dyDescent="0.3">
      <c r="B60" s="42" t="s">
        <v>96</v>
      </c>
      <c r="C60" s="55">
        <v>249</v>
      </c>
      <c r="D60" s="71" t="s">
        <v>77</v>
      </c>
      <c r="E60" s="1"/>
      <c r="F60" s="71"/>
      <c r="G60" s="142"/>
      <c r="H60" s="144"/>
      <c r="I60" s="60">
        <v>0</v>
      </c>
      <c r="J60" s="197">
        <v>0</v>
      </c>
      <c r="K60" s="74"/>
      <c r="L60" s="75"/>
      <c r="M60" s="63">
        <v>0</v>
      </c>
      <c r="N60" s="146"/>
      <c r="O60" s="144"/>
      <c r="P60" s="147"/>
      <c r="Q60" s="148"/>
      <c r="R60" s="147"/>
      <c r="S60" s="149"/>
      <c r="T60" s="144"/>
      <c r="U60" s="144"/>
      <c r="V60" s="64"/>
    </row>
    <row r="61" spans="2:54" x14ac:dyDescent="0.3">
      <c r="B61" s="150"/>
      <c r="C61" s="55"/>
      <c r="D61" s="1"/>
      <c r="E61" s="1"/>
      <c r="F61" s="71"/>
      <c r="G61" s="142"/>
      <c r="H61" s="144"/>
      <c r="I61" s="143"/>
      <c r="J61" s="199"/>
      <c r="K61" s="74"/>
      <c r="L61" s="75"/>
      <c r="M61" s="76"/>
      <c r="N61" s="146"/>
      <c r="O61" s="144"/>
      <c r="P61" s="147"/>
      <c r="Q61" s="148"/>
      <c r="R61" s="147"/>
      <c r="S61" s="149"/>
      <c r="T61" s="144"/>
      <c r="U61" s="144"/>
      <c r="V61" s="64"/>
    </row>
    <row r="62" spans="2:54" x14ac:dyDescent="0.3">
      <c r="B62" s="42" t="s">
        <v>98</v>
      </c>
      <c r="C62" s="55"/>
      <c r="D62" s="1"/>
      <c r="E62" s="1"/>
      <c r="F62" s="141" t="s">
        <v>79</v>
      </c>
      <c r="G62" s="142"/>
      <c r="H62" s="144"/>
      <c r="I62" s="143">
        <f>SUM(I58:I61)</f>
        <v>568067.55000000005</v>
      </c>
      <c r="J62" s="199">
        <f>SUM(J58:J61)</f>
        <v>637501</v>
      </c>
      <c r="K62" s="74">
        <f t="shared" si="5"/>
        <v>3.1379919791856556</v>
      </c>
      <c r="L62" s="75">
        <f t="shared" si="6"/>
        <v>1.4807388120196316</v>
      </c>
      <c r="M62" s="76">
        <f>SUM(M58:M60)</f>
        <v>181029</v>
      </c>
      <c r="N62" s="146">
        <v>430529</v>
      </c>
      <c r="O62" s="144"/>
      <c r="P62" s="147"/>
      <c r="Q62" s="148"/>
      <c r="R62" s="147"/>
      <c r="S62" s="149"/>
      <c r="T62" s="144"/>
      <c r="U62" s="144"/>
      <c r="V62" s="64"/>
    </row>
    <row r="63" spans="2:54" s="167" customFormat="1" x14ac:dyDescent="0.3">
      <c r="B63" s="42"/>
      <c r="C63" s="151"/>
      <c r="D63" s="152"/>
      <c r="E63" s="152"/>
      <c r="F63" s="185"/>
      <c r="G63" s="154"/>
      <c r="H63" s="157"/>
      <c r="I63" s="158"/>
      <c r="J63" s="186"/>
      <c r="K63" s="187"/>
      <c r="L63" s="155"/>
      <c r="M63" s="156"/>
      <c r="N63" s="161"/>
      <c r="O63" s="157"/>
      <c r="P63" s="162"/>
      <c r="Q63" s="163"/>
      <c r="R63" s="162"/>
      <c r="S63" s="164"/>
      <c r="T63" s="157"/>
      <c r="U63" s="157"/>
      <c r="V63" s="165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</row>
    <row r="64" spans="2:54" s="212" customFormat="1" x14ac:dyDescent="0.3">
      <c r="B64" s="42" t="s">
        <v>100</v>
      </c>
      <c r="C64" s="200"/>
      <c r="D64" s="201"/>
      <c r="E64" s="201"/>
      <c r="F64" s="202" t="s">
        <v>80</v>
      </c>
      <c r="G64" s="179"/>
      <c r="H64" s="206"/>
      <c r="I64" s="203"/>
      <c r="J64" s="207"/>
      <c r="K64" s="205"/>
      <c r="L64" s="204"/>
      <c r="M64" s="208"/>
      <c r="N64" s="209"/>
      <c r="O64" s="206"/>
      <c r="P64" s="206"/>
      <c r="Q64" s="206"/>
      <c r="R64" s="206"/>
      <c r="S64" s="206"/>
      <c r="T64" s="206"/>
      <c r="U64" s="206"/>
      <c r="V64" s="6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210"/>
      <c r="AI64" s="210"/>
      <c r="AJ64" s="210"/>
      <c r="AK64" s="210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</row>
    <row r="65" spans="1:477" s="215" customFormat="1" ht="12.9" x14ac:dyDescent="0.3">
      <c r="B65" s="42" t="s">
        <v>102</v>
      </c>
      <c r="C65" s="55">
        <v>254</v>
      </c>
      <c r="D65" s="58" t="s">
        <v>82</v>
      </c>
      <c r="E65" s="1"/>
      <c r="F65" s="58"/>
      <c r="G65" s="3"/>
      <c r="H65" s="68"/>
      <c r="I65" s="138">
        <v>0</v>
      </c>
      <c r="J65" s="140"/>
      <c r="K65" s="180"/>
      <c r="L65" s="62"/>
      <c r="M65" s="63">
        <v>0</v>
      </c>
      <c r="N65" s="66"/>
      <c r="O65" s="68"/>
      <c r="P65" s="68"/>
      <c r="Q65" s="68"/>
      <c r="R65" s="68"/>
      <c r="S65" s="68"/>
      <c r="T65" s="68"/>
      <c r="U65" s="68"/>
      <c r="V65" s="6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213"/>
      <c r="AI65" s="213"/>
      <c r="AJ65" s="213"/>
      <c r="AK65" s="213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</row>
    <row r="66" spans="1:477" s="215" customFormat="1" x14ac:dyDescent="0.3">
      <c r="B66" s="42" t="s">
        <v>104</v>
      </c>
      <c r="C66" s="55"/>
      <c r="D66" s="58" t="s">
        <v>84</v>
      </c>
      <c r="E66" s="1"/>
      <c r="F66" s="58"/>
      <c r="G66" s="3"/>
      <c r="H66" s="68"/>
      <c r="I66" s="138">
        <v>2576536.65</v>
      </c>
      <c r="J66" s="140"/>
      <c r="K66" s="180">
        <f t="shared" ref="K66" si="7">I66/M66</f>
        <v>1.0407070204010411</v>
      </c>
      <c r="L66" s="62"/>
      <c r="M66" s="63">
        <v>2475756</v>
      </c>
      <c r="N66" s="198">
        <v>37680</v>
      </c>
      <c r="O66" s="68"/>
      <c r="P66" s="68"/>
      <c r="Q66" s="68"/>
      <c r="R66" s="68"/>
      <c r="S66" s="68"/>
      <c r="T66" s="68"/>
      <c r="U66" s="68"/>
      <c r="V66" s="64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213"/>
      <c r="AI66" s="213"/>
      <c r="AJ66" s="213"/>
      <c r="AK66" s="213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</row>
    <row r="67" spans="1:477" s="215" customFormat="1" x14ac:dyDescent="0.3">
      <c r="B67" s="150" t="s">
        <v>109</v>
      </c>
      <c r="C67" s="55">
        <v>292</v>
      </c>
      <c r="D67" s="58" t="s">
        <v>86</v>
      </c>
      <c r="E67" s="1"/>
      <c r="F67" s="58"/>
      <c r="G67" s="3"/>
      <c r="H67" s="68"/>
      <c r="I67" s="138">
        <v>0</v>
      </c>
      <c r="J67" s="140"/>
      <c r="K67" s="180"/>
      <c r="L67" s="62"/>
      <c r="M67" s="63">
        <v>0</v>
      </c>
      <c r="N67" s="66"/>
      <c r="O67" s="68"/>
      <c r="P67" s="68"/>
      <c r="Q67" s="68"/>
      <c r="R67" s="68"/>
      <c r="S67" s="68"/>
      <c r="T67" s="68"/>
      <c r="U67" s="68"/>
      <c r="V67" s="64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213"/>
      <c r="AI67" s="213"/>
      <c r="AJ67" s="213"/>
      <c r="AK67" s="213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</row>
    <row r="68" spans="1:477" s="215" customFormat="1" ht="11.4" customHeight="1" x14ac:dyDescent="0.3">
      <c r="B68" s="42"/>
      <c r="C68" s="55"/>
      <c r="D68" s="1"/>
      <c r="E68" s="1"/>
      <c r="F68" s="58"/>
      <c r="G68" s="3"/>
      <c r="H68" s="68"/>
      <c r="I68" s="138"/>
      <c r="J68" s="140"/>
      <c r="K68" s="180"/>
      <c r="L68" s="62"/>
      <c r="M68" s="63"/>
      <c r="N68" s="66"/>
      <c r="O68" s="68"/>
      <c r="P68" s="68"/>
      <c r="Q68" s="68"/>
      <c r="R68" s="68"/>
      <c r="S68" s="68"/>
      <c r="T68" s="68"/>
      <c r="U68" s="68"/>
      <c r="V68" s="6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213"/>
      <c r="AI68" s="213"/>
      <c r="AJ68" s="213"/>
      <c r="AK68" s="213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</row>
    <row r="69" spans="1:477" s="215" customFormat="1" ht="12.9" thickBot="1" x14ac:dyDescent="0.35">
      <c r="B69" s="42" t="s">
        <v>109</v>
      </c>
      <c r="C69" s="55"/>
      <c r="D69" s="1"/>
      <c r="E69" s="1"/>
      <c r="F69" s="141" t="s">
        <v>88</v>
      </c>
      <c r="G69" s="3"/>
      <c r="H69" s="68"/>
      <c r="I69" s="143">
        <f>SUM(I65:I68)</f>
        <v>2576536.65</v>
      </c>
      <c r="J69" s="217"/>
      <c r="K69" s="216">
        <f t="shared" ref="K69:K115" si="8">I69/M69</f>
        <v>1.0407070204010411</v>
      </c>
      <c r="L69" s="75">
        <f t="shared" ref="L69" si="9">J69/N69</f>
        <v>0</v>
      </c>
      <c r="M69" s="76">
        <f>SUM(M65:M68)</f>
        <v>2475756</v>
      </c>
      <c r="N69" s="146">
        <v>37680</v>
      </c>
      <c r="O69" s="68"/>
      <c r="P69" s="68"/>
      <c r="Q69" s="68"/>
      <c r="R69" s="68"/>
      <c r="S69" s="68"/>
      <c r="T69" s="68"/>
      <c r="U69" s="68"/>
      <c r="V69" s="68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</row>
    <row r="70" spans="1:477" s="231" customFormat="1" ht="12.9" thickBot="1" x14ac:dyDescent="0.35">
      <c r="A70" s="218"/>
      <c r="B70" s="42"/>
      <c r="C70" s="440"/>
      <c r="D70" s="219"/>
      <c r="E70" s="219"/>
      <c r="F70" s="220"/>
      <c r="G70" s="221"/>
      <c r="H70" s="226"/>
      <c r="I70" s="227"/>
      <c r="J70" s="228"/>
      <c r="K70" s="222"/>
      <c r="L70" s="229"/>
      <c r="M70" s="223"/>
      <c r="N70" s="224"/>
      <c r="O70" s="225"/>
      <c r="P70" s="226"/>
      <c r="Q70" s="226"/>
      <c r="R70" s="226"/>
      <c r="S70" s="226"/>
      <c r="T70" s="226"/>
      <c r="U70" s="226"/>
      <c r="V70" s="226"/>
      <c r="W70" s="230"/>
      <c r="X70" s="230"/>
      <c r="Y70" s="230"/>
      <c r="Z70" s="230"/>
      <c r="AA70" s="230"/>
      <c r="AB70" s="230"/>
      <c r="AC70" s="230"/>
      <c r="AD70" s="230"/>
      <c r="AE70" s="230"/>
      <c r="AF70" s="230"/>
      <c r="AG70" s="230"/>
      <c r="AH70" s="230"/>
      <c r="AI70" s="230"/>
      <c r="AJ70" s="230"/>
      <c r="AK70" s="230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18"/>
      <c r="CI70" s="218"/>
      <c r="CJ70" s="218"/>
      <c r="CK70" s="218"/>
      <c r="CL70" s="218"/>
      <c r="CM70" s="218"/>
      <c r="CN70" s="218"/>
      <c r="CO70" s="218"/>
      <c r="CP70" s="218"/>
      <c r="CQ70" s="218"/>
      <c r="CR70" s="218"/>
      <c r="CS70" s="218"/>
      <c r="CT70" s="218"/>
      <c r="CU70" s="218"/>
      <c r="CV70" s="218"/>
      <c r="CW70" s="218"/>
      <c r="CX70" s="218"/>
      <c r="CY70" s="218"/>
      <c r="CZ70" s="218"/>
      <c r="DA70" s="218"/>
      <c r="DB70" s="218"/>
      <c r="DC70" s="218"/>
      <c r="DD70" s="218"/>
      <c r="DE70" s="218"/>
      <c r="DF70" s="218"/>
      <c r="DG70" s="218"/>
      <c r="DH70" s="218"/>
      <c r="DI70" s="218"/>
      <c r="DJ70" s="218"/>
      <c r="DK70" s="218"/>
      <c r="DL70" s="218"/>
      <c r="DM70" s="218"/>
      <c r="DN70" s="218"/>
      <c r="DO70" s="218"/>
      <c r="DP70" s="218"/>
      <c r="DQ70" s="218"/>
      <c r="DR70" s="218"/>
      <c r="DS70" s="218"/>
      <c r="DT70" s="218"/>
      <c r="DU70" s="218"/>
      <c r="DV70" s="218"/>
      <c r="DW70" s="218"/>
      <c r="DX70" s="218"/>
      <c r="DY70" s="218"/>
      <c r="DZ70" s="218"/>
      <c r="EA70" s="218"/>
      <c r="EB70" s="218"/>
      <c r="EC70" s="218"/>
      <c r="ED70" s="218"/>
      <c r="EE70" s="218"/>
      <c r="EF70" s="218"/>
      <c r="EG70" s="218"/>
      <c r="EH70" s="218"/>
      <c r="EI70" s="218"/>
      <c r="EJ70" s="218"/>
      <c r="EK70" s="218"/>
      <c r="EL70" s="218"/>
      <c r="EM70" s="218"/>
      <c r="EN70" s="218"/>
      <c r="EO70" s="218"/>
      <c r="EP70" s="218"/>
      <c r="EQ70" s="218"/>
      <c r="ER70" s="218"/>
      <c r="ES70" s="218"/>
      <c r="ET70" s="218"/>
      <c r="EU70" s="218"/>
      <c r="EV70" s="218"/>
      <c r="EW70" s="218"/>
      <c r="EX70" s="218"/>
      <c r="EY70" s="218"/>
      <c r="EZ70" s="218"/>
      <c r="FA70" s="218"/>
      <c r="FB70" s="218"/>
      <c r="FC70" s="218"/>
      <c r="FD70" s="218"/>
      <c r="FE70" s="218"/>
      <c r="FF70" s="218"/>
      <c r="FG70" s="218"/>
      <c r="FH70" s="218"/>
      <c r="FI70" s="218"/>
      <c r="FJ70" s="218"/>
      <c r="FK70" s="218"/>
      <c r="FL70" s="218"/>
      <c r="FM70" s="218"/>
      <c r="FN70" s="218"/>
      <c r="FO70" s="218"/>
      <c r="FP70" s="218"/>
      <c r="FQ70" s="218"/>
      <c r="FR70" s="218"/>
      <c r="FS70" s="218"/>
      <c r="FT70" s="218"/>
      <c r="FU70" s="218"/>
      <c r="FV70" s="218"/>
      <c r="FW70" s="218"/>
      <c r="FX70" s="218"/>
      <c r="FY70" s="218"/>
      <c r="FZ70" s="218"/>
      <c r="GA70" s="218"/>
      <c r="GB70" s="218"/>
      <c r="GC70" s="218"/>
      <c r="GD70" s="218"/>
      <c r="GE70" s="218"/>
      <c r="GF70" s="218"/>
      <c r="GG70" s="218"/>
      <c r="GH70" s="218"/>
      <c r="GI70" s="218"/>
      <c r="GJ70" s="218"/>
      <c r="GK70" s="218"/>
      <c r="GL70" s="218"/>
      <c r="GM70" s="218"/>
      <c r="GN70" s="218"/>
      <c r="GO70" s="218"/>
      <c r="GP70" s="218"/>
      <c r="GQ70" s="218"/>
      <c r="GR70" s="218"/>
      <c r="GS70" s="218"/>
      <c r="GT70" s="218"/>
      <c r="GU70" s="218"/>
      <c r="GV70" s="218"/>
      <c r="GW70" s="218"/>
      <c r="GX70" s="218"/>
      <c r="GY70" s="218"/>
      <c r="GZ70" s="218"/>
      <c r="HA70" s="218"/>
      <c r="HB70" s="218"/>
      <c r="HC70" s="218"/>
      <c r="HD70" s="218"/>
      <c r="HE70" s="218"/>
      <c r="HF70" s="218"/>
      <c r="HG70" s="218"/>
      <c r="HH70" s="218"/>
      <c r="HI70" s="218"/>
      <c r="HJ70" s="218"/>
      <c r="HK70" s="218"/>
      <c r="HL70" s="218"/>
      <c r="HM70" s="218"/>
      <c r="HN70" s="218"/>
      <c r="HO70" s="218"/>
      <c r="HP70" s="218"/>
      <c r="HQ70" s="218"/>
      <c r="HR70" s="218"/>
      <c r="HS70" s="218"/>
      <c r="HT70" s="218"/>
      <c r="HU70" s="218"/>
      <c r="HV70" s="218"/>
      <c r="HW70" s="218"/>
      <c r="HX70" s="218"/>
      <c r="HY70" s="218"/>
      <c r="HZ70" s="218"/>
      <c r="IA70" s="218"/>
      <c r="IB70" s="218"/>
      <c r="IC70" s="218"/>
      <c r="ID70" s="218"/>
      <c r="IE70" s="218"/>
      <c r="IF70" s="218"/>
      <c r="IG70" s="218"/>
      <c r="IH70" s="218"/>
      <c r="II70" s="218"/>
      <c r="IJ70" s="218"/>
      <c r="IK70" s="218"/>
      <c r="IL70" s="218"/>
      <c r="IM70" s="218"/>
      <c r="IN70" s="218"/>
      <c r="IO70" s="218"/>
      <c r="IP70" s="218"/>
      <c r="IQ70" s="218"/>
      <c r="IR70" s="218"/>
      <c r="IS70" s="218"/>
      <c r="IT70" s="218"/>
      <c r="IU70" s="218"/>
      <c r="IV70" s="218"/>
      <c r="IW70" s="218"/>
      <c r="IX70" s="218"/>
      <c r="IY70" s="218"/>
      <c r="IZ70" s="218"/>
      <c r="JA70" s="218"/>
      <c r="JB70" s="218"/>
      <c r="JC70" s="218"/>
      <c r="JD70" s="218"/>
      <c r="JE70" s="218"/>
      <c r="JF70" s="218"/>
      <c r="JG70" s="218"/>
      <c r="JH70" s="218"/>
      <c r="JI70" s="218"/>
      <c r="JJ70" s="218"/>
      <c r="JK70" s="218"/>
      <c r="JL70" s="218"/>
      <c r="JM70" s="218"/>
      <c r="JN70" s="218"/>
      <c r="JO70" s="218"/>
      <c r="JP70" s="218"/>
      <c r="JQ70" s="218"/>
      <c r="JR70" s="218"/>
      <c r="JS70" s="218"/>
      <c r="JT70" s="218"/>
      <c r="JU70" s="218"/>
      <c r="JV70" s="218"/>
      <c r="JW70" s="218"/>
      <c r="JX70" s="218"/>
      <c r="JY70" s="218"/>
      <c r="JZ70" s="218"/>
      <c r="KA70" s="218"/>
      <c r="KB70" s="218"/>
      <c r="KC70" s="218"/>
      <c r="KD70" s="218"/>
      <c r="KE70" s="218"/>
      <c r="KF70" s="218"/>
      <c r="KG70" s="218"/>
      <c r="KH70" s="218"/>
      <c r="KI70" s="218"/>
      <c r="KJ70" s="218"/>
      <c r="KK70" s="218"/>
      <c r="KL70" s="218"/>
      <c r="KM70" s="218"/>
      <c r="KN70" s="218"/>
      <c r="KO70" s="218"/>
      <c r="KP70" s="218"/>
      <c r="KQ70" s="218"/>
      <c r="KR70" s="218"/>
      <c r="KS70" s="218"/>
      <c r="KT70" s="218"/>
      <c r="KU70" s="218"/>
      <c r="KV70" s="218"/>
      <c r="KW70" s="218"/>
      <c r="KX70" s="218"/>
      <c r="KY70" s="218"/>
      <c r="KZ70" s="218"/>
      <c r="LA70" s="218"/>
      <c r="LB70" s="218"/>
      <c r="LC70" s="218"/>
      <c r="LD70" s="218"/>
      <c r="LE70" s="218"/>
      <c r="LF70" s="218"/>
      <c r="LG70" s="218"/>
      <c r="LH70" s="218"/>
      <c r="LI70" s="218"/>
      <c r="LJ70" s="218"/>
      <c r="LK70" s="218"/>
      <c r="LL70" s="218"/>
      <c r="LM70" s="218"/>
      <c r="LN70" s="218"/>
      <c r="LO70" s="218"/>
      <c r="LP70" s="218"/>
      <c r="LQ70" s="218"/>
      <c r="LR70" s="218"/>
      <c r="LS70" s="218"/>
      <c r="LT70" s="218"/>
      <c r="LU70" s="218"/>
      <c r="LV70" s="218"/>
      <c r="LW70" s="218"/>
      <c r="LX70" s="218"/>
      <c r="LY70" s="218"/>
      <c r="LZ70" s="218"/>
      <c r="MA70" s="218"/>
      <c r="MB70" s="218"/>
      <c r="MC70" s="218"/>
      <c r="MD70" s="218"/>
      <c r="ME70" s="218"/>
      <c r="MF70" s="218"/>
      <c r="MG70" s="218"/>
      <c r="MH70" s="218"/>
      <c r="MI70" s="218"/>
      <c r="MJ70" s="218"/>
      <c r="MK70" s="218"/>
      <c r="ML70" s="218"/>
      <c r="MM70" s="218"/>
      <c r="MN70" s="218"/>
      <c r="MO70" s="218"/>
      <c r="MP70" s="218"/>
      <c r="MQ70" s="218"/>
      <c r="MR70" s="218"/>
      <c r="MS70" s="218"/>
      <c r="MT70" s="218"/>
      <c r="MU70" s="218"/>
      <c r="MV70" s="218"/>
      <c r="MW70" s="218"/>
      <c r="MX70" s="218"/>
      <c r="MY70" s="218"/>
      <c r="MZ70" s="218"/>
      <c r="NA70" s="218"/>
      <c r="NB70" s="218"/>
      <c r="NC70" s="218"/>
      <c r="ND70" s="218"/>
      <c r="NE70" s="218"/>
      <c r="NF70" s="218"/>
      <c r="NG70" s="218"/>
      <c r="NH70" s="218"/>
      <c r="NI70" s="218"/>
      <c r="NJ70" s="218"/>
      <c r="NK70" s="218"/>
      <c r="NL70" s="218"/>
      <c r="NM70" s="218"/>
      <c r="NN70" s="218"/>
      <c r="NO70" s="218"/>
      <c r="NP70" s="218"/>
      <c r="NQ70" s="218"/>
      <c r="NR70" s="218"/>
      <c r="NS70" s="218"/>
      <c r="NT70" s="218"/>
      <c r="NU70" s="218"/>
      <c r="NV70" s="218"/>
      <c r="NW70" s="218"/>
      <c r="NX70" s="218"/>
      <c r="NY70" s="218"/>
      <c r="NZ70" s="218"/>
      <c r="OA70" s="218"/>
      <c r="OB70" s="218"/>
      <c r="OC70" s="218"/>
      <c r="OD70" s="218"/>
      <c r="OE70" s="218"/>
      <c r="OF70" s="218"/>
      <c r="OG70" s="218"/>
      <c r="OH70" s="218"/>
      <c r="OI70" s="218"/>
      <c r="OJ70" s="218"/>
      <c r="OK70" s="218"/>
      <c r="OL70" s="218"/>
      <c r="OM70" s="218"/>
      <c r="ON70" s="218"/>
      <c r="OO70" s="218"/>
      <c r="OP70" s="218"/>
      <c r="OQ70" s="218"/>
      <c r="OR70" s="218"/>
      <c r="OS70" s="218"/>
      <c r="OT70" s="218"/>
      <c r="OU70" s="218"/>
      <c r="OV70" s="218"/>
      <c r="OW70" s="218"/>
      <c r="OX70" s="218"/>
      <c r="OY70" s="218"/>
      <c r="OZ70" s="218"/>
      <c r="PA70" s="218"/>
      <c r="PB70" s="218"/>
      <c r="PC70" s="218"/>
      <c r="PD70" s="218"/>
      <c r="PE70" s="218"/>
      <c r="PF70" s="218"/>
      <c r="PG70" s="218"/>
      <c r="PH70" s="218"/>
      <c r="PI70" s="218"/>
      <c r="PJ70" s="218"/>
      <c r="PK70" s="218"/>
      <c r="PL70" s="218"/>
      <c r="PM70" s="218"/>
      <c r="PN70" s="218"/>
      <c r="PO70" s="218"/>
      <c r="PP70" s="218"/>
      <c r="PQ70" s="218"/>
      <c r="PR70" s="218"/>
      <c r="PS70" s="218"/>
      <c r="PT70" s="218"/>
      <c r="PU70" s="218"/>
      <c r="PV70" s="218"/>
      <c r="PW70" s="218"/>
      <c r="PX70" s="218"/>
      <c r="PY70" s="218"/>
      <c r="PZ70" s="218"/>
      <c r="QA70" s="218"/>
      <c r="QB70" s="218"/>
      <c r="QC70" s="218"/>
      <c r="QD70" s="218"/>
      <c r="QE70" s="218"/>
      <c r="QF70" s="218"/>
      <c r="QG70" s="218"/>
      <c r="QH70" s="218"/>
      <c r="QI70" s="218"/>
      <c r="QJ70" s="218"/>
      <c r="QK70" s="218"/>
      <c r="QL70" s="218"/>
      <c r="QM70" s="218"/>
      <c r="QN70" s="218"/>
      <c r="QO70" s="218"/>
      <c r="QP70" s="218"/>
      <c r="QQ70" s="218"/>
      <c r="QR70" s="218"/>
      <c r="QS70" s="218"/>
      <c r="QT70" s="218"/>
      <c r="QU70" s="218"/>
      <c r="QV70" s="218"/>
      <c r="QW70" s="218"/>
      <c r="QX70" s="218"/>
      <c r="QY70" s="218"/>
      <c r="QZ70" s="218"/>
      <c r="RA70" s="218"/>
      <c r="RB70" s="218"/>
      <c r="RC70" s="218"/>
      <c r="RD70" s="218"/>
      <c r="RE70" s="218"/>
      <c r="RF70" s="218"/>
      <c r="RG70" s="218"/>
      <c r="RH70" s="218"/>
      <c r="RI70" s="218"/>
    </row>
    <row r="71" spans="1:477" s="215" customFormat="1" hidden="1" x14ac:dyDescent="0.3">
      <c r="B71" s="578" t="s">
        <v>89</v>
      </c>
      <c r="C71" s="441"/>
      <c r="D71" s="1"/>
      <c r="E71" s="1"/>
      <c r="F71" s="232"/>
      <c r="G71" s="3"/>
      <c r="H71" s="68"/>
      <c r="I71" s="233"/>
      <c r="J71" s="217"/>
      <c r="K71" s="75"/>
      <c r="L71" s="75"/>
      <c r="M71" s="234"/>
      <c r="N71" s="145"/>
      <c r="O71" s="68"/>
      <c r="P71" s="68"/>
      <c r="Q71" s="68"/>
      <c r="R71" s="68"/>
      <c r="S71" s="68"/>
      <c r="T71" s="68"/>
      <c r="U71" s="68"/>
      <c r="V71" s="68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</row>
    <row r="72" spans="1:477" s="215" customFormat="1" ht="13.75" hidden="1" x14ac:dyDescent="0.3">
      <c r="B72" s="578"/>
      <c r="C72" s="235" t="s">
        <v>163</v>
      </c>
      <c r="D72" s="1"/>
      <c r="E72" s="1"/>
      <c r="F72" s="232"/>
      <c r="G72" s="3"/>
      <c r="H72" s="68"/>
      <c r="I72" s="233"/>
      <c r="J72" s="217"/>
      <c r="K72" s="75"/>
      <c r="L72" s="75"/>
      <c r="M72" s="234"/>
      <c r="N72" s="145"/>
      <c r="O72" s="68"/>
      <c r="P72" s="68"/>
      <c r="Q72" s="68"/>
      <c r="R72" s="68"/>
      <c r="S72" s="68"/>
      <c r="T72" s="68"/>
      <c r="U72" s="68"/>
      <c r="V72" s="68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</row>
    <row r="73" spans="1:477" s="215" customFormat="1" ht="4.5" hidden="1" customHeight="1" thickBot="1" x14ac:dyDescent="0.35">
      <c r="B73" s="578"/>
      <c r="C73" s="236"/>
      <c r="D73" s="237"/>
      <c r="E73" s="237"/>
      <c r="F73" s="238"/>
      <c r="G73" s="3"/>
      <c r="H73" s="68"/>
      <c r="I73" s="239"/>
      <c r="J73" s="244"/>
      <c r="K73" s="240"/>
      <c r="L73" s="240"/>
      <c r="M73" s="242"/>
      <c r="N73" s="243"/>
      <c r="O73" s="68"/>
      <c r="P73" s="68"/>
      <c r="Q73" s="68"/>
      <c r="R73" s="68"/>
      <c r="S73" s="68"/>
      <c r="T73" s="68"/>
      <c r="U73" s="68"/>
      <c r="V73" s="68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</row>
    <row r="74" spans="1:477" ht="18" hidden="1" customHeight="1" x14ac:dyDescent="0.35">
      <c r="B74" s="579"/>
      <c r="C74" s="245"/>
      <c r="D74" s="246"/>
      <c r="E74" s="246"/>
      <c r="F74" s="247" t="s">
        <v>173</v>
      </c>
      <c r="G74" s="248"/>
      <c r="H74" s="253"/>
      <c r="I74" s="249">
        <v>28365488.189999998</v>
      </c>
      <c r="J74" s="250">
        <v>8093741</v>
      </c>
      <c r="K74" s="251"/>
      <c r="L74" s="416"/>
      <c r="M74" s="251">
        <v>29481162</v>
      </c>
      <c r="N74" s="252">
        <v>7426496</v>
      </c>
      <c r="O74" s="253"/>
      <c r="P74" s="254"/>
      <c r="Q74" s="255"/>
      <c r="R74" s="254"/>
      <c r="S74" s="255"/>
      <c r="T74" s="253"/>
      <c r="U74" s="253"/>
      <c r="V74" s="253"/>
      <c r="W74" s="256"/>
      <c r="AL74" s="257"/>
    </row>
    <row r="75" spans="1:477" ht="14.25" hidden="1" customHeight="1" x14ac:dyDescent="0.3">
      <c r="B75" s="579"/>
      <c r="C75" s="258"/>
      <c r="D75" s="259"/>
      <c r="E75" s="259"/>
      <c r="F75" s="260" t="s">
        <v>90</v>
      </c>
      <c r="G75" s="142"/>
      <c r="H75" s="266"/>
      <c r="I75" s="261"/>
      <c r="J75" s="262"/>
      <c r="K75" s="267"/>
      <c r="L75" s="268"/>
      <c r="M75" s="264"/>
      <c r="N75" s="265"/>
      <c r="O75" s="266"/>
      <c r="P75" s="266"/>
      <c r="Q75" s="266"/>
      <c r="R75" s="266"/>
      <c r="S75" s="266"/>
      <c r="T75" s="266"/>
      <c r="U75" s="266"/>
      <c r="V75" s="266"/>
      <c r="W75" s="256"/>
      <c r="AL75" s="257"/>
    </row>
    <row r="76" spans="1:477" s="269" customFormat="1" ht="15" hidden="1" customHeight="1" x14ac:dyDescent="0.3">
      <c r="B76" s="579"/>
      <c r="C76" s="270"/>
      <c r="D76" s="271"/>
      <c r="E76" s="271"/>
      <c r="F76" s="465"/>
      <c r="G76" s="466"/>
      <c r="H76" s="277"/>
      <c r="I76" s="272">
        <v>0.9621563827775852</v>
      </c>
      <c r="J76" s="263">
        <v>1.0898465440498453</v>
      </c>
      <c r="K76" s="273"/>
      <c r="L76" s="274"/>
      <c r="M76" s="275"/>
      <c r="N76" s="276"/>
      <c r="O76" s="277"/>
      <c r="P76" s="277"/>
      <c r="Q76" s="277"/>
      <c r="R76" s="277"/>
      <c r="S76" s="277"/>
      <c r="T76" s="277"/>
      <c r="U76" s="277"/>
      <c r="V76" s="277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80"/>
      <c r="AM76" s="279"/>
      <c r="AN76" s="279"/>
      <c r="AO76" s="279"/>
      <c r="AP76" s="279"/>
      <c r="AQ76" s="279"/>
      <c r="AR76" s="279"/>
      <c r="AS76" s="279"/>
      <c r="AT76" s="279"/>
      <c r="AU76" s="279"/>
      <c r="AV76" s="279"/>
      <c r="AW76" s="279"/>
      <c r="AX76" s="279"/>
      <c r="AY76" s="279"/>
      <c r="AZ76" s="279"/>
      <c r="BA76" s="279"/>
      <c r="BB76" s="279"/>
    </row>
    <row r="77" spans="1:477" hidden="1" x14ac:dyDescent="0.3">
      <c r="B77" s="42"/>
      <c r="C77" s="258"/>
      <c r="D77" s="259"/>
      <c r="E77" s="259"/>
      <c r="F77" s="281"/>
      <c r="G77" s="282"/>
      <c r="I77" s="258"/>
      <c r="J77" s="259"/>
      <c r="K77" s="283"/>
      <c r="L77" s="259"/>
      <c r="M77" s="283"/>
      <c r="N77" s="284"/>
      <c r="AC77" s="285"/>
    </row>
    <row r="78" spans="1:477" s="215" customFormat="1" ht="15.45" hidden="1" x14ac:dyDescent="0.3">
      <c r="B78" s="42"/>
      <c r="C78" s="286"/>
      <c r="D78" s="284" t="s">
        <v>164</v>
      </c>
      <c r="E78" s="287"/>
      <c r="F78" s="284"/>
      <c r="G78" s="3"/>
      <c r="H78" s="293"/>
      <c r="I78" s="288">
        <v>767354.76</v>
      </c>
      <c r="J78" s="289" t="s">
        <v>25</v>
      </c>
      <c r="K78" s="290"/>
      <c r="L78" s="289"/>
      <c r="M78" s="291">
        <v>700000</v>
      </c>
      <c r="N78" s="292" t="s">
        <v>25</v>
      </c>
      <c r="O78" s="293"/>
      <c r="P78" s="293"/>
      <c r="Q78" s="293"/>
      <c r="R78" s="293"/>
      <c r="S78" s="293"/>
      <c r="T78" s="293"/>
      <c r="U78" s="293"/>
      <c r="V78" s="293"/>
      <c r="W78" s="213"/>
      <c r="X78" s="213"/>
      <c r="Y78" s="213"/>
      <c r="Z78" s="213"/>
      <c r="AA78" s="213"/>
      <c r="AB78" s="213"/>
      <c r="AC78" s="213"/>
      <c r="AD78" s="213"/>
      <c r="AE78" s="213"/>
      <c r="AF78" s="213"/>
      <c r="AG78" s="213"/>
      <c r="AH78" s="213"/>
      <c r="AI78" s="213"/>
      <c r="AJ78" s="213"/>
      <c r="AK78" s="213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</row>
    <row r="79" spans="1:477" ht="12.9" hidden="1" thickBot="1" x14ac:dyDescent="0.35">
      <c r="B79" s="42"/>
      <c r="C79" s="294"/>
      <c r="D79" s="295"/>
      <c r="E79" s="295"/>
      <c r="F79" s="296"/>
      <c r="G79" s="297"/>
      <c r="H79" s="304"/>
      <c r="I79" s="298"/>
      <c r="J79" s="299"/>
      <c r="K79" s="300"/>
      <c r="L79" s="301"/>
      <c r="M79" s="302"/>
      <c r="N79" s="303"/>
      <c r="O79" s="304"/>
      <c r="P79" s="304"/>
      <c r="Q79" s="304"/>
      <c r="R79" s="304"/>
      <c r="S79" s="304"/>
      <c r="T79" s="304"/>
      <c r="U79" s="304"/>
      <c r="V79" s="304"/>
      <c r="W79" s="305"/>
    </row>
    <row r="80" spans="1:477" s="215" customFormat="1" hidden="1" x14ac:dyDescent="0.3">
      <c r="B80" s="42"/>
      <c r="C80" s="1"/>
      <c r="D80" s="1"/>
      <c r="E80" s="1"/>
      <c r="F80" s="306"/>
      <c r="G80" s="3"/>
      <c r="H80" s="68"/>
      <c r="I80" s="233"/>
      <c r="J80" s="217"/>
      <c r="K80" s="75"/>
      <c r="L80" s="75"/>
      <c r="M80" s="234"/>
      <c r="N80" s="307"/>
      <c r="O80" s="68"/>
      <c r="P80" s="68"/>
      <c r="Q80" s="68"/>
      <c r="R80" s="68"/>
      <c r="S80" s="68"/>
      <c r="T80" s="68"/>
      <c r="U80" s="68"/>
      <c r="V80" s="68"/>
      <c r="W80" s="213"/>
      <c r="X80" s="213"/>
      <c r="Y80" s="213"/>
      <c r="Z80" s="213"/>
      <c r="AA80" s="213"/>
      <c r="AB80" s="213"/>
      <c r="AC80" s="213"/>
      <c r="AD80" s="213"/>
      <c r="AE80" s="213"/>
      <c r="AF80" s="213"/>
      <c r="AG80" s="213"/>
      <c r="AH80" s="213"/>
      <c r="AI80" s="213"/>
      <c r="AJ80" s="213"/>
      <c r="AK80" s="213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</row>
    <row r="81" spans="2:54" s="215" customFormat="1" ht="12.9" thickBot="1" x14ac:dyDescent="0.35">
      <c r="B81" s="42"/>
      <c r="C81" s="1"/>
      <c r="D81" s="1"/>
      <c r="E81" s="1"/>
      <c r="F81" s="232"/>
      <c r="G81" s="3"/>
      <c r="H81" s="68"/>
      <c r="I81" s="233"/>
      <c r="J81" s="217"/>
      <c r="K81" s="75"/>
      <c r="L81" s="75"/>
      <c r="M81" s="234"/>
      <c r="N81" s="145"/>
      <c r="O81" s="68"/>
      <c r="P81" s="68"/>
      <c r="Q81" s="68"/>
      <c r="R81" s="68"/>
      <c r="S81" s="68"/>
      <c r="T81" s="68"/>
      <c r="U81" s="68"/>
      <c r="V81" s="68"/>
      <c r="W81" s="213"/>
      <c r="X81" s="213"/>
      <c r="Y81" s="213"/>
      <c r="Z81" s="213"/>
      <c r="AA81" s="213"/>
      <c r="AB81" s="213"/>
      <c r="AC81" s="213"/>
      <c r="AD81" s="213"/>
      <c r="AE81" s="213"/>
      <c r="AF81" s="213"/>
      <c r="AG81" s="213"/>
      <c r="AH81" s="213"/>
      <c r="AI81" s="213"/>
      <c r="AJ81" s="213"/>
      <c r="AK81" s="213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</row>
    <row r="82" spans="2:54" s="215" customFormat="1" ht="14.25" customHeight="1" x14ac:dyDescent="0.3">
      <c r="B82" s="79" t="s">
        <v>111</v>
      </c>
      <c r="C82" s="429"/>
      <c r="D82" s="430"/>
      <c r="E82" s="430"/>
      <c r="F82" s="431" t="s">
        <v>91</v>
      </c>
      <c r="G82" s="179"/>
      <c r="H82" s="68"/>
      <c r="I82" s="308"/>
      <c r="J82" s="313"/>
      <c r="K82" s="309"/>
      <c r="L82" s="310"/>
      <c r="M82" s="311"/>
      <c r="N82" s="312"/>
      <c r="O82" s="68"/>
      <c r="P82" s="68"/>
      <c r="Q82" s="68"/>
      <c r="R82" s="68"/>
      <c r="S82" s="68"/>
      <c r="T82" s="68"/>
      <c r="U82" s="68"/>
      <c r="V82" s="68"/>
      <c r="W82" s="213"/>
      <c r="X82" s="213"/>
      <c r="Y82" s="213"/>
      <c r="Z82" s="213"/>
      <c r="AA82" s="213"/>
      <c r="AB82" s="213"/>
      <c r="AC82" s="213"/>
      <c r="AD82" s="213"/>
      <c r="AE82" s="213"/>
      <c r="AF82" s="213"/>
      <c r="AG82" s="213"/>
      <c r="AH82" s="213"/>
      <c r="AI82" s="213"/>
      <c r="AJ82" s="213"/>
      <c r="AK82" s="213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</row>
    <row r="83" spans="2:54" s="215" customFormat="1" x14ac:dyDescent="0.3">
      <c r="B83" s="329" t="s">
        <v>114</v>
      </c>
      <c r="C83" s="55"/>
      <c r="D83" s="58" t="s">
        <v>93</v>
      </c>
      <c r="E83" s="1"/>
      <c r="F83" s="58"/>
      <c r="G83" s="3"/>
      <c r="H83" s="293"/>
      <c r="I83" s="143">
        <f>SUM(I84:I87)</f>
        <v>381252.5</v>
      </c>
      <c r="J83" s="232"/>
      <c r="K83" s="314">
        <f t="shared" si="8"/>
        <v>0.88610617864713104</v>
      </c>
      <c r="L83" s="316"/>
      <c r="M83" s="315">
        <f>SUM(M84:M87)</f>
        <v>430256</v>
      </c>
      <c r="N83" s="78" t="s">
        <v>25</v>
      </c>
      <c r="O83" s="293"/>
      <c r="P83" s="67"/>
      <c r="Q83" s="293"/>
      <c r="R83" s="69"/>
      <c r="S83" s="293"/>
      <c r="T83" s="293"/>
      <c r="U83" s="293"/>
      <c r="V83" s="29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</row>
    <row r="84" spans="2:54" s="328" customFormat="1" x14ac:dyDescent="0.3">
      <c r="B84" s="79" t="s">
        <v>116</v>
      </c>
      <c r="C84" s="317"/>
      <c r="D84" s="318"/>
      <c r="E84" s="319" t="s">
        <v>95</v>
      </c>
      <c r="F84" s="320"/>
      <c r="G84" s="321"/>
      <c r="H84" s="324"/>
      <c r="I84" s="85">
        <v>170554.4</v>
      </c>
      <c r="J84" s="322"/>
      <c r="K84" s="325">
        <f t="shared" si="8"/>
        <v>1.001158743110057</v>
      </c>
      <c r="L84" s="322"/>
      <c r="M84" s="88">
        <v>170357</v>
      </c>
      <c r="N84" s="91" t="s">
        <v>25</v>
      </c>
      <c r="O84" s="324"/>
      <c r="P84" s="326"/>
      <c r="Q84" s="324"/>
      <c r="R84" s="327"/>
      <c r="S84" s="324"/>
      <c r="T84" s="324"/>
      <c r="U84" s="324"/>
      <c r="V84" s="324"/>
      <c r="W84" s="321"/>
      <c r="X84" s="321"/>
      <c r="Y84" s="321"/>
      <c r="Z84" s="321"/>
      <c r="AA84" s="321"/>
      <c r="AB84" s="321"/>
      <c r="AC84" s="321"/>
      <c r="AD84" s="321"/>
      <c r="AE84" s="321"/>
      <c r="AF84" s="321"/>
      <c r="AG84" s="321"/>
      <c r="AH84" s="321"/>
      <c r="AI84" s="321"/>
      <c r="AJ84" s="321"/>
      <c r="AK84" s="321"/>
    </row>
    <row r="85" spans="2:54" s="328" customFormat="1" x14ac:dyDescent="0.3">
      <c r="B85" s="79" t="s">
        <v>118</v>
      </c>
      <c r="C85" s="317"/>
      <c r="D85" s="318"/>
      <c r="E85" s="330" t="s">
        <v>97</v>
      </c>
      <c r="F85" s="320"/>
      <c r="G85" s="321"/>
      <c r="H85" s="324"/>
      <c r="I85" s="85">
        <v>199938.53</v>
      </c>
      <c r="J85" s="322"/>
      <c r="K85" s="325">
        <f t="shared" si="8"/>
        <v>0.87798620259612514</v>
      </c>
      <c r="L85" s="322"/>
      <c r="M85" s="88">
        <v>227724</v>
      </c>
      <c r="N85" s="91" t="s">
        <v>25</v>
      </c>
      <c r="O85" s="324"/>
      <c r="P85" s="326"/>
      <c r="Q85" s="324"/>
      <c r="R85" s="327"/>
      <c r="S85" s="324"/>
      <c r="T85" s="324"/>
      <c r="U85" s="324"/>
      <c r="V85" s="324"/>
      <c r="W85" s="321"/>
      <c r="X85" s="321"/>
      <c r="Y85" s="321"/>
      <c r="Z85" s="321"/>
      <c r="AA85" s="321"/>
      <c r="AB85" s="321"/>
      <c r="AC85" s="321"/>
      <c r="AD85" s="321"/>
      <c r="AE85" s="321"/>
      <c r="AF85" s="321"/>
      <c r="AG85" s="321"/>
      <c r="AH85" s="321"/>
      <c r="AI85" s="321"/>
      <c r="AJ85" s="321"/>
      <c r="AK85" s="321"/>
    </row>
    <row r="86" spans="2:54" s="328" customFormat="1" x14ac:dyDescent="0.3">
      <c r="B86" s="42" t="s">
        <v>121</v>
      </c>
      <c r="C86" s="317"/>
      <c r="D86" s="318"/>
      <c r="E86" s="319" t="s">
        <v>99</v>
      </c>
      <c r="F86" s="320"/>
      <c r="G86" s="321"/>
      <c r="H86" s="324"/>
      <c r="I86" s="85">
        <v>10759.570000000002</v>
      </c>
      <c r="J86" s="322"/>
      <c r="K86" s="325">
        <f t="shared" si="8"/>
        <v>0.35598246484698104</v>
      </c>
      <c r="L86" s="322"/>
      <c r="M86" s="88">
        <v>30225</v>
      </c>
      <c r="N86" s="91" t="s">
        <v>25</v>
      </c>
      <c r="O86" s="324"/>
      <c r="P86" s="326"/>
      <c r="Q86" s="324"/>
      <c r="R86" s="327"/>
      <c r="S86" s="324"/>
      <c r="T86" s="324"/>
      <c r="U86" s="324"/>
      <c r="V86" s="324"/>
      <c r="W86" s="321"/>
      <c r="X86" s="321"/>
      <c r="Y86" s="321"/>
      <c r="Z86" s="321"/>
      <c r="AA86" s="321"/>
      <c r="AB86" s="321"/>
      <c r="AC86" s="321"/>
      <c r="AD86" s="321"/>
      <c r="AE86" s="321"/>
      <c r="AF86" s="321"/>
      <c r="AG86" s="321"/>
      <c r="AH86" s="321"/>
      <c r="AI86" s="321"/>
      <c r="AJ86" s="321"/>
      <c r="AK86" s="321"/>
    </row>
    <row r="87" spans="2:54" s="328" customFormat="1" x14ac:dyDescent="0.3">
      <c r="B87" s="79" t="s">
        <v>123</v>
      </c>
      <c r="C87" s="331">
        <v>202</v>
      </c>
      <c r="D87" s="332"/>
      <c r="E87" s="319" t="s">
        <v>101</v>
      </c>
      <c r="F87" s="320"/>
      <c r="G87" s="321"/>
      <c r="H87" s="324"/>
      <c r="I87" s="85">
        <v>0</v>
      </c>
      <c r="J87" s="86"/>
      <c r="K87" s="323">
        <f t="shared" si="8"/>
        <v>0</v>
      </c>
      <c r="L87" s="333"/>
      <c r="M87" s="88">
        <v>1950</v>
      </c>
      <c r="N87" s="91" t="s">
        <v>25</v>
      </c>
      <c r="O87" s="324"/>
      <c r="P87" s="326"/>
      <c r="Q87" s="324"/>
      <c r="R87" s="327"/>
      <c r="S87" s="324"/>
      <c r="T87" s="324"/>
      <c r="U87" s="324"/>
      <c r="V87" s="324"/>
      <c r="W87" s="321"/>
      <c r="X87" s="321"/>
      <c r="Y87" s="321"/>
      <c r="Z87" s="321"/>
      <c r="AA87" s="321"/>
      <c r="AB87" s="321"/>
      <c r="AC87" s="321"/>
      <c r="AD87" s="321"/>
      <c r="AE87" s="321"/>
      <c r="AF87" s="321"/>
      <c r="AG87" s="321"/>
      <c r="AH87" s="321"/>
      <c r="AI87" s="321"/>
      <c r="AJ87" s="321"/>
      <c r="AK87" s="321"/>
    </row>
    <row r="88" spans="2:54" s="215" customFormat="1" ht="18" customHeight="1" x14ac:dyDescent="0.3">
      <c r="B88" s="79" t="s">
        <v>125</v>
      </c>
      <c r="C88" s="334"/>
      <c r="D88" s="71" t="s">
        <v>103</v>
      </c>
      <c r="E88" s="335"/>
      <c r="F88" s="71"/>
      <c r="G88" s="213"/>
      <c r="H88" s="337"/>
      <c r="I88" s="73">
        <f>SUM(I89:I96)</f>
        <v>327382.44999999995</v>
      </c>
      <c r="J88" s="77"/>
      <c r="K88" s="314">
        <f t="shared" si="8"/>
        <v>1.0232908033294679</v>
      </c>
      <c r="L88" s="316"/>
      <c r="M88" s="336">
        <f>SUM(M89:M96)</f>
        <v>319931</v>
      </c>
      <c r="N88" s="133"/>
      <c r="O88" s="337"/>
      <c r="P88" s="338"/>
      <c r="Q88" s="337"/>
      <c r="R88" s="339"/>
      <c r="S88" s="337"/>
      <c r="T88" s="337"/>
      <c r="U88" s="337"/>
      <c r="V88" s="337"/>
      <c r="W88" s="213"/>
      <c r="X88" s="213"/>
      <c r="Y88" s="213"/>
      <c r="Z88" s="213"/>
      <c r="AA88" s="213"/>
      <c r="AB88" s="213"/>
      <c r="AC88" s="213"/>
      <c r="AD88" s="213"/>
      <c r="AE88" s="213"/>
      <c r="AF88" s="213"/>
      <c r="AG88" s="213"/>
      <c r="AH88" s="213"/>
      <c r="AI88" s="213"/>
      <c r="AJ88" s="213"/>
      <c r="AK88" s="213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</row>
    <row r="89" spans="2:54" s="328" customFormat="1" x14ac:dyDescent="0.3">
      <c r="B89" s="79" t="s">
        <v>127</v>
      </c>
      <c r="C89" s="340"/>
      <c r="D89" s="341"/>
      <c r="E89" s="342" t="s">
        <v>165</v>
      </c>
      <c r="F89" s="343"/>
      <c r="G89" s="96"/>
      <c r="H89" s="345"/>
      <c r="I89" s="105">
        <v>139563.63</v>
      </c>
      <c r="K89" s="346">
        <f t="shared" si="8"/>
        <v>0.79288506987842289</v>
      </c>
      <c r="M89" s="344">
        <v>176020</v>
      </c>
      <c r="N89" s="347" t="s">
        <v>25</v>
      </c>
      <c r="O89" s="345"/>
      <c r="P89" s="92"/>
      <c r="Q89" s="345"/>
      <c r="R89" s="94"/>
      <c r="S89" s="345"/>
      <c r="T89" s="345"/>
      <c r="U89" s="345"/>
      <c r="V89" s="345"/>
      <c r="W89" s="321"/>
      <c r="X89" s="321"/>
      <c r="Y89" s="321"/>
      <c r="Z89" s="321"/>
      <c r="AA89" s="321"/>
      <c r="AB89" s="321"/>
      <c r="AC89" s="321"/>
      <c r="AD89" s="321"/>
      <c r="AE89" s="321"/>
      <c r="AF89" s="321"/>
      <c r="AG89" s="321"/>
      <c r="AH89" s="321"/>
      <c r="AI89" s="321"/>
      <c r="AJ89" s="321"/>
      <c r="AK89" s="321"/>
    </row>
    <row r="90" spans="2:54" s="328" customFormat="1" ht="15" customHeight="1" x14ac:dyDescent="0.3">
      <c r="B90" s="79" t="s">
        <v>128</v>
      </c>
      <c r="C90" s="317"/>
      <c r="D90" s="318"/>
      <c r="E90" s="342" t="s">
        <v>105</v>
      </c>
      <c r="F90" s="432"/>
      <c r="G90" s="321"/>
      <c r="H90" s="324"/>
      <c r="I90" s="105">
        <v>0</v>
      </c>
      <c r="J90" s="322"/>
      <c r="K90" s="325"/>
      <c r="L90" s="322"/>
      <c r="M90" s="344">
        <v>0</v>
      </c>
      <c r="N90" s="91" t="s">
        <v>25</v>
      </c>
      <c r="O90" s="324"/>
      <c r="P90" s="326"/>
      <c r="Q90" s="324"/>
      <c r="R90" s="327"/>
      <c r="S90" s="324"/>
      <c r="T90" s="324"/>
      <c r="U90" s="324"/>
      <c r="V90" s="324"/>
      <c r="W90" s="321"/>
      <c r="X90" s="321"/>
      <c r="Y90" s="321"/>
      <c r="Z90" s="321"/>
      <c r="AA90" s="321"/>
      <c r="AB90" s="321"/>
      <c r="AC90" s="321"/>
      <c r="AD90" s="321"/>
      <c r="AE90" s="321"/>
      <c r="AF90" s="321"/>
      <c r="AG90" s="321"/>
      <c r="AH90" s="321"/>
      <c r="AI90" s="321"/>
      <c r="AJ90" s="321"/>
      <c r="AK90" s="321"/>
    </row>
    <row r="91" spans="2:54" s="328" customFormat="1" x14ac:dyDescent="0.3">
      <c r="B91" s="42" t="s">
        <v>131</v>
      </c>
      <c r="C91" s="317"/>
      <c r="D91" s="318"/>
      <c r="E91" s="342" t="s">
        <v>106</v>
      </c>
      <c r="F91" s="432"/>
      <c r="G91" s="321"/>
      <c r="H91" s="324"/>
      <c r="I91" s="105">
        <v>0</v>
      </c>
      <c r="J91" s="86"/>
      <c r="K91" s="323"/>
      <c r="L91" s="333"/>
      <c r="M91" s="344">
        <v>0</v>
      </c>
      <c r="N91" s="91"/>
      <c r="O91" s="324"/>
      <c r="P91" s="326"/>
      <c r="Q91" s="324"/>
      <c r="R91" s="327"/>
      <c r="S91" s="324"/>
      <c r="T91" s="324"/>
      <c r="U91" s="324"/>
      <c r="V91" s="324"/>
      <c r="W91" s="321"/>
      <c r="X91" s="321"/>
      <c r="Y91" s="321"/>
      <c r="Z91" s="321"/>
      <c r="AA91" s="321"/>
      <c r="AB91" s="321"/>
      <c r="AC91" s="321"/>
      <c r="AD91" s="321"/>
      <c r="AE91" s="321"/>
      <c r="AF91" s="321"/>
      <c r="AG91" s="321"/>
      <c r="AH91" s="321"/>
      <c r="AI91" s="321"/>
      <c r="AJ91" s="321"/>
      <c r="AK91" s="321"/>
    </row>
    <row r="92" spans="2:54" s="328" customFormat="1" x14ac:dyDescent="0.3">
      <c r="B92" s="79" t="s">
        <v>133</v>
      </c>
      <c r="C92" s="317"/>
      <c r="D92" s="318"/>
      <c r="E92" s="342" t="s">
        <v>107</v>
      </c>
      <c r="F92" s="432"/>
      <c r="G92" s="321"/>
      <c r="H92" s="324"/>
      <c r="I92" s="105">
        <v>0</v>
      </c>
      <c r="J92" s="86"/>
      <c r="K92" s="323"/>
      <c r="L92" s="333"/>
      <c r="M92" s="344">
        <v>0</v>
      </c>
      <c r="N92" s="91"/>
      <c r="O92" s="324"/>
      <c r="P92" s="326"/>
      <c r="Q92" s="324"/>
      <c r="R92" s="327"/>
      <c r="S92" s="324"/>
      <c r="T92" s="324"/>
      <c r="U92" s="324"/>
      <c r="V92" s="324"/>
      <c r="W92" s="321"/>
      <c r="X92" s="321"/>
      <c r="Y92" s="321"/>
      <c r="Z92" s="321"/>
      <c r="AA92" s="321"/>
      <c r="AB92" s="321"/>
      <c r="AC92" s="321"/>
      <c r="AD92" s="321"/>
      <c r="AE92" s="321"/>
      <c r="AF92" s="321"/>
      <c r="AG92" s="321"/>
      <c r="AH92" s="321"/>
      <c r="AI92" s="321"/>
      <c r="AJ92" s="321"/>
      <c r="AK92" s="321"/>
    </row>
    <row r="93" spans="2:54" s="328" customFormat="1" ht="15.75" customHeight="1" x14ac:dyDescent="0.3">
      <c r="B93" s="79" t="s">
        <v>135</v>
      </c>
      <c r="C93" s="55"/>
      <c r="E93" s="342" t="s">
        <v>108</v>
      </c>
      <c r="F93" s="432"/>
      <c r="G93" s="3"/>
      <c r="H93" s="293"/>
      <c r="I93" s="105">
        <v>116467.73999999999</v>
      </c>
      <c r="J93" s="348"/>
      <c r="K93" s="180"/>
      <c r="L93" s="348"/>
      <c r="M93" s="344">
        <v>0</v>
      </c>
      <c r="N93" s="66"/>
      <c r="O93" s="293"/>
      <c r="P93" s="67"/>
      <c r="Q93" s="293"/>
      <c r="R93" s="69"/>
      <c r="S93" s="293"/>
      <c r="T93" s="293"/>
      <c r="U93" s="293"/>
      <c r="V93" s="29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</row>
    <row r="94" spans="2:54" s="328" customFormat="1" ht="15.75" customHeight="1" x14ac:dyDescent="0.3">
      <c r="B94" s="79" t="s">
        <v>137</v>
      </c>
      <c r="C94" s="80"/>
      <c r="D94" s="352"/>
      <c r="E94" s="83" t="s">
        <v>113</v>
      </c>
      <c r="F94" s="432"/>
      <c r="G94" s="96"/>
      <c r="H94" s="345"/>
      <c r="I94" s="105">
        <v>-47662.18</v>
      </c>
      <c r="J94" s="350"/>
      <c r="K94" s="346"/>
      <c r="L94" s="350"/>
      <c r="M94" s="344">
        <v>0</v>
      </c>
      <c r="N94" s="347"/>
      <c r="O94" s="345"/>
      <c r="P94" s="92"/>
      <c r="Q94" s="345"/>
      <c r="R94" s="94"/>
      <c r="S94" s="345"/>
      <c r="T94" s="345"/>
      <c r="U94" s="345"/>
      <c r="V94" s="345"/>
      <c r="W94" s="321"/>
      <c r="X94" s="321"/>
      <c r="Y94" s="321"/>
      <c r="Z94" s="321"/>
      <c r="AA94" s="321"/>
      <c r="AB94" s="321"/>
      <c r="AC94" s="321"/>
      <c r="AD94" s="321"/>
      <c r="AE94" s="321"/>
      <c r="AF94" s="321"/>
      <c r="AG94" s="321"/>
      <c r="AH94" s="321"/>
      <c r="AI94" s="321"/>
      <c r="AJ94" s="321"/>
      <c r="AK94" s="321"/>
    </row>
    <row r="95" spans="2:54" s="328" customFormat="1" ht="13.5" customHeight="1" x14ac:dyDescent="0.3">
      <c r="B95" s="42" t="s">
        <v>139</v>
      </c>
      <c r="C95" s="317"/>
      <c r="D95" s="318"/>
      <c r="E95" s="342" t="s">
        <v>110</v>
      </c>
      <c r="F95" s="342"/>
      <c r="G95" s="321"/>
      <c r="H95" s="324"/>
      <c r="I95" s="105">
        <v>70444.539999999994</v>
      </c>
      <c r="J95" s="350"/>
      <c r="K95" s="346">
        <f t="shared" si="8"/>
        <v>0.67718856044220133</v>
      </c>
      <c r="L95" s="350"/>
      <c r="M95" s="344">
        <v>104025</v>
      </c>
      <c r="N95" s="347" t="s">
        <v>25</v>
      </c>
      <c r="O95" s="351"/>
      <c r="P95" s="326"/>
      <c r="Q95" s="324"/>
      <c r="R95" s="327"/>
      <c r="S95" s="324"/>
      <c r="T95" s="324"/>
      <c r="U95" s="324"/>
      <c r="V95" s="324"/>
      <c r="W95" s="321"/>
      <c r="X95" s="321"/>
      <c r="Y95" s="321"/>
      <c r="Z95" s="321"/>
      <c r="AA95" s="321"/>
      <c r="AB95" s="321"/>
      <c r="AC95" s="321"/>
      <c r="AD95" s="321"/>
      <c r="AE95" s="321"/>
      <c r="AF95" s="321"/>
      <c r="AG95" s="321"/>
      <c r="AH95" s="321"/>
      <c r="AI95" s="321"/>
      <c r="AJ95" s="321"/>
      <c r="AK95" s="321"/>
    </row>
    <row r="96" spans="2:54" s="328" customFormat="1" ht="15.75" customHeight="1" x14ac:dyDescent="0.3">
      <c r="B96" s="357" t="s">
        <v>141</v>
      </c>
      <c r="C96" s="80"/>
      <c r="D96" s="352"/>
      <c r="E96" s="83" t="s">
        <v>112</v>
      </c>
      <c r="F96" s="83"/>
      <c r="G96" s="96"/>
      <c r="H96" s="345"/>
      <c r="I96" s="105">
        <v>48568.72</v>
      </c>
      <c r="J96" s="350"/>
      <c r="K96" s="346">
        <f t="shared" si="8"/>
        <v>1.2176884119741263</v>
      </c>
      <c r="L96" s="350"/>
      <c r="M96" s="344">
        <v>39886</v>
      </c>
      <c r="N96" s="347"/>
      <c r="O96" s="345"/>
      <c r="P96" s="92"/>
      <c r="Q96" s="345"/>
      <c r="R96" s="94"/>
      <c r="S96" s="345"/>
      <c r="T96" s="345"/>
      <c r="U96" s="345"/>
      <c r="V96" s="345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21"/>
      <c r="AH96" s="321"/>
      <c r="AI96" s="321"/>
      <c r="AJ96" s="321"/>
      <c r="AK96" s="321"/>
    </row>
    <row r="97" spans="2:54" s="356" customFormat="1" ht="15.75" customHeight="1" x14ac:dyDescent="0.3">
      <c r="B97" s="357" t="s">
        <v>143</v>
      </c>
      <c r="C97" s="353"/>
      <c r="D97" s="71" t="s">
        <v>115</v>
      </c>
      <c r="E97" s="214"/>
      <c r="F97" s="354"/>
      <c r="G97" s="213"/>
      <c r="H97" s="337"/>
      <c r="I97" s="60">
        <v>130953.66</v>
      </c>
      <c r="J97" s="65"/>
      <c r="K97" s="180">
        <f t="shared" si="8"/>
        <v>0.65348420354004388</v>
      </c>
      <c r="L97" s="355"/>
      <c r="M97" s="181">
        <v>200393</v>
      </c>
      <c r="N97" s="66"/>
      <c r="O97" s="337"/>
      <c r="P97" s="338"/>
      <c r="Q97" s="337"/>
      <c r="R97" s="339"/>
      <c r="S97" s="337"/>
      <c r="T97" s="337"/>
      <c r="U97" s="337"/>
      <c r="V97" s="337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</row>
    <row r="98" spans="2:54" s="215" customFormat="1" ht="16.5" customHeight="1" x14ac:dyDescent="0.3">
      <c r="B98" s="357" t="s">
        <v>145</v>
      </c>
      <c r="C98" s="55"/>
      <c r="D98" s="358" t="s">
        <v>117</v>
      </c>
      <c r="E98" s="282"/>
      <c r="F98" s="358"/>
      <c r="G98" s="3"/>
      <c r="H98" s="293"/>
      <c r="I98" s="60">
        <v>84557.950000000012</v>
      </c>
      <c r="J98" s="348"/>
      <c r="K98" s="180">
        <f t="shared" si="8"/>
        <v>0.92065926288856237</v>
      </c>
      <c r="L98" s="348"/>
      <c r="M98" s="181">
        <v>91845</v>
      </c>
      <c r="N98" s="66" t="s">
        <v>25</v>
      </c>
      <c r="O98" s="293"/>
      <c r="P98" s="67"/>
      <c r="Q98" s="293"/>
      <c r="R98" s="69"/>
      <c r="S98" s="293"/>
      <c r="T98" s="293"/>
      <c r="U98" s="293"/>
      <c r="V98" s="293"/>
      <c r="W98" s="213"/>
      <c r="X98" s="213"/>
      <c r="Y98" s="213"/>
      <c r="Z98" s="213"/>
      <c r="AA98" s="213"/>
      <c r="AB98" s="213"/>
      <c r="AC98" s="213"/>
      <c r="AD98" s="213"/>
      <c r="AE98" s="213"/>
      <c r="AF98" s="213"/>
      <c r="AG98" s="213"/>
      <c r="AH98" s="213"/>
      <c r="AI98" s="213"/>
      <c r="AJ98" s="213"/>
      <c r="AK98" s="213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</row>
    <row r="99" spans="2:54" s="214" customFormat="1" ht="13.5" customHeight="1" x14ac:dyDescent="0.3">
      <c r="B99" s="42" t="s">
        <v>146</v>
      </c>
      <c r="C99" s="353"/>
      <c r="D99" s="71" t="s">
        <v>119</v>
      </c>
      <c r="F99" s="71"/>
      <c r="G99" s="213"/>
      <c r="H99" s="337"/>
      <c r="I99" s="60">
        <v>246581.7</v>
      </c>
      <c r="J99" s="348"/>
      <c r="K99" s="180">
        <f t="shared" si="8"/>
        <v>0.79693644719661816</v>
      </c>
      <c r="L99" s="348"/>
      <c r="M99" s="181">
        <v>309412</v>
      </c>
      <c r="N99" s="66"/>
      <c r="O99" s="337"/>
      <c r="P99" s="338"/>
      <c r="Q99" s="337"/>
      <c r="R99" s="339"/>
      <c r="S99" s="337"/>
      <c r="T99" s="337"/>
      <c r="U99" s="337"/>
      <c r="V99" s="337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13"/>
      <c r="AI99" s="213"/>
      <c r="AJ99" s="213"/>
      <c r="AK99" s="213"/>
    </row>
    <row r="100" spans="2:54" s="214" customFormat="1" ht="13.5" customHeight="1" x14ac:dyDescent="0.3">
      <c r="B100" s="42" t="s">
        <v>147</v>
      </c>
      <c r="C100" s="353"/>
      <c r="E100" s="319" t="s">
        <v>120</v>
      </c>
      <c r="F100" s="359"/>
      <c r="G100" s="213"/>
      <c r="H100" s="337"/>
      <c r="I100" s="60">
        <v>272400.84999999998</v>
      </c>
      <c r="J100" s="348"/>
      <c r="K100" s="180"/>
      <c r="L100" s="348"/>
      <c r="M100" s="181">
        <v>0</v>
      </c>
      <c r="N100" s="66"/>
      <c r="O100" s="337"/>
      <c r="P100" s="338"/>
      <c r="Q100" s="337"/>
      <c r="R100" s="339"/>
      <c r="S100" s="337"/>
      <c r="T100" s="337"/>
      <c r="U100" s="337"/>
      <c r="V100" s="337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</row>
    <row r="101" spans="2:54" s="360" customFormat="1" ht="15.75" customHeight="1" x14ac:dyDescent="0.3">
      <c r="B101" s="42" t="s">
        <v>148</v>
      </c>
      <c r="C101" s="55"/>
      <c r="D101" s="58" t="s">
        <v>122</v>
      </c>
      <c r="E101" s="1"/>
      <c r="F101" s="58"/>
      <c r="G101" s="3"/>
      <c r="H101" s="293"/>
      <c r="I101" s="60">
        <v>236090.99999999997</v>
      </c>
      <c r="J101" s="348"/>
      <c r="K101" s="180">
        <f t="shared" si="8"/>
        <v>0.88671676938851385</v>
      </c>
      <c r="L101" s="348"/>
      <c r="M101" s="181">
        <v>266253</v>
      </c>
      <c r="N101" s="66" t="s">
        <v>25</v>
      </c>
      <c r="O101" s="293"/>
      <c r="P101" s="67"/>
      <c r="Q101" s="293"/>
      <c r="R101" s="69"/>
      <c r="S101" s="293"/>
      <c r="T101" s="293"/>
      <c r="U101" s="293"/>
      <c r="V101" s="29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</row>
    <row r="102" spans="2:54" s="215" customFormat="1" x14ac:dyDescent="0.3">
      <c r="B102" s="42" t="s">
        <v>149</v>
      </c>
      <c r="C102" s="55"/>
      <c r="D102" s="58" t="s">
        <v>124</v>
      </c>
      <c r="E102" s="1"/>
      <c r="F102" s="58"/>
      <c r="G102" s="3"/>
      <c r="H102" s="293"/>
      <c r="I102" s="60">
        <v>31803.86</v>
      </c>
      <c r="J102" s="348"/>
      <c r="K102" s="180">
        <f t="shared" si="8"/>
        <v>0.75669426600047585</v>
      </c>
      <c r="L102" s="348"/>
      <c r="M102" s="181">
        <v>42030</v>
      </c>
      <c r="N102" s="66" t="s">
        <v>25</v>
      </c>
      <c r="O102" s="361"/>
      <c r="P102" s="67"/>
      <c r="Q102" s="293"/>
      <c r="R102" s="69"/>
      <c r="S102" s="293"/>
      <c r="T102" s="293"/>
      <c r="U102" s="293"/>
      <c r="V102" s="293"/>
      <c r="W102" s="213"/>
      <c r="X102" s="213"/>
      <c r="Y102" s="213"/>
      <c r="Z102" s="213"/>
      <c r="AA102" s="213"/>
      <c r="AB102" s="213"/>
      <c r="AC102" s="213"/>
      <c r="AD102" s="213"/>
      <c r="AE102" s="213"/>
      <c r="AF102" s="213"/>
      <c r="AG102" s="213"/>
      <c r="AH102" s="213"/>
      <c r="AI102" s="213"/>
      <c r="AJ102" s="213"/>
      <c r="AK102" s="213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</row>
    <row r="103" spans="2:54" s="215" customFormat="1" x14ac:dyDescent="0.3">
      <c r="B103" s="42" t="s">
        <v>150</v>
      </c>
      <c r="C103" s="55"/>
      <c r="D103" s="2" t="s">
        <v>126</v>
      </c>
      <c r="E103" s="1"/>
      <c r="F103" s="58"/>
      <c r="G103" s="3"/>
      <c r="H103" s="293"/>
      <c r="I103" s="60">
        <v>19888.619999999974</v>
      </c>
      <c r="J103" s="348"/>
      <c r="K103" s="180">
        <f t="shared" si="8"/>
        <v>-0.71914304310095367</v>
      </c>
      <c r="L103" s="348"/>
      <c r="M103" s="181">
        <v>-27656</v>
      </c>
      <c r="N103" s="66"/>
      <c r="O103" s="361"/>
      <c r="P103" s="67"/>
      <c r="Q103" s="293"/>
      <c r="R103" s="69"/>
      <c r="S103" s="293"/>
      <c r="T103" s="293"/>
      <c r="U103" s="293"/>
      <c r="V103" s="293"/>
      <c r="W103" s="213"/>
      <c r="X103" s="213"/>
      <c r="Y103" s="213"/>
      <c r="Z103" s="213"/>
      <c r="AA103" s="213"/>
      <c r="AB103" s="213"/>
      <c r="AC103" s="213"/>
      <c r="AD103" s="213"/>
      <c r="AE103" s="213"/>
      <c r="AF103" s="213"/>
      <c r="AG103" s="213"/>
      <c r="AH103" s="213"/>
      <c r="AI103" s="213"/>
      <c r="AJ103" s="213"/>
      <c r="AK103" s="213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</row>
    <row r="104" spans="2:54" s="215" customFormat="1" x14ac:dyDescent="0.3">
      <c r="B104" s="42"/>
      <c r="C104" s="55"/>
      <c r="D104" s="2"/>
      <c r="E104" s="1"/>
      <c r="F104" s="58"/>
      <c r="G104" s="3"/>
      <c r="H104" s="293"/>
      <c r="I104" s="138"/>
      <c r="J104" s="348"/>
      <c r="K104" s="180"/>
      <c r="L104" s="348"/>
      <c r="M104" s="63"/>
      <c r="N104" s="66"/>
      <c r="O104" s="293"/>
      <c r="P104" s="67"/>
      <c r="Q104" s="293"/>
      <c r="R104" s="69"/>
      <c r="S104" s="293"/>
      <c r="T104" s="293"/>
      <c r="U104" s="293"/>
      <c r="V104" s="29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213"/>
      <c r="AI104" s="213"/>
      <c r="AJ104" s="213"/>
      <c r="AK104" s="213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</row>
    <row r="105" spans="2:54" s="215" customFormat="1" x14ac:dyDescent="0.3">
      <c r="B105" s="42" t="s">
        <v>151</v>
      </c>
      <c r="C105" s="55"/>
      <c r="D105" s="1"/>
      <c r="E105" s="1"/>
      <c r="F105" s="141" t="s">
        <v>129</v>
      </c>
      <c r="G105" s="3"/>
      <c r="H105" s="293"/>
      <c r="I105" s="143">
        <f>I83+I88+SUM(I97:I104)</f>
        <v>1730912.5899999999</v>
      </c>
      <c r="J105" s="77"/>
      <c r="K105" s="314">
        <f t="shared" si="8"/>
        <v>1.0603067448960588</v>
      </c>
      <c r="L105" s="316"/>
      <c r="M105" s="315">
        <f>M83+M88+SUM(M97:M103)</f>
        <v>1632464</v>
      </c>
      <c r="N105" s="78">
        <v>0</v>
      </c>
      <c r="O105" s="293"/>
      <c r="P105" s="67"/>
      <c r="Q105" s="293"/>
      <c r="R105" s="69"/>
      <c r="S105" s="293"/>
      <c r="T105" s="293"/>
      <c r="U105" s="293"/>
      <c r="V105" s="29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I105" s="213"/>
      <c r="AJ105" s="213"/>
      <c r="AK105" s="213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</row>
    <row r="106" spans="2:54" s="218" customFormat="1" ht="12.75" customHeight="1" x14ac:dyDescent="0.3">
      <c r="B106" s="42"/>
      <c r="C106" s="151"/>
      <c r="D106" s="152"/>
      <c r="E106" s="152"/>
      <c r="F106" s="362"/>
      <c r="G106" s="166"/>
      <c r="H106" s="366"/>
      <c r="I106" s="367"/>
      <c r="J106" s="363"/>
      <c r="K106" s="364" t="e">
        <f t="shared" si="8"/>
        <v>#DIV/0!</v>
      </c>
      <c r="L106" s="363"/>
      <c r="M106" s="365"/>
      <c r="N106" s="368"/>
      <c r="O106" s="366"/>
      <c r="P106" s="369"/>
      <c r="Q106" s="366"/>
      <c r="R106" s="370"/>
      <c r="S106" s="366"/>
      <c r="T106" s="366"/>
      <c r="U106" s="366"/>
      <c r="V106" s="366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30"/>
      <c r="AG106" s="230"/>
      <c r="AH106" s="230"/>
      <c r="AI106" s="230"/>
      <c r="AJ106" s="230"/>
      <c r="AK106" s="230"/>
    </row>
    <row r="107" spans="2:54" s="215" customFormat="1" ht="16.5" customHeight="1" x14ac:dyDescent="0.3">
      <c r="B107" s="42" t="s">
        <v>152</v>
      </c>
      <c r="C107" s="371"/>
      <c r="D107" s="372"/>
      <c r="E107" s="372"/>
      <c r="F107" s="373" t="s">
        <v>130</v>
      </c>
      <c r="G107" s="3"/>
      <c r="H107" s="293"/>
      <c r="I107" s="374"/>
      <c r="J107" s="378"/>
      <c r="K107" s="376"/>
      <c r="L107" s="375"/>
      <c r="M107" s="377"/>
      <c r="N107" s="379"/>
      <c r="O107" s="293"/>
      <c r="P107" s="67"/>
      <c r="Q107" s="293"/>
      <c r="R107" s="69"/>
      <c r="S107" s="293"/>
      <c r="T107" s="293"/>
      <c r="U107" s="293"/>
      <c r="V107" s="293"/>
      <c r="W107" s="213"/>
      <c r="X107" s="213"/>
      <c r="Y107" s="213"/>
      <c r="Z107" s="213"/>
      <c r="AA107" s="213"/>
      <c r="AB107" s="213"/>
      <c r="AC107" s="213"/>
      <c r="AD107" s="213"/>
      <c r="AE107" s="213"/>
      <c r="AF107" s="213"/>
      <c r="AG107" s="213"/>
      <c r="AH107" s="213"/>
      <c r="AI107" s="213"/>
      <c r="AJ107" s="213"/>
      <c r="AK107" s="213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</row>
    <row r="108" spans="2:54" s="215" customFormat="1" ht="15" customHeight="1" x14ac:dyDescent="0.3">
      <c r="B108" s="42" t="s">
        <v>153</v>
      </c>
      <c r="C108" s="55"/>
      <c r="D108" s="58" t="s">
        <v>132</v>
      </c>
      <c r="E108" s="1"/>
      <c r="F108" s="58"/>
      <c r="G108" s="3"/>
      <c r="H108" s="293"/>
      <c r="I108" s="60">
        <v>98575.87999999999</v>
      </c>
      <c r="J108" s="348"/>
      <c r="K108" s="182">
        <f t="shared" si="8"/>
        <v>1.0694774985895932</v>
      </c>
      <c r="L108" s="348"/>
      <c r="M108" s="181">
        <v>92172</v>
      </c>
      <c r="N108" s="66" t="s">
        <v>25</v>
      </c>
      <c r="O108" s="293"/>
      <c r="P108" s="67"/>
      <c r="Q108" s="293"/>
      <c r="R108" s="69"/>
      <c r="S108" s="293"/>
      <c r="T108" s="293"/>
      <c r="U108" s="293"/>
      <c r="V108" s="293"/>
      <c r="W108" s="213"/>
      <c r="X108" s="213"/>
      <c r="Y108" s="213"/>
      <c r="Z108" s="213"/>
      <c r="AA108" s="213"/>
      <c r="AB108" s="213"/>
      <c r="AC108" s="213"/>
      <c r="AD108" s="213"/>
      <c r="AE108" s="213"/>
      <c r="AF108" s="213"/>
      <c r="AG108" s="213"/>
      <c r="AH108" s="213"/>
      <c r="AI108" s="213"/>
      <c r="AJ108" s="213"/>
      <c r="AK108" s="213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</row>
    <row r="109" spans="2:54" s="215" customFormat="1" ht="12.75" customHeight="1" x14ac:dyDescent="0.3">
      <c r="B109" s="42" t="s">
        <v>167</v>
      </c>
      <c r="C109" s="55"/>
      <c r="D109" s="58" t="s">
        <v>134</v>
      </c>
      <c r="E109" s="1"/>
      <c r="F109" s="58"/>
      <c r="G109" s="3"/>
      <c r="H109" s="293"/>
      <c r="I109" s="60">
        <v>103888.72</v>
      </c>
      <c r="J109" s="348"/>
      <c r="K109" s="180">
        <f t="shared" si="8"/>
        <v>2.4268529246869743</v>
      </c>
      <c r="L109" s="348"/>
      <c r="M109" s="181">
        <v>42808</v>
      </c>
      <c r="N109" s="66"/>
      <c r="O109" s="361"/>
      <c r="P109" s="67"/>
      <c r="Q109" s="293"/>
      <c r="R109" s="69"/>
      <c r="S109" s="293"/>
      <c r="T109" s="293"/>
      <c r="U109" s="293"/>
      <c r="V109" s="293"/>
      <c r="W109" s="213"/>
      <c r="X109" s="213"/>
      <c r="Y109" s="213"/>
      <c r="Z109" s="213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</row>
    <row r="110" spans="2:54" s="215" customFormat="1" ht="12.75" customHeight="1" x14ac:dyDescent="0.3">
      <c r="B110" s="357" t="s">
        <v>154</v>
      </c>
      <c r="C110" s="55"/>
      <c r="D110" s="58" t="s">
        <v>136</v>
      </c>
      <c r="E110" s="1"/>
      <c r="F110" s="58"/>
      <c r="G110" s="3"/>
      <c r="H110" s="293"/>
      <c r="I110" s="60">
        <v>58677.509999999995</v>
      </c>
      <c r="J110" s="348"/>
      <c r="K110" s="180">
        <f t="shared" si="8"/>
        <v>0.68571724065395978</v>
      </c>
      <c r="L110" s="348"/>
      <c r="M110" s="181">
        <v>85571</v>
      </c>
      <c r="N110" s="66"/>
      <c r="O110" s="293"/>
      <c r="P110" s="67"/>
      <c r="Q110" s="293"/>
      <c r="R110" s="69"/>
      <c r="S110" s="293"/>
      <c r="T110" s="293"/>
      <c r="U110" s="293"/>
      <c r="V110" s="293"/>
      <c r="W110" s="213"/>
      <c r="X110" s="213"/>
      <c r="Y110" s="213"/>
      <c r="Z110" s="213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</row>
    <row r="111" spans="2:54" s="383" customFormat="1" x14ac:dyDescent="0.3">
      <c r="B111" s="357" t="s">
        <v>166</v>
      </c>
      <c r="C111" s="381"/>
      <c r="D111" s="358" t="s">
        <v>138</v>
      </c>
      <c r="E111" s="282"/>
      <c r="F111" s="358"/>
      <c r="G111" s="3"/>
      <c r="H111" s="293"/>
      <c r="I111" s="60">
        <v>720462.55</v>
      </c>
      <c r="J111" s="293"/>
      <c r="K111" s="182">
        <f t="shared" si="8"/>
        <v>1.3282129491362942</v>
      </c>
      <c r="L111" s="293"/>
      <c r="M111" s="181">
        <v>542430</v>
      </c>
      <c r="N111" s="382" t="s">
        <v>25</v>
      </c>
      <c r="O111" s="293"/>
      <c r="P111" s="67"/>
      <c r="Q111" s="293"/>
      <c r="R111" s="69"/>
      <c r="S111" s="293"/>
      <c r="T111" s="293"/>
      <c r="U111" s="293"/>
      <c r="V111" s="29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</row>
    <row r="112" spans="2:54" s="383" customFormat="1" ht="15.75" customHeight="1" x14ac:dyDescent="0.3">
      <c r="B112" s="42" t="s">
        <v>167</v>
      </c>
      <c r="C112" s="381"/>
      <c r="D112" s="358" t="s">
        <v>140</v>
      </c>
      <c r="E112" s="282"/>
      <c r="F112" s="358"/>
      <c r="G112" s="3"/>
      <c r="H112" s="293"/>
      <c r="I112" s="60">
        <v>0</v>
      </c>
      <c r="J112" s="293"/>
      <c r="K112" s="182"/>
      <c r="L112" s="293"/>
      <c r="M112" s="181">
        <v>0</v>
      </c>
      <c r="N112" s="382"/>
      <c r="O112" s="293"/>
      <c r="P112" s="67"/>
      <c r="Q112" s="293"/>
      <c r="R112" s="69"/>
      <c r="S112" s="293"/>
      <c r="T112" s="293"/>
      <c r="U112" s="293"/>
      <c r="V112" s="29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  <c r="AV112" s="213"/>
      <c r="AW112" s="213"/>
      <c r="AX112" s="213"/>
      <c r="AY112" s="213"/>
      <c r="AZ112" s="213"/>
      <c r="BA112" s="213"/>
      <c r="BB112" s="213"/>
    </row>
    <row r="113" spans="2:54" s="215" customFormat="1" ht="15.75" customHeight="1" x14ac:dyDescent="0.3">
      <c r="B113" s="42" t="s">
        <v>168</v>
      </c>
      <c r="C113" s="55"/>
      <c r="D113" s="58" t="s">
        <v>142</v>
      </c>
      <c r="E113" s="1"/>
      <c r="F113" s="58"/>
      <c r="G113" s="3"/>
      <c r="H113" s="293"/>
      <c r="I113" s="60">
        <v>163525.91000000003</v>
      </c>
      <c r="J113" s="348"/>
      <c r="K113" s="182">
        <f t="shared" si="8"/>
        <v>0.73972537240515157</v>
      </c>
      <c r="L113" s="348"/>
      <c r="M113" s="181">
        <v>221063</v>
      </c>
      <c r="N113" s="66" t="s">
        <v>25</v>
      </c>
      <c r="O113" s="293"/>
      <c r="P113" s="67"/>
      <c r="Q113" s="293"/>
      <c r="R113" s="69"/>
      <c r="S113" s="293"/>
      <c r="T113" s="293"/>
      <c r="U113" s="293"/>
      <c r="V113" s="29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213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</row>
    <row r="114" spans="2:54" s="215" customFormat="1" ht="16.5" customHeight="1" x14ac:dyDescent="0.3">
      <c r="B114" s="42"/>
      <c r="C114" s="55"/>
      <c r="D114" s="2"/>
      <c r="E114" s="1"/>
      <c r="F114" s="58"/>
      <c r="G114" s="3"/>
      <c r="H114" s="293"/>
      <c r="I114" s="138"/>
      <c r="J114" s="348"/>
      <c r="K114" s="180"/>
      <c r="L114" s="348"/>
      <c r="M114" s="63"/>
      <c r="N114" s="66"/>
      <c r="O114" s="293"/>
      <c r="P114" s="67"/>
      <c r="Q114" s="293"/>
      <c r="R114" s="69"/>
      <c r="S114" s="293"/>
      <c r="T114" s="293"/>
      <c r="U114" s="293"/>
      <c r="V114" s="29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</row>
    <row r="115" spans="2:54" s="215" customFormat="1" ht="12.75" customHeight="1" x14ac:dyDescent="0.3">
      <c r="B115" s="42" t="s">
        <v>169</v>
      </c>
      <c r="C115" s="55"/>
      <c r="D115" s="1"/>
      <c r="E115" s="1"/>
      <c r="F115" s="141" t="s">
        <v>144</v>
      </c>
      <c r="G115" s="3"/>
      <c r="H115" s="293"/>
      <c r="I115" s="143">
        <f>SUM(I108:I114)</f>
        <v>1145130.57</v>
      </c>
      <c r="J115" s="232"/>
      <c r="K115" s="216">
        <f t="shared" si="8"/>
        <v>1.1636985439675462</v>
      </c>
      <c r="L115" s="232"/>
      <c r="M115" s="315">
        <f>SUM(M108:M114)</f>
        <v>984044</v>
      </c>
      <c r="N115" s="78">
        <v>0</v>
      </c>
      <c r="O115" s="293"/>
      <c r="P115" s="67"/>
      <c r="Q115" s="293"/>
      <c r="R115" s="69"/>
      <c r="S115" s="293"/>
      <c r="T115" s="293"/>
      <c r="U115" s="293"/>
      <c r="V115" s="29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</row>
    <row r="116" spans="2:54" s="218" customFormat="1" ht="12.75" customHeight="1" x14ac:dyDescent="0.3">
      <c r="B116" s="42"/>
      <c r="C116" s="151"/>
      <c r="D116" s="152"/>
      <c r="E116" s="152"/>
      <c r="F116" s="362"/>
      <c r="G116" s="166"/>
      <c r="H116" s="366"/>
      <c r="I116" s="367"/>
      <c r="J116" s="363"/>
      <c r="K116" s="364"/>
      <c r="L116" s="363"/>
      <c r="M116" s="384"/>
      <c r="N116" s="368"/>
      <c r="O116" s="366"/>
      <c r="P116" s="369"/>
      <c r="Q116" s="366"/>
      <c r="R116" s="370"/>
      <c r="S116" s="366"/>
      <c r="T116" s="366"/>
      <c r="U116" s="366"/>
      <c r="V116" s="366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</row>
    <row r="117" spans="2:54" ht="15" x14ac:dyDescent="0.35">
      <c r="B117" s="42" t="s">
        <v>170</v>
      </c>
      <c r="C117" s="385"/>
      <c r="D117" s="386"/>
      <c r="E117" s="386"/>
      <c r="F117" s="387" t="s">
        <v>173</v>
      </c>
      <c r="G117" s="248"/>
      <c r="H117" s="253"/>
      <c r="I117" s="388">
        <f>I37+I55+I62+I69+I105+I115</f>
        <v>28365488.189999998</v>
      </c>
      <c r="J117" s="390">
        <f>J37+J55+J62</f>
        <v>8195172</v>
      </c>
      <c r="K117" s="417"/>
      <c r="L117" s="418"/>
      <c r="M117" s="389">
        <f>M37+M55+M62+M69+M105+M115</f>
        <v>29481162</v>
      </c>
      <c r="N117" s="391">
        <f>N37+N55+N62+N69</f>
        <v>7426496</v>
      </c>
      <c r="O117" s="253"/>
      <c r="P117" s="254"/>
      <c r="Q117" s="255"/>
      <c r="R117" s="254"/>
      <c r="S117" s="255"/>
      <c r="T117" s="253"/>
      <c r="U117" s="253"/>
      <c r="V117" s="253"/>
      <c r="AL117" s="257"/>
    </row>
    <row r="118" spans="2:54" ht="19.5" customHeight="1" x14ac:dyDescent="0.35">
      <c r="B118" s="42" t="s">
        <v>171</v>
      </c>
      <c r="C118" s="55"/>
      <c r="D118" s="1"/>
      <c r="E118" s="1"/>
      <c r="F118" s="392"/>
      <c r="G118" s="393"/>
      <c r="H118" s="400"/>
      <c r="I118" s="394">
        <f>I117/M117</f>
        <v>0.9621563827775852</v>
      </c>
      <c r="J118" s="395">
        <f>J117/N117</f>
        <v>1.1035045329587467</v>
      </c>
      <c r="K118" s="396"/>
      <c r="L118" s="397"/>
      <c r="M118" s="398"/>
      <c r="N118" s="399"/>
      <c r="O118" s="400"/>
      <c r="P118" s="400"/>
      <c r="Q118" s="400"/>
      <c r="R118" s="400"/>
      <c r="S118" s="400"/>
      <c r="T118" s="400"/>
      <c r="U118" s="400"/>
      <c r="V118" s="400"/>
      <c r="AL118" s="257"/>
    </row>
    <row r="119" spans="2:54" x14ac:dyDescent="0.3">
      <c r="B119" s="42"/>
      <c r="C119" s="402"/>
      <c r="D119" s="3"/>
      <c r="E119" s="3"/>
      <c r="F119" s="403"/>
      <c r="G119" s="282"/>
      <c r="I119" s="401"/>
      <c r="K119" s="404"/>
      <c r="M119" s="404"/>
      <c r="N119" s="58"/>
      <c r="AC119" s="285"/>
    </row>
    <row r="120" spans="2:54" s="215" customFormat="1" ht="13.75" x14ac:dyDescent="0.3">
      <c r="B120" s="42" t="s">
        <v>175</v>
      </c>
      <c r="C120" s="55"/>
      <c r="D120" s="58" t="s">
        <v>155</v>
      </c>
      <c r="E120" s="1"/>
      <c r="F120" s="58"/>
      <c r="G120" s="3"/>
      <c r="H120" s="293"/>
      <c r="I120" s="138">
        <v>767354.76</v>
      </c>
      <c r="J120" s="348" t="s">
        <v>25</v>
      </c>
      <c r="K120" s="180">
        <f t="shared" ref="K120" si="10">I120/M120</f>
        <v>1.0962210857142858</v>
      </c>
      <c r="L120" s="348" t="s">
        <v>25</v>
      </c>
      <c r="M120" s="63">
        <v>700000</v>
      </c>
      <c r="N120" s="349" t="s">
        <v>25</v>
      </c>
      <c r="O120" s="293"/>
      <c r="P120" s="293"/>
      <c r="Q120" s="293"/>
      <c r="R120" s="293"/>
      <c r="S120" s="293"/>
      <c r="T120" s="293"/>
      <c r="U120" s="293"/>
      <c r="V120" s="29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</row>
    <row r="121" spans="2:54" s="215" customFormat="1" x14ac:dyDescent="0.3">
      <c r="B121" s="42"/>
      <c r="C121" s="55"/>
      <c r="D121" s="2"/>
      <c r="E121" s="1"/>
      <c r="F121" s="58"/>
      <c r="G121" s="3"/>
      <c r="H121" s="293"/>
      <c r="I121" s="138"/>
      <c r="J121" s="348"/>
      <c r="K121" s="180"/>
      <c r="L121" s="348"/>
      <c r="M121" s="63"/>
      <c r="N121" s="349"/>
      <c r="O121" s="293"/>
      <c r="P121" s="293"/>
      <c r="Q121" s="293"/>
      <c r="R121" s="293"/>
      <c r="S121" s="293"/>
      <c r="T121" s="293"/>
      <c r="U121" s="293"/>
      <c r="V121" s="29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</row>
    <row r="122" spans="2:54" s="215" customFormat="1" ht="46.2" customHeight="1" x14ac:dyDescent="0.3">
      <c r="B122" s="42" t="s">
        <v>176</v>
      </c>
      <c r="C122" s="419"/>
      <c r="D122" s="420"/>
      <c r="E122" s="421"/>
      <c r="F122" s="442" t="s">
        <v>180</v>
      </c>
      <c r="G122" s="422"/>
      <c r="H122" s="423"/>
      <c r="I122" s="568" t="s">
        <v>179</v>
      </c>
      <c r="J122" s="569"/>
      <c r="K122" s="569"/>
      <c r="L122" s="569"/>
      <c r="M122" s="569"/>
      <c r="N122" s="570"/>
      <c r="O122" s="293"/>
      <c r="P122" s="293"/>
      <c r="Q122" s="293"/>
      <c r="R122" s="293"/>
      <c r="S122" s="293"/>
      <c r="T122" s="293"/>
      <c r="U122" s="293"/>
      <c r="V122" s="29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</row>
    <row r="123" spans="2:54" s="215" customFormat="1" ht="17.399999999999999" customHeight="1" x14ac:dyDescent="0.3">
      <c r="B123" s="42" t="s">
        <v>177</v>
      </c>
      <c r="C123" s="55"/>
      <c r="D123" s="1"/>
      <c r="E123" s="1"/>
      <c r="F123" s="349" t="s">
        <v>174</v>
      </c>
      <c r="G123" s="3"/>
      <c r="H123" s="293"/>
      <c r="I123" s="453"/>
      <c r="K123" s="180"/>
      <c r="L123" s="348"/>
      <c r="M123" s="438"/>
      <c r="N123" s="349"/>
      <c r="O123" s="293"/>
      <c r="P123" s="293"/>
      <c r="Q123" s="293"/>
      <c r="R123" s="293"/>
      <c r="S123" s="293"/>
      <c r="T123" s="293"/>
      <c r="U123" s="293"/>
      <c r="V123" s="29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</row>
    <row r="124" spans="2:54" s="215" customFormat="1" ht="17.399999999999999" customHeight="1" x14ac:dyDescent="0.3">
      <c r="B124" s="42"/>
      <c r="C124" s="55"/>
      <c r="D124" s="1"/>
      <c r="E124" s="1"/>
      <c r="F124" s="349"/>
      <c r="G124" s="3"/>
      <c r="H124" s="293"/>
      <c r="I124" s="454" t="s">
        <v>199</v>
      </c>
      <c r="J124" s="451">
        <v>4480141</v>
      </c>
      <c r="K124" s="180"/>
      <c r="L124" s="348"/>
      <c r="M124" s="438"/>
      <c r="N124" s="349"/>
      <c r="O124" s="293"/>
      <c r="P124" s="293"/>
      <c r="Q124" s="293"/>
      <c r="R124" s="293"/>
      <c r="S124" s="293"/>
      <c r="T124" s="293"/>
      <c r="U124" s="293"/>
      <c r="V124" s="29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</row>
    <row r="125" spans="2:54" s="215" customFormat="1" ht="17.399999999999999" customHeight="1" x14ac:dyDescent="0.45">
      <c r="B125" s="42"/>
      <c r="C125" s="55"/>
      <c r="D125" s="1"/>
      <c r="E125" s="1"/>
      <c r="F125" s="349"/>
      <c r="G125" s="3"/>
      <c r="H125" s="293"/>
      <c r="I125" s="454" t="s">
        <v>200</v>
      </c>
      <c r="J125" s="550">
        <v>3613600</v>
      </c>
      <c r="K125" s="180"/>
      <c r="L125" s="348"/>
      <c r="M125" s="438"/>
      <c r="N125" s="349"/>
      <c r="O125" s="293"/>
      <c r="P125" s="293"/>
      <c r="Q125" s="293"/>
      <c r="R125" s="293"/>
      <c r="S125" s="293"/>
      <c r="T125" s="293"/>
      <c r="U125" s="293"/>
      <c r="V125" s="29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</row>
    <row r="126" spans="2:54" s="215" customFormat="1" ht="17.399999999999999" customHeight="1" x14ac:dyDescent="0.3">
      <c r="B126" s="42" t="s">
        <v>178</v>
      </c>
      <c r="C126" s="55"/>
      <c r="D126" s="1"/>
      <c r="E126" s="1"/>
      <c r="F126" s="349" t="s">
        <v>185</v>
      </c>
      <c r="G126" s="3"/>
      <c r="H126" s="543"/>
      <c r="I126" s="549" t="s">
        <v>187</v>
      </c>
      <c r="J126" s="451">
        <f>J124+J125</f>
        <v>8093741</v>
      </c>
      <c r="K126" s="573" t="s">
        <v>209</v>
      </c>
      <c r="L126" s="574"/>
      <c r="M126" s="438"/>
      <c r="N126" s="66"/>
      <c r="O126" s="293"/>
      <c r="P126" s="293"/>
      <c r="Q126" s="293"/>
      <c r="R126" s="293"/>
      <c r="S126" s="293"/>
      <c r="T126" s="293"/>
      <c r="U126" s="293"/>
      <c r="V126" s="29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</row>
    <row r="127" spans="2:54" s="212" customFormat="1" ht="31.85" customHeight="1" x14ac:dyDescent="0.3">
      <c r="B127" s="42" t="s">
        <v>190</v>
      </c>
      <c r="C127" s="424"/>
      <c r="D127" s="425"/>
      <c r="E127" s="425"/>
      <c r="F127" s="141"/>
      <c r="G127" s="179"/>
      <c r="H127" s="544"/>
      <c r="I127" s="546" t="s">
        <v>208</v>
      </c>
      <c r="J127" s="475">
        <v>101431</v>
      </c>
      <c r="K127" s="474"/>
      <c r="L127" s="475"/>
      <c r="M127" s="571" t="s">
        <v>203</v>
      </c>
      <c r="N127" s="572"/>
      <c r="O127" s="142"/>
      <c r="P127" s="142"/>
      <c r="Q127" s="142"/>
      <c r="R127" s="142"/>
      <c r="S127" s="142"/>
      <c r="T127" s="142"/>
      <c r="U127" s="142"/>
      <c r="V127" s="142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210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</row>
    <row r="128" spans="2:54" s="215" customFormat="1" x14ac:dyDescent="0.3">
      <c r="B128" s="42" t="s">
        <v>191</v>
      </c>
      <c r="C128" s="55"/>
      <c r="D128" s="2"/>
      <c r="E128" s="1"/>
      <c r="F128" s="426"/>
      <c r="G128" s="427"/>
      <c r="H128" s="543"/>
      <c r="I128" s="233" t="s">
        <v>188</v>
      </c>
      <c r="J128" s="540">
        <f>J126+J127</f>
        <v>8195172</v>
      </c>
      <c r="K128" s="180"/>
      <c r="L128" s="348"/>
      <c r="M128" s="438"/>
      <c r="N128" s="66"/>
      <c r="O128" s="293"/>
      <c r="P128" s="293"/>
      <c r="Q128" s="293"/>
      <c r="R128" s="293"/>
      <c r="S128" s="293"/>
      <c r="T128" s="293"/>
      <c r="U128" s="293"/>
      <c r="V128" s="29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</row>
    <row r="129" spans="2:54" s="215" customFormat="1" ht="15" customHeight="1" x14ac:dyDescent="0.45">
      <c r="B129" s="433" t="s">
        <v>192</v>
      </c>
      <c r="C129" s="381"/>
      <c r="D129" s="3"/>
      <c r="E129" s="282"/>
      <c r="F129" s="467"/>
      <c r="G129" s="428"/>
      <c r="H129" s="543"/>
      <c r="I129" s="541" t="s">
        <v>201</v>
      </c>
      <c r="J129" s="548">
        <f>J58+J66</f>
        <v>747433</v>
      </c>
      <c r="L129" s="547"/>
      <c r="M129" s="575" t="s">
        <v>198</v>
      </c>
      <c r="N129" s="576"/>
      <c r="O129" s="293"/>
      <c r="P129" s="293"/>
      <c r="Q129" s="293"/>
      <c r="R129" s="293"/>
      <c r="S129" s="293"/>
      <c r="T129" s="293"/>
      <c r="U129" s="293"/>
      <c r="V129" s="29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</row>
    <row r="130" spans="2:54" s="215" customFormat="1" ht="15" customHeight="1" x14ac:dyDescent="0.3">
      <c r="B130" s="42" t="s">
        <v>193</v>
      </c>
      <c r="C130" s="381"/>
      <c r="D130" s="3"/>
      <c r="E130" s="282"/>
      <c r="F130" s="468"/>
      <c r="G130" s="427"/>
      <c r="H130" s="543"/>
      <c r="I130" s="541"/>
      <c r="J130" s="451">
        <f>J128-J129</f>
        <v>7447739</v>
      </c>
      <c r="K130" s="452"/>
      <c r="M130" s="552" t="s">
        <v>186</v>
      </c>
      <c r="O130" s="455"/>
      <c r="P130" s="293"/>
      <c r="Q130" s="293"/>
      <c r="R130" s="293"/>
      <c r="S130" s="293"/>
      <c r="T130" s="293"/>
      <c r="U130" s="293"/>
      <c r="V130" s="29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</row>
    <row r="131" spans="2:54" s="437" customFormat="1" ht="27" customHeight="1" x14ac:dyDescent="0.3">
      <c r="B131" s="42" t="s">
        <v>194</v>
      </c>
      <c r="C131" s="561"/>
      <c r="D131" s="562"/>
      <c r="E131" s="562"/>
      <c r="F131" s="563"/>
      <c r="G131" s="25"/>
      <c r="H131" s="545"/>
      <c r="I131" s="542"/>
      <c r="K131" s="564">
        <f>(N117-(N66+N58))/2</f>
        <v>3479143.5</v>
      </c>
      <c r="L131" s="565"/>
      <c r="M131" s="553" t="s">
        <v>202</v>
      </c>
      <c r="N131" s="349"/>
      <c r="O131" s="434"/>
      <c r="P131" s="434"/>
      <c r="Q131" s="434"/>
      <c r="R131" s="434"/>
      <c r="S131" s="434"/>
      <c r="T131" s="434"/>
      <c r="U131" s="434"/>
      <c r="V131" s="434"/>
      <c r="W131" s="435"/>
      <c r="X131" s="435"/>
      <c r="Y131" s="435"/>
      <c r="Z131" s="435"/>
      <c r="AA131" s="435"/>
      <c r="AB131" s="435"/>
      <c r="AC131" s="435"/>
      <c r="AD131" s="435"/>
      <c r="AE131" s="435"/>
      <c r="AF131" s="435"/>
      <c r="AG131" s="435"/>
      <c r="AH131" s="435"/>
      <c r="AI131" s="435"/>
      <c r="AJ131" s="435"/>
      <c r="AK131" s="435"/>
      <c r="AL131" s="436"/>
      <c r="AM131" s="436"/>
      <c r="AN131" s="436"/>
      <c r="AO131" s="436"/>
      <c r="AP131" s="436"/>
      <c r="AQ131" s="436"/>
      <c r="AR131" s="436"/>
      <c r="AS131" s="436"/>
      <c r="AT131" s="436"/>
      <c r="AU131" s="436"/>
      <c r="AV131" s="436"/>
      <c r="AW131" s="436"/>
      <c r="AX131" s="436"/>
      <c r="AY131" s="436"/>
      <c r="AZ131" s="436"/>
      <c r="BA131" s="436"/>
      <c r="BB131" s="436"/>
    </row>
    <row r="132" spans="2:54" s="215" customFormat="1" x14ac:dyDescent="0.3">
      <c r="B132" s="42" t="s">
        <v>195</v>
      </c>
      <c r="C132" s="55"/>
      <c r="D132" s="1"/>
      <c r="E132" s="1"/>
      <c r="F132" s="349"/>
      <c r="G132" s="3"/>
      <c r="H132" s="293"/>
      <c r="I132" s="138"/>
      <c r="K132" s="566">
        <f>J130/2</f>
        <v>3723869.5</v>
      </c>
      <c r="L132" s="567"/>
      <c r="M132" s="551" t="s">
        <v>189</v>
      </c>
      <c r="N132" s="66"/>
      <c r="O132" s="293"/>
      <c r="P132" s="293"/>
      <c r="Q132" s="293"/>
      <c r="R132" s="293"/>
      <c r="S132" s="293"/>
      <c r="T132" s="293"/>
      <c r="U132" s="293"/>
      <c r="V132" s="293"/>
      <c r="W132" s="213"/>
      <c r="X132" s="213"/>
      <c r="Y132" s="213"/>
      <c r="Z132" s="213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</row>
    <row r="133" spans="2:54" ht="12.9" thickBot="1" x14ac:dyDescent="0.35">
      <c r="B133" s="42"/>
      <c r="C133" s="405"/>
      <c r="D133" s="237"/>
      <c r="E133" s="237"/>
      <c r="F133" s="406"/>
      <c r="G133" s="297"/>
      <c r="H133" s="304"/>
      <c r="I133" s="407"/>
      <c r="J133" s="408"/>
      <c r="K133" s="409"/>
      <c r="L133" s="241"/>
      <c r="M133" s="410"/>
      <c r="N133" s="411"/>
      <c r="O133" s="304"/>
      <c r="P133" s="304"/>
      <c r="Q133" s="304"/>
      <c r="R133" s="304"/>
      <c r="S133" s="304"/>
      <c r="T133" s="304"/>
      <c r="U133" s="304"/>
      <c r="V133" s="304"/>
      <c r="W133" s="305"/>
    </row>
    <row r="134" spans="2:54" x14ac:dyDescent="0.3">
      <c r="B134" s="42"/>
      <c r="C134" s="57"/>
      <c r="D134" s="57"/>
      <c r="E134" s="57"/>
      <c r="F134" s="1"/>
      <c r="G134" s="282"/>
    </row>
    <row r="135" spans="2:54" x14ac:dyDescent="0.3">
      <c r="B135" s="42"/>
    </row>
    <row r="136" spans="2:54" ht="15" customHeight="1" x14ac:dyDescent="0.3">
      <c r="B136" s="42"/>
      <c r="C136" s="554" t="s">
        <v>156</v>
      </c>
      <c r="D136" s="555"/>
      <c r="E136" s="555"/>
      <c r="F136" s="556"/>
      <c r="G136" s="412"/>
    </row>
    <row r="137" spans="2:54" x14ac:dyDescent="0.3">
      <c r="B137" s="42"/>
      <c r="C137" s="348">
        <v>1</v>
      </c>
      <c r="D137" s="348"/>
      <c r="E137" s="348"/>
      <c r="F137" s="2" t="s">
        <v>157</v>
      </c>
      <c r="I137" s="257"/>
      <c r="J137" s="257"/>
    </row>
    <row r="138" spans="2:54" x14ac:dyDescent="0.3">
      <c r="B138" s="42"/>
      <c r="C138" s="348">
        <v>2</v>
      </c>
      <c r="D138" s="348"/>
      <c r="E138" s="348"/>
      <c r="F138" s="380" t="s">
        <v>158</v>
      </c>
      <c r="G138" s="297"/>
      <c r="M138" s="5"/>
      <c r="N138" s="5"/>
      <c r="O138" s="5"/>
      <c r="P138" s="413"/>
      <c r="Q138" s="413"/>
      <c r="R138" s="413"/>
      <c r="S138" s="413"/>
      <c r="T138" s="413"/>
      <c r="U138" s="413"/>
      <c r="V138" s="413"/>
      <c r="W138" s="413"/>
      <c r="X138" s="413"/>
      <c r="Y138" s="413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</row>
    <row r="139" spans="2:54" x14ac:dyDescent="0.3">
      <c r="B139" s="42"/>
      <c r="C139" s="348">
        <v>3</v>
      </c>
      <c r="D139" s="348"/>
      <c r="E139" s="348"/>
      <c r="F139" s="380" t="s">
        <v>159</v>
      </c>
      <c r="G139" s="297"/>
      <c r="M139" s="5"/>
      <c r="N139" s="5"/>
      <c r="O139" s="5"/>
      <c r="P139" s="413"/>
      <c r="Q139" s="413"/>
      <c r="R139" s="413"/>
      <c r="S139" s="413"/>
      <c r="T139" s="413"/>
      <c r="U139" s="413"/>
      <c r="V139" s="413"/>
      <c r="W139" s="413"/>
      <c r="X139" s="413"/>
      <c r="Y139" s="413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</row>
    <row r="140" spans="2:54" x14ac:dyDescent="0.3">
      <c r="B140" s="42"/>
      <c r="C140" s="348"/>
      <c r="D140" s="348"/>
      <c r="E140" s="348"/>
      <c r="F140" s="380"/>
      <c r="G140" s="297"/>
      <c r="J140" s="414"/>
      <c r="M140" s="5"/>
      <c r="N140" s="5"/>
      <c r="O140" s="5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</row>
    <row r="141" spans="2:54" x14ac:dyDescent="0.3">
      <c r="B141" s="42"/>
      <c r="C141" s="348"/>
      <c r="D141" s="415"/>
      <c r="E141" s="415"/>
      <c r="F141" s="380"/>
      <c r="G141" s="297"/>
      <c r="M141" s="5"/>
      <c r="N141" s="5"/>
      <c r="O141" s="5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</row>
    <row r="142" spans="2:54" x14ac:dyDescent="0.3">
      <c r="B142" s="42"/>
      <c r="G142" s="297"/>
      <c r="M142" s="5"/>
      <c r="N142" s="5"/>
      <c r="O142" s="5"/>
      <c r="P142" s="413"/>
      <c r="Q142" s="413"/>
      <c r="R142" s="413"/>
      <c r="S142" s="413"/>
      <c r="T142" s="413"/>
      <c r="U142" s="413"/>
      <c r="V142" s="413"/>
      <c r="W142" s="413"/>
      <c r="X142" s="413"/>
      <c r="Y142" s="413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</row>
    <row r="143" spans="2:54" x14ac:dyDescent="0.3">
      <c r="B143" s="42"/>
    </row>
    <row r="144" spans="2:54" x14ac:dyDescent="0.3">
      <c r="B144" s="42"/>
      <c r="M144" s="5"/>
      <c r="N144" s="5"/>
      <c r="O144" s="5"/>
      <c r="P144" s="413"/>
      <c r="Q144" s="413"/>
      <c r="R144" s="413"/>
      <c r="S144" s="413"/>
      <c r="T144" s="413"/>
      <c r="U144" s="413"/>
      <c r="V144" s="413"/>
      <c r="W144" s="413"/>
      <c r="X144" s="413"/>
      <c r="Y144" s="413"/>
      <c r="Z144" s="413"/>
      <c r="AA144" s="413"/>
      <c r="AB144" s="413"/>
      <c r="AC144" s="413"/>
      <c r="AD144" s="413"/>
      <c r="AE144" s="413"/>
      <c r="AF144" s="413"/>
      <c r="AG144" s="413"/>
      <c r="AH144" s="413"/>
      <c r="AI144" s="413"/>
      <c r="AJ144" s="413"/>
      <c r="AK144" s="413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</row>
    <row r="145" spans="13:54" x14ac:dyDescent="0.3">
      <c r="M145" s="5"/>
      <c r="N145" s="5"/>
      <c r="O145" s="5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3"/>
      <c r="AI145" s="413"/>
      <c r="AJ145" s="413"/>
      <c r="AK145" s="413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</row>
  </sheetData>
  <mergeCells count="19">
    <mergeCell ref="V13:AB13"/>
    <mergeCell ref="B71:B76"/>
    <mergeCell ref="I10:N10"/>
    <mergeCell ref="C11:C12"/>
    <mergeCell ref="D11:F12"/>
    <mergeCell ref="I11:J11"/>
    <mergeCell ref="K11:L11"/>
    <mergeCell ref="M11:N11"/>
    <mergeCell ref="C136:F136"/>
    <mergeCell ref="P11:Q11"/>
    <mergeCell ref="R11:S11"/>
    <mergeCell ref="I12:N12"/>
    <mergeCell ref="C131:F131"/>
    <mergeCell ref="K131:L131"/>
    <mergeCell ref="K132:L132"/>
    <mergeCell ref="I122:N122"/>
    <mergeCell ref="M127:N127"/>
    <mergeCell ref="K126:L126"/>
    <mergeCell ref="M129:N129"/>
  </mergeCells>
  <pageMargins left="0.7" right="0.7" top="0.75" bottom="0.75" header="0.3" footer="0.3"/>
  <pageSetup paperSize="17" scale="65" orientation="landscape" r:id="rId1"/>
  <rowBreaks count="1" manualBreakCount="1">
    <brk id="81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Between" id="{092D9DB5-71C4-42EE-930E-C2071C335CCF}">
            <xm:f>'\2-Budget &amp; Administration\Tracking\2017 Program Tracking\TRACKING\[2017 Energy Efficiency Program Tracking - MASTER.xlsx]Gas Cost '!#REF!+3</xm:f>
            <xm:f>'\2-Budget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I74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5"/>
  <sheetViews>
    <sheetView showGridLines="0" workbookViewId="0">
      <selection activeCell="L17" sqref="L17"/>
    </sheetView>
  </sheetViews>
  <sheetFormatPr defaultColWidth="8.84375" defaultRowHeight="12.45" x14ac:dyDescent="0.3"/>
  <cols>
    <col min="1" max="2" width="8.84375" style="476"/>
    <col min="3" max="3" width="5.3046875" style="476" bestFit="1" customWidth="1"/>
    <col min="4" max="4" width="28.07421875" style="476" customWidth="1"/>
    <col min="5" max="6" width="19.4609375" style="476" customWidth="1"/>
    <col min="7" max="7" width="20" style="476" customWidth="1"/>
    <col min="8" max="16384" width="8.84375" style="476"/>
  </cols>
  <sheetData>
    <row r="3" spans="3:7" ht="14.15" x14ac:dyDescent="0.35">
      <c r="C3" s="476" t="s">
        <v>210</v>
      </c>
      <c r="D3" s="477"/>
    </row>
    <row r="4" spans="3:7" ht="14.6" thickBot="1" x14ac:dyDescent="0.4">
      <c r="D4" s="477"/>
    </row>
    <row r="5" spans="3:7" ht="17.600000000000001" x14ac:dyDescent="0.3">
      <c r="C5" s="594" t="s">
        <v>211</v>
      </c>
      <c r="D5" s="595"/>
      <c r="E5" s="595"/>
      <c r="F5" s="595"/>
      <c r="G5" s="596"/>
    </row>
    <row r="6" spans="3:7" x14ac:dyDescent="0.3">
      <c r="C6" s="478" t="s">
        <v>212</v>
      </c>
      <c r="D6" s="597" t="s">
        <v>213</v>
      </c>
      <c r="E6" s="597"/>
      <c r="F6" s="597"/>
      <c r="G6" s="479" t="s">
        <v>214</v>
      </c>
    </row>
    <row r="7" spans="3:7" ht="24.9" x14ac:dyDescent="0.3">
      <c r="C7" s="480"/>
      <c r="D7" s="481"/>
      <c r="E7" s="481" t="s">
        <v>215</v>
      </c>
      <c r="F7" s="481" t="s">
        <v>216</v>
      </c>
      <c r="G7" s="482"/>
    </row>
    <row r="8" spans="3:7" ht="24.9" x14ac:dyDescent="0.3">
      <c r="C8" s="483" t="s">
        <v>7</v>
      </c>
      <c r="D8" s="484" t="s">
        <v>217</v>
      </c>
      <c r="E8" s="485">
        <v>239967</v>
      </c>
      <c r="F8" s="485">
        <v>430548</v>
      </c>
      <c r="G8" s="486"/>
    </row>
    <row r="9" spans="3:7" ht="24.9" x14ac:dyDescent="0.3">
      <c r="C9" s="483" t="s">
        <v>12</v>
      </c>
      <c r="D9" s="484" t="s">
        <v>218</v>
      </c>
      <c r="E9" s="487">
        <v>0</v>
      </c>
      <c r="F9" s="487">
        <v>316885</v>
      </c>
      <c r="G9" s="488"/>
    </row>
    <row r="10" spans="3:7" ht="24.9" x14ac:dyDescent="0.3">
      <c r="C10" s="483" t="s">
        <v>14</v>
      </c>
      <c r="D10" s="489" t="s">
        <v>219</v>
      </c>
      <c r="E10" s="490">
        <f>E8+E9</f>
        <v>239967</v>
      </c>
      <c r="F10" s="490">
        <f>F8+F9</f>
        <v>747433</v>
      </c>
      <c r="G10" s="491" t="s">
        <v>220</v>
      </c>
    </row>
    <row r="11" spans="3:7" ht="24.9" x14ac:dyDescent="0.3">
      <c r="C11" s="483" t="s">
        <v>16</v>
      </c>
      <c r="D11" s="484" t="s">
        <v>221</v>
      </c>
      <c r="E11" s="485">
        <v>285915</v>
      </c>
      <c r="F11" s="485">
        <v>461767</v>
      </c>
      <c r="G11" s="486"/>
    </row>
    <row r="12" spans="3:7" ht="24.9" x14ac:dyDescent="0.3">
      <c r="C12" s="483" t="s">
        <v>17</v>
      </c>
      <c r="D12" s="484" t="s">
        <v>222</v>
      </c>
      <c r="E12" s="485">
        <v>304320</v>
      </c>
      <c r="F12" s="485">
        <v>637501</v>
      </c>
      <c r="G12" s="486"/>
    </row>
    <row r="13" spans="3:7" ht="62.15" x14ac:dyDescent="0.3">
      <c r="C13" s="483" t="s">
        <v>19</v>
      </c>
      <c r="D13" s="492" t="s">
        <v>223</v>
      </c>
      <c r="E13" s="485">
        <f>(IF((E12-E11&lt;0),0,(E12-E11)))</f>
        <v>18405</v>
      </c>
      <c r="F13" s="485">
        <f>(IF((F12-F11&lt;0),0,(F12-F11)))</f>
        <v>175734</v>
      </c>
      <c r="G13" s="493" t="s">
        <v>224</v>
      </c>
    </row>
    <row r="14" spans="3:7" ht="25.3" thickBot="1" x14ac:dyDescent="0.35">
      <c r="C14" s="494" t="s">
        <v>21</v>
      </c>
      <c r="D14" s="495" t="s">
        <v>225</v>
      </c>
      <c r="E14" s="496">
        <f>(E11+E13)-E10</f>
        <v>64353</v>
      </c>
      <c r="F14" s="496">
        <f>(F11+F13)-F10</f>
        <v>-109932</v>
      </c>
      <c r="G14" s="497" t="s">
        <v>226</v>
      </c>
    </row>
    <row r="15" spans="3:7" ht="21.45" x14ac:dyDescent="0.3">
      <c r="C15" s="498"/>
      <c r="D15" s="499" t="s">
        <v>227</v>
      </c>
      <c r="E15" s="500" t="s">
        <v>228</v>
      </c>
      <c r="F15" s="500" t="s">
        <v>229</v>
      </c>
      <c r="G15" s="501"/>
    </row>
  </sheetData>
  <mergeCells count="2">
    <mergeCell ref="C5:G5"/>
    <mergeCell ref="D6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8"/>
  <sheetViews>
    <sheetView workbookViewId="0">
      <selection activeCell="E9" sqref="E9"/>
    </sheetView>
  </sheetViews>
  <sheetFormatPr defaultRowHeight="12.45" x14ac:dyDescent="0.3"/>
  <cols>
    <col min="4" max="6" width="13.53515625" bestFit="1" customWidth="1"/>
  </cols>
  <sheetData>
    <row r="2" spans="3:6" x14ac:dyDescent="0.3">
      <c r="D2" t="s">
        <v>233</v>
      </c>
    </row>
    <row r="3" spans="3:6" x14ac:dyDescent="0.3">
      <c r="D3" t="s">
        <v>230</v>
      </c>
      <c r="E3" t="s">
        <v>231</v>
      </c>
      <c r="F3" t="s">
        <v>232</v>
      </c>
    </row>
    <row r="4" spans="3:6" x14ac:dyDescent="0.3">
      <c r="C4">
        <v>2016</v>
      </c>
      <c r="D4" s="502">
        <v>65484</v>
      </c>
      <c r="E4" s="502">
        <v>0</v>
      </c>
      <c r="F4" s="502">
        <f>SUM(D4:E4)</f>
        <v>65484</v>
      </c>
    </row>
    <row r="5" spans="3:6" ht="15" x14ac:dyDescent="0.6">
      <c r="C5">
        <v>2017</v>
      </c>
      <c r="D5" s="503">
        <v>275753</v>
      </c>
      <c r="E5" s="503">
        <v>147010</v>
      </c>
      <c r="F5" s="503">
        <f>SUM(D5:E5)</f>
        <v>422763</v>
      </c>
    </row>
    <row r="6" spans="3:6" x14ac:dyDescent="0.3">
      <c r="D6" s="502">
        <f>SUM(D4:D5)</f>
        <v>341237</v>
      </c>
      <c r="E6" s="502">
        <f t="shared" ref="E6:F6" si="0">SUM(E4:E5)</f>
        <v>147010</v>
      </c>
      <c r="F6" s="502">
        <f t="shared" si="0"/>
        <v>488247</v>
      </c>
    </row>
    <row r="8" spans="3:6" x14ac:dyDescent="0.3">
      <c r="E8" t="s">
        <v>234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D664EF-8456-4732-A8FD-3B467C9061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B2B50-2868-44AE-AAFA-18F1BDC4FCCF}"/>
</file>

<file path=customXml/itemProps3.xml><?xml version="1.0" encoding="utf-8"?>
<ds:datastoreItem xmlns:ds="http://schemas.openxmlformats.org/officeDocument/2006/customXml" ds:itemID="{4079441F-32F6-41B5-B4DE-424CA06F074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95C9181-861B-4FCE-98C4-591AABC622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2016-2017 Exhibit 1_Gas</vt:lpstr>
      <vt:lpstr>Energy Reports True-ups</vt:lpstr>
      <vt:lpstr>Web-Enabled Tstats</vt:lpstr>
      <vt:lpstr>'2016-2017 Exhibit 1_Gas'!Print_Titles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Wyse, Lisa (UTC)</cp:lastModifiedBy>
  <cp:lastPrinted>2018-05-22T15:45:36Z</cp:lastPrinted>
  <dcterms:created xsi:type="dcterms:W3CDTF">2018-03-02T15:23:47Z</dcterms:created>
  <dcterms:modified xsi:type="dcterms:W3CDTF">2018-06-04T16:32:11Z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