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July/"/>
    </mc:Choice>
  </mc:AlternateContent>
  <xr:revisionPtr revIDLastSave="0" documentId="8_{DFB343AA-B074-411E-8857-529C60B17DE2}" xr6:coauthVersionLast="47" xr6:coauthVersionMax="47" xr10:uidLastSave="{00000000-0000-0000-0000-000000000000}"/>
  <bookViews>
    <workbookView xWindow="2745" yWindow="2745" windowWidth="15375" windowHeight="7875" activeTab="2" xr2:uid="{A8592B0A-7C8B-4FF8-8BD9-68F0E133EC10}"/>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3" l="1"/>
  <c r="N15" i="3"/>
  <c r="N13" i="3"/>
  <c r="N12" i="3"/>
  <c r="N11" i="3"/>
  <c r="N10" i="3"/>
  <c r="N9" i="3"/>
  <c r="N8" i="3"/>
  <c r="K39" i="1"/>
  <c r="K34" i="1"/>
  <c r="K32" i="1"/>
  <c r="K29" i="1"/>
  <c r="K27" i="1"/>
  <c r="K25" i="1"/>
  <c r="D31" i="1"/>
  <c r="D30" i="1"/>
  <c r="D26" i="1"/>
  <c r="E25" i="1"/>
  <c r="D22" i="1"/>
  <c r="D21" i="1"/>
  <c r="D20" i="1"/>
  <c r="D19" i="1"/>
  <c r="D18" i="1"/>
  <c r="D17" i="1"/>
  <c r="D16" i="1"/>
  <c r="G24" i="1"/>
  <c r="F24" i="1"/>
  <c r="J14" i="1"/>
  <c r="I14" i="1"/>
  <c r="H14" i="1"/>
  <c r="G14" i="1"/>
  <c r="F14" i="1"/>
  <c r="D11" i="1"/>
  <c r="D10" i="1"/>
  <c r="D9" i="1"/>
  <c r="D6" i="1"/>
  <c r="K42" i="1" l="1"/>
  <c r="J24" i="1"/>
  <c r="D7" i="1"/>
  <c r="D23" i="1"/>
  <c r="D12" i="1"/>
  <c r="F25" i="1"/>
  <c r="G25" i="1"/>
  <c r="G27" i="1" s="1"/>
  <c r="G29" i="1" s="1"/>
  <c r="G32" i="1" s="1"/>
  <c r="J25" i="1"/>
  <c r="J27" i="1" s="1"/>
  <c r="J29" i="1" s="1"/>
  <c r="J32" i="1" s="1"/>
  <c r="H24" i="1"/>
  <c r="D15" i="1"/>
  <c r="D24" i="1" s="1"/>
  <c r="D8" i="1"/>
  <c r="I24" i="1"/>
  <c r="I25" i="1" s="1"/>
  <c r="I27" i="1" s="1"/>
  <c r="I29" i="1" s="1"/>
  <c r="I32" i="1" s="1"/>
  <c r="H25" i="1" l="1"/>
  <c r="H27" i="1" s="1"/>
  <c r="H29" i="1" s="1"/>
  <c r="H32" i="1" s="1"/>
  <c r="D13" i="1"/>
  <c r="F27" i="1"/>
  <c r="D25" i="1"/>
  <c r="D27" i="1" l="1"/>
  <c r="F29" i="1"/>
  <c r="D29" i="1" l="1"/>
  <c r="F32" i="1"/>
  <c r="D32" i="1" l="1"/>
  <c r="F34" i="1"/>
  <c r="F37" i="1" l="1"/>
  <c r="F35" i="1"/>
  <c r="G34" i="1"/>
  <c r="F36" i="1"/>
  <c r="F39" i="1" s="1"/>
  <c r="F40" i="1" l="1"/>
  <c r="F41" i="1" s="1"/>
  <c r="F42" i="1"/>
  <c r="G36" i="1"/>
  <c r="G35" i="1"/>
  <c r="G37" i="1"/>
  <c r="H34" i="1"/>
  <c r="F38" i="1"/>
  <c r="G38" i="1" l="1"/>
  <c r="I34" i="1"/>
  <c r="H37" i="1"/>
  <c r="H36" i="1"/>
  <c r="H35" i="1"/>
  <c r="H39" i="1" s="1"/>
  <c r="G39" i="1"/>
  <c r="H38" i="1" l="1"/>
  <c r="H40" i="1"/>
  <c r="H41" i="1" s="1"/>
  <c r="H42" i="1"/>
  <c r="I36" i="1"/>
  <c r="I37" i="1"/>
  <c r="J34" i="1"/>
  <c r="I35" i="1"/>
  <c r="G40" i="1"/>
  <c r="G41" i="1" s="1"/>
  <c r="G42" i="1"/>
  <c r="I39" i="1" l="1"/>
  <c r="I40" i="1" s="1"/>
  <c r="I41" i="1" s="1"/>
  <c r="J35" i="1"/>
  <c r="J36" i="1"/>
  <c r="J37" i="1"/>
  <c r="I38" i="1"/>
  <c r="J39" i="1" l="1"/>
  <c r="I42" i="1"/>
  <c r="J38" i="1"/>
  <c r="J42" i="1" l="1"/>
  <c r="K40" i="1"/>
  <c r="K41" i="1" s="1"/>
  <c r="J40" i="1"/>
  <c r="J41" i="1" s="1"/>
  <c r="D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E914708-FFF7-48E2-9697-6B7D12A77B95}">
      <text>
        <r>
          <rPr>
            <b/>
            <sz val="9"/>
            <color indexed="81"/>
            <rFont val="Tahoma"/>
            <family val="2"/>
          </rPr>
          <t>tmm8381:</t>
        </r>
        <r>
          <rPr>
            <sz val="9"/>
            <color indexed="81"/>
            <rFont val="Tahoma"/>
            <family val="2"/>
          </rPr>
          <t xml:space="preserve">
PWRCAP deal 100078</t>
        </r>
      </text>
    </comment>
    <comment ref="B9" authorId="0" shapeId="0" xr:uid="{430C2C18-C146-4D73-B0FD-470D12292A15}">
      <text>
        <r>
          <rPr>
            <b/>
            <sz val="9"/>
            <color indexed="81"/>
            <rFont val="Tahoma"/>
            <family val="2"/>
          </rPr>
          <t>tmm8381:</t>
        </r>
        <r>
          <rPr>
            <sz val="9"/>
            <color indexed="81"/>
            <rFont val="Tahoma"/>
            <family val="2"/>
          </rPr>
          <t xml:space="preserve">
Power, deal 107240</t>
        </r>
      </text>
    </comment>
    <comment ref="B10" authorId="0" shapeId="0" xr:uid="{9A7CEF19-F644-4118-B9F9-6CCEE9AD2878}">
      <text>
        <r>
          <rPr>
            <b/>
            <sz val="9"/>
            <color indexed="81"/>
            <rFont val="Tahoma"/>
            <family val="2"/>
          </rPr>
          <t>tmm8381:</t>
        </r>
        <r>
          <rPr>
            <sz val="9"/>
            <color indexed="81"/>
            <rFont val="Tahoma"/>
            <family val="2"/>
          </rPr>
          <t xml:space="preserve">
ACCTPW deal 100131</t>
        </r>
      </text>
    </comment>
    <comment ref="B11" authorId="0" shapeId="0" xr:uid="{C47A9354-BFB3-4BF1-8111-EB2793A5F1A2}">
      <text>
        <r>
          <rPr>
            <b/>
            <sz val="9"/>
            <color indexed="81"/>
            <rFont val="Tahoma"/>
            <family val="2"/>
          </rPr>
          <t>tmm8381:</t>
        </r>
        <r>
          <rPr>
            <sz val="9"/>
            <color indexed="81"/>
            <rFont val="Tahoma"/>
            <family val="2"/>
          </rPr>
          <t xml:space="preserve">
PWRCAP deal 100085</t>
        </r>
      </text>
    </comment>
    <comment ref="B13" authorId="0" shapeId="0" xr:uid="{5C80958A-9340-42D0-86F6-76A350F08C71}">
      <text>
        <r>
          <rPr>
            <b/>
            <sz val="9"/>
            <color indexed="81"/>
            <rFont val="Tahoma"/>
            <family val="2"/>
          </rPr>
          <t>tmm8381:</t>
        </r>
        <r>
          <rPr>
            <sz val="9"/>
            <color indexed="81"/>
            <rFont val="Tahoma"/>
            <family val="2"/>
          </rPr>
          <t xml:space="preserve">
ACCTPW deal 100137</t>
        </r>
      </text>
    </comment>
    <comment ref="B14" authorId="0" shapeId="0" xr:uid="{51B134CD-54C0-4E91-822F-B9A7FDB331B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33E7E94-B936-407A-B85E-624E6A38282D}">
      <text>
        <r>
          <rPr>
            <b/>
            <sz val="8"/>
            <color indexed="81"/>
            <rFont val="Tahoma"/>
            <family val="2"/>
          </rPr>
          <t>gaa9730:</t>
        </r>
        <r>
          <rPr>
            <sz val="8"/>
            <color indexed="81"/>
            <rFont val="Tahoma"/>
            <family val="2"/>
          </rPr>
          <t xml:space="preserve">
Add these together</t>
        </r>
      </text>
    </comment>
    <comment ref="B15" authorId="0" shapeId="0" xr:uid="{8CE6D88B-D1D8-40E4-8919-B20D7DE65A5E}">
      <text>
        <r>
          <rPr>
            <b/>
            <sz val="9"/>
            <color indexed="81"/>
            <rFont val="Tahoma"/>
            <family val="2"/>
          </rPr>
          <t>tmm8381:</t>
        </r>
        <r>
          <rPr>
            <sz val="9"/>
            <color indexed="81"/>
            <rFont val="Tahoma"/>
            <family val="2"/>
          </rPr>
          <t xml:space="preserve">
Power deal 185895</t>
        </r>
      </text>
    </comment>
    <comment ref="B16" authorId="0" shapeId="0" xr:uid="{6A20921F-BCD6-48A4-A6F4-86AAF8DD4690}">
      <text>
        <r>
          <rPr>
            <b/>
            <sz val="9"/>
            <color indexed="81"/>
            <rFont val="Tahoma"/>
            <family val="2"/>
          </rPr>
          <t>tmm8381:</t>
        </r>
        <r>
          <rPr>
            <sz val="9"/>
            <color indexed="81"/>
            <rFont val="Tahoma"/>
            <family val="2"/>
          </rPr>
          <t xml:space="preserve">
Power deal 186298, currently does not include deal 186297
</t>
        </r>
      </text>
    </comment>
    <comment ref="B17" authorId="0" shapeId="0" xr:uid="{3CC7EB8F-F5A3-4E8B-BBB2-F49E8F34C9AB}">
      <text>
        <r>
          <rPr>
            <b/>
            <sz val="9"/>
            <color indexed="81"/>
            <rFont val="Tahoma"/>
            <family val="2"/>
          </rPr>
          <t>tmm8381:</t>
        </r>
        <r>
          <rPr>
            <sz val="9"/>
            <color indexed="81"/>
            <rFont val="Tahoma"/>
            <family val="2"/>
          </rPr>
          <t xml:space="preserve">
Power deal 223063</t>
        </r>
      </text>
    </comment>
    <comment ref="B18" authorId="2" shapeId="0" xr:uid="{5853DE90-23F7-4508-A06A-53034491781E}">
      <text>
        <r>
          <rPr>
            <b/>
            <sz val="9"/>
            <color indexed="81"/>
            <rFont val="Tahoma"/>
            <family val="2"/>
          </rPr>
          <t>Kettner, Cheryl:</t>
        </r>
        <r>
          <rPr>
            <sz val="9"/>
            <color indexed="81"/>
            <rFont val="Tahoma"/>
            <family val="2"/>
          </rPr>
          <t xml:space="preserve">
Started March 01, 2023
</t>
        </r>
      </text>
    </comment>
    <comment ref="B19" authorId="0" shapeId="0" xr:uid="{674EA1F7-E1A8-4E00-81CD-46A9063ACDE5}">
      <text>
        <r>
          <rPr>
            <b/>
            <sz val="9"/>
            <color indexed="81"/>
            <rFont val="Tahoma"/>
            <family val="2"/>
          </rPr>
          <t>tmm8381:</t>
        </r>
        <r>
          <rPr>
            <sz val="9"/>
            <color indexed="81"/>
            <rFont val="Tahoma"/>
            <family val="2"/>
          </rPr>
          <t xml:space="preserve">
Power "Lancaster CT"</t>
        </r>
      </text>
    </comment>
    <comment ref="B20" authorId="0" shapeId="0" xr:uid="{EC02C003-0F3A-44E8-9590-AC76017CC94D}">
      <text>
        <r>
          <rPr>
            <b/>
            <sz val="9"/>
            <color indexed="81"/>
            <rFont val="Tahoma"/>
            <family val="2"/>
          </rPr>
          <t>tmm8381:</t>
        </r>
        <r>
          <rPr>
            <sz val="9"/>
            <color indexed="81"/>
            <rFont val="Tahoma"/>
            <family val="2"/>
          </rPr>
          <t xml:space="preserve">
Power deal 181462
</t>
        </r>
      </text>
    </comment>
    <comment ref="B37" authorId="2" shapeId="0" xr:uid="{4556254B-FF8D-49E9-AD8D-3579E33EB2A1}">
      <text>
        <r>
          <rPr>
            <b/>
            <sz val="9"/>
            <color indexed="81"/>
            <rFont val="Tahoma"/>
            <family val="2"/>
          </rPr>
          <t>Kettner, Cheryl:</t>
        </r>
        <r>
          <rPr>
            <sz val="9"/>
            <color indexed="81"/>
            <rFont val="Tahoma"/>
            <family val="2"/>
          </rPr>
          <t xml:space="preserve">
Purchased Power - EIM</t>
        </r>
      </text>
    </comment>
    <comment ref="C38" authorId="3" shapeId="0" xr:uid="{19F16A28-09C5-4933-A0B5-219CEC316476}">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42E0947C-2891-4068-8494-9DDF90D5E385}">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9A796A10-EEEB-4803-9503-D297B920944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293BB2DF-10C1-4B6D-9A53-2CD770E405A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862CA2C7-ECAC-494A-B711-50234ED02B7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B39" authorId="0" shapeId="0" xr:uid="{F48EC0F0-C318-478F-8D13-42CB31EEAD68}">
      <text>
        <r>
          <rPr>
            <b/>
            <sz val="9"/>
            <color indexed="81"/>
            <rFont val="Tahoma"/>
            <family val="2"/>
          </rPr>
          <t>tmm8381:</t>
        </r>
        <r>
          <rPr>
            <sz val="9"/>
            <color indexed="81"/>
            <rFont val="Tahoma"/>
            <family val="2"/>
          </rPr>
          <t xml:space="preserve">
Deal 573, actual volume</t>
        </r>
      </text>
    </comment>
    <comment ref="C44" authorId="1" shapeId="0" xr:uid="{254BDD8E-3E37-4CAF-9173-42DD0FF49C51}">
      <text>
        <r>
          <rPr>
            <b/>
            <sz val="8"/>
            <color indexed="81"/>
            <rFont val="Tahoma"/>
            <family val="2"/>
          </rPr>
          <t>gaa9730:</t>
        </r>
        <r>
          <rPr>
            <sz val="8"/>
            <color indexed="81"/>
            <rFont val="Tahoma"/>
            <family val="2"/>
          </rPr>
          <t xml:space="preserve">
H:\Power Accountingk\Billings\Nicholspump</t>
        </r>
      </text>
    </comment>
    <comment ref="B53" authorId="2" shapeId="0" xr:uid="{A63BA7DA-99E0-448F-A0B2-F832E0833585}">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3B58DB11-6ECE-4C75-BB6D-A8FC8DCFDD55}">
      <text>
        <r>
          <rPr>
            <b/>
            <sz val="9"/>
            <color indexed="81"/>
            <rFont val="Tahoma"/>
            <family val="2"/>
          </rPr>
          <t>CKettner:</t>
        </r>
        <r>
          <rPr>
            <sz val="9"/>
            <color indexed="81"/>
            <rFont val="Tahoma"/>
            <family val="2"/>
          </rPr>
          <t xml:space="preserve">
Input Monthly Calculated Amount From Nucleus </t>
        </r>
      </text>
    </comment>
    <comment ref="F53" authorId="3" shapeId="0" xr:uid="{EE69D6C4-E225-46A4-8165-6D9A44A334AA}">
      <text>
        <r>
          <rPr>
            <b/>
            <sz val="9"/>
            <color indexed="81"/>
            <rFont val="Tahoma"/>
            <family val="2"/>
          </rPr>
          <t>CKettner:</t>
        </r>
        <r>
          <rPr>
            <sz val="9"/>
            <color indexed="81"/>
            <rFont val="Tahoma"/>
            <family val="2"/>
          </rPr>
          <t xml:space="preserve">
Input Monthly Calculated Amount From Nucleus </t>
        </r>
      </text>
    </comment>
    <comment ref="G53" authorId="3" shapeId="0" xr:uid="{0CC3FDF6-43F7-4165-AF42-1DD446117D4E}">
      <text>
        <r>
          <rPr>
            <b/>
            <sz val="9"/>
            <color indexed="81"/>
            <rFont val="Tahoma"/>
            <family val="2"/>
          </rPr>
          <t>CKettner:</t>
        </r>
        <r>
          <rPr>
            <sz val="9"/>
            <color indexed="81"/>
            <rFont val="Tahoma"/>
            <family val="2"/>
          </rPr>
          <t xml:space="preserve">
Input Monthly Calculated Amount From Nucleus </t>
        </r>
      </text>
    </comment>
    <comment ref="H53" authorId="3" shapeId="0" xr:uid="{40D1B48A-06F6-4D2B-B925-20FE15F6069F}">
      <text>
        <r>
          <rPr>
            <b/>
            <sz val="9"/>
            <color indexed="81"/>
            <rFont val="Tahoma"/>
            <family val="2"/>
          </rPr>
          <t>CKettner:</t>
        </r>
        <r>
          <rPr>
            <sz val="9"/>
            <color indexed="81"/>
            <rFont val="Tahoma"/>
            <family val="2"/>
          </rPr>
          <t xml:space="preserve">
Input Monthly Calculated Amount From Nucleus </t>
        </r>
      </text>
    </comment>
    <comment ref="I53" authorId="3" shapeId="0" xr:uid="{6942473A-13C7-4651-B425-AA66A22879B8}">
      <text>
        <r>
          <rPr>
            <b/>
            <sz val="9"/>
            <color indexed="81"/>
            <rFont val="Tahoma"/>
            <family val="2"/>
          </rPr>
          <t>CKettner:</t>
        </r>
        <r>
          <rPr>
            <sz val="9"/>
            <color indexed="81"/>
            <rFont val="Tahoma"/>
            <family val="2"/>
          </rPr>
          <t xml:space="preserve">
Input Monthly Calculated Amount From Nucleus </t>
        </r>
      </text>
    </comment>
    <comment ref="J53" authorId="3" shapeId="0" xr:uid="{450214F1-F630-4B48-9A54-8289D90B436D}">
      <text>
        <r>
          <rPr>
            <b/>
            <sz val="9"/>
            <color indexed="81"/>
            <rFont val="Tahoma"/>
            <family val="2"/>
          </rPr>
          <t>CKettner:</t>
        </r>
        <r>
          <rPr>
            <sz val="9"/>
            <color indexed="81"/>
            <rFont val="Tahoma"/>
            <family val="2"/>
          </rPr>
          <t xml:space="preserve">
Input Monthly Calculated Amount From Nucleus </t>
        </r>
      </text>
    </comment>
    <comment ref="K53" authorId="3" shapeId="0" xr:uid="{6F612E50-BF9F-4606-9FCD-927B4F39ACC3}">
      <text>
        <r>
          <rPr>
            <b/>
            <sz val="9"/>
            <color indexed="81"/>
            <rFont val="Tahoma"/>
            <family val="2"/>
          </rPr>
          <t>CKettner:</t>
        </r>
        <r>
          <rPr>
            <sz val="9"/>
            <color indexed="81"/>
            <rFont val="Tahoma"/>
            <family val="2"/>
          </rPr>
          <t xml:space="preserve">
Input Monthly Calculated Amount From Nucleus </t>
        </r>
      </text>
    </comment>
    <comment ref="L53" authorId="3" shapeId="0" xr:uid="{082E185A-A67E-4851-8A3E-C1C9C28D3E5C}">
      <text>
        <r>
          <rPr>
            <b/>
            <sz val="9"/>
            <color indexed="81"/>
            <rFont val="Tahoma"/>
            <family val="2"/>
          </rPr>
          <t>CKettner:</t>
        </r>
        <r>
          <rPr>
            <sz val="9"/>
            <color indexed="81"/>
            <rFont val="Tahoma"/>
            <family val="2"/>
          </rPr>
          <t xml:space="preserve">
Input Monthly Calculated Amount From Nucleus </t>
        </r>
      </text>
    </comment>
    <comment ref="M53" authorId="3" shapeId="0" xr:uid="{87E2C35E-924A-4090-814A-C99F454CE165}">
      <text>
        <r>
          <rPr>
            <b/>
            <sz val="9"/>
            <color indexed="81"/>
            <rFont val="Tahoma"/>
            <family val="2"/>
          </rPr>
          <t>CKettner:</t>
        </r>
        <r>
          <rPr>
            <sz val="9"/>
            <color indexed="81"/>
            <rFont val="Tahoma"/>
            <family val="2"/>
          </rPr>
          <t xml:space="preserve">
Input Monthly Calculated Amount From Nucleus </t>
        </r>
      </text>
    </comment>
    <comment ref="N53" authorId="3" shapeId="0" xr:uid="{196EB8DA-0F43-4F2D-9715-5B70A45A7222}">
      <text>
        <r>
          <rPr>
            <b/>
            <sz val="9"/>
            <color indexed="81"/>
            <rFont val="Tahoma"/>
            <family val="2"/>
          </rPr>
          <t>CKettner:</t>
        </r>
        <r>
          <rPr>
            <sz val="9"/>
            <color indexed="81"/>
            <rFont val="Tahoma"/>
            <family val="2"/>
          </rPr>
          <t xml:space="preserve">
Input Monthly Calculated Amount From Nucleus </t>
        </r>
      </text>
    </comment>
    <comment ref="O53" authorId="3" shapeId="0" xr:uid="{A572CD94-7172-4430-A97F-C22417ABF5B9}">
      <text>
        <r>
          <rPr>
            <b/>
            <sz val="9"/>
            <color indexed="81"/>
            <rFont val="Tahoma"/>
            <family val="2"/>
          </rPr>
          <t>CKettner:</t>
        </r>
        <r>
          <rPr>
            <sz val="9"/>
            <color indexed="81"/>
            <rFont val="Tahoma"/>
            <family val="2"/>
          </rPr>
          <t xml:space="preserve">
Input Monthly Calculated Amount From Nucleus </t>
        </r>
      </text>
    </comment>
    <comment ref="P53" authorId="3" shapeId="0" xr:uid="{316E159A-353D-453E-BEB3-0D579355CF88}">
      <text>
        <r>
          <rPr>
            <b/>
            <sz val="9"/>
            <color indexed="81"/>
            <rFont val="Tahoma"/>
            <family val="2"/>
          </rPr>
          <t>CKettner:</t>
        </r>
        <r>
          <rPr>
            <sz val="9"/>
            <color indexed="81"/>
            <rFont val="Tahoma"/>
            <family val="2"/>
          </rPr>
          <t xml:space="preserve">
Input Monthly Calculated Amount From Nucleus </t>
        </r>
      </text>
    </comment>
    <comment ref="B54" authorId="4" shapeId="0" xr:uid="{AC33F668-77AB-44D7-B975-1319C627115B}">
      <text>
        <r>
          <rPr>
            <b/>
            <sz val="8"/>
            <color indexed="81"/>
            <rFont val="Tahoma"/>
            <family val="2"/>
          </rPr>
          <t>tzj0fg:</t>
        </r>
        <r>
          <rPr>
            <sz val="8"/>
            <color indexed="81"/>
            <rFont val="Tahoma"/>
            <family val="2"/>
          </rPr>
          <t xml:space="preserve">
Fin Swaps</t>
        </r>
      </text>
    </comment>
    <comment ref="B55" authorId="3" shapeId="0" xr:uid="{01234747-1BA4-441D-B99E-D1873D342183}">
      <text>
        <r>
          <rPr>
            <b/>
            <sz val="9"/>
            <color indexed="81"/>
            <rFont val="Tahoma"/>
            <family val="2"/>
          </rPr>
          <t>CKettner:</t>
        </r>
        <r>
          <rPr>
            <sz val="9"/>
            <color indexed="81"/>
            <rFont val="Tahoma"/>
            <family val="2"/>
          </rPr>
          <t xml:space="preserve">
Sales for Resale - Non Derivative</t>
        </r>
      </text>
    </comment>
    <comment ref="B56" authorId="4" shapeId="0" xr:uid="{5410DE71-E804-4B9D-B8F0-4BF96B7EEE5D}">
      <text>
        <r>
          <rPr>
            <b/>
            <sz val="8"/>
            <color indexed="81"/>
            <rFont val="Tahoma"/>
            <family val="2"/>
          </rPr>
          <t>tzj0fg:</t>
        </r>
        <r>
          <rPr>
            <sz val="8"/>
            <color indexed="81"/>
            <rFont val="Tahoma"/>
            <family val="2"/>
          </rPr>
          <t xml:space="preserve">
Bookouts</t>
        </r>
      </text>
    </comment>
    <comment ref="B57" authorId="4" shapeId="0" xr:uid="{AC3FFA53-7761-428D-8130-59BF56F47C31}">
      <text>
        <r>
          <rPr>
            <b/>
            <sz val="8"/>
            <color indexed="81"/>
            <rFont val="Tahoma"/>
            <family val="2"/>
          </rPr>
          <t>tzj0fg:</t>
        </r>
        <r>
          <rPr>
            <sz val="8"/>
            <color indexed="81"/>
            <rFont val="Tahoma"/>
            <family val="2"/>
          </rPr>
          <t xml:space="preserve">
Inter Company - Ancil Services</t>
        </r>
      </text>
    </comment>
    <comment ref="B58" authorId="4" shapeId="0" xr:uid="{04B1306C-5E4F-480F-BBD9-C6EF97B2A52F}">
      <text>
        <r>
          <rPr>
            <b/>
            <sz val="8"/>
            <color indexed="81"/>
            <rFont val="Tahoma"/>
            <family val="2"/>
          </rPr>
          <t>tzj0fg:</t>
        </r>
        <r>
          <rPr>
            <sz val="8"/>
            <color indexed="81"/>
            <rFont val="Tahoma"/>
            <family val="2"/>
          </rPr>
          <t xml:space="preserve">
Inter Co - Transmission</t>
        </r>
      </text>
    </comment>
    <comment ref="B59" authorId="2" shapeId="0" xr:uid="{9B3DE5F6-692C-4C16-96F8-F6AFB49DA80C}">
      <text>
        <r>
          <rPr>
            <b/>
            <sz val="9"/>
            <color indexed="81"/>
            <rFont val="Tahoma"/>
            <family val="2"/>
          </rPr>
          <t>Kettner, Cheryl:</t>
        </r>
        <r>
          <rPr>
            <sz val="9"/>
            <color indexed="81"/>
            <rFont val="Tahoma"/>
            <family val="2"/>
          </rPr>
          <t xml:space="preserve">
Sale For Resale - EIM</t>
        </r>
      </text>
    </comment>
    <comment ref="B111" authorId="2" shapeId="0" xr:uid="{07387BC3-367F-434D-998A-EE82580AAD9B}">
      <text>
        <r>
          <rPr>
            <b/>
            <sz val="9"/>
            <color indexed="81"/>
            <rFont val="Tahoma"/>
            <family val="2"/>
          </rPr>
          <t>Kettner, Cheryl:</t>
        </r>
        <r>
          <rPr>
            <sz val="9"/>
            <color indexed="81"/>
            <rFont val="Tahoma"/>
            <family val="2"/>
          </rPr>
          <t xml:space="preserve">
Added account 04.28.23 for CA Carbon Allowances</t>
        </r>
      </text>
    </comment>
    <comment ref="B115" authorId="5" shapeId="0" xr:uid="{BC1C33BF-F35A-492E-9DA8-B7BCC30D642F}">
      <text>
        <r>
          <rPr>
            <b/>
            <sz val="8"/>
            <color indexed="81"/>
            <rFont val="Tahoma"/>
            <family val="2"/>
          </rPr>
          <t>Net gas not burned plus act v auth REC expense, and other misc rev's</t>
        </r>
      </text>
    </comment>
    <comment ref="B116" authorId="4" shapeId="0" xr:uid="{26ED54BF-0016-48BB-ADC4-6009607D014E}">
      <text>
        <r>
          <rPr>
            <b/>
            <sz val="8"/>
            <color indexed="81"/>
            <rFont val="Tahoma"/>
            <family val="2"/>
          </rPr>
          <t>tzj0fg:</t>
        </r>
        <r>
          <rPr>
            <sz val="8"/>
            <color indexed="81"/>
            <rFont val="Tahoma"/>
            <family val="2"/>
          </rPr>
          <t xml:space="preserve">
Financial
</t>
        </r>
      </text>
    </comment>
    <comment ref="B117" authorId="4" shapeId="0" xr:uid="{7904C03F-3A8A-4B0E-A529-08FE389525AD}">
      <text>
        <r>
          <rPr>
            <b/>
            <sz val="8"/>
            <color indexed="81"/>
            <rFont val="Tahoma"/>
            <family val="2"/>
          </rPr>
          <t>tzj0fg:</t>
        </r>
        <r>
          <rPr>
            <sz val="8"/>
            <color indexed="81"/>
            <rFont val="Tahoma"/>
            <family val="2"/>
          </rPr>
          <t xml:space="preserve">
Physical
</t>
        </r>
      </text>
    </comment>
    <comment ref="B123" authorId="3" shapeId="0" xr:uid="{787096CF-A5FC-4ECD-A877-CE127417C63C}">
      <text>
        <r>
          <rPr>
            <b/>
            <sz val="9"/>
            <color indexed="81"/>
            <rFont val="Tahoma"/>
            <family val="2"/>
          </rPr>
          <t>CKettner:</t>
        </r>
        <r>
          <rPr>
            <sz val="9"/>
            <color indexed="81"/>
            <rFont val="Tahoma"/>
            <family val="2"/>
          </rPr>
          <t xml:space="preserve">
Added 03/2018
</t>
        </r>
      </text>
    </comment>
    <comment ref="B124" authorId="2" shapeId="0" xr:uid="{9675223B-C863-4437-9E30-957A0517DFE4}">
      <text>
        <r>
          <rPr>
            <b/>
            <sz val="9"/>
            <color indexed="81"/>
            <rFont val="Tahoma"/>
            <family val="2"/>
          </rPr>
          <t>Kettner, Cheryl:</t>
        </r>
        <r>
          <rPr>
            <sz val="9"/>
            <color indexed="81"/>
            <rFont val="Tahoma"/>
            <family val="2"/>
          </rPr>
          <t xml:space="preserve">
Account added 12/19/2019</t>
        </r>
      </text>
    </comment>
    <comment ref="B135" authorId="4" shapeId="0" xr:uid="{2C84EECC-1F96-443E-BFBE-11A91CBB9594}">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5C26DFB7-B652-4B70-A502-6527B10AE9B1}">
      <text>
        <r>
          <rPr>
            <b/>
            <sz val="8"/>
            <color indexed="81"/>
            <rFont val="Tahoma"/>
            <family val="2"/>
          </rPr>
          <t>tzj0fg:</t>
        </r>
        <r>
          <rPr>
            <sz val="8"/>
            <color indexed="81"/>
            <rFont val="Tahoma"/>
            <family val="2"/>
          </rPr>
          <t xml:space="preserve">
If Act&lt;Auth (+) Surcharge
If Act&gt;Auth (-) Rebate</t>
        </r>
      </text>
    </comment>
    <comment ref="B142" authorId="4" shapeId="0" xr:uid="{DDF6938F-FE98-4D9A-B7A7-E661E4092B34}">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291A660B-DA4D-4A82-9842-A8547A2A7FE9}">
      <text>
        <r>
          <rPr>
            <b/>
            <sz val="9"/>
            <color indexed="81"/>
            <rFont val="Tahoma"/>
            <family val="2"/>
          </rPr>
          <t>CKettner:</t>
        </r>
        <r>
          <rPr>
            <sz val="9"/>
            <color indexed="81"/>
            <rFont val="Tahoma"/>
            <family val="2"/>
          </rPr>
          <t xml:space="preserve">
From Revenue_RateSch_CM_YTD 20XX XX.xls that Rates sends</t>
        </r>
      </text>
    </comment>
    <comment ref="A10" authorId="0" shapeId="0" xr:uid="{2C685287-C8BE-485C-9F2E-6A97756113EF}">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<sst xmlns="http://schemas.openxmlformats.org/spreadsheetml/2006/main" count="335" uniqueCount="179">
  <si>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</si>
  <si>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</si>
  <si>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</si>
  <si>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</si>
  <si>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</si>
  <si>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</si>
  <si>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</si>
  <si>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</si>
  <si>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</si>
  <si>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</si>
  <si>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</si>
  <si>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</si>
  <si>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</si>
  <si>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</si>
  <si>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</si>
  <si>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</si>
  <si>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</si>
  <si>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</si>
  <si>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</si>
  <si>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</si>
  <si>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 xml:space="preserve"> </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</si>
  <si>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</si>
  <si>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</si>
  <si>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</si>
  <si>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</si>
  <si>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</si>
  <si>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</si>
  <si>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</si>
  <si>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</si>
  <si>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</si>
  <si>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</si>
  <si>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</si>
  <si>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to $10M</t>
  </si>
  <si>
    <t>to $4M</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</si>
  <si>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</si>
  <si>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</si>
  <si>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</si>
  <si>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</si>
  <si>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</si>
  <si>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</si>
  <si>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</si>
  <si>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</si>
  <si>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</si>
  <si>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</si>
  <si>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</si>
  <si>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</si>
  <si>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</si>
  <si>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</si>
  <si>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</si>
  <si>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</si>
  <si>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</si>
  <si>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</si>
  <si>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</si>
  <si>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</si>
  <si>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</si>
  <si>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</si>
  <si>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</si>
  <si>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</si>
  <si>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</si>
  <si>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</si>
  <si>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</si>
  <si>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</si>
  <si>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</si>
  <si>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</si>
  <si>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</si>
  <si>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</si>
  <si>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</si>
  <si>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</si>
  <si>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</si>
  <si>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</si>
  <si>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</si>
  <si>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</si>
  <si>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</si>
  <si>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</si>
  <si>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</si>
  <si>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</si>
  <si>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</si>
  <si>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</si>
  <si>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</si>
  <si>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</si>
  <si>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</si>
  <si>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</si>
  <si>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</si>
  <si>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</si>
  <si>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</si>
  <si>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</si>
  <si>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</si>
  <si>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</si>
  <si>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</si>
  <si>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</si>
  <si>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</si>
  <si>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</si>
  <si>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</si>
  <si>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</si>
  <si>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</si>
  <si>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</si>
  <si>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</si>
  <si>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</si>
  <si>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</si>
  <si>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</si>
  <si>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</si>
  <si>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</si>
  <si>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</si>
  <si>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</si>
  <si>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</si>
  <si>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</si>
  <si>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</si>
  <si>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</si>
  <si>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</si>
  <si>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</si>
  <si>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</si>
  <si>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</si>
  <si>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</si>
  <si>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</si>
  <si>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</si>
  <si>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</si>
  <si>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</si>
  <si>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</si>
  <si>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</si>
  <si>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</si>
  <si>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</si>
  <si>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</si>
  <si>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</si>
  <si>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</si>
  <si>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</si>
  <si>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</si>
  <si>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</si>
  <si>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</si>
  <si>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</si>
  <si>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</si>
  <si>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</si>
  <si>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</si>
  <si>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</si>
  <si>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</si>
  <si>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</si>
  <si>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</si>
  <si>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</si>
  <si>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</si>
  <si>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</si>
  <si>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</si>
  <si>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</si>
  <si>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</si>
  <si>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</si>
  <si>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</si>
  <si>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</si>
  <si>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</si>
  <si>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</si>
  <si>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</si>
  <si>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</si>
  <si>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</si>
  <si>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</si>
  <si>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</si>
  <si>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</si>
  <si>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</si>
  <si>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</si>
  <si>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</si>
  <si>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</si>
  <si>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</si>
  <si>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</si>
  <si>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</si>
  <si>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</si>
  <si>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</si>
  <si>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</si>
  <si>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</si>
  <si>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</si>
  <si>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</si>
  <si>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</si>
  <si>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</si>
  <si>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</si>
  <si>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</si>
  <si>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</si>
  <si>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</si>
  <si>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</si>
  <si>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</si>
  <si>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</si>
  <si>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</si>
  <si>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Rebate</t>
  </si>
  <si>
    <t>Surcharge</t>
  </si>
  <si>
    <t>Total through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</si>
</sst>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77F0-56F9-47B4-A1D0-42524B0CD923}">
  <sheetPr>
    <pageSetUpPr fitToPage="1"/>
  </sheetPr>
  <dimension ref="A1:S90"/>
  <sheetViews>
    <sheetView zoomScaleNormal="100" workbookViewId="0">
      <pane xSplit="3" ySplit="5" topLeftCell="D20" activePane="bottomRight" state="frozen"/>
      <selection activeCell="D28" sqref="D28:E28"/>
      <selection pane="topRight" activeCell="D28" sqref="D28:E28"/>
      <selection pane="bottomLeft" activeCell="D28" sqref="D28:E28"/>
      <selection pane="bottomRight" activeCell="R39" sqref="R39"/>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2" t="s">
        <v>2</v>
      </c>
    </row>
    <row r="4" spans="1:19">
      <c r="A4" s="3" t="s">
        <v>3</v>
      </c>
      <c r="F4" s="4"/>
      <c r="G4" s="4"/>
      <c r="H4" s="4"/>
      <c r="I4" s="4"/>
      <c r="J4" s="4"/>
      <c r="K4" s="4"/>
      <c r="L4" s="4"/>
      <c r="M4" s="4"/>
      <c r="N4" s="4"/>
      <c r="O4" s="4"/>
      <c r="P4" s="4"/>
      <c r="Q4" s="4"/>
    </row>
    <row r="5" spans="1:19">
      <c r="B5" s="5" t="s">
        <v>4</v>
      </c>
      <c r="C5" s="6"/>
      <c r="D5" s="182" t="s">
        <v>5</v>
      </c>
      <c r="E5" s="182"/>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83">
        <f>SUM(F6:Q6)</f>
        <v>96811966</v>
      </c>
      <c r="E6" s="183"/>
      <c r="F6" s="8">
        <v>22839397</v>
      </c>
      <c r="G6" s="8">
        <v>14362455</v>
      </c>
      <c r="H6" s="8">
        <v>13421511</v>
      </c>
      <c r="I6" s="8">
        <v>18866820</v>
      </c>
      <c r="J6" s="8">
        <v>14103878</v>
      </c>
      <c r="K6" s="8">
        <v>13217905</v>
      </c>
      <c r="L6" s="8">
        <v>0</v>
      </c>
      <c r="M6" s="8">
        <v>0</v>
      </c>
      <c r="N6" s="8">
        <v>0</v>
      </c>
      <c r="O6" s="8">
        <v>0</v>
      </c>
      <c r="P6" s="8">
        <v>0</v>
      </c>
      <c r="Q6" s="8">
        <v>0</v>
      </c>
    </row>
    <row r="7" spans="1:19" ht="15.95" customHeight="1">
      <c r="A7" s="3">
        <v>2</v>
      </c>
      <c r="B7" s="1" t="s">
        <v>7</v>
      </c>
      <c r="D7" s="184">
        <f t="shared" ref="D7:D13" si="0">SUM(F7:Q7)</f>
        <v>-118401029</v>
      </c>
      <c r="E7" s="184"/>
      <c r="F7" s="8">
        <v>-21285883</v>
      </c>
      <c r="G7" s="8">
        <v>-10073667</v>
      </c>
      <c r="H7" s="8">
        <v>-18286680</v>
      </c>
      <c r="I7" s="8">
        <v>-16772087</v>
      </c>
      <c r="J7" s="8">
        <v>-29357670</v>
      </c>
      <c r="K7" s="8">
        <v>-22625042</v>
      </c>
      <c r="L7" s="8">
        <v>0</v>
      </c>
      <c r="M7" s="8">
        <v>0</v>
      </c>
      <c r="N7" s="8">
        <v>0</v>
      </c>
      <c r="O7" s="8">
        <v>0</v>
      </c>
      <c r="P7" s="8">
        <v>0</v>
      </c>
      <c r="Q7" s="8">
        <v>0</v>
      </c>
    </row>
    <row r="8" spans="1:19" ht="15.95" customHeight="1">
      <c r="A8" s="3">
        <v>3</v>
      </c>
      <c r="B8" s="1" t="s">
        <v>8</v>
      </c>
      <c r="D8" s="185">
        <f t="shared" si="0"/>
        <v>20016173</v>
      </c>
      <c r="E8" s="185"/>
      <c r="F8" s="8">
        <v>3713300</v>
      </c>
      <c r="G8" s="8">
        <v>4083890</v>
      </c>
      <c r="H8" s="8">
        <v>4296293</v>
      </c>
      <c r="I8" s="8">
        <v>3115125</v>
      </c>
      <c r="J8" s="8">
        <v>1839926</v>
      </c>
      <c r="K8" s="8">
        <v>2967639</v>
      </c>
      <c r="L8" s="8">
        <v>0</v>
      </c>
      <c r="M8" s="8">
        <v>0</v>
      </c>
      <c r="N8" s="8">
        <v>0</v>
      </c>
      <c r="O8" s="8">
        <v>0</v>
      </c>
      <c r="P8" s="8">
        <v>0</v>
      </c>
      <c r="Q8" s="8">
        <v>0</v>
      </c>
    </row>
    <row r="9" spans="1:19" ht="15.95" customHeight="1">
      <c r="A9" s="3">
        <v>4</v>
      </c>
      <c r="B9" s="1" t="s">
        <v>9</v>
      </c>
      <c r="D9" s="185">
        <f t="shared" si="0"/>
        <v>42497702</v>
      </c>
      <c r="E9" s="185"/>
      <c r="F9" s="8">
        <v>-5464169</v>
      </c>
      <c r="G9" s="8">
        <v>12386156</v>
      </c>
      <c r="H9" s="8">
        <v>16638301</v>
      </c>
      <c r="I9" s="8">
        <v>8486951</v>
      </c>
      <c r="J9" s="8">
        <v>2819622</v>
      </c>
      <c r="K9" s="8">
        <v>7630841</v>
      </c>
      <c r="L9" s="8">
        <v>0</v>
      </c>
      <c r="M9" s="8">
        <v>0</v>
      </c>
      <c r="N9" s="8">
        <v>0</v>
      </c>
      <c r="O9" s="8">
        <v>0</v>
      </c>
      <c r="P9" s="8">
        <v>0</v>
      </c>
      <c r="Q9" s="8">
        <v>0</v>
      </c>
    </row>
    <row r="10" spans="1:19" ht="15.95" customHeight="1">
      <c r="A10" s="3">
        <v>5</v>
      </c>
      <c r="B10" s="1" t="s">
        <v>10</v>
      </c>
      <c r="C10" s="9"/>
      <c r="D10" s="184">
        <f t="shared" si="0"/>
        <v>-17276460</v>
      </c>
      <c r="E10" s="184"/>
      <c r="F10" s="8">
        <v>-2890826</v>
      </c>
      <c r="G10" s="8">
        <v>-2776965</v>
      </c>
      <c r="H10" s="8">
        <v>-2706340</v>
      </c>
      <c r="I10" s="8">
        <v>-3556876</v>
      </c>
      <c r="J10" s="8">
        <v>-2801735</v>
      </c>
      <c r="K10" s="8">
        <v>-2543718</v>
      </c>
      <c r="L10" s="8">
        <v>0</v>
      </c>
      <c r="M10" s="8">
        <v>0</v>
      </c>
      <c r="N10" s="8">
        <v>0</v>
      </c>
      <c r="O10" s="8">
        <v>0</v>
      </c>
      <c r="P10" s="8">
        <v>0</v>
      </c>
      <c r="Q10" s="8">
        <v>0</v>
      </c>
    </row>
    <row r="11" spans="1:19" ht="15.95" customHeight="1">
      <c r="A11" s="3">
        <v>6</v>
      </c>
      <c r="B11" s="1" t="s">
        <v>11</v>
      </c>
      <c r="C11" s="9"/>
      <c r="D11" s="185">
        <f t="shared" si="0"/>
        <v>10169645</v>
      </c>
      <c r="E11" s="185"/>
      <c r="F11" s="8">
        <v>1751786</v>
      </c>
      <c r="G11" s="8">
        <v>1719901</v>
      </c>
      <c r="H11" s="8">
        <v>1637906</v>
      </c>
      <c r="I11" s="8">
        <v>1783422</v>
      </c>
      <c r="J11" s="8">
        <v>1536427</v>
      </c>
      <c r="K11" s="8">
        <v>1740203</v>
      </c>
      <c r="L11" s="8">
        <v>0</v>
      </c>
      <c r="M11" s="8">
        <v>0</v>
      </c>
      <c r="N11" s="8">
        <v>0</v>
      </c>
      <c r="O11" s="8">
        <v>0</v>
      </c>
      <c r="P11" s="8">
        <v>0</v>
      </c>
      <c r="Q11" s="8">
        <v>0</v>
      </c>
    </row>
    <row r="12" spans="1:19" ht="15.95" customHeight="1">
      <c r="A12" s="3">
        <v>7</v>
      </c>
      <c r="B12" s="1" t="s">
        <v>12</v>
      </c>
      <c r="C12" s="9"/>
      <c r="D12" s="185">
        <f t="shared" si="0"/>
        <v>1529227</v>
      </c>
      <c r="E12" s="185"/>
      <c r="F12" s="8">
        <v>279418</v>
      </c>
      <c r="G12" s="8">
        <v>196055</v>
      </c>
      <c r="H12" s="8">
        <v>184892</v>
      </c>
      <c r="I12" s="8">
        <v>543084</v>
      </c>
      <c r="J12" s="8">
        <v>210413</v>
      </c>
      <c r="K12" s="8">
        <v>115365</v>
      </c>
      <c r="L12" s="8">
        <v>0</v>
      </c>
      <c r="M12" s="8">
        <v>0</v>
      </c>
      <c r="N12" s="8">
        <v>0</v>
      </c>
      <c r="O12" s="8">
        <v>0</v>
      </c>
      <c r="P12" s="8">
        <v>0</v>
      </c>
      <c r="Q12" s="8">
        <v>0</v>
      </c>
    </row>
    <row r="13" spans="1:19" ht="15.95" customHeight="1">
      <c r="A13" s="3">
        <v>8</v>
      </c>
      <c r="B13" s="10" t="s">
        <v>13</v>
      </c>
      <c r="C13" s="10"/>
      <c r="D13" s="186">
        <f t="shared" si="0"/>
        <v>35347224</v>
      </c>
      <c r="E13" s="186"/>
      <c r="F13" s="11">
        <v>-1056977</v>
      </c>
      <c r="G13" s="11">
        <v>19897825</v>
      </c>
      <c r="H13" s="11">
        <v>15185883</v>
      </c>
      <c r="I13" s="11">
        <v>12466439</v>
      </c>
      <c r="J13" s="11">
        <v>-11649139</v>
      </c>
      <c r="K13" s="11">
        <v>503193</v>
      </c>
      <c r="L13" s="11">
        <v>0</v>
      </c>
      <c r="M13" s="11">
        <v>0</v>
      </c>
      <c r="N13" s="11">
        <v>0</v>
      </c>
      <c r="O13" s="11">
        <v>0</v>
      </c>
      <c r="P13" s="11">
        <v>0</v>
      </c>
      <c r="Q13" s="11">
        <v>0</v>
      </c>
    </row>
    <row r="14" spans="1:19" ht="37.5" customHeight="1">
      <c r="B14" s="5" t="s">
        <v>14</v>
      </c>
      <c r="C14" s="6"/>
      <c r="D14" s="178" t="s">
        <v>178</v>
      </c>
      <c r="E14" s="179"/>
      <c r="F14" s="12">
        <f>F5</f>
        <v>44957</v>
      </c>
      <c r="G14" s="12">
        <f>G5</f>
        <v>44985</v>
      </c>
      <c r="H14" s="12">
        <f t="shared" ref="H14:J14" si="1">H5</f>
        <v>45016</v>
      </c>
      <c r="I14" s="12">
        <f t="shared" si="1"/>
        <v>45046</v>
      </c>
      <c r="J14" s="12">
        <f t="shared" si="1"/>
        <v>45077</v>
      </c>
      <c r="K14" s="12">
        <v>45107</v>
      </c>
      <c r="L14" s="12">
        <v>45138</v>
      </c>
      <c r="M14" s="12">
        <v>45169</v>
      </c>
      <c r="N14" s="12">
        <v>45199</v>
      </c>
      <c r="O14" s="12">
        <v>45230</v>
      </c>
      <c r="P14" s="12">
        <v>45260</v>
      </c>
      <c r="Q14" s="12">
        <v>45291</v>
      </c>
    </row>
    <row r="15" spans="1:19" ht="15.95" customHeight="1">
      <c r="A15" s="3">
        <v>9</v>
      </c>
      <c r="B15" s="1" t="s">
        <v>6</v>
      </c>
      <c r="C15" s="9"/>
      <c r="D15" s="188">
        <f t="shared" ref="D15:D23" si="2">SUM(F15:J15)</f>
        <v>51845058</v>
      </c>
      <c r="E15" s="188"/>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8">
        <f t="shared" si="2"/>
        <v>-45901998</v>
      </c>
      <c r="E16" s="188"/>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8">
        <f t="shared" si="2"/>
        <v>13964233</v>
      </c>
      <c r="E17" s="188"/>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8">
        <f t="shared" si="2"/>
        <v>43689877</v>
      </c>
      <c r="E18" s="188"/>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8">
        <f t="shared" si="2"/>
        <v>-11940961</v>
      </c>
      <c r="E19" s="188"/>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8">
        <f t="shared" si="2"/>
        <v>7440375</v>
      </c>
      <c r="E20" s="188"/>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15</v>
      </c>
      <c r="D21" s="188">
        <f t="shared" si="2"/>
        <v>250970</v>
      </c>
      <c r="E21" s="188"/>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16</v>
      </c>
      <c r="D22" s="188">
        <f t="shared" si="2"/>
        <v>-2651133</v>
      </c>
      <c r="E22" s="188"/>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17</v>
      </c>
      <c r="D23" s="188">
        <f t="shared" si="2"/>
        <v>0</v>
      </c>
      <c r="E23" s="188"/>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18</v>
      </c>
      <c r="C24" s="10"/>
      <c r="D24" s="186">
        <f>SUM(D15:E23)</f>
        <v>56696421</v>
      </c>
      <c r="E24" s="186"/>
      <c r="F24" s="18">
        <f>SUM(F15:F23)</f>
        <v>15389565</v>
      </c>
      <c r="G24" s="18">
        <f t="shared" ref="G24:J24" si="3">SUM(G15:G23)</f>
        <v>16824174</v>
      </c>
      <c r="H24" s="18">
        <f t="shared" si="3"/>
        <v>13025869</v>
      </c>
      <c r="I24" s="18">
        <f t="shared" si="3"/>
        <v>7353377</v>
      </c>
      <c r="J24" s="18">
        <f t="shared" si="3"/>
        <v>4103436</v>
      </c>
      <c r="K24" s="18">
        <v>4196953</v>
      </c>
      <c r="L24" s="18">
        <v>-2178939</v>
      </c>
      <c r="M24" s="18">
        <v>7951735</v>
      </c>
      <c r="N24" s="18">
        <v>5364760</v>
      </c>
      <c r="O24" s="18">
        <v>10672809</v>
      </c>
      <c r="P24" s="18">
        <v>13001452</v>
      </c>
      <c r="Q24" s="18">
        <v>12137183</v>
      </c>
      <c r="R24" s="14"/>
    </row>
    <row r="25" spans="1:19" ht="28.5" customHeight="1">
      <c r="A25" s="3">
        <v>19</v>
      </c>
      <c r="B25" s="10" t="s">
        <v>19</v>
      </c>
      <c r="C25" s="10"/>
      <c r="D25" s="189">
        <f>SUM(F25:J25)</f>
        <v>-21852390</v>
      </c>
      <c r="E25" s="189" t="str">
        <f t="shared" ref="E25:K25" si="4">IF(E13=0," ",E13-E24)</f>
        <v xml:space="preserve"> </v>
      </c>
      <c r="F25" s="18">
        <f t="shared" si="4"/>
        <v>-16446542</v>
      </c>
      <c r="G25" s="18">
        <f t="shared" si="4"/>
        <v>3073651</v>
      </c>
      <c r="H25" s="18">
        <f t="shared" si="4"/>
        <v>2160014</v>
      </c>
      <c r="I25" s="18">
        <f t="shared" si="4"/>
        <v>5113062</v>
      </c>
      <c r="J25" s="18">
        <f t="shared" si="4"/>
        <v>-15752575</v>
      </c>
      <c r="K25" s="18">
        <f t="shared" si="4"/>
        <v>-3693760</v>
      </c>
      <c r="L25" s="18" t="s">
        <v>20</v>
      </c>
      <c r="M25" s="18" t="s">
        <v>20</v>
      </c>
      <c r="N25" s="18" t="s">
        <v>20</v>
      </c>
      <c r="O25" s="18" t="s">
        <v>20</v>
      </c>
      <c r="P25" s="18" t="s">
        <v>20</v>
      </c>
      <c r="Q25" s="18" t="s">
        <v>20</v>
      </c>
    </row>
    <row r="26" spans="1:19" ht="26.25" customHeight="1">
      <c r="A26" s="3">
        <v>20</v>
      </c>
      <c r="B26" s="19" t="s">
        <v>21</v>
      </c>
      <c r="C26" s="19"/>
      <c r="D26" s="187">
        <f>SUM(F26:Q26)</f>
        <v>40516369</v>
      </c>
      <c r="E26" s="187"/>
      <c r="F26" s="20">
        <v>26959359</v>
      </c>
      <c r="G26" s="20">
        <v>6410115</v>
      </c>
      <c r="H26" s="20">
        <v>2658979</v>
      </c>
      <c r="I26" s="20">
        <v>2206219</v>
      </c>
      <c r="J26" s="20">
        <v>1763090</v>
      </c>
      <c r="K26" s="20">
        <v>518607</v>
      </c>
      <c r="L26" s="20" t="s">
        <v>20</v>
      </c>
      <c r="M26" s="20" t="s">
        <v>20</v>
      </c>
      <c r="N26" s="20" t="s">
        <v>20</v>
      </c>
      <c r="O26" s="20" t="s">
        <v>20</v>
      </c>
      <c r="P26" s="20" t="s">
        <v>20</v>
      </c>
      <c r="Q26" s="20" t="s">
        <v>20</v>
      </c>
      <c r="S26" s="21"/>
    </row>
    <row r="27" spans="1:19" ht="19.5" customHeight="1">
      <c r="A27" s="3">
        <v>21</v>
      </c>
      <c r="B27" s="19" t="s">
        <v>22</v>
      </c>
      <c r="C27" s="19"/>
      <c r="D27" s="187">
        <f>SUM(F27:J27)</f>
        <v>18145372</v>
      </c>
      <c r="E27" s="187"/>
      <c r="F27" s="20">
        <f>+F25+F26</f>
        <v>10512817</v>
      </c>
      <c r="G27" s="20">
        <f t="shared" ref="G27:K27" si="5">IF(G13=0,0,+G25+G26)</f>
        <v>9483766</v>
      </c>
      <c r="H27" s="20">
        <f t="shared" si="5"/>
        <v>4818993</v>
      </c>
      <c r="I27" s="20">
        <f t="shared" si="5"/>
        <v>7319281</v>
      </c>
      <c r="J27" s="20">
        <f t="shared" si="5"/>
        <v>-13989485</v>
      </c>
      <c r="K27" s="20">
        <f t="shared" si="5"/>
        <v>-3175153</v>
      </c>
      <c r="L27" s="20">
        <v>0</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93">
        <f>SUM(F29:J29)</f>
        <v>11892476.808800001</v>
      </c>
      <c r="E29" s="193"/>
      <c r="F29" s="24">
        <f>+F27*F28</f>
        <v>6890100.2617999995</v>
      </c>
      <c r="G29" s="24">
        <f>+G27*G28</f>
        <v>6215660.2363999998</v>
      </c>
      <c r="H29" s="24">
        <f>+H27*H28</f>
        <v>3158368.0121999998</v>
      </c>
      <c r="I29" s="24">
        <f t="shared" ref="I29:K29" si="6">+I27*I28</f>
        <v>4797056.7674000002</v>
      </c>
      <c r="J29" s="24">
        <f t="shared" si="6"/>
        <v>-9168708.4690000005</v>
      </c>
      <c r="K29" s="24">
        <f t="shared" si="6"/>
        <v>-2080995.2762</v>
      </c>
      <c r="L29" s="24">
        <v>0</v>
      </c>
      <c r="M29" s="24">
        <v>0</v>
      </c>
      <c r="N29" s="24">
        <v>0</v>
      </c>
      <c r="O29" s="24">
        <v>0</v>
      </c>
      <c r="P29" s="24">
        <v>0</v>
      </c>
      <c r="Q29" s="24">
        <v>0</v>
      </c>
    </row>
    <row r="30" spans="1:19" ht="20.25" customHeight="1">
      <c r="A30" s="3">
        <v>24</v>
      </c>
      <c r="B30" s="1" t="s">
        <v>25</v>
      </c>
      <c r="D30" s="193">
        <f>SUM(F30:J30)</f>
        <v>0</v>
      </c>
      <c r="E30" s="193"/>
      <c r="F30" s="24">
        <v>0</v>
      </c>
      <c r="G30" s="24">
        <v>0</v>
      </c>
      <c r="H30" s="24">
        <v>0</v>
      </c>
      <c r="I30" s="24">
        <v>0</v>
      </c>
      <c r="J30" s="24">
        <v>0</v>
      </c>
      <c r="K30" s="24">
        <v>0</v>
      </c>
      <c r="L30" s="24">
        <v>0</v>
      </c>
      <c r="M30" s="24">
        <v>0</v>
      </c>
      <c r="N30" s="24">
        <v>0</v>
      </c>
      <c r="O30" s="24">
        <v>0</v>
      </c>
      <c r="P30" s="24">
        <v>0</v>
      </c>
      <c r="Q30" s="24">
        <v>0</v>
      </c>
    </row>
    <row r="31" spans="1:19" ht="29.25" customHeight="1">
      <c r="A31" s="3">
        <v>25</v>
      </c>
      <c r="B31" s="194" t="s">
        <v>26</v>
      </c>
      <c r="C31" s="194"/>
      <c r="D31" s="195">
        <f>SUM(F31:Q31)</f>
        <v>-724396</v>
      </c>
      <c r="E31" s="195"/>
      <c r="F31" s="25">
        <v>-1137899</v>
      </c>
      <c r="G31" s="25">
        <v>919126</v>
      </c>
      <c r="H31" s="25">
        <v>-181309</v>
      </c>
      <c r="I31" s="25">
        <v>-26288</v>
      </c>
      <c r="J31" s="25">
        <v>-33505</v>
      </c>
      <c r="K31" s="25">
        <v>-264521</v>
      </c>
      <c r="L31" s="25" t="s">
        <v>20</v>
      </c>
      <c r="M31" s="25" t="s">
        <v>20</v>
      </c>
      <c r="N31" s="25" t="s">
        <v>20</v>
      </c>
      <c r="O31" s="25" t="s">
        <v>20</v>
      </c>
      <c r="P31" s="25" t="s">
        <v>20</v>
      </c>
      <c r="Q31" s="25" t="s">
        <v>20</v>
      </c>
    </row>
    <row r="32" spans="1:19" ht="27" customHeight="1">
      <c r="A32" s="3">
        <v>26</v>
      </c>
      <c r="B32" s="196" t="s">
        <v>27</v>
      </c>
      <c r="C32" s="196"/>
      <c r="D32" s="191">
        <f>SUM(F32:J32)</f>
        <v>11432601.808800001</v>
      </c>
      <c r="E32" s="191"/>
      <c r="F32" s="26">
        <f>IF(F13=0," ",F29+F31+F30)</f>
        <v>5752201.2617999995</v>
      </c>
      <c r="G32" s="26">
        <f t="shared" ref="G32:K32" si="7">IF(G13=0," ",G29+G31+G30)</f>
        <v>7134786.2363999998</v>
      </c>
      <c r="H32" s="26">
        <f t="shared" si="7"/>
        <v>2977059.0121999998</v>
      </c>
      <c r="I32" s="26">
        <f t="shared" si="7"/>
        <v>4770768.7674000002</v>
      </c>
      <c r="J32" s="26">
        <f t="shared" si="7"/>
        <v>-9202213.4690000005</v>
      </c>
      <c r="K32" s="26">
        <f t="shared" si="7"/>
        <v>-2345516.2762000002</v>
      </c>
      <c r="L32" s="26" t="s">
        <v>20</v>
      </c>
      <c r="M32" s="26" t="s">
        <v>20</v>
      </c>
      <c r="N32" s="26" t="s">
        <v>20</v>
      </c>
      <c r="O32" s="26" t="s">
        <v>20</v>
      </c>
      <c r="P32" s="26" t="s">
        <v>20</v>
      </c>
      <c r="Q32" s="26" t="s">
        <v>20</v>
      </c>
    </row>
    <row r="33" spans="1:19" ht="12.75" hidden="1" customHeight="1">
      <c r="A33" s="3">
        <v>27</v>
      </c>
      <c r="B33" s="190" t="s">
        <v>28</v>
      </c>
      <c r="C33" s="190"/>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f>IF(F13=0," ",F32)</f>
        <v>5752201.2617999995</v>
      </c>
      <c r="G34" s="30">
        <f t="shared" ref="G34:K34" si="8">IF(G13=0," ",+F34+G32)</f>
        <v>12886987.498199999</v>
      </c>
      <c r="H34" s="30">
        <f t="shared" si="8"/>
        <v>15864046.510399999</v>
      </c>
      <c r="I34" s="30">
        <f t="shared" si="8"/>
        <v>20634815.277800001</v>
      </c>
      <c r="J34" s="30">
        <f t="shared" si="8"/>
        <v>11432601.808800001</v>
      </c>
      <c r="K34" s="30">
        <f t="shared" si="8"/>
        <v>9087085.5326000005</v>
      </c>
      <c r="L34" s="30" t="s">
        <v>20</v>
      </c>
      <c r="M34" s="30" t="s">
        <v>20</v>
      </c>
      <c r="N34" s="30" t="s">
        <v>20</v>
      </c>
      <c r="O34" s="30" t="s">
        <v>20</v>
      </c>
      <c r="P34" s="30" t="s">
        <v>20</v>
      </c>
      <c r="Q34" s="30" t="s">
        <v>20</v>
      </c>
      <c r="R34" s="21"/>
    </row>
    <row r="35" spans="1:19" ht="30.75" hidden="1" customHeight="1" outlineLevel="1">
      <c r="A35" s="1" t="s">
        <v>30</v>
      </c>
      <c r="B35" s="31">
        <v>10000000</v>
      </c>
      <c r="C35" s="32" t="s">
        <v>31</v>
      </c>
      <c r="D35" s="33">
        <v>0.9</v>
      </c>
      <c r="E35" s="33">
        <v>0.9</v>
      </c>
      <c r="F35" s="22">
        <f t="shared" ref="F35:J35" si="9">IF(F13=0," ",IF(ABS(F$34)&lt;$B35,0,(ABS(F$34)-$B35)*SIGN(F$34)))</f>
        <v>0</v>
      </c>
      <c r="G35" s="22">
        <f t="shared" si="9"/>
        <v>2886987.4981999993</v>
      </c>
      <c r="H35" s="22">
        <f t="shared" si="9"/>
        <v>5864046.5103999991</v>
      </c>
      <c r="I35" s="22">
        <f t="shared" si="9"/>
        <v>10634815.277800001</v>
      </c>
      <c r="J35" s="22">
        <f t="shared" si="9"/>
        <v>1432601.8088000007</v>
      </c>
      <c r="K35" s="22">
        <v>0</v>
      </c>
      <c r="L35" s="22" t="s">
        <v>20</v>
      </c>
      <c r="M35" s="22" t="s">
        <v>20</v>
      </c>
      <c r="N35" s="22" t="s">
        <v>20</v>
      </c>
      <c r="O35" s="22" t="s">
        <v>20</v>
      </c>
      <c r="P35" s="22" t="s">
        <v>20</v>
      </c>
      <c r="Q35" s="22" t="s">
        <v>20</v>
      </c>
      <c r="R35" s="34"/>
      <c r="S35" s="35"/>
    </row>
    <row r="36" spans="1:19" ht="19.5" hidden="1" customHeight="1" outlineLevel="1">
      <c r="A36" s="1" t="s">
        <v>30</v>
      </c>
      <c r="B36" s="31">
        <v>4000000</v>
      </c>
      <c r="C36" s="32" t="s">
        <v>32</v>
      </c>
      <c r="D36" s="33">
        <v>0.5</v>
      </c>
      <c r="E36" s="33">
        <v>0.75</v>
      </c>
      <c r="F36" s="22">
        <f t="shared" ref="F36:J36" si="10">IF(F13=0," ",IF(ABS(F$34)&lt;$B36,0,MIN($B$35-$B$36,ABS(F$34)-$B36)*SIGN(F$34)))</f>
        <v>1752201.2617999995</v>
      </c>
      <c r="G36" s="22">
        <f t="shared" si="10"/>
        <v>6000000</v>
      </c>
      <c r="H36" s="22">
        <f t="shared" si="10"/>
        <v>6000000</v>
      </c>
      <c r="I36" s="22">
        <f t="shared" si="10"/>
        <v>6000000</v>
      </c>
      <c r="J36" s="22">
        <f t="shared" si="10"/>
        <v>6000000</v>
      </c>
      <c r="K36" s="22">
        <v>5087086</v>
      </c>
      <c r="L36" s="22" t="s">
        <v>20</v>
      </c>
      <c r="M36" s="22" t="s">
        <v>20</v>
      </c>
      <c r="N36" s="22" t="s">
        <v>20</v>
      </c>
      <c r="O36" s="22" t="s">
        <v>20</v>
      </c>
      <c r="P36" s="22" t="s">
        <v>20</v>
      </c>
      <c r="Q36" s="22" t="s">
        <v>20</v>
      </c>
      <c r="R36" s="34"/>
      <c r="S36" s="35"/>
    </row>
    <row r="37" spans="1:19" ht="21.75" hidden="1" customHeight="1" outlineLevel="1">
      <c r="A37" s="1" t="s">
        <v>30</v>
      </c>
      <c r="B37" s="31">
        <v>0</v>
      </c>
      <c r="C37" s="32" t="s">
        <v>33</v>
      </c>
      <c r="D37" s="33">
        <v>0</v>
      </c>
      <c r="E37" s="33">
        <v>0</v>
      </c>
      <c r="F37" s="22">
        <f t="shared" ref="F37:J37" si="11">IF(F13=0," ",IF(ABS(F$34)&lt;$B37,0,MIN($B$36-$B$37,ABS(F$34)-$B37)*SIGN(F$34)))</f>
        <v>4000000</v>
      </c>
      <c r="G37" s="22">
        <f t="shared" si="11"/>
        <v>4000000</v>
      </c>
      <c r="H37" s="22">
        <f t="shared" si="11"/>
        <v>4000000</v>
      </c>
      <c r="I37" s="22">
        <f t="shared" si="11"/>
        <v>4000000</v>
      </c>
      <c r="J37" s="22">
        <f t="shared" si="11"/>
        <v>4000000</v>
      </c>
      <c r="K37" s="22">
        <v>4000000</v>
      </c>
      <c r="L37" s="22" t="s">
        <v>20</v>
      </c>
      <c r="M37" s="22" t="s">
        <v>20</v>
      </c>
      <c r="N37" s="22" t="s">
        <v>20</v>
      </c>
      <c r="O37" s="22" t="s">
        <v>20</v>
      </c>
      <c r="P37" s="22" t="s">
        <v>20</v>
      </c>
      <c r="Q37" s="22" t="s">
        <v>20</v>
      </c>
      <c r="R37" s="34"/>
    </row>
    <row r="38" spans="1:19" ht="15.95" hidden="1" customHeight="1" outlineLevel="1">
      <c r="A38" s="1"/>
      <c r="B38" s="36"/>
      <c r="C38" s="1" t="s">
        <v>34</v>
      </c>
      <c r="D38" s="37"/>
      <c r="E38" s="37"/>
      <c r="F38" s="21">
        <f t="shared" ref="F38:J38" si="12">IF(F13=0," ",SUM(F35:F37)-F34)</f>
        <v>0</v>
      </c>
      <c r="G38" s="21">
        <f t="shared" si="12"/>
        <v>0</v>
      </c>
      <c r="H38" s="21">
        <f t="shared" si="12"/>
        <v>0</v>
      </c>
      <c r="I38" s="21">
        <f t="shared" si="12"/>
        <v>0</v>
      </c>
      <c r="J38" s="21">
        <f t="shared" si="12"/>
        <v>0</v>
      </c>
      <c r="K38" s="21">
        <v>0</v>
      </c>
      <c r="L38" s="21" t="s">
        <v>20</v>
      </c>
      <c r="M38" s="21" t="s">
        <v>20</v>
      </c>
      <c r="N38" s="21" t="s">
        <v>20</v>
      </c>
      <c r="O38" s="21" t="s">
        <v>20</v>
      </c>
      <c r="P38" s="21" t="s">
        <v>20</v>
      </c>
      <c r="Q38" s="21" t="s">
        <v>20</v>
      </c>
      <c r="R38" s="38"/>
    </row>
    <row r="39" spans="1:19" ht="23.25" customHeight="1" collapsed="1">
      <c r="A39" s="1" t="s">
        <v>35</v>
      </c>
      <c r="D39" s="39"/>
      <c r="E39" s="39"/>
      <c r="F39" s="22">
        <f t="shared" ref="F39:G39" si="13">IF(F13=0," ",SUMPRODUCT(IF(F34&gt;0,$D$35:$D$37,$E$35:$E$37),F35:F37))</f>
        <v>876100.63089999976</v>
      </c>
      <c r="G39" s="22">
        <f t="shared" si="13"/>
        <v>5598288.7483799998</v>
      </c>
      <c r="H39" s="22">
        <f>IF(H13=0," ",SUMPRODUCT(IF(H34&gt;0,$D$35:$D$37,$E$35:$E$37),H35:H37))</f>
        <v>8277641.8593599992</v>
      </c>
      <c r="I39" s="22">
        <f>IF(I13=0," ",SUMPRODUCT(IF(I34&gt;0,$D$35:$D$37,$E$35:$E$37),I35:I37))</f>
        <v>12571333.750020001</v>
      </c>
      <c r="J39" s="22">
        <f>IF(J13=0," ",SUMPRODUCT(IF(J34&gt;0,$D$35:$D$37,$E$35:$E$37),J35:J37))</f>
        <v>4289341.6279200008</v>
      </c>
      <c r="K39" s="22">
        <f>IF(K13=0," ",SUMPRODUCT(IF(K34&gt;0,$D$35:$D$37,$E$35:$E$37),K35:K37))</f>
        <v>2543543</v>
      </c>
      <c r="L39" s="22" t="s">
        <v>20</v>
      </c>
      <c r="M39" s="22" t="s">
        <v>20</v>
      </c>
      <c r="N39" s="22" t="s">
        <v>20</v>
      </c>
      <c r="O39" s="22" t="s">
        <v>20</v>
      </c>
      <c r="P39" s="22" t="s">
        <v>20</v>
      </c>
      <c r="Q39" s="22" t="s">
        <v>20</v>
      </c>
      <c r="R39" s="34" t="s">
        <v>36</v>
      </c>
    </row>
    <row r="40" spans="1:19" ht="20.25" customHeight="1">
      <c r="A40" s="1" t="s">
        <v>37</v>
      </c>
      <c r="F40" s="22">
        <f>IF(F13=0," ",F39-D39)</f>
        <v>876100.63089999976</v>
      </c>
      <c r="G40" s="22">
        <f t="shared" ref="G40:J40" si="14">IF(G13=0," ",G39-F39)</f>
        <v>4722188.1174800005</v>
      </c>
      <c r="H40" s="22">
        <f t="shared" si="14"/>
        <v>2679353.1109799994</v>
      </c>
      <c r="I40" s="22">
        <f t="shared" si="14"/>
        <v>4293691.8906600019</v>
      </c>
      <c r="J40" s="22">
        <f t="shared" si="14"/>
        <v>-8281992.1221000003</v>
      </c>
      <c r="K40" s="22">
        <f>IF(K13=0," ",K39-J39)</f>
        <v>-1745798.6279200008</v>
      </c>
      <c r="L40" s="22" t="s">
        <v>20</v>
      </c>
      <c r="M40" s="22" t="s">
        <v>20</v>
      </c>
      <c r="N40" s="22" t="s">
        <v>20</v>
      </c>
      <c r="O40" s="22" t="s">
        <v>20</v>
      </c>
      <c r="P40" s="22" t="s">
        <v>20</v>
      </c>
      <c r="Q40" s="22" t="s">
        <v>20</v>
      </c>
      <c r="R40" s="38"/>
    </row>
    <row r="41" spans="1:19" ht="24.75" customHeight="1">
      <c r="A41" s="190" t="s">
        <v>38</v>
      </c>
      <c r="B41" s="190"/>
      <c r="C41" s="190"/>
      <c r="D41" s="191">
        <f>SUM(F41:J41)</f>
        <v>-4289341.6279200008</v>
      </c>
      <c r="E41" s="191"/>
      <c r="F41" s="40">
        <f t="shared" ref="F41:J41" si="15">IF(F13=0," ",-F40)</f>
        <v>-876100.63089999976</v>
      </c>
      <c r="G41" s="40">
        <f t="shared" si="15"/>
        <v>-4722188.1174800005</v>
      </c>
      <c r="H41" s="40">
        <f t="shared" si="15"/>
        <v>-2679353.1109799994</v>
      </c>
      <c r="I41" s="40">
        <f t="shared" si="15"/>
        <v>-4293691.8906600019</v>
      </c>
      <c r="J41" s="40">
        <f t="shared" si="15"/>
        <v>8281992.1221000003</v>
      </c>
      <c r="K41" s="40">
        <f t="shared" ref="K41" si="16">IF(K13=0," ",-K40)</f>
        <v>1745798.6279200008</v>
      </c>
      <c r="L41" s="40" t="s">
        <v>20</v>
      </c>
      <c r="M41" s="40" t="s">
        <v>20</v>
      </c>
      <c r="N41" s="40" t="s">
        <v>20</v>
      </c>
      <c r="O41" s="40" t="s">
        <v>20</v>
      </c>
      <c r="P41" s="40" t="s">
        <v>20</v>
      </c>
      <c r="Q41" s="40" t="s">
        <v>20</v>
      </c>
      <c r="R41" s="34"/>
    </row>
    <row r="42" spans="1:19" ht="26.25" customHeight="1" thickBot="1">
      <c r="A42" s="192" t="s">
        <v>39</v>
      </c>
      <c r="B42" s="192"/>
      <c r="C42" s="192"/>
      <c r="D42" s="41"/>
      <c r="E42" s="41"/>
      <c r="F42" s="42">
        <f t="shared" ref="F42:K42" si="17">IF(F13=0," ",F34-F39)</f>
        <v>4876100.6308999993</v>
      </c>
      <c r="G42" s="42">
        <f t="shared" si="17"/>
        <v>7288698.7498199996</v>
      </c>
      <c r="H42" s="42">
        <f t="shared" si="17"/>
        <v>7586404.6510399999</v>
      </c>
      <c r="I42" s="42">
        <f t="shared" si="17"/>
        <v>8063481.5277800001</v>
      </c>
      <c r="J42" s="42">
        <f>IF(J13=0," ",J34-J39)</f>
        <v>7143260.1808799999</v>
      </c>
      <c r="K42" s="42">
        <f t="shared" si="17"/>
        <v>6543542.5326000005</v>
      </c>
      <c r="L42" s="42" t="s">
        <v>20</v>
      </c>
      <c r="M42" s="42" t="s">
        <v>20</v>
      </c>
      <c r="N42" s="42" t="s">
        <v>20</v>
      </c>
      <c r="O42" s="42" t="s">
        <v>20</v>
      </c>
      <c r="P42" s="42" t="s">
        <v>20</v>
      </c>
      <c r="Q42" s="42" t="s">
        <v>20</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1729-5CB3-425F-86D8-B084D92C0390}">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D7" sqref="D7:J146"/>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40</v>
      </c>
      <c r="B2" s="180"/>
      <c r="C2" s="180"/>
      <c r="D2" s="180"/>
      <c r="E2" s="180"/>
      <c r="F2" s="180"/>
      <c r="G2" s="180"/>
      <c r="H2" s="180"/>
      <c r="I2" s="180"/>
      <c r="J2" s="180"/>
      <c r="K2" s="180"/>
      <c r="L2" s="180"/>
      <c r="M2" s="180"/>
      <c r="N2" s="180"/>
      <c r="O2" s="180"/>
      <c r="P2" s="180"/>
      <c r="Q2" s="180"/>
      <c r="R2" s="180"/>
    </row>
    <row r="3" spans="1:18" ht="38.25" customHeight="1">
      <c r="A3"/>
    </row>
    <row r="4" spans="1:18">
      <c r="A4" s="51" t="s">
        <v>2</v>
      </c>
      <c r="E4" s="52"/>
      <c r="F4" s="52"/>
      <c r="G4" s="52"/>
      <c r="H4" s="52"/>
      <c r="I4" s="52"/>
      <c r="J4" s="52"/>
      <c r="K4" s="52"/>
      <c r="L4" s="52"/>
      <c r="M4" s="52"/>
      <c r="N4" s="52"/>
      <c r="O4" s="52"/>
      <c r="P4" s="52"/>
    </row>
    <row r="5" spans="1:18">
      <c r="A5" s="53" t="s">
        <v>3</v>
      </c>
      <c r="C5" t="s">
        <v>41</v>
      </c>
      <c r="D5" s="54" t="s">
        <v>5</v>
      </c>
      <c r="E5" s="7">
        <v>44957</v>
      </c>
      <c r="F5" s="7">
        <v>44985</v>
      </c>
      <c r="G5" s="7">
        <v>45016</v>
      </c>
      <c r="H5" s="7">
        <v>45046</v>
      </c>
      <c r="I5" s="7">
        <v>45077</v>
      </c>
      <c r="J5" s="7">
        <v>45107</v>
      </c>
      <c r="K5" s="7">
        <v>45138</v>
      </c>
      <c r="L5" s="7">
        <v>45169</v>
      </c>
      <c r="M5" s="7">
        <v>45199</v>
      </c>
      <c r="N5" s="7">
        <v>45230</v>
      </c>
      <c r="O5" s="7">
        <v>45260</v>
      </c>
      <c r="P5" s="7">
        <v>45291</v>
      </c>
      <c r="Q5" s="55"/>
      <c r="R5" s="7" t="s">
        <v>42</v>
      </c>
    </row>
    <row r="6" spans="1:18">
      <c r="A6" s="51"/>
      <c r="B6" s="56" t="s">
        <v>43</v>
      </c>
      <c r="C6" s="57"/>
    </row>
    <row r="7" spans="1:18">
      <c r="A7" s="51">
        <v>1</v>
      </c>
      <c r="B7" s="1" t="s">
        <v>44</v>
      </c>
      <c r="C7" s="2"/>
      <c r="D7" s="58">
        <v>33728774</v>
      </c>
      <c r="E7" s="58">
        <v>11933843</v>
      </c>
      <c r="F7" s="58">
        <v>2481828</v>
      </c>
      <c r="G7" s="58">
        <v>2277338</v>
      </c>
      <c r="H7" s="58">
        <v>7980524</v>
      </c>
      <c r="I7" s="58">
        <v>4042737</v>
      </c>
      <c r="J7" s="58">
        <v>3474854</v>
      </c>
      <c r="K7" s="58">
        <v>0</v>
      </c>
      <c r="L7" s="58">
        <v>0</v>
      </c>
      <c r="M7" s="58">
        <v>0</v>
      </c>
      <c r="N7" s="58">
        <v>0</v>
      </c>
      <c r="O7" s="58">
        <v>0</v>
      </c>
      <c r="P7" s="58">
        <v>0</v>
      </c>
      <c r="Q7" s="59"/>
      <c r="R7" s="60">
        <v>24972929</v>
      </c>
    </row>
    <row r="8" spans="1:18">
      <c r="A8" s="51">
        <v>2</v>
      </c>
      <c r="B8" s="61" t="s">
        <v>45</v>
      </c>
      <c r="C8" s="62">
        <v>100096</v>
      </c>
      <c r="D8" s="58">
        <v>7733435</v>
      </c>
      <c r="E8" s="63">
        <v>1288900</v>
      </c>
      <c r="F8" s="63">
        <v>1288907</v>
      </c>
      <c r="G8" s="63">
        <v>1288907</v>
      </c>
      <c r="H8" s="63">
        <v>1288907</v>
      </c>
      <c r="I8" s="63">
        <v>1288907</v>
      </c>
      <c r="J8" s="63">
        <v>1288907</v>
      </c>
      <c r="K8" s="63">
        <v>0</v>
      </c>
      <c r="L8" s="63">
        <v>0</v>
      </c>
      <c r="M8" s="63">
        <v>0</v>
      </c>
      <c r="N8" s="63">
        <v>0</v>
      </c>
      <c r="O8" s="63">
        <v>0</v>
      </c>
      <c r="P8" s="63">
        <v>0</v>
      </c>
      <c r="Q8" s="59"/>
      <c r="R8" s="60">
        <v>5155621</v>
      </c>
    </row>
    <row r="9" spans="1:18">
      <c r="A9" s="51">
        <v>3</v>
      </c>
      <c r="B9" s="61" t="s">
        <v>46</v>
      </c>
      <c r="C9" s="62">
        <v>107240</v>
      </c>
      <c r="D9" s="58">
        <v>550886</v>
      </c>
      <c r="E9" s="63">
        <v>133661</v>
      </c>
      <c r="F9" s="63">
        <v>123867</v>
      </c>
      <c r="G9" s="63">
        <v>72300</v>
      </c>
      <c r="H9" s="63">
        <v>45586</v>
      </c>
      <c r="I9" s="63">
        <v>102464</v>
      </c>
      <c r="J9" s="63">
        <v>73008</v>
      </c>
      <c r="K9" s="63">
        <v>0</v>
      </c>
      <c r="L9" s="63">
        <v>0</v>
      </c>
      <c r="M9" s="63">
        <v>0</v>
      </c>
      <c r="N9" s="63">
        <v>0</v>
      </c>
      <c r="O9" s="63">
        <v>0</v>
      </c>
      <c r="P9" s="63">
        <v>0</v>
      </c>
      <c r="Q9" s="59"/>
      <c r="R9" s="60">
        <v>375414</v>
      </c>
    </row>
    <row r="10" spans="1:18">
      <c r="A10" s="51">
        <v>4</v>
      </c>
      <c r="B10" s="1" t="s">
        <v>47</v>
      </c>
      <c r="C10" s="2">
        <v>100131</v>
      </c>
      <c r="D10" s="58">
        <v>1182648</v>
      </c>
      <c r="E10" s="63">
        <v>197108</v>
      </c>
      <c r="F10" s="63">
        <v>197108</v>
      </c>
      <c r="G10" s="63">
        <v>197108</v>
      </c>
      <c r="H10" s="63">
        <v>197108</v>
      </c>
      <c r="I10" s="63">
        <v>197108</v>
      </c>
      <c r="J10" s="63">
        <v>197108</v>
      </c>
      <c r="K10" s="63">
        <v>0</v>
      </c>
      <c r="L10" s="63">
        <v>0</v>
      </c>
      <c r="M10" s="63">
        <v>0</v>
      </c>
      <c r="N10" s="63">
        <v>0</v>
      </c>
      <c r="O10" s="63">
        <v>0</v>
      </c>
      <c r="P10" s="63">
        <v>0</v>
      </c>
      <c r="Q10" s="59"/>
      <c r="R10" s="60">
        <v>788432</v>
      </c>
    </row>
    <row r="11" spans="1:18" ht="13.5" customHeight="1">
      <c r="A11" s="51">
        <v>5</v>
      </c>
      <c r="B11" s="1" t="s">
        <v>48</v>
      </c>
      <c r="C11" s="2">
        <v>100085</v>
      </c>
      <c r="D11" s="58">
        <v>17101395</v>
      </c>
      <c r="E11" s="64">
        <v>2811500</v>
      </c>
      <c r="F11" s="64">
        <v>2827408</v>
      </c>
      <c r="G11" s="64">
        <v>2827408</v>
      </c>
      <c r="H11" s="64">
        <v>2980263</v>
      </c>
      <c r="I11" s="64">
        <v>2827408</v>
      </c>
      <c r="J11" s="64">
        <v>2827408</v>
      </c>
      <c r="K11" s="64">
        <v>0</v>
      </c>
      <c r="L11" s="64">
        <v>0</v>
      </c>
      <c r="M11" s="64">
        <v>0</v>
      </c>
      <c r="N11" s="64">
        <v>0</v>
      </c>
      <c r="O11" s="64">
        <v>0</v>
      </c>
      <c r="P11" s="64">
        <v>0</v>
      </c>
      <c r="Q11" s="59"/>
      <c r="R11" s="60">
        <v>11446579</v>
      </c>
    </row>
    <row r="12" spans="1:18" ht="14.25">
      <c r="A12" s="51">
        <v>6</v>
      </c>
      <c r="B12" s="1" t="s">
        <v>49</v>
      </c>
      <c r="C12" s="65" t="s">
        <v>50</v>
      </c>
      <c r="D12" s="58">
        <v>0</v>
      </c>
      <c r="E12" s="64">
        <v>0</v>
      </c>
      <c r="F12" s="64">
        <v>0</v>
      </c>
      <c r="G12" s="64">
        <v>0</v>
      </c>
      <c r="H12" s="64">
        <v>0</v>
      </c>
      <c r="I12" s="64">
        <v>0</v>
      </c>
      <c r="J12" s="64">
        <v>0</v>
      </c>
      <c r="K12" s="64">
        <v>0</v>
      </c>
      <c r="L12" s="64">
        <v>0</v>
      </c>
      <c r="M12" s="63">
        <v>0</v>
      </c>
      <c r="N12" s="63">
        <v>0</v>
      </c>
      <c r="O12" s="64">
        <v>0</v>
      </c>
      <c r="P12" s="64">
        <v>0</v>
      </c>
      <c r="Q12" s="59"/>
      <c r="R12" s="60">
        <v>0</v>
      </c>
    </row>
    <row r="13" spans="1:18">
      <c r="A13" s="51">
        <v>7</v>
      </c>
      <c r="B13" t="s">
        <v>51</v>
      </c>
      <c r="C13" s="65">
        <v>100137</v>
      </c>
      <c r="D13" s="58">
        <v>5979</v>
      </c>
      <c r="E13" s="64">
        <v>1348</v>
      </c>
      <c r="F13" s="64">
        <v>1091</v>
      </c>
      <c r="G13" s="64">
        <v>1188</v>
      </c>
      <c r="H13" s="64">
        <v>984</v>
      </c>
      <c r="I13" s="64">
        <v>833</v>
      </c>
      <c r="J13" s="64">
        <v>535</v>
      </c>
      <c r="K13" s="64">
        <v>0</v>
      </c>
      <c r="L13" s="64">
        <v>0</v>
      </c>
      <c r="M13" s="64">
        <v>0</v>
      </c>
      <c r="N13" s="64">
        <v>0</v>
      </c>
      <c r="O13" s="64">
        <v>0</v>
      </c>
      <c r="P13" s="64">
        <v>0</v>
      </c>
      <c r="Q13" s="59"/>
      <c r="R13" s="60">
        <v>4611</v>
      </c>
    </row>
    <row r="14" spans="1:18">
      <c r="A14" s="51">
        <v>8</v>
      </c>
      <c r="B14" t="s">
        <v>52</v>
      </c>
      <c r="C14" s="2" t="s">
        <v>53</v>
      </c>
      <c r="D14" s="58">
        <v>652034</v>
      </c>
      <c r="E14" s="64">
        <v>95242</v>
      </c>
      <c r="F14" s="64">
        <v>84706</v>
      </c>
      <c r="G14" s="64">
        <v>71075</v>
      </c>
      <c r="H14" s="64">
        <v>136922</v>
      </c>
      <c r="I14" s="64">
        <v>136094</v>
      </c>
      <c r="J14" s="64">
        <v>127995</v>
      </c>
      <c r="K14" s="64">
        <v>0</v>
      </c>
      <c r="L14" s="64">
        <v>0</v>
      </c>
      <c r="M14" s="64">
        <v>0</v>
      </c>
      <c r="N14" s="64">
        <v>0</v>
      </c>
      <c r="O14" s="64">
        <v>0</v>
      </c>
      <c r="P14" s="64">
        <v>0</v>
      </c>
      <c r="Q14" s="59"/>
      <c r="R14" s="60">
        <v>387945</v>
      </c>
    </row>
    <row r="15" spans="1:18">
      <c r="A15" s="51">
        <v>9</v>
      </c>
      <c r="B15" s="1" t="s">
        <v>54</v>
      </c>
      <c r="C15" s="2">
        <v>185895</v>
      </c>
      <c r="D15" s="58">
        <v>253788</v>
      </c>
      <c r="E15" s="64">
        <v>0</v>
      </c>
      <c r="F15" s="64">
        <v>59430</v>
      </c>
      <c r="G15" s="64">
        <v>78717</v>
      </c>
      <c r="H15" s="64">
        <v>24663</v>
      </c>
      <c r="I15" s="64">
        <v>15448</v>
      </c>
      <c r="J15" s="64">
        <v>75530</v>
      </c>
      <c r="K15" s="64">
        <v>0</v>
      </c>
      <c r="L15" s="64">
        <v>0</v>
      </c>
      <c r="M15" s="64">
        <v>0</v>
      </c>
      <c r="N15" s="64">
        <v>0</v>
      </c>
      <c r="O15" s="64">
        <v>0</v>
      </c>
      <c r="P15" s="64">
        <v>0</v>
      </c>
      <c r="Q15" s="59"/>
      <c r="R15" s="60">
        <v>162810</v>
      </c>
    </row>
    <row r="16" spans="1:18" ht="12.75" customHeight="1">
      <c r="A16" s="51">
        <v>10</v>
      </c>
      <c r="B16" t="s">
        <v>55</v>
      </c>
      <c r="C16" s="2">
        <v>186298</v>
      </c>
      <c r="D16" s="58">
        <v>1435022</v>
      </c>
      <c r="E16" s="64">
        <v>296367</v>
      </c>
      <c r="F16" s="64">
        <v>176406</v>
      </c>
      <c r="G16" s="64">
        <v>180226</v>
      </c>
      <c r="H16" s="64">
        <v>350571</v>
      </c>
      <c r="I16" s="64">
        <v>286502</v>
      </c>
      <c r="J16" s="64">
        <v>144950</v>
      </c>
      <c r="K16" s="64">
        <v>0</v>
      </c>
      <c r="L16" s="64">
        <v>0</v>
      </c>
      <c r="M16" s="64">
        <v>0</v>
      </c>
      <c r="N16" s="64">
        <v>0</v>
      </c>
      <c r="O16" s="64">
        <v>0</v>
      </c>
      <c r="P16" s="64">
        <v>0</v>
      </c>
      <c r="Q16" s="59"/>
      <c r="R16" s="60">
        <v>1003570</v>
      </c>
    </row>
    <row r="17" spans="1:20">
      <c r="A17" s="51">
        <v>11</v>
      </c>
      <c r="B17" s="1" t="s">
        <v>56</v>
      </c>
      <c r="C17" s="2">
        <v>223063</v>
      </c>
      <c r="D17" s="58">
        <v>2670710</v>
      </c>
      <c r="E17" s="64">
        <v>482203</v>
      </c>
      <c r="F17" s="64">
        <v>502631</v>
      </c>
      <c r="G17" s="64">
        <v>461189</v>
      </c>
      <c r="H17" s="64">
        <v>455747</v>
      </c>
      <c r="I17" s="64">
        <v>373289</v>
      </c>
      <c r="J17" s="64">
        <v>395651</v>
      </c>
      <c r="K17" s="64">
        <v>0</v>
      </c>
      <c r="L17" s="64">
        <v>0</v>
      </c>
      <c r="M17" s="64">
        <v>0</v>
      </c>
      <c r="N17" s="64">
        <v>0</v>
      </c>
      <c r="O17" s="64">
        <v>0</v>
      </c>
      <c r="P17" s="64">
        <v>0</v>
      </c>
      <c r="Q17" s="59"/>
      <c r="R17" s="60">
        <v>1901770</v>
      </c>
    </row>
    <row r="18" spans="1:20">
      <c r="A18" s="51">
        <v>12</v>
      </c>
      <c r="B18" s="1" t="s">
        <v>57</v>
      </c>
      <c r="C18" s="2">
        <v>102475</v>
      </c>
      <c r="D18" s="58">
        <v>460365</v>
      </c>
      <c r="E18" s="63">
        <v>0</v>
      </c>
      <c r="F18" s="63">
        <v>0</v>
      </c>
      <c r="G18" s="63">
        <v>8030</v>
      </c>
      <c r="H18" s="63">
        <v>61604</v>
      </c>
      <c r="I18" s="63">
        <v>179846</v>
      </c>
      <c r="J18" s="63">
        <v>210885</v>
      </c>
      <c r="K18" s="63">
        <v>0</v>
      </c>
      <c r="L18" s="63">
        <v>0</v>
      </c>
      <c r="M18" s="63">
        <v>0</v>
      </c>
      <c r="N18" s="63">
        <v>0</v>
      </c>
      <c r="O18" s="63">
        <v>0</v>
      </c>
      <c r="P18" s="63">
        <v>0</v>
      </c>
      <c r="Q18" s="59"/>
      <c r="R18" s="60">
        <v>69634</v>
      </c>
    </row>
    <row r="19" spans="1:20">
      <c r="A19" s="51">
        <v>13</v>
      </c>
      <c r="B19" s="1" t="s">
        <v>58</v>
      </c>
      <c r="C19" s="2" t="s">
        <v>59</v>
      </c>
      <c r="D19" s="58">
        <v>15085402</v>
      </c>
      <c r="E19" s="63">
        <v>2531637</v>
      </c>
      <c r="F19" s="63">
        <v>2621354</v>
      </c>
      <c r="G19" s="63">
        <v>2624851</v>
      </c>
      <c r="H19" s="63">
        <v>2417339</v>
      </c>
      <c r="I19" s="63">
        <v>2365539</v>
      </c>
      <c r="J19" s="63">
        <v>2524682</v>
      </c>
      <c r="K19" s="63">
        <v>0</v>
      </c>
      <c r="L19" s="63">
        <v>0</v>
      </c>
      <c r="M19" s="63">
        <v>0</v>
      </c>
      <c r="N19" s="63">
        <v>0</v>
      </c>
      <c r="O19" s="63">
        <v>0</v>
      </c>
      <c r="P19" s="63">
        <v>0</v>
      </c>
      <c r="Q19" s="59"/>
      <c r="R19" s="60">
        <v>10195181</v>
      </c>
    </row>
    <row r="20" spans="1:20">
      <c r="A20" s="51">
        <v>14</v>
      </c>
      <c r="B20" s="1" t="s">
        <v>60</v>
      </c>
      <c r="C20" s="2">
        <v>181462</v>
      </c>
      <c r="D20" s="58">
        <v>11061033</v>
      </c>
      <c r="E20" s="63">
        <v>2022134</v>
      </c>
      <c r="F20" s="63">
        <v>2729811</v>
      </c>
      <c r="G20" s="63">
        <v>2104976</v>
      </c>
      <c r="H20" s="63">
        <v>1832022</v>
      </c>
      <c r="I20" s="63">
        <v>1333641</v>
      </c>
      <c r="J20" s="63">
        <v>1038449</v>
      </c>
      <c r="K20" s="63">
        <v>0</v>
      </c>
      <c r="L20" s="63">
        <v>0</v>
      </c>
      <c r="M20" s="63">
        <v>0</v>
      </c>
      <c r="N20" s="63">
        <v>0</v>
      </c>
      <c r="O20" s="63">
        <v>0</v>
      </c>
      <c r="P20" s="63">
        <v>0</v>
      </c>
      <c r="Q20" s="59"/>
      <c r="R20" s="60">
        <v>8688943</v>
      </c>
    </row>
    <row r="21" spans="1:20">
      <c r="A21" s="51">
        <v>15</v>
      </c>
      <c r="B21" s="1" t="s">
        <v>61</v>
      </c>
      <c r="C21" s="2"/>
      <c r="D21" s="58">
        <v>5767909</v>
      </c>
      <c r="E21" s="63">
        <v>790567</v>
      </c>
      <c r="F21" s="63">
        <v>1209483</v>
      </c>
      <c r="G21" s="63">
        <v>1121760</v>
      </c>
      <c r="H21" s="63">
        <v>1023866</v>
      </c>
      <c r="I21" s="63">
        <v>861920</v>
      </c>
      <c r="J21" s="63">
        <v>760313</v>
      </c>
      <c r="K21" s="63">
        <v>0</v>
      </c>
      <c r="L21" s="63">
        <v>0</v>
      </c>
      <c r="M21" s="63">
        <v>0</v>
      </c>
      <c r="N21" s="63">
        <v>0</v>
      </c>
      <c r="O21" s="63">
        <v>0</v>
      </c>
      <c r="P21" s="63">
        <v>0</v>
      </c>
      <c r="Q21" s="59"/>
      <c r="R21" s="60"/>
    </row>
    <row r="22" spans="1:20">
      <c r="A22" s="51">
        <v>16</v>
      </c>
      <c r="B22" t="s">
        <v>62</v>
      </c>
      <c r="C22" s="65"/>
      <c r="D22" s="58">
        <v>605774</v>
      </c>
      <c r="E22" s="66">
        <v>119879</v>
      </c>
      <c r="F22" s="66">
        <v>122336</v>
      </c>
      <c r="G22" s="66">
        <v>98913</v>
      </c>
      <c r="H22" s="66">
        <v>90019</v>
      </c>
      <c r="I22" s="66">
        <v>83089</v>
      </c>
      <c r="J22" s="66">
        <v>91538</v>
      </c>
      <c r="K22" s="66">
        <v>0</v>
      </c>
      <c r="L22" s="66">
        <v>0</v>
      </c>
      <c r="M22" s="66">
        <v>0</v>
      </c>
      <c r="N22" s="66">
        <v>0</v>
      </c>
      <c r="O22" s="66">
        <v>0</v>
      </c>
      <c r="P22" s="66">
        <v>0</v>
      </c>
      <c r="Q22" s="66"/>
      <c r="R22" s="60">
        <v>431147</v>
      </c>
    </row>
    <row r="23" spans="1:20">
      <c r="A23" s="51">
        <v>17</v>
      </c>
      <c r="B23" s="1" t="s">
        <v>63</v>
      </c>
      <c r="C23" s="2"/>
      <c r="D23" s="58">
        <v>54462</v>
      </c>
      <c r="E23" s="67">
        <v>135008</v>
      </c>
      <c r="F23" s="67">
        <v>-63911</v>
      </c>
      <c r="G23" s="67">
        <v>7525</v>
      </c>
      <c r="H23" s="67">
        <v>-19305</v>
      </c>
      <c r="I23" s="67">
        <v>9053</v>
      </c>
      <c r="J23" s="67">
        <v>-13908</v>
      </c>
      <c r="K23" s="67">
        <v>0</v>
      </c>
      <c r="L23" s="67">
        <v>0</v>
      </c>
      <c r="M23" s="67">
        <v>0</v>
      </c>
      <c r="N23" s="67">
        <v>0</v>
      </c>
      <c r="O23" s="67">
        <v>0</v>
      </c>
      <c r="P23" s="67">
        <v>0</v>
      </c>
      <c r="Q23" s="67"/>
      <c r="R23" s="60">
        <v>59317</v>
      </c>
    </row>
    <row r="24" spans="1:20" s="73" customFormat="1" ht="13.5" thickBot="1">
      <c r="A24" s="51">
        <v>18</v>
      </c>
      <c r="B24" s="68" t="s">
        <v>64</v>
      </c>
      <c r="C24" s="68"/>
      <c r="D24" s="69">
        <v>98349616</v>
      </c>
      <c r="E24" s="70">
        <v>22839397</v>
      </c>
      <c r="F24" s="70">
        <v>14362455</v>
      </c>
      <c r="G24" s="70">
        <v>13421511</v>
      </c>
      <c r="H24" s="70">
        <v>18866820</v>
      </c>
      <c r="I24" s="70">
        <v>14103878</v>
      </c>
      <c r="J24" s="70">
        <v>13217905</v>
      </c>
      <c r="K24" s="70">
        <v>0</v>
      </c>
      <c r="L24" s="70">
        <v>0</v>
      </c>
      <c r="M24" s="70">
        <v>0</v>
      </c>
      <c r="N24" s="70">
        <v>0</v>
      </c>
      <c r="O24" s="70">
        <v>0</v>
      </c>
      <c r="P24" s="70">
        <v>0</v>
      </c>
      <c r="Q24" s="71"/>
      <c r="R24" s="72">
        <v>65584586</v>
      </c>
    </row>
    <row r="25" spans="1:20" ht="13.5" thickTop="1">
      <c r="A25" s="51"/>
      <c r="E25" s="74" t="s">
        <v>20</v>
      </c>
      <c r="F25" s="59" t="s">
        <v>20</v>
      </c>
      <c r="G25" s="59"/>
      <c r="H25" s="59"/>
      <c r="I25" s="59"/>
      <c r="J25" s="59"/>
      <c r="K25" s="59"/>
      <c r="L25" s="59"/>
      <c r="M25" s="59"/>
      <c r="N25" s="59"/>
      <c r="O25" s="59"/>
      <c r="P25" s="59"/>
    </row>
    <row r="26" spans="1:20">
      <c r="A26" s="51"/>
      <c r="B26" s="1" t="s">
        <v>65</v>
      </c>
      <c r="C26" s="1"/>
      <c r="E26" s="59"/>
      <c r="F26" s="59"/>
      <c r="G26" s="59"/>
      <c r="H26" s="59"/>
      <c r="I26" s="59"/>
      <c r="J26" s="59"/>
      <c r="K26" s="59"/>
      <c r="L26" s="59"/>
      <c r="M26" s="59"/>
      <c r="N26" s="59"/>
      <c r="O26" s="59"/>
      <c r="P26" s="59"/>
      <c r="T26" s="75"/>
    </row>
    <row r="27" spans="1:20" outlineLevel="1">
      <c r="A27" s="51"/>
      <c r="B27" s="76" t="s">
        <v>43</v>
      </c>
      <c r="C27" s="76"/>
      <c r="E27" s="59"/>
      <c r="F27" s="59"/>
      <c r="G27" s="59"/>
      <c r="H27" s="59"/>
      <c r="I27" s="59"/>
      <c r="J27" s="59"/>
      <c r="K27" s="59"/>
      <c r="L27" s="59"/>
      <c r="M27" s="59"/>
      <c r="N27" s="59"/>
      <c r="O27" s="59"/>
      <c r="P27" s="59"/>
    </row>
    <row r="28" spans="1:20" outlineLevel="1">
      <c r="A28" s="51"/>
      <c r="B28">
        <v>555000</v>
      </c>
      <c r="D28" s="59">
        <v>82426109</v>
      </c>
      <c r="E28" s="22">
        <v>15320265</v>
      </c>
      <c r="F28" s="22">
        <v>14235417</v>
      </c>
      <c r="G28" s="22">
        <v>11857869</v>
      </c>
      <c r="H28" s="22">
        <v>16900794</v>
      </c>
      <c r="I28" s="22">
        <v>11887897</v>
      </c>
      <c r="J28" s="22">
        <v>12223867</v>
      </c>
      <c r="K28" s="22">
        <v>0</v>
      </c>
      <c r="L28" s="22">
        <v>0</v>
      </c>
      <c r="M28" s="22">
        <v>0</v>
      </c>
      <c r="N28" s="22">
        <v>0</v>
      </c>
      <c r="O28" s="22">
        <v>0</v>
      </c>
      <c r="P28" s="22">
        <v>0</v>
      </c>
      <c r="Q28" s="59"/>
      <c r="R28" s="60">
        <v>58314345</v>
      </c>
    </row>
    <row r="29" spans="1:20" outlineLevel="1">
      <c r="A29" s="51"/>
      <c r="B29">
        <v>555030</v>
      </c>
      <c r="D29" s="59">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66</v>
      </c>
      <c r="D30" s="59">
        <v>83836</v>
      </c>
      <c r="E30" s="22">
        <v>0</v>
      </c>
      <c r="F30" s="22">
        <v>0</v>
      </c>
      <c r="G30" s="22">
        <v>8</v>
      </c>
      <c r="H30" s="22">
        <v>-353116</v>
      </c>
      <c r="I30" s="22">
        <v>436868</v>
      </c>
      <c r="J30" s="22">
        <v>76</v>
      </c>
      <c r="K30" s="22">
        <v>0</v>
      </c>
      <c r="L30" s="22">
        <v>0</v>
      </c>
      <c r="M30" s="22">
        <v>0</v>
      </c>
      <c r="N30" s="22">
        <v>0</v>
      </c>
      <c r="O30" s="22">
        <v>0</v>
      </c>
      <c r="P30" s="22">
        <v>0</v>
      </c>
      <c r="Q30" s="59"/>
      <c r="R30" s="60">
        <v>-353108</v>
      </c>
    </row>
    <row r="31" spans="1:20" outlineLevel="1">
      <c r="A31" s="51"/>
      <c r="B31" s="1">
        <v>555312</v>
      </c>
      <c r="C31" s="1" t="s">
        <v>67</v>
      </c>
      <c r="D31" s="59">
        <v>0</v>
      </c>
      <c r="E31" s="22">
        <v>0</v>
      </c>
      <c r="F31" s="22">
        <v>0</v>
      </c>
      <c r="G31" s="22">
        <v>0</v>
      </c>
      <c r="H31" s="22">
        <v>0</v>
      </c>
      <c r="I31" s="22">
        <v>0</v>
      </c>
      <c r="J31" s="22">
        <v>0</v>
      </c>
      <c r="K31" s="22">
        <v>0</v>
      </c>
      <c r="L31" s="22">
        <v>0</v>
      </c>
      <c r="M31" s="22">
        <v>0</v>
      </c>
      <c r="N31" s="22">
        <v>0</v>
      </c>
      <c r="O31" s="22">
        <v>0</v>
      </c>
      <c r="P31" s="22">
        <v>0</v>
      </c>
      <c r="Q31" s="59"/>
      <c r="R31" s="60">
        <v>0</v>
      </c>
    </row>
    <row r="32" spans="1:20" outlineLevel="1">
      <c r="A32" s="51"/>
      <c r="B32">
        <v>555313</v>
      </c>
      <c r="C32" t="s">
        <v>67</v>
      </c>
      <c r="D32" s="59">
        <v>0</v>
      </c>
      <c r="E32" s="22">
        <v>0</v>
      </c>
      <c r="F32" s="22">
        <v>0</v>
      </c>
      <c r="G32" s="22">
        <v>0</v>
      </c>
      <c r="H32" s="22">
        <v>0</v>
      </c>
      <c r="I32" s="22">
        <v>0</v>
      </c>
      <c r="J32" s="22">
        <v>0</v>
      </c>
      <c r="K32" s="22">
        <v>0</v>
      </c>
      <c r="L32" s="22">
        <v>0</v>
      </c>
      <c r="M32" s="22">
        <v>0</v>
      </c>
      <c r="N32" s="22">
        <v>0</v>
      </c>
      <c r="O32" s="22">
        <v>0</v>
      </c>
      <c r="P32" s="22">
        <v>0</v>
      </c>
      <c r="Q32" s="59"/>
      <c r="R32" s="60">
        <v>0</v>
      </c>
    </row>
    <row r="33" spans="1:18" outlineLevel="1">
      <c r="A33" s="51"/>
      <c r="B33">
        <v>555380</v>
      </c>
      <c r="C33" t="s">
        <v>68</v>
      </c>
      <c r="D33" s="59">
        <v>0</v>
      </c>
      <c r="E33" s="22">
        <v>0</v>
      </c>
      <c r="F33" s="22">
        <v>0</v>
      </c>
      <c r="G33" s="22">
        <v>0</v>
      </c>
      <c r="H33" s="22">
        <v>0</v>
      </c>
      <c r="I33" s="22">
        <v>0</v>
      </c>
      <c r="J33" s="22">
        <v>0</v>
      </c>
      <c r="K33" s="22">
        <v>0</v>
      </c>
      <c r="L33" s="22">
        <v>0</v>
      </c>
      <c r="M33" s="22">
        <v>0</v>
      </c>
      <c r="N33" s="22">
        <v>0</v>
      </c>
      <c r="O33" s="22">
        <v>0</v>
      </c>
      <c r="P33" s="22">
        <v>0</v>
      </c>
      <c r="Q33" s="59"/>
      <c r="R33" s="60">
        <v>0</v>
      </c>
    </row>
    <row r="34" spans="1:18" outlineLevel="1">
      <c r="A34" s="51"/>
      <c r="B34">
        <v>555550</v>
      </c>
      <c r="C34" t="s">
        <v>69</v>
      </c>
      <c r="D34" s="59">
        <v>54462</v>
      </c>
      <c r="E34" s="22">
        <v>135008</v>
      </c>
      <c r="F34" s="22">
        <v>-63911</v>
      </c>
      <c r="G34" s="22">
        <v>7525</v>
      </c>
      <c r="H34" s="22">
        <v>-19305</v>
      </c>
      <c r="I34" s="22">
        <v>9053</v>
      </c>
      <c r="J34" s="22">
        <v>-13908</v>
      </c>
      <c r="K34" s="22">
        <v>0</v>
      </c>
      <c r="L34" s="22">
        <v>0</v>
      </c>
      <c r="M34" s="22">
        <v>0</v>
      </c>
      <c r="N34" s="22">
        <v>0</v>
      </c>
      <c r="O34" s="22">
        <v>0</v>
      </c>
      <c r="P34" s="22">
        <v>0</v>
      </c>
      <c r="Q34" s="59"/>
      <c r="R34" s="60">
        <v>59317</v>
      </c>
    </row>
    <row r="35" spans="1:18" outlineLevel="1">
      <c r="A35" s="51"/>
      <c r="B35">
        <v>555700</v>
      </c>
      <c r="C35" t="s">
        <v>70</v>
      </c>
      <c r="D35" s="59">
        <v>1686697</v>
      </c>
      <c r="E35" s="22">
        <v>279955</v>
      </c>
      <c r="F35" s="22">
        <v>188000</v>
      </c>
      <c r="G35" s="22">
        <v>0</v>
      </c>
      <c r="H35" s="22">
        <v>431404</v>
      </c>
      <c r="I35" s="22">
        <v>617638</v>
      </c>
      <c r="J35" s="22">
        <v>169700</v>
      </c>
      <c r="K35" s="22">
        <v>0</v>
      </c>
      <c r="L35" s="22">
        <v>0</v>
      </c>
      <c r="M35" s="22">
        <v>0</v>
      </c>
      <c r="N35" s="22">
        <v>0</v>
      </c>
      <c r="O35" s="22">
        <v>0</v>
      </c>
      <c r="P35" s="22">
        <v>0</v>
      </c>
      <c r="Q35" s="59"/>
      <c r="R35" s="60">
        <v>899359</v>
      </c>
    </row>
    <row r="36" spans="1:18" outlineLevel="1">
      <c r="A36" s="51"/>
      <c r="B36">
        <v>555710</v>
      </c>
      <c r="C36" t="s">
        <v>71</v>
      </c>
      <c r="D36" s="59">
        <v>605774</v>
      </c>
      <c r="E36" s="22">
        <v>119879</v>
      </c>
      <c r="F36" s="22">
        <v>122336</v>
      </c>
      <c r="G36" s="22">
        <v>98913</v>
      </c>
      <c r="H36" s="22">
        <v>90019</v>
      </c>
      <c r="I36" s="22">
        <v>83089</v>
      </c>
      <c r="J36" s="22">
        <v>91538</v>
      </c>
      <c r="K36" s="22">
        <v>0</v>
      </c>
      <c r="L36" s="22">
        <v>0</v>
      </c>
      <c r="M36" s="22">
        <v>0</v>
      </c>
      <c r="N36" s="22">
        <v>0</v>
      </c>
      <c r="O36" s="22">
        <v>0</v>
      </c>
      <c r="P36" s="22">
        <v>0</v>
      </c>
      <c r="Q36" s="59"/>
      <c r="R36" s="60">
        <v>431147</v>
      </c>
    </row>
    <row r="37" spans="1:18" outlineLevel="1">
      <c r="A37" s="51"/>
      <c r="B37">
        <v>555740</v>
      </c>
      <c r="D37" s="59">
        <v>13536651</v>
      </c>
      <c r="E37" s="22">
        <v>6988712</v>
      </c>
      <c r="F37" s="22">
        <v>-113855</v>
      </c>
      <c r="G37" s="22">
        <v>1463726</v>
      </c>
      <c r="H37" s="22">
        <v>1824386</v>
      </c>
      <c r="I37" s="22">
        <v>1079711</v>
      </c>
      <c r="J37" s="22">
        <v>756321</v>
      </c>
      <c r="K37" s="22">
        <v>0</v>
      </c>
      <c r="L37" s="22">
        <v>0</v>
      </c>
      <c r="M37" s="22">
        <v>0</v>
      </c>
      <c r="N37" s="22">
        <v>0</v>
      </c>
      <c r="O37" s="22">
        <v>0</v>
      </c>
      <c r="P37" s="22">
        <v>0</v>
      </c>
      <c r="Q37" s="59"/>
      <c r="R37" s="60"/>
    </row>
    <row r="38" spans="1:18" outlineLevel="1">
      <c r="A38" s="51"/>
      <c r="C38" t="s">
        <v>72</v>
      </c>
      <c r="D38" s="59">
        <v>-43913</v>
      </c>
      <c r="E38" s="22">
        <v>-4422</v>
      </c>
      <c r="F38" s="22">
        <v>-5532</v>
      </c>
      <c r="G38" s="22">
        <v>-6530</v>
      </c>
      <c r="H38" s="22">
        <v>-7362</v>
      </c>
      <c r="I38" s="22">
        <v>-10378</v>
      </c>
      <c r="J38" s="22">
        <v>-9689</v>
      </c>
      <c r="K38" s="22"/>
      <c r="L38" s="22"/>
      <c r="M38" s="22"/>
      <c r="N38" s="22"/>
      <c r="O38" s="22"/>
      <c r="P38" s="22"/>
      <c r="Q38" s="59"/>
      <c r="R38" s="60"/>
    </row>
    <row r="39" spans="1:18" outlineLevel="1">
      <c r="A39" s="51"/>
      <c r="B39" s="46" t="s">
        <v>73</v>
      </c>
      <c r="C39" s="2" t="s">
        <v>74</v>
      </c>
      <c r="D39" s="77">
        <v>0</v>
      </c>
      <c r="E39" s="78">
        <v>0</v>
      </c>
      <c r="F39" s="78">
        <v>0</v>
      </c>
      <c r="G39" s="78">
        <v>0</v>
      </c>
      <c r="H39" s="78">
        <v>0</v>
      </c>
      <c r="I39" s="78">
        <v>0</v>
      </c>
      <c r="J39" s="78">
        <v>0</v>
      </c>
      <c r="K39" s="78">
        <v>0</v>
      </c>
      <c r="L39" s="78">
        <v>0</v>
      </c>
      <c r="M39" s="78">
        <v>0</v>
      </c>
      <c r="N39" s="78">
        <v>0</v>
      </c>
      <c r="O39" s="78">
        <v>0</v>
      </c>
      <c r="P39" s="78">
        <v>0</v>
      </c>
      <c r="Q39" s="16"/>
      <c r="R39" s="60">
        <v>0</v>
      </c>
    </row>
    <row r="40" spans="1:18" s="73" customFormat="1" outlineLevel="1">
      <c r="A40" s="4"/>
      <c r="B40" s="79"/>
      <c r="C40" s="79"/>
      <c r="D40" s="80">
        <v>98349616</v>
      </c>
      <c r="E40" s="80">
        <v>22839397</v>
      </c>
      <c r="F40" s="80">
        <v>14362455</v>
      </c>
      <c r="G40" s="80">
        <v>13421511</v>
      </c>
      <c r="H40" s="80">
        <v>18866820</v>
      </c>
      <c r="I40" s="80">
        <v>14103878</v>
      </c>
      <c r="J40" s="80">
        <v>13217905</v>
      </c>
      <c r="K40" s="80">
        <v>0</v>
      </c>
      <c r="L40" s="80">
        <v>0</v>
      </c>
      <c r="M40" s="80">
        <v>0</v>
      </c>
      <c r="N40" s="80">
        <v>0</v>
      </c>
      <c r="O40" s="80">
        <v>0</v>
      </c>
      <c r="P40" s="80">
        <v>0</v>
      </c>
      <c r="Q40" s="80"/>
      <c r="R40" s="80">
        <v>59351060</v>
      </c>
    </row>
    <row r="41" spans="1:18">
      <c r="A41" s="51"/>
      <c r="B41" s="79"/>
      <c r="C41" s="79"/>
      <c r="E41" s="59"/>
      <c r="F41" s="59"/>
      <c r="G41" s="59"/>
      <c r="H41" s="59"/>
      <c r="I41" s="59"/>
      <c r="J41" s="59"/>
      <c r="K41" s="59"/>
      <c r="L41" s="59"/>
      <c r="M41" s="59"/>
      <c r="N41" s="59"/>
      <c r="O41" s="59"/>
      <c r="P41" s="59"/>
    </row>
    <row r="42" spans="1:18" ht="19.5" customHeight="1">
      <c r="A42" s="51"/>
      <c r="B42" s="56" t="s">
        <v>75</v>
      </c>
      <c r="C42" s="56"/>
      <c r="E42" s="59"/>
      <c r="F42" s="59"/>
      <c r="G42" s="59"/>
      <c r="H42" s="59"/>
      <c r="I42" s="59"/>
      <c r="J42" s="59"/>
      <c r="K42" s="59"/>
      <c r="L42" s="59"/>
      <c r="M42" s="59"/>
      <c r="N42" s="59"/>
      <c r="O42" s="59"/>
      <c r="P42" s="59"/>
    </row>
    <row r="43" spans="1:18" ht="12.95" customHeight="1">
      <c r="A43" s="51">
        <v>19</v>
      </c>
      <c r="B43" t="s">
        <v>76</v>
      </c>
      <c r="C43" s="65"/>
      <c r="D43" s="59">
        <v>-98767487</v>
      </c>
      <c r="E43" s="67">
        <v>-20659644</v>
      </c>
      <c r="F43" s="67">
        <v>-5394732</v>
      </c>
      <c r="G43" s="67">
        <v>-15482653</v>
      </c>
      <c r="H43" s="67">
        <v>-10964236</v>
      </c>
      <c r="I43" s="67">
        <v>-26312222</v>
      </c>
      <c r="J43" s="67">
        <v>-18447539</v>
      </c>
      <c r="K43" s="67">
        <v>0</v>
      </c>
      <c r="L43" s="67">
        <v>0</v>
      </c>
      <c r="M43" s="67">
        <v>0</v>
      </c>
      <c r="N43" s="67">
        <v>0</v>
      </c>
      <c r="O43" s="67">
        <v>0</v>
      </c>
      <c r="P43" s="67">
        <v>0</v>
      </c>
      <c r="Q43" s="81"/>
      <c r="R43" s="59">
        <v>-52501265</v>
      </c>
    </row>
    <row r="44" spans="1:18">
      <c r="A44" s="51">
        <v>20</v>
      </c>
      <c r="B44" t="s">
        <v>77</v>
      </c>
      <c r="C44" s="65" t="s">
        <v>78</v>
      </c>
      <c r="D44" s="59">
        <v>-1505939</v>
      </c>
      <c r="E44" s="64">
        <v>-491201</v>
      </c>
      <c r="F44" s="64">
        <v>-253688</v>
      </c>
      <c r="G44" s="64">
        <v>-288365</v>
      </c>
      <c r="H44" s="64">
        <v>-309153</v>
      </c>
      <c r="I44" s="64">
        <v>-41847</v>
      </c>
      <c r="J44" s="64">
        <v>-121685</v>
      </c>
      <c r="K44" s="64">
        <v>0</v>
      </c>
      <c r="L44" s="64">
        <v>0</v>
      </c>
      <c r="M44" s="64">
        <v>0</v>
      </c>
      <c r="N44" s="64">
        <v>0</v>
      </c>
      <c r="O44" s="64">
        <v>0</v>
      </c>
      <c r="P44" s="64">
        <v>0</v>
      </c>
      <c r="Q44" s="81"/>
      <c r="R44" s="59">
        <v>-1342407</v>
      </c>
    </row>
    <row r="45" spans="1:18">
      <c r="A45" s="51">
        <v>21</v>
      </c>
      <c r="B45" s="1" t="s">
        <v>79</v>
      </c>
      <c r="C45" s="2" t="s">
        <v>80</v>
      </c>
      <c r="D45" s="59">
        <v>-73210</v>
      </c>
      <c r="E45" s="64">
        <v>-12334</v>
      </c>
      <c r="F45" s="64">
        <v>-10630</v>
      </c>
      <c r="G45" s="64">
        <v>-12721</v>
      </c>
      <c r="H45" s="64">
        <v>-12337</v>
      </c>
      <c r="I45" s="64">
        <v>-12730</v>
      </c>
      <c r="J45" s="64">
        <v>-12458</v>
      </c>
      <c r="K45" s="64">
        <v>0</v>
      </c>
      <c r="L45" s="64">
        <v>0</v>
      </c>
      <c r="M45" s="64">
        <v>0</v>
      </c>
      <c r="N45" s="64">
        <v>0</v>
      </c>
      <c r="O45" s="64">
        <v>0</v>
      </c>
      <c r="P45" s="64">
        <v>0</v>
      </c>
      <c r="Q45" s="81"/>
      <c r="R45" s="59">
        <v>-48022</v>
      </c>
    </row>
    <row r="46" spans="1:18">
      <c r="A46" s="51">
        <v>22</v>
      </c>
      <c r="B46" t="s">
        <v>81</v>
      </c>
      <c r="C46" s="82" t="s">
        <v>82</v>
      </c>
      <c r="D46" s="59">
        <v>-304672</v>
      </c>
      <c r="E46" s="64">
        <v>-50587</v>
      </c>
      <c r="F46" s="64">
        <v>-46841</v>
      </c>
      <c r="G46" s="64">
        <v>-54553</v>
      </c>
      <c r="H46" s="64">
        <v>-50358</v>
      </c>
      <c r="I46" s="64">
        <v>-52774</v>
      </c>
      <c r="J46" s="64">
        <v>-49559</v>
      </c>
      <c r="K46" s="64">
        <v>0</v>
      </c>
      <c r="L46" s="64">
        <v>0</v>
      </c>
      <c r="M46" s="64">
        <v>0</v>
      </c>
      <c r="N46" s="64">
        <v>0</v>
      </c>
      <c r="O46" s="64">
        <v>0</v>
      </c>
      <c r="P46" s="64">
        <v>0</v>
      </c>
      <c r="Q46" s="81"/>
      <c r="R46" s="59">
        <v>-202339</v>
      </c>
    </row>
    <row r="47" spans="1:18">
      <c r="A47" s="51">
        <v>23</v>
      </c>
      <c r="B47" t="s">
        <v>83</v>
      </c>
      <c r="C47" s="65"/>
      <c r="D47" s="59">
        <v>-19256182</v>
      </c>
      <c r="E47" s="83">
        <v>-72117</v>
      </c>
      <c r="F47" s="83">
        <v>-4367776</v>
      </c>
      <c r="G47" s="83">
        <v>-2448388</v>
      </c>
      <c r="H47" s="83">
        <v>-5436003</v>
      </c>
      <c r="I47" s="83">
        <v>-2938097</v>
      </c>
      <c r="J47" s="83">
        <v>-3993801</v>
      </c>
      <c r="K47" s="83">
        <v>0</v>
      </c>
      <c r="L47" s="83">
        <v>0</v>
      </c>
      <c r="M47" s="83">
        <v>0</v>
      </c>
      <c r="N47" s="83">
        <v>0</v>
      </c>
      <c r="O47" s="83">
        <v>0</v>
      </c>
      <c r="P47" s="83">
        <v>0</v>
      </c>
      <c r="Q47" s="81"/>
      <c r="R47" s="59">
        <v>-12324284</v>
      </c>
    </row>
    <row r="48" spans="1:18" s="73" customFormat="1" ht="24.75" customHeight="1" thickBot="1">
      <c r="A48" s="84">
        <v>24</v>
      </c>
      <c r="B48" s="68" t="s">
        <v>84</v>
      </c>
      <c r="C48" s="68"/>
      <c r="D48" s="69">
        <v>-119907490</v>
      </c>
      <c r="E48" s="70">
        <v>-21285883</v>
      </c>
      <c r="F48" s="70">
        <v>-10073667</v>
      </c>
      <c r="G48" s="70">
        <v>-18286680</v>
      </c>
      <c r="H48" s="70">
        <v>-16772087</v>
      </c>
      <c r="I48" s="70">
        <v>-29357670</v>
      </c>
      <c r="J48" s="70">
        <v>-22625042</v>
      </c>
      <c r="K48" s="70">
        <v>0</v>
      </c>
      <c r="L48" s="70">
        <v>0</v>
      </c>
      <c r="M48" s="70">
        <v>0</v>
      </c>
      <c r="N48" s="70">
        <v>0</v>
      </c>
      <c r="O48" s="70">
        <v>0</v>
      </c>
      <c r="P48" s="70">
        <v>0</v>
      </c>
      <c r="Q48" s="85"/>
      <c r="R48" s="72">
        <v>-66418317</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75</v>
      </c>
      <c r="C51" s="87"/>
      <c r="E51" s="59"/>
      <c r="F51" s="59"/>
      <c r="G51" s="66"/>
      <c r="H51" s="66"/>
      <c r="I51" s="66"/>
      <c r="J51" s="66"/>
      <c r="K51" s="66"/>
      <c r="L51" s="66"/>
      <c r="M51" s="66"/>
      <c r="N51" s="66"/>
      <c r="O51" s="66"/>
      <c r="P51" s="66"/>
      <c r="Q51" s="86"/>
    </row>
    <row r="52" spans="1:18" outlineLevel="2">
      <c r="A52" s="51"/>
      <c r="B52">
        <v>447000</v>
      </c>
      <c r="D52" s="59">
        <v>-64747007</v>
      </c>
      <c r="E52" s="22">
        <v>-6870502</v>
      </c>
      <c r="F52" s="22">
        <v>-266389</v>
      </c>
      <c r="G52" s="22">
        <v>-11963968</v>
      </c>
      <c r="H52" s="22">
        <v>-22918256</v>
      </c>
      <c r="I52" s="22">
        <v>-7105563</v>
      </c>
      <c r="J52" s="22">
        <v>-15622329</v>
      </c>
      <c r="K52" s="22">
        <v>0</v>
      </c>
      <c r="L52" s="22">
        <v>0</v>
      </c>
      <c r="M52" s="22">
        <v>0</v>
      </c>
      <c r="N52" s="22">
        <v>0</v>
      </c>
      <c r="O52" s="22">
        <v>0</v>
      </c>
      <c r="P52" s="22">
        <v>0</v>
      </c>
      <c r="Q52" s="88"/>
      <c r="R52" s="60">
        <v>-42019115</v>
      </c>
    </row>
    <row r="53" spans="1:18" outlineLevel="2">
      <c r="A53" s="51"/>
      <c r="B53" t="s">
        <v>85</v>
      </c>
      <c r="C53" s="73" t="s">
        <v>86</v>
      </c>
      <c r="D53" s="59">
        <v>972691</v>
      </c>
      <c r="E53" s="22">
        <v>147409</v>
      </c>
      <c r="F53" s="22">
        <v>144346</v>
      </c>
      <c r="G53" s="22">
        <v>192774</v>
      </c>
      <c r="H53" s="22">
        <v>230053</v>
      </c>
      <c r="I53" s="22">
        <v>73063</v>
      </c>
      <c r="J53" s="22">
        <v>185046</v>
      </c>
      <c r="K53" s="22"/>
      <c r="L53" s="22"/>
      <c r="M53" s="22"/>
      <c r="N53" s="22"/>
      <c r="O53" s="22"/>
      <c r="P53" s="22"/>
      <c r="Q53" s="88"/>
      <c r="R53" s="60"/>
    </row>
    <row r="54" spans="1:18" outlineLevel="2">
      <c r="A54" s="51"/>
      <c r="B54">
        <v>447100</v>
      </c>
      <c r="D54" s="59">
        <v>-3486043</v>
      </c>
      <c r="E54" s="22">
        <v>-4723898</v>
      </c>
      <c r="F54" s="22">
        <v>0</v>
      </c>
      <c r="G54" s="22">
        <v>1652531</v>
      </c>
      <c r="H54" s="22">
        <v>17345460</v>
      </c>
      <c r="I54" s="22">
        <v>-16737416</v>
      </c>
      <c r="J54" s="22">
        <v>-1022720</v>
      </c>
      <c r="K54" s="22">
        <v>0</v>
      </c>
      <c r="L54" s="22">
        <v>0</v>
      </c>
      <c r="M54" s="22">
        <v>0</v>
      </c>
      <c r="N54" s="22">
        <v>0</v>
      </c>
      <c r="O54" s="22">
        <v>0</v>
      </c>
      <c r="P54" s="22">
        <v>0</v>
      </c>
      <c r="Q54" s="88"/>
      <c r="R54" s="60">
        <v>14274093</v>
      </c>
    </row>
    <row r="55" spans="1:18" outlineLevel="2">
      <c r="A55" s="51"/>
      <c r="B55">
        <v>447150</v>
      </c>
      <c r="D55" s="59">
        <v>-21504496</v>
      </c>
      <c r="E55" s="22">
        <v>-7936959</v>
      </c>
      <c r="F55" s="22">
        <v>-3752502</v>
      </c>
      <c r="G55" s="22">
        <v>-4089628</v>
      </c>
      <c r="H55" s="22">
        <v>-3379693</v>
      </c>
      <c r="I55" s="22">
        <v>-776704</v>
      </c>
      <c r="J55" s="22">
        <v>-1569010</v>
      </c>
      <c r="K55" s="22">
        <v>0</v>
      </c>
      <c r="L55" s="22">
        <v>0</v>
      </c>
      <c r="M55" s="22">
        <v>0</v>
      </c>
      <c r="N55" s="22">
        <v>0</v>
      </c>
      <c r="O55" s="22">
        <v>0</v>
      </c>
      <c r="P55" s="22">
        <v>0</v>
      </c>
      <c r="Q55" s="88"/>
      <c r="R55" s="60">
        <v>-19158782</v>
      </c>
    </row>
    <row r="56" spans="1:18" outlineLevel="2">
      <c r="A56" s="51"/>
      <c r="B56">
        <v>447700</v>
      </c>
      <c r="D56" s="59">
        <v>-2009285</v>
      </c>
      <c r="E56" s="22">
        <v>-260139</v>
      </c>
      <c r="F56" s="22">
        <v>-184000</v>
      </c>
      <c r="G56" s="22">
        <v>0</v>
      </c>
      <c r="H56" s="22">
        <v>-466059</v>
      </c>
      <c r="I56" s="22">
        <v>-917675</v>
      </c>
      <c r="J56" s="22">
        <v>-181412</v>
      </c>
      <c r="K56" s="22">
        <v>0</v>
      </c>
      <c r="L56" s="22">
        <v>0</v>
      </c>
      <c r="M56" s="22">
        <v>0</v>
      </c>
      <c r="N56" s="22">
        <v>0</v>
      </c>
      <c r="O56" s="22">
        <v>0</v>
      </c>
      <c r="P56" s="22">
        <v>0</v>
      </c>
      <c r="Q56" s="88"/>
      <c r="R56" s="60">
        <v>-910198</v>
      </c>
    </row>
    <row r="57" spans="1:18" outlineLevel="2">
      <c r="A57" s="51"/>
      <c r="B57">
        <v>447710</v>
      </c>
      <c r="D57" s="59">
        <v>-605774</v>
      </c>
      <c r="E57" s="22">
        <v>-119879</v>
      </c>
      <c r="F57" s="22">
        <v>-122336</v>
      </c>
      <c r="G57" s="22">
        <v>-98913</v>
      </c>
      <c r="H57" s="22">
        <v>-90019</v>
      </c>
      <c r="I57" s="22">
        <v>-83089</v>
      </c>
      <c r="J57" s="22">
        <v>-91538</v>
      </c>
      <c r="K57" s="22">
        <v>0</v>
      </c>
      <c r="L57" s="22">
        <v>0</v>
      </c>
      <c r="M57" s="22">
        <v>0</v>
      </c>
      <c r="N57" s="22">
        <v>0</v>
      </c>
      <c r="O57" s="22">
        <v>0</v>
      </c>
      <c r="P57" s="22">
        <v>0</v>
      </c>
      <c r="Q57" s="88"/>
      <c r="R57" s="60">
        <v>-431147</v>
      </c>
    </row>
    <row r="58" spans="1:18" outlineLevel="2">
      <c r="A58" s="51"/>
      <c r="B58">
        <v>447720</v>
      </c>
      <c r="C58" s="1" t="s">
        <v>87</v>
      </c>
      <c r="D58" s="59">
        <v>-19256182</v>
      </c>
      <c r="E58" s="22">
        <v>-72117</v>
      </c>
      <c r="F58" s="22">
        <v>-4367776</v>
      </c>
      <c r="G58" s="22">
        <v>-2448388</v>
      </c>
      <c r="H58" s="22">
        <v>-5436003</v>
      </c>
      <c r="I58" s="22">
        <v>-2938097</v>
      </c>
      <c r="J58" s="22">
        <v>-3993801</v>
      </c>
      <c r="K58" s="22">
        <v>0</v>
      </c>
      <c r="L58" s="22">
        <v>0</v>
      </c>
      <c r="M58" s="22">
        <v>0</v>
      </c>
      <c r="N58" s="22">
        <v>0</v>
      </c>
      <c r="O58" s="22">
        <v>0</v>
      </c>
      <c r="P58" s="22">
        <v>0</v>
      </c>
      <c r="Q58" s="88"/>
      <c r="R58" s="89">
        <v>-12324284</v>
      </c>
    </row>
    <row r="59" spans="1:18" outlineLevel="2">
      <c r="A59" s="51"/>
      <c r="B59">
        <v>447740</v>
      </c>
      <c r="C59" s="1"/>
      <c r="D59" s="59">
        <v>-9271394</v>
      </c>
      <c r="E59" s="22">
        <v>-1449798</v>
      </c>
      <c r="F59" s="22">
        <v>-1525010</v>
      </c>
      <c r="G59" s="22">
        <v>-1531088</v>
      </c>
      <c r="H59" s="22">
        <v>-2057570</v>
      </c>
      <c r="I59" s="22">
        <v>-872189</v>
      </c>
      <c r="J59" s="22">
        <v>-329278</v>
      </c>
      <c r="K59" s="22">
        <v>0</v>
      </c>
      <c r="L59" s="22">
        <v>0</v>
      </c>
      <c r="M59" s="22">
        <v>0</v>
      </c>
      <c r="N59" s="22">
        <v>0</v>
      </c>
      <c r="O59" s="22">
        <v>0</v>
      </c>
      <c r="P59" s="22">
        <v>0</v>
      </c>
      <c r="Q59" s="88"/>
      <c r="R59" s="90"/>
    </row>
    <row r="60" spans="1:18" outlineLevel="2">
      <c r="A60" s="51"/>
      <c r="C60" s="1"/>
      <c r="D60" s="59">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v>-119907490</v>
      </c>
      <c r="E61" s="93">
        <v>-21285883</v>
      </c>
      <c r="F61" s="93">
        <v>-10073667</v>
      </c>
      <c r="G61" s="93">
        <v>-18286680</v>
      </c>
      <c r="H61" s="93">
        <v>-16772087</v>
      </c>
      <c r="I61" s="93">
        <v>-29357670</v>
      </c>
      <c r="J61" s="93">
        <v>-22625042</v>
      </c>
      <c r="K61" s="93">
        <v>0</v>
      </c>
      <c r="L61" s="93">
        <v>0</v>
      </c>
      <c r="M61" s="93">
        <v>0</v>
      </c>
      <c r="N61" s="93">
        <v>0</v>
      </c>
      <c r="O61" s="93">
        <v>0</v>
      </c>
      <c r="P61" s="93">
        <v>0</v>
      </c>
      <c r="Q61" s="94"/>
      <c r="R61" s="80">
        <v>-60569433</v>
      </c>
    </row>
    <row r="62" spans="1:18" outlineLevel="2">
      <c r="A62" s="51"/>
      <c r="E62" s="59"/>
      <c r="F62" s="59"/>
      <c r="G62" s="66"/>
      <c r="H62" s="66"/>
      <c r="I62" s="66"/>
      <c r="J62" s="66"/>
      <c r="K62" s="66"/>
      <c r="L62" s="66"/>
      <c r="M62" s="66"/>
      <c r="N62" s="66"/>
      <c r="O62" s="66"/>
      <c r="P62" s="66"/>
      <c r="Q62" s="88"/>
      <c r="R62" s="59"/>
    </row>
    <row r="63" spans="1:18">
      <c r="A63" s="51"/>
      <c r="B63" s="56" t="s">
        <v>88</v>
      </c>
      <c r="C63" s="56"/>
      <c r="E63" s="66"/>
      <c r="F63" s="66"/>
      <c r="G63" s="66"/>
      <c r="H63" s="66"/>
      <c r="I63" s="66"/>
      <c r="J63" s="66"/>
      <c r="K63" s="66"/>
      <c r="L63" s="66"/>
      <c r="M63" s="66"/>
      <c r="N63" s="66"/>
      <c r="O63" s="66"/>
      <c r="P63" s="66"/>
      <c r="Q63" s="88"/>
      <c r="R63" s="59"/>
    </row>
    <row r="64" spans="1:18">
      <c r="A64" s="51">
        <v>25</v>
      </c>
      <c r="B64" s="1" t="s">
        <v>89</v>
      </c>
      <c r="C64" s="1"/>
      <c r="D64" s="59">
        <v>3780104</v>
      </c>
      <c r="E64" s="22">
        <v>1014168</v>
      </c>
      <c r="F64" s="22">
        <v>855039</v>
      </c>
      <c r="G64" s="22">
        <v>925462</v>
      </c>
      <c r="H64" s="22">
        <v>294192</v>
      </c>
      <c r="I64" s="22">
        <v>-2373</v>
      </c>
      <c r="J64" s="22">
        <v>693616</v>
      </c>
      <c r="K64" s="22">
        <v>0</v>
      </c>
      <c r="L64" s="22">
        <v>0</v>
      </c>
      <c r="M64" s="22">
        <v>0</v>
      </c>
      <c r="N64" s="22">
        <v>0</v>
      </c>
      <c r="O64" s="22">
        <v>0</v>
      </c>
      <c r="P64" s="22">
        <v>0</v>
      </c>
      <c r="Q64" s="95"/>
      <c r="R64" s="21">
        <v>3088861</v>
      </c>
    </row>
    <row r="65" spans="1:18">
      <c r="A65" s="51">
        <v>26</v>
      </c>
      <c r="B65" s="1" t="s">
        <v>90</v>
      </c>
      <c r="C65" s="1"/>
      <c r="D65" s="59">
        <v>-2150</v>
      </c>
      <c r="E65" s="22">
        <v>-90661</v>
      </c>
      <c r="F65" s="22">
        <v>83285</v>
      </c>
      <c r="G65" s="22">
        <v>820</v>
      </c>
      <c r="H65" s="22">
        <v>2674</v>
      </c>
      <c r="I65" s="22">
        <v>1708</v>
      </c>
      <c r="J65" s="22">
        <v>24</v>
      </c>
      <c r="K65" s="22">
        <v>0</v>
      </c>
      <c r="L65" s="22">
        <v>0</v>
      </c>
      <c r="M65" s="22">
        <v>0</v>
      </c>
      <c r="N65" s="22">
        <v>0</v>
      </c>
      <c r="O65" s="22">
        <v>0</v>
      </c>
      <c r="P65" s="22">
        <v>0</v>
      </c>
      <c r="Q65" s="95"/>
      <c r="R65" s="21">
        <v>-3882</v>
      </c>
    </row>
    <row r="66" spans="1:18">
      <c r="A66" s="51">
        <v>27</v>
      </c>
      <c r="B66" t="s">
        <v>91</v>
      </c>
      <c r="D66" s="59">
        <v>16066300</v>
      </c>
      <c r="E66" s="22">
        <v>2745132</v>
      </c>
      <c r="F66" s="22">
        <v>3112349</v>
      </c>
      <c r="G66" s="22">
        <v>3370011</v>
      </c>
      <c r="H66" s="22">
        <v>2815602</v>
      </c>
      <c r="I66" s="22">
        <v>1771591</v>
      </c>
      <c r="J66" s="22">
        <v>2251615</v>
      </c>
      <c r="K66" s="22">
        <v>0</v>
      </c>
      <c r="L66" s="22">
        <v>0</v>
      </c>
      <c r="M66" s="22">
        <v>0</v>
      </c>
      <c r="N66" s="22">
        <v>0</v>
      </c>
      <c r="O66" s="22">
        <v>0</v>
      </c>
      <c r="P66" s="22">
        <v>0</v>
      </c>
      <c r="Q66" s="95"/>
      <c r="R66" s="96">
        <v>12043094</v>
      </c>
    </row>
    <row r="67" spans="1:18">
      <c r="A67" s="51">
        <v>28</v>
      </c>
      <c r="B67" t="s">
        <v>92</v>
      </c>
      <c r="D67" s="59">
        <v>171919</v>
      </c>
      <c r="E67" s="22">
        <v>44661</v>
      </c>
      <c r="F67" s="22">
        <v>33217</v>
      </c>
      <c r="G67" s="22">
        <v>0</v>
      </c>
      <c r="H67" s="22">
        <v>2657</v>
      </c>
      <c r="I67" s="22">
        <v>69000</v>
      </c>
      <c r="J67" s="22">
        <v>22384</v>
      </c>
      <c r="K67" s="22">
        <v>0</v>
      </c>
      <c r="L67" s="22">
        <v>0</v>
      </c>
      <c r="M67" s="22">
        <v>0</v>
      </c>
      <c r="N67" s="22">
        <v>0</v>
      </c>
      <c r="O67" s="22">
        <v>0</v>
      </c>
      <c r="P67" s="22">
        <v>0</v>
      </c>
      <c r="Q67" s="95"/>
      <c r="R67" s="96">
        <v>80535</v>
      </c>
    </row>
    <row r="68" spans="1:18" s="73" customFormat="1" ht="27.75" customHeight="1" thickBot="1">
      <c r="A68" s="84">
        <v>29</v>
      </c>
      <c r="B68" s="68" t="s">
        <v>93</v>
      </c>
      <c r="C68" s="68"/>
      <c r="D68" s="69">
        <v>20016173</v>
      </c>
      <c r="E68" s="40">
        <v>3713300</v>
      </c>
      <c r="F68" s="40">
        <v>4083890</v>
      </c>
      <c r="G68" s="40">
        <v>4296293</v>
      </c>
      <c r="H68" s="40">
        <v>3115125</v>
      </c>
      <c r="I68" s="40">
        <v>1839926</v>
      </c>
      <c r="J68" s="40">
        <v>2967639</v>
      </c>
      <c r="K68" s="40">
        <v>0</v>
      </c>
      <c r="L68" s="40">
        <v>0</v>
      </c>
      <c r="M68" s="40">
        <v>0</v>
      </c>
      <c r="N68" s="40">
        <v>0</v>
      </c>
      <c r="O68" s="40">
        <v>0</v>
      </c>
      <c r="P68" s="40">
        <v>0</v>
      </c>
      <c r="Q68" s="97"/>
      <c r="R68" s="72">
        <v>15208608</v>
      </c>
    </row>
    <row r="69" spans="1:18" ht="13.5" thickTop="1">
      <c r="A69" s="51"/>
      <c r="E69" s="66"/>
      <c r="F69" s="66"/>
      <c r="G69" s="66"/>
      <c r="H69" s="66"/>
      <c r="I69" s="66"/>
      <c r="J69" s="66"/>
      <c r="K69" s="66"/>
      <c r="L69" s="66"/>
      <c r="M69" s="66"/>
      <c r="N69" s="66"/>
      <c r="O69" s="66"/>
      <c r="P69" s="66"/>
      <c r="Q69" s="86"/>
    </row>
    <row r="70" spans="1:18" ht="18.75" customHeight="1">
      <c r="A70" s="51"/>
      <c r="B70" s="56" t="s">
        <v>94</v>
      </c>
      <c r="C70" s="56"/>
      <c r="E70" s="66"/>
      <c r="F70" s="66"/>
      <c r="G70" s="66"/>
      <c r="H70" s="66"/>
      <c r="I70" s="66"/>
      <c r="J70" s="66"/>
      <c r="K70" s="66"/>
      <c r="L70" s="66"/>
      <c r="M70" s="66"/>
      <c r="N70" s="66"/>
      <c r="O70" s="66"/>
      <c r="P70" s="66"/>
      <c r="Q70" s="86"/>
    </row>
    <row r="71" spans="1:18">
      <c r="A71" s="51">
        <v>30</v>
      </c>
      <c r="B71" t="s">
        <v>95</v>
      </c>
      <c r="C71" s="1" t="s">
        <v>96</v>
      </c>
      <c r="D71" s="98">
        <v>211723</v>
      </c>
      <c r="E71" s="99">
        <v>53868</v>
      </c>
      <c r="F71" s="99">
        <v>47172</v>
      </c>
      <c r="G71" s="99">
        <v>52066</v>
      </c>
      <c r="H71" s="99">
        <v>19518</v>
      </c>
      <c r="I71" s="99">
        <v>0</v>
      </c>
      <c r="J71" s="99">
        <v>39099</v>
      </c>
      <c r="K71" s="99">
        <v>0</v>
      </c>
      <c r="L71" s="99">
        <v>0</v>
      </c>
      <c r="M71" s="99">
        <v>0</v>
      </c>
      <c r="N71" s="99">
        <v>0</v>
      </c>
      <c r="O71" s="99">
        <v>0</v>
      </c>
      <c r="P71" s="99">
        <v>0</v>
      </c>
      <c r="Q71" s="86"/>
      <c r="R71" s="100">
        <v>172624</v>
      </c>
    </row>
    <row r="72" spans="1:18">
      <c r="A72" s="51">
        <v>31</v>
      </c>
      <c r="B72" t="s">
        <v>97</v>
      </c>
      <c r="C72" s="1" t="s">
        <v>98</v>
      </c>
      <c r="D72" s="98">
        <v>469266</v>
      </c>
      <c r="E72" s="99">
        <v>81076</v>
      </c>
      <c r="F72" s="99">
        <v>91567</v>
      </c>
      <c r="G72" s="99">
        <v>100297</v>
      </c>
      <c r="H72" s="99">
        <v>81559</v>
      </c>
      <c r="I72" s="99">
        <v>49364</v>
      </c>
      <c r="J72" s="99">
        <v>65403</v>
      </c>
      <c r="K72" s="99">
        <v>0</v>
      </c>
      <c r="L72" s="99">
        <v>0</v>
      </c>
      <c r="M72" s="99">
        <v>0</v>
      </c>
      <c r="N72" s="99">
        <v>0</v>
      </c>
      <c r="O72" s="99">
        <v>0</v>
      </c>
      <c r="P72" s="99">
        <v>0</v>
      </c>
      <c r="Q72" s="86"/>
      <c r="R72" s="100">
        <v>354499</v>
      </c>
    </row>
    <row r="73" spans="1:18">
      <c r="A73" s="51"/>
      <c r="E73" s="66"/>
      <c r="F73" s="66"/>
      <c r="G73" s="66"/>
      <c r="H73" s="66"/>
      <c r="I73" s="66"/>
      <c r="J73" s="66"/>
      <c r="K73" s="66"/>
      <c r="L73" s="66"/>
      <c r="M73" s="66"/>
      <c r="N73" s="66"/>
      <c r="O73" s="66"/>
      <c r="P73" s="66"/>
      <c r="Q73" s="86"/>
    </row>
    <row r="74" spans="1:18" ht="21" customHeight="1">
      <c r="A74" s="51"/>
      <c r="B74" s="56" t="s">
        <v>99</v>
      </c>
      <c r="C74" s="56"/>
      <c r="E74" s="66"/>
      <c r="F74" s="66"/>
      <c r="G74" s="66"/>
      <c r="H74" s="66"/>
      <c r="I74" s="66"/>
      <c r="J74" s="66"/>
      <c r="K74" s="66"/>
      <c r="L74" s="66"/>
      <c r="M74" s="66"/>
      <c r="N74" s="66"/>
      <c r="O74" s="66"/>
      <c r="P74" s="66"/>
      <c r="Q74" s="86"/>
    </row>
    <row r="75" spans="1:18">
      <c r="A75" s="51">
        <v>32</v>
      </c>
      <c r="B75" t="s">
        <v>95</v>
      </c>
      <c r="D75" s="51" t="s">
        <v>100</v>
      </c>
      <c r="E75" s="101">
        <v>18.829999999999998</v>
      </c>
      <c r="F75" s="101">
        <v>18.13</v>
      </c>
      <c r="G75" s="101">
        <v>17.77</v>
      </c>
      <c r="H75" s="101">
        <v>15.07</v>
      </c>
      <c r="I75" s="101" t="s">
        <v>20</v>
      </c>
      <c r="J75" s="101">
        <v>17.739999999999998</v>
      </c>
      <c r="K75" s="101" t="s">
        <v>20</v>
      </c>
      <c r="L75" s="101" t="s">
        <v>20</v>
      </c>
      <c r="M75" s="101" t="s">
        <v>20</v>
      </c>
      <c r="N75" s="101" t="s">
        <v>20</v>
      </c>
      <c r="O75" s="101" t="s">
        <v>20</v>
      </c>
      <c r="P75" s="101" t="s">
        <v>20</v>
      </c>
      <c r="Q75" s="102"/>
      <c r="R75" s="103">
        <v>17.89</v>
      </c>
    </row>
    <row r="76" spans="1:18">
      <c r="A76" s="51">
        <v>33</v>
      </c>
      <c r="B76" t="s">
        <v>101</v>
      </c>
      <c r="D76" s="51" t="s">
        <v>102</v>
      </c>
      <c r="E76" s="101">
        <v>33.86</v>
      </c>
      <c r="F76" s="101">
        <v>33.99</v>
      </c>
      <c r="G76" s="101">
        <v>33.6</v>
      </c>
      <c r="H76" s="101">
        <v>34.520000000000003</v>
      </c>
      <c r="I76" s="101">
        <v>35.89</v>
      </c>
      <c r="J76" s="101">
        <v>34.43</v>
      </c>
      <c r="K76" s="101" t="s">
        <v>20</v>
      </c>
      <c r="L76" s="101" t="s">
        <v>20</v>
      </c>
      <c r="M76" s="101" t="s">
        <v>20</v>
      </c>
      <c r="N76" s="101" t="s">
        <v>20</v>
      </c>
      <c r="O76" s="101" t="s">
        <v>20</v>
      </c>
      <c r="P76" s="101" t="s">
        <v>20</v>
      </c>
      <c r="Q76" s="102"/>
      <c r="R76" s="103">
        <v>33.97</v>
      </c>
    </row>
    <row r="77" spans="1:18">
      <c r="A77" s="51"/>
      <c r="E77" s="66"/>
      <c r="F77" s="66"/>
      <c r="G77" s="66"/>
      <c r="H77" s="66"/>
      <c r="I77" s="66"/>
      <c r="J77" s="66"/>
      <c r="K77" s="66"/>
      <c r="L77" s="66"/>
      <c r="M77" s="66"/>
      <c r="N77" s="66"/>
      <c r="O77" s="66"/>
      <c r="P77" s="66"/>
      <c r="Q77" s="86"/>
    </row>
    <row r="78" spans="1:18">
      <c r="A78" s="51"/>
      <c r="B78" s="56" t="s">
        <v>103</v>
      </c>
      <c r="C78" s="56"/>
      <c r="E78" s="66"/>
      <c r="F78" s="66"/>
      <c r="G78" s="66"/>
      <c r="H78" s="66"/>
      <c r="I78" s="66"/>
      <c r="J78" s="66"/>
      <c r="K78" s="66"/>
      <c r="L78" s="66"/>
      <c r="M78" s="66"/>
      <c r="N78" s="66"/>
      <c r="O78" s="66"/>
      <c r="P78" s="66"/>
      <c r="Q78" s="86"/>
    </row>
    <row r="79" spans="1:18">
      <c r="A79" s="51">
        <v>34</v>
      </c>
      <c r="B79" t="s">
        <v>104</v>
      </c>
      <c r="D79" s="59">
        <v>-8487</v>
      </c>
      <c r="E79" s="22">
        <v>-11718</v>
      </c>
      <c r="F79" s="22">
        <v>3889</v>
      </c>
      <c r="G79" s="22">
        <v>-275</v>
      </c>
      <c r="H79" s="22">
        <v>-909</v>
      </c>
      <c r="I79" s="22">
        <v>536</v>
      </c>
      <c r="J79" s="22">
        <v>-10</v>
      </c>
      <c r="K79" s="22">
        <v>0</v>
      </c>
      <c r="L79" s="22">
        <v>0</v>
      </c>
      <c r="M79" s="22">
        <v>0</v>
      </c>
      <c r="N79" s="22">
        <v>0</v>
      </c>
      <c r="O79" s="22">
        <v>0</v>
      </c>
      <c r="P79" s="22">
        <v>0</v>
      </c>
      <c r="Q79" s="104"/>
      <c r="R79" s="105">
        <v>-9013</v>
      </c>
    </row>
    <row r="80" spans="1:18">
      <c r="A80" s="51">
        <v>35</v>
      </c>
      <c r="B80" t="s">
        <v>105</v>
      </c>
      <c r="D80" s="59">
        <v>905419</v>
      </c>
      <c r="E80" s="22">
        <v>92744</v>
      </c>
      <c r="F80" s="22">
        <v>111543</v>
      </c>
      <c r="G80" s="22">
        <v>321367</v>
      </c>
      <c r="H80" s="22">
        <v>289384</v>
      </c>
      <c r="I80" s="22">
        <v>40707</v>
      </c>
      <c r="J80" s="22">
        <v>49674</v>
      </c>
      <c r="K80" s="22">
        <v>0</v>
      </c>
      <c r="L80" s="22">
        <v>0</v>
      </c>
      <c r="M80" s="22">
        <v>0</v>
      </c>
      <c r="N80" s="22">
        <v>0</v>
      </c>
      <c r="O80" s="22">
        <v>0</v>
      </c>
      <c r="P80" s="22">
        <v>0</v>
      </c>
      <c r="Q80" s="104"/>
      <c r="R80" s="105">
        <v>815038</v>
      </c>
    </row>
    <row r="81" spans="1:18">
      <c r="A81" s="51">
        <v>36</v>
      </c>
      <c r="B81" t="s">
        <v>106</v>
      </c>
      <c r="D81" s="59">
        <v>241449</v>
      </c>
      <c r="E81" s="22">
        <v>58230</v>
      </c>
      <c r="F81" s="22">
        <v>-10376</v>
      </c>
      <c r="G81" s="22">
        <v>60104</v>
      </c>
      <c r="H81" s="22">
        <v>106073</v>
      </c>
      <c r="I81" s="22">
        <v>14101</v>
      </c>
      <c r="J81" s="22">
        <v>13317</v>
      </c>
      <c r="K81" s="22">
        <v>0</v>
      </c>
      <c r="L81" s="22">
        <v>0</v>
      </c>
      <c r="M81" s="22">
        <v>0</v>
      </c>
      <c r="N81" s="22">
        <v>0</v>
      </c>
      <c r="O81" s="22">
        <v>0</v>
      </c>
      <c r="P81" s="22">
        <v>0</v>
      </c>
      <c r="Q81" s="104"/>
      <c r="R81" s="105">
        <v>214031</v>
      </c>
    </row>
    <row r="82" spans="1:18">
      <c r="A82" s="51">
        <v>37</v>
      </c>
      <c r="B82" t="s">
        <v>107</v>
      </c>
      <c r="D82" s="59">
        <v>17588789</v>
      </c>
      <c r="E82" s="22">
        <v>-2611318</v>
      </c>
      <c r="F82" s="22">
        <v>5659711</v>
      </c>
      <c r="G82" s="22">
        <v>6482080</v>
      </c>
      <c r="H82" s="22">
        <v>3764418</v>
      </c>
      <c r="I82" s="22">
        <v>861651</v>
      </c>
      <c r="J82" s="22">
        <v>3432247</v>
      </c>
      <c r="K82" s="22">
        <v>0</v>
      </c>
      <c r="L82" s="22">
        <v>0</v>
      </c>
      <c r="M82" s="22">
        <v>0</v>
      </c>
      <c r="N82" s="22">
        <v>0</v>
      </c>
      <c r="O82" s="22">
        <v>0</v>
      </c>
      <c r="P82" s="22">
        <v>0</v>
      </c>
      <c r="Q82" s="104"/>
      <c r="R82" s="105">
        <v>13294891</v>
      </c>
    </row>
    <row r="83" spans="1:18">
      <c r="A83" s="51">
        <v>38</v>
      </c>
      <c r="B83" s="1" t="s">
        <v>108</v>
      </c>
      <c r="C83" s="1"/>
      <c r="D83" s="59">
        <v>15077372</v>
      </c>
      <c r="E83" s="22">
        <v>-2586075</v>
      </c>
      <c r="F83" s="22">
        <v>5647031</v>
      </c>
      <c r="G83" s="22">
        <v>5433258</v>
      </c>
      <c r="H83" s="22">
        <v>2079130</v>
      </c>
      <c r="I83" s="22">
        <v>1839575</v>
      </c>
      <c r="J83" s="22">
        <v>2664453</v>
      </c>
      <c r="K83" s="22">
        <v>0</v>
      </c>
      <c r="L83" s="22">
        <v>0</v>
      </c>
      <c r="M83" s="22">
        <v>0</v>
      </c>
      <c r="N83" s="22">
        <v>0</v>
      </c>
      <c r="O83" s="22">
        <v>0</v>
      </c>
      <c r="P83" s="22">
        <v>0</v>
      </c>
      <c r="Q83" s="104"/>
      <c r="R83" s="105">
        <v>10573344</v>
      </c>
    </row>
    <row r="84" spans="1:18">
      <c r="A84" s="51">
        <v>39</v>
      </c>
      <c r="B84" s="106" t="s">
        <v>109</v>
      </c>
      <c r="C84" s="106"/>
      <c r="D84" s="59">
        <v>8693160</v>
      </c>
      <c r="E84" s="107">
        <v>-406032</v>
      </c>
      <c r="F84" s="107">
        <v>974358</v>
      </c>
      <c r="G84" s="107">
        <v>4341767</v>
      </c>
      <c r="H84" s="107">
        <v>2248855</v>
      </c>
      <c r="I84" s="107">
        <v>63052</v>
      </c>
      <c r="J84" s="107">
        <v>1471160</v>
      </c>
      <c r="K84" s="107">
        <v>0</v>
      </c>
      <c r="L84" s="107">
        <v>0</v>
      </c>
      <c r="M84" s="107">
        <v>0</v>
      </c>
      <c r="N84" s="107">
        <v>0</v>
      </c>
      <c r="O84" s="107">
        <v>0</v>
      </c>
      <c r="P84" s="107">
        <v>0</v>
      </c>
      <c r="Q84" s="104"/>
      <c r="R84" s="108">
        <v>7158948</v>
      </c>
    </row>
    <row r="85" spans="1:18" s="73" customFormat="1" ht="21.75" customHeight="1">
      <c r="A85" s="84">
        <v>40</v>
      </c>
      <c r="B85" s="68" t="s">
        <v>110</v>
      </c>
      <c r="C85" s="68"/>
      <c r="D85" s="69">
        <v>42497702</v>
      </c>
      <c r="E85" s="40">
        <v>-5464169</v>
      </c>
      <c r="F85" s="40">
        <v>12386156</v>
      </c>
      <c r="G85" s="40">
        <v>16638301</v>
      </c>
      <c r="H85" s="40">
        <v>8486951</v>
      </c>
      <c r="I85" s="40">
        <v>2819622</v>
      </c>
      <c r="J85" s="40">
        <v>7630841</v>
      </c>
      <c r="K85" s="40">
        <v>0</v>
      </c>
      <c r="L85" s="40">
        <v>0</v>
      </c>
      <c r="M85" s="40">
        <v>0</v>
      </c>
      <c r="N85" s="40">
        <v>0</v>
      </c>
      <c r="O85" s="40">
        <v>0</v>
      </c>
      <c r="P85" s="40">
        <v>0</v>
      </c>
      <c r="Q85" s="109"/>
      <c r="R85" s="110">
        <v>32047239</v>
      </c>
    </row>
    <row r="86" spans="1:18" ht="15.75" customHeight="1">
      <c r="A86" s="51"/>
      <c r="E86" s="58"/>
      <c r="F86" s="58"/>
      <c r="G86" s="58"/>
      <c r="H86" s="58"/>
      <c r="I86" s="58"/>
      <c r="J86" s="58"/>
      <c r="K86" s="58"/>
      <c r="L86" s="58"/>
      <c r="M86" s="58"/>
      <c r="N86" s="58"/>
      <c r="O86" s="58"/>
      <c r="P86" s="58"/>
      <c r="Q86" s="104"/>
      <c r="R86" s="105"/>
    </row>
    <row r="87" spans="1:18" ht="21" customHeight="1">
      <c r="A87" s="84">
        <v>41</v>
      </c>
      <c r="B87" s="111" t="s">
        <v>111</v>
      </c>
      <c r="C87" s="111"/>
      <c r="D87" s="112">
        <v>40956001</v>
      </c>
      <c r="E87" s="40">
        <v>-197355</v>
      </c>
      <c r="F87" s="40">
        <v>20758834</v>
      </c>
      <c r="G87" s="40">
        <v>16069425</v>
      </c>
      <c r="H87" s="40">
        <v>13696809</v>
      </c>
      <c r="I87" s="40">
        <v>-10594244</v>
      </c>
      <c r="J87" s="40">
        <v>1191343</v>
      </c>
      <c r="K87" s="40">
        <v>0</v>
      </c>
      <c r="L87" s="40">
        <v>0</v>
      </c>
      <c r="M87" s="40">
        <v>0</v>
      </c>
      <c r="N87" s="40">
        <v>0</v>
      </c>
      <c r="O87" s="40">
        <v>0</v>
      </c>
      <c r="P87" s="40">
        <v>0</v>
      </c>
      <c r="Q87" s="113"/>
      <c r="R87" s="114">
        <v>179258750</v>
      </c>
    </row>
    <row r="88" spans="1:18" ht="12" customHeight="1">
      <c r="E88" s="66"/>
      <c r="F88" s="66"/>
      <c r="G88" s="66"/>
      <c r="H88" s="66"/>
      <c r="I88" s="66"/>
      <c r="J88" s="66"/>
      <c r="K88" s="66"/>
      <c r="L88" s="66"/>
      <c r="M88" s="66"/>
      <c r="N88" s="66"/>
      <c r="O88" s="66"/>
      <c r="P88" s="66"/>
      <c r="Q88" s="86"/>
    </row>
    <row r="89" spans="1:18" outlineLevel="1">
      <c r="B89" s="115" t="s">
        <v>20</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112</v>
      </c>
      <c r="C90" s="57"/>
      <c r="D90" s="117"/>
      <c r="E90" s="81"/>
      <c r="F90" s="66"/>
      <c r="G90" s="118"/>
      <c r="H90" s="118"/>
      <c r="I90" s="118"/>
      <c r="J90" s="118"/>
      <c r="K90" s="118"/>
      <c r="L90" s="118"/>
      <c r="M90" s="118"/>
      <c r="N90" s="118"/>
      <c r="O90" s="118"/>
      <c r="P90" s="118"/>
      <c r="Q90" s="86"/>
    </row>
    <row r="91" spans="1:18">
      <c r="A91" s="51">
        <v>42</v>
      </c>
      <c r="B91" s="115" t="s">
        <v>113</v>
      </c>
      <c r="C91" s="115"/>
      <c r="D91" s="59">
        <v>-14369260</v>
      </c>
      <c r="E91" s="22">
        <v>-2387376</v>
      </c>
      <c r="F91" s="22">
        <v>-2271058</v>
      </c>
      <c r="G91" s="22">
        <v>-2223856</v>
      </c>
      <c r="H91" s="22">
        <v>-3083286</v>
      </c>
      <c r="I91" s="22">
        <v>-2335075</v>
      </c>
      <c r="J91" s="22">
        <v>-2068609</v>
      </c>
      <c r="K91" s="22">
        <v>0</v>
      </c>
      <c r="L91" s="22">
        <v>0</v>
      </c>
      <c r="M91" s="22">
        <v>0</v>
      </c>
      <c r="N91" s="22">
        <v>0</v>
      </c>
      <c r="O91" s="22">
        <v>0</v>
      </c>
      <c r="P91" s="22">
        <v>0</v>
      </c>
      <c r="Q91" s="104"/>
      <c r="R91" s="105">
        <v>-9965576</v>
      </c>
    </row>
    <row r="92" spans="1:18">
      <c r="A92" s="51">
        <v>45</v>
      </c>
      <c r="B92" s="115" t="s">
        <v>114</v>
      </c>
      <c r="C92" s="115"/>
      <c r="D92" s="59">
        <v>-462000</v>
      </c>
      <c r="E92" s="13">
        <v>-77000</v>
      </c>
      <c r="F92" s="13">
        <v>-77000</v>
      </c>
      <c r="G92" s="13">
        <v>-77000</v>
      </c>
      <c r="H92" s="13">
        <v>-77000</v>
      </c>
      <c r="I92" s="13">
        <v>-77000</v>
      </c>
      <c r="J92" s="13">
        <v>-77000</v>
      </c>
      <c r="K92" s="13">
        <v>0</v>
      </c>
      <c r="L92" s="13">
        <v>0</v>
      </c>
      <c r="M92" s="13">
        <v>0</v>
      </c>
      <c r="N92" s="13">
        <v>0</v>
      </c>
      <c r="O92" s="13">
        <v>0</v>
      </c>
      <c r="P92" s="13">
        <v>0</v>
      </c>
      <c r="Q92" s="104"/>
      <c r="R92" s="105">
        <v>-308000</v>
      </c>
    </row>
    <row r="93" spans="1:18">
      <c r="A93" s="51">
        <v>46</v>
      </c>
      <c r="B93" s="115" t="s">
        <v>115</v>
      </c>
      <c r="C93" s="115"/>
      <c r="D93" s="59">
        <v>0</v>
      </c>
      <c r="E93" s="22">
        <v>0</v>
      </c>
      <c r="F93" s="22">
        <v>0</v>
      </c>
      <c r="G93" s="22">
        <v>0</v>
      </c>
      <c r="H93" s="22">
        <v>0</v>
      </c>
      <c r="I93" s="22">
        <v>0</v>
      </c>
      <c r="J93" s="22">
        <v>0</v>
      </c>
      <c r="K93" s="22">
        <v>0</v>
      </c>
      <c r="L93" s="22">
        <v>0</v>
      </c>
      <c r="M93" s="22">
        <v>0</v>
      </c>
      <c r="N93" s="22">
        <v>0</v>
      </c>
      <c r="O93" s="22">
        <v>0</v>
      </c>
      <c r="P93" s="22">
        <v>0</v>
      </c>
      <c r="Q93" s="22"/>
      <c r="R93" s="105">
        <v>0</v>
      </c>
    </row>
    <row r="94" spans="1:18">
      <c r="A94" s="51">
        <v>47</v>
      </c>
      <c r="B94" s="115" t="s">
        <v>116</v>
      </c>
      <c r="C94" s="115"/>
      <c r="D94" s="59">
        <v>-825000</v>
      </c>
      <c r="E94" s="22">
        <v>-137500</v>
      </c>
      <c r="F94" s="22">
        <v>-137500</v>
      </c>
      <c r="G94" s="22">
        <v>-137500</v>
      </c>
      <c r="H94" s="22">
        <v>-137500</v>
      </c>
      <c r="I94" s="22">
        <v>-137500</v>
      </c>
      <c r="J94" s="22">
        <v>-137500</v>
      </c>
      <c r="K94" s="22">
        <v>0</v>
      </c>
      <c r="L94" s="22">
        <v>0</v>
      </c>
      <c r="M94" s="22">
        <v>0</v>
      </c>
      <c r="N94" s="22">
        <v>0</v>
      </c>
      <c r="O94" s="22">
        <v>0</v>
      </c>
      <c r="P94" s="22">
        <v>0</v>
      </c>
      <c r="Q94" s="22"/>
      <c r="R94" s="105"/>
    </row>
    <row r="95" spans="1:18">
      <c r="A95" s="51">
        <v>48</v>
      </c>
      <c r="B95" s="115" t="s">
        <v>117</v>
      </c>
      <c r="C95" s="115"/>
      <c r="D95" s="59">
        <v>-605774</v>
      </c>
      <c r="E95" s="22">
        <v>-119879</v>
      </c>
      <c r="F95" s="22">
        <v>-122336</v>
      </c>
      <c r="G95" s="22">
        <v>-98913</v>
      </c>
      <c r="H95" s="22">
        <v>-90019</v>
      </c>
      <c r="I95" s="22">
        <v>-83089</v>
      </c>
      <c r="J95" s="22">
        <v>-91538</v>
      </c>
      <c r="K95" s="22">
        <v>0</v>
      </c>
      <c r="L95" s="22">
        <v>0</v>
      </c>
      <c r="M95" s="22">
        <v>0</v>
      </c>
      <c r="N95" s="22">
        <v>0</v>
      </c>
      <c r="O95" s="22">
        <v>0</v>
      </c>
      <c r="P95" s="22">
        <v>0</v>
      </c>
      <c r="Q95" s="104"/>
      <c r="R95" s="105">
        <v>-431147</v>
      </c>
    </row>
    <row r="96" spans="1:18">
      <c r="A96" s="51">
        <v>49</v>
      </c>
      <c r="B96" s="1" t="s">
        <v>118</v>
      </c>
      <c r="C96" s="1"/>
      <c r="D96" s="21">
        <v>-60378</v>
      </c>
      <c r="E96" s="119">
        <v>-10063</v>
      </c>
      <c r="F96" s="119">
        <v>-10063</v>
      </c>
      <c r="G96" s="119">
        <v>-10063</v>
      </c>
      <c r="H96" s="119">
        <v>-10063</v>
      </c>
      <c r="I96" s="119">
        <v>-10063</v>
      </c>
      <c r="J96" s="119">
        <v>-10063</v>
      </c>
      <c r="K96" s="119">
        <v>0</v>
      </c>
      <c r="L96" s="119">
        <v>0</v>
      </c>
      <c r="M96" s="119">
        <v>0</v>
      </c>
      <c r="N96" s="119">
        <v>0</v>
      </c>
      <c r="O96" s="119">
        <v>0</v>
      </c>
      <c r="P96" s="119">
        <v>0</v>
      </c>
      <c r="Q96" s="104"/>
      <c r="R96" s="105">
        <v>-40252</v>
      </c>
    </row>
    <row r="97" spans="1:18">
      <c r="A97" s="51">
        <v>50</v>
      </c>
      <c r="B97" s="115" t="s">
        <v>119</v>
      </c>
      <c r="C97" s="115"/>
      <c r="D97" s="59">
        <v>-64284</v>
      </c>
      <c r="E97" s="22">
        <v>-10714</v>
      </c>
      <c r="F97" s="22">
        <v>-10714</v>
      </c>
      <c r="G97" s="22">
        <v>-10714</v>
      </c>
      <c r="H97" s="22">
        <v>-10714</v>
      </c>
      <c r="I97" s="22">
        <v>-10714</v>
      </c>
      <c r="J97" s="22">
        <v>-10714</v>
      </c>
      <c r="K97" s="22">
        <v>0</v>
      </c>
      <c r="L97" s="22">
        <v>0</v>
      </c>
      <c r="M97" s="22">
        <v>0</v>
      </c>
      <c r="N97" s="22">
        <v>0</v>
      </c>
      <c r="O97" s="22">
        <v>0</v>
      </c>
      <c r="P97" s="22">
        <v>0</v>
      </c>
      <c r="Q97" s="120"/>
      <c r="R97" s="105">
        <v>-42856</v>
      </c>
    </row>
    <row r="98" spans="1:18">
      <c r="A98" s="51">
        <v>51</v>
      </c>
      <c r="B98" s="121" t="s">
        <v>120</v>
      </c>
      <c r="C98" s="121" t="s">
        <v>121</v>
      </c>
      <c r="D98" s="59">
        <v>-889764</v>
      </c>
      <c r="E98" s="107">
        <v>-148294</v>
      </c>
      <c r="F98" s="107">
        <v>-148294</v>
      </c>
      <c r="G98" s="107">
        <v>-148294</v>
      </c>
      <c r="H98" s="107">
        <v>-148294</v>
      </c>
      <c r="I98" s="107">
        <v>-148294</v>
      </c>
      <c r="J98" s="107">
        <v>-148294</v>
      </c>
      <c r="K98" s="107">
        <v>0</v>
      </c>
      <c r="L98" s="107">
        <v>0</v>
      </c>
      <c r="M98" s="107">
        <v>0</v>
      </c>
      <c r="N98" s="107">
        <v>0</v>
      </c>
      <c r="O98" s="107">
        <v>0</v>
      </c>
      <c r="P98" s="107">
        <v>0</v>
      </c>
      <c r="Q98" s="104"/>
      <c r="R98" s="108">
        <v>-593176</v>
      </c>
    </row>
    <row r="99" spans="1:18" s="73" customFormat="1" ht="20.25" customHeight="1">
      <c r="A99" s="84">
        <v>52</v>
      </c>
      <c r="B99" s="122" t="s">
        <v>122</v>
      </c>
      <c r="C99" s="122"/>
      <c r="D99" s="69">
        <v>-17276460</v>
      </c>
      <c r="E99" s="69">
        <v>-2890826</v>
      </c>
      <c r="F99" s="69">
        <v>-2776965</v>
      </c>
      <c r="G99" s="69">
        <v>-2706340</v>
      </c>
      <c r="H99" s="69">
        <v>-3556876</v>
      </c>
      <c r="I99" s="69">
        <v>-2801735</v>
      </c>
      <c r="J99" s="69">
        <v>-2543718</v>
      </c>
      <c r="K99" s="69">
        <v>0</v>
      </c>
      <c r="L99" s="69">
        <v>0</v>
      </c>
      <c r="M99" s="69">
        <v>0</v>
      </c>
      <c r="N99" s="69">
        <v>0</v>
      </c>
      <c r="O99" s="69">
        <v>0</v>
      </c>
      <c r="P99" s="69">
        <v>0</v>
      </c>
      <c r="Q99" s="109"/>
      <c r="R99" s="110">
        <v>-11931007</v>
      </c>
    </row>
    <row r="100" spans="1:18">
      <c r="A100" s="51"/>
      <c r="E100" s="59"/>
      <c r="F100" s="59"/>
      <c r="G100" s="66"/>
      <c r="H100" s="66"/>
      <c r="I100" s="66"/>
      <c r="J100" s="66"/>
      <c r="K100" s="66"/>
      <c r="L100" s="66"/>
      <c r="M100" s="66"/>
      <c r="N100" s="66"/>
      <c r="O100" s="66"/>
      <c r="P100" s="66"/>
      <c r="Q100" s="104"/>
      <c r="R100" s="105"/>
    </row>
    <row r="101" spans="1:18">
      <c r="A101" s="51"/>
      <c r="B101" s="56" t="s">
        <v>123</v>
      </c>
      <c r="C101" s="56"/>
      <c r="E101" s="59"/>
      <c r="F101" s="59"/>
      <c r="G101" s="66"/>
      <c r="H101" s="66"/>
      <c r="I101" s="66"/>
      <c r="J101" s="66"/>
      <c r="K101" s="66"/>
      <c r="L101" s="66"/>
      <c r="M101" s="66"/>
      <c r="N101" s="66"/>
      <c r="O101" s="66"/>
      <c r="P101" s="66"/>
      <c r="Q101" s="104"/>
      <c r="R101" s="105"/>
    </row>
    <row r="102" spans="1:18">
      <c r="A102" s="51">
        <v>53</v>
      </c>
      <c r="B102" s="1" t="s">
        <v>124</v>
      </c>
      <c r="C102" s="1"/>
      <c r="D102" s="59">
        <v>10142429</v>
      </c>
      <c r="E102" s="22">
        <v>1747250</v>
      </c>
      <c r="F102" s="123">
        <v>1715365</v>
      </c>
      <c r="G102" s="123">
        <v>1633370</v>
      </c>
      <c r="H102" s="123">
        <v>1778886</v>
      </c>
      <c r="I102" s="123">
        <v>1531891</v>
      </c>
      <c r="J102" s="123">
        <v>1735667</v>
      </c>
      <c r="K102" s="123">
        <v>0</v>
      </c>
      <c r="L102" s="123">
        <v>0</v>
      </c>
      <c r="M102" s="123">
        <v>0</v>
      </c>
      <c r="N102" s="123">
        <v>0</v>
      </c>
      <c r="O102" s="123">
        <v>0</v>
      </c>
      <c r="P102" s="123">
        <v>0</v>
      </c>
      <c r="Q102" s="104"/>
      <c r="R102" s="105">
        <v>6874871</v>
      </c>
    </row>
    <row r="103" spans="1:18">
      <c r="A103" s="51">
        <v>54</v>
      </c>
      <c r="B103" s="1" t="s">
        <v>125</v>
      </c>
      <c r="C103" s="1" t="s">
        <v>67</v>
      </c>
      <c r="D103" s="59">
        <v>0</v>
      </c>
      <c r="E103" s="123">
        <v>0</v>
      </c>
      <c r="F103" s="123">
        <v>0</v>
      </c>
      <c r="G103" s="123">
        <v>0</v>
      </c>
      <c r="H103" s="123">
        <v>0</v>
      </c>
      <c r="I103" s="123">
        <v>0</v>
      </c>
      <c r="J103" s="123">
        <v>0</v>
      </c>
      <c r="K103" s="123">
        <v>0</v>
      </c>
      <c r="L103" s="123">
        <v>0</v>
      </c>
      <c r="M103" s="123">
        <v>0</v>
      </c>
      <c r="N103" s="123">
        <v>0</v>
      </c>
      <c r="O103" s="123">
        <v>0</v>
      </c>
      <c r="P103" s="123">
        <v>0</v>
      </c>
      <c r="Q103" s="104"/>
      <c r="R103" s="105">
        <v>0</v>
      </c>
    </row>
    <row r="104" spans="1:18">
      <c r="A104" s="124">
        <v>55</v>
      </c>
      <c r="B104" s="6" t="s">
        <v>126</v>
      </c>
      <c r="C104" s="6"/>
      <c r="D104" s="59">
        <v>27216</v>
      </c>
      <c r="E104" s="107">
        <v>4536</v>
      </c>
      <c r="F104" s="107">
        <v>4536</v>
      </c>
      <c r="G104" s="107">
        <v>4536</v>
      </c>
      <c r="H104" s="107">
        <v>4536</v>
      </c>
      <c r="I104" s="107">
        <v>4536</v>
      </c>
      <c r="J104" s="107">
        <v>4536</v>
      </c>
      <c r="K104" s="107">
        <v>0</v>
      </c>
      <c r="L104" s="107">
        <v>0</v>
      </c>
      <c r="M104" s="107">
        <v>0</v>
      </c>
      <c r="N104" s="107">
        <v>0</v>
      </c>
      <c r="O104" s="107">
        <v>0</v>
      </c>
      <c r="P104" s="107">
        <v>0</v>
      </c>
      <c r="Q104" s="104"/>
      <c r="R104" s="108">
        <v>18144</v>
      </c>
    </row>
    <row r="105" spans="1:18" s="73" customFormat="1" ht="20.25" customHeight="1">
      <c r="A105" s="84">
        <v>56</v>
      </c>
      <c r="B105" s="122" t="s">
        <v>127</v>
      </c>
      <c r="C105" s="122"/>
      <c r="D105" s="69">
        <v>10169645</v>
      </c>
      <c r="E105" s="40">
        <v>1751786</v>
      </c>
      <c r="F105" s="40">
        <v>1719901</v>
      </c>
      <c r="G105" s="40">
        <v>1637906</v>
      </c>
      <c r="H105" s="40">
        <v>1783422</v>
      </c>
      <c r="I105" s="40">
        <v>1536427</v>
      </c>
      <c r="J105" s="40">
        <v>1740203</v>
      </c>
      <c r="K105" s="40">
        <v>0</v>
      </c>
      <c r="L105" s="40">
        <v>0</v>
      </c>
      <c r="M105" s="40">
        <v>0</v>
      </c>
      <c r="N105" s="40">
        <v>0</v>
      </c>
      <c r="O105" s="40">
        <v>0</v>
      </c>
      <c r="P105" s="40">
        <v>0</v>
      </c>
      <c r="Q105" s="109"/>
      <c r="R105" s="110">
        <v>6893015</v>
      </c>
    </row>
    <row r="106" spans="1:18">
      <c r="A106" s="51"/>
      <c r="E106" s="66"/>
      <c r="F106" s="66"/>
      <c r="G106" s="66"/>
      <c r="H106" s="66"/>
      <c r="I106" s="66"/>
      <c r="J106" s="66"/>
      <c r="K106" s="66"/>
      <c r="L106" s="66"/>
      <c r="M106" s="66"/>
      <c r="N106" s="66"/>
      <c r="O106" s="66"/>
      <c r="P106" s="66"/>
      <c r="Q106" s="104"/>
      <c r="R106" s="105"/>
    </row>
    <row r="107" spans="1:18">
      <c r="A107" s="51"/>
      <c r="B107" s="56" t="s">
        <v>128</v>
      </c>
      <c r="E107" s="66"/>
      <c r="F107" s="66"/>
      <c r="G107" s="66"/>
      <c r="H107" s="66"/>
      <c r="I107" s="66"/>
      <c r="J107" s="66"/>
      <c r="K107" s="66"/>
      <c r="L107" s="66"/>
      <c r="M107" s="66"/>
      <c r="N107" s="66"/>
      <c r="O107" s="66"/>
      <c r="P107" s="66"/>
      <c r="Q107" s="104"/>
      <c r="R107" s="105"/>
    </row>
    <row r="108" spans="1:18">
      <c r="A108" s="51">
        <v>57</v>
      </c>
      <c r="B108" s="1" t="s">
        <v>129</v>
      </c>
      <c r="D108" s="59">
        <v>517293</v>
      </c>
      <c r="E108" s="66">
        <v>17852</v>
      </c>
      <c r="F108" s="66">
        <v>92581</v>
      </c>
      <c r="G108" s="66">
        <v>106305</v>
      </c>
      <c r="H108" s="66">
        <v>96579</v>
      </c>
      <c r="I108" s="66">
        <v>100538</v>
      </c>
      <c r="J108" s="66">
        <v>103438</v>
      </c>
      <c r="K108" s="66">
        <v>0</v>
      </c>
      <c r="L108" s="66">
        <v>0</v>
      </c>
      <c r="M108" s="66">
        <v>0</v>
      </c>
      <c r="N108" s="66">
        <v>0</v>
      </c>
      <c r="O108" s="66">
        <v>0</v>
      </c>
      <c r="P108" s="66">
        <v>0</v>
      </c>
      <c r="Q108" s="104"/>
      <c r="R108" s="105"/>
    </row>
    <row r="109" spans="1:18">
      <c r="A109" s="51">
        <v>58</v>
      </c>
      <c r="B109" t="s">
        <v>130</v>
      </c>
      <c r="D109" s="59">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v>59</v>
      </c>
      <c r="B110" t="s">
        <v>131</v>
      </c>
      <c r="C110" t="s">
        <v>132</v>
      </c>
      <c r="D110" s="59">
        <v>669018</v>
      </c>
      <c r="E110" s="66">
        <v>257894</v>
      </c>
      <c r="F110" s="66">
        <v>100153</v>
      </c>
      <c r="G110" s="66">
        <v>74859</v>
      </c>
      <c r="H110" s="66">
        <v>123239</v>
      </c>
      <c r="I110" s="66">
        <v>105123</v>
      </c>
      <c r="J110" s="66">
        <v>7750</v>
      </c>
      <c r="K110" s="66">
        <v>0</v>
      </c>
      <c r="L110" s="66">
        <v>0</v>
      </c>
      <c r="M110" s="66">
        <v>0</v>
      </c>
      <c r="N110" s="66">
        <v>0</v>
      </c>
      <c r="O110" s="66">
        <v>0</v>
      </c>
      <c r="P110" s="66">
        <v>0</v>
      </c>
      <c r="Q110" s="104"/>
      <c r="R110" s="105"/>
    </row>
    <row r="111" spans="1:18">
      <c r="A111" s="51">
        <v>60</v>
      </c>
      <c r="B111" t="s">
        <v>133</v>
      </c>
      <c r="D111" s="59">
        <v>319000</v>
      </c>
      <c r="E111" s="66">
        <v>0</v>
      </c>
      <c r="F111" s="66">
        <v>0</v>
      </c>
      <c r="G111" s="66">
        <v>0</v>
      </c>
      <c r="H111" s="66">
        <v>319000</v>
      </c>
      <c r="I111" s="66">
        <v>0</v>
      </c>
      <c r="J111" s="66">
        <v>0</v>
      </c>
      <c r="K111" s="66">
        <v>0</v>
      </c>
      <c r="L111" s="66">
        <v>0</v>
      </c>
      <c r="M111" s="66">
        <v>0</v>
      </c>
      <c r="N111" s="66">
        <v>0</v>
      </c>
      <c r="O111" s="66">
        <v>0</v>
      </c>
      <c r="P111" s="66">
        <v>0</v>
      </c>
      <c r="Q111" s="104"/>
      <c r="R111" s="105"/>
    </row>
    <row r="112" spans="1:18">
      <c r="A112" s="51">
        <v>61</v>
      </c>
      <c r="B112" t="s">
        <v>134</v>
      </c>
      <c r="C112" t="s">
        <v>135</v>
      </c>
      <c r="D112" s="59">
        <v>23916</v>
      </c>
      <c r="E112" s="66">
        <v>3672</v>
      </c>
      <c r="F112" s="66">
        <v>3321</v>
      </c>
      <c r="G112" s="66">
        <v>3728</v>
      </c>
      <c r="H112" s="66">
        <v>4266</v>
      </c>
      <c r="I112" s="66">
        <v>4752</v>
      </c>
      <c r="J112" s="66">
        <v>4177</v>
      </c>
      <c r="K112" s="66">
        <v>0</v>
      </c>
      <c r="L112" s="66">
        <v>0</v>
      </c>
      <c r="M112" s="66">
        <v>0</v>
      </c>
      <c r="N112" s="66">
        <v>0</v>
      </c>
      <c r="O112" s="66">
        <v>0</v>
      </c>
      <c r="P112" s="66">
        <v>0</v>
      </c>
      <c r="Q112" s="104"/>
      <c r="R112" s="105"/>
    </row>
    <row r="113" spans="1:18" s="73" customFormat="1" ht="20.25" customHeight="1">
      <c r="A113" s="51">
        <v>62</v>
      </c>
      <c r="B113" s="122" t="s">
        <v>136</v>
      </c>
      <c r="C113" s="122"/>
      <c r="D113" s="69">
        <v>1529227</v>
      </c>
      <c r="E113" s="69">
        <v>279418</v>
      </c>
      <c r="F113" s="69">
        <v>196055</v>
      </c>
      <c r="G113" s="69">
        <v>184892</v>
      </c>
      <c r="H113" s="69">
        <v>543084</v>
      </c>
      <c r="I113" s="69">
        <v>210413</v>
      </c>
      <c r="J113" s="69">
        <v>115365</v>
      </c>
      <c r="K113" s="69">
        <v>0</v>
      </c>
      <c r="L113" s="69">
        <v>0</v>
      </c>
      <c r="M113" s="69">
        <v>0</v>
      </c>
      <c r="N113" s="69">
        <v>0</v>
      </c>
      <c r="O113" s="69">
        <v>0</v>
      </c>
      <c r="P113" s="69">
        <v>0</v>
      </c>
      <c r="Q113" s="109"/>
      <c r="R113" s="110"/>
    </row>
    <row r="114" spans="1:18" ht="9" customHeight="1">
      <c r="A114" s="51"/>
      <c r="E114" s="58"/>
      <c r="F114" s="58"/>
      <c r="G114" s="58"/>
      <c r="H114" s="58"/>
      <c r="I114" s="58"/>
      <c r="J114" s="58"/>
      <c r="K114" s="58"/>
      <c r="L114" s="58"/>
      <c r="M114" s="58"/>
      <c r="N114" s="58"/>
      <c r="O114" s="58"/>
      <c r="P114" s="58"/>
      <c r="Q114" s="104"/>
      <c r="R114" s="105"/>
    </row>
    <row r="115" spans="1:18">
      <c r="A115" s="51"/>
      <c r="B115" s="125" t="s">
        <v>137</v>
      </c>
      <c r="C115" s="125"/>
      <c r="E115" s="58"/>
      <c r="F115" s="58"/>
      <c r="G115" s="58"/>
      <c r="H115" s="58"/>
      <c r="I115" s="58"/>
      <c r="J115" s="58"/>
      <c r="K115" s="58"/>
      <c r="L115" s="58"/>
      <c r="M115" s="58"/>
      <c r="N115" s="58"/>
      <c r="O115" s="58"/>
      <c r="P115" s="58"/>
      <c r="Q115" s="104"/>
      <c r="R115" s="105"/>
    </row>
    <row r="116" spans="1:18">
      <c r="A116" s="51">
        <v>63</v>
      </c>
      <c r="B116" t="s">
        <v>138</v>
      </c>
      <c r="D116" s="59">
        <v>-28756844</v>
      </c>
      <c r="E116" s="58">
        <v>-28584434</v>
      </c>
      <c r="F116" s="58">
        <v>-37226</v>
      </c>
      <c r="G116" s="58">
        <v>1063202</v>
      </c>
      <c r="H116" s="58">
        <v>-2629910</v>
      </c>
      <c r="I116" s="58">
        <v>494694</v>
      </c>
      <c r="J116" s="58">
        <v>936830</v>
      </c>
      <c r="K116" s="58">
        <v>0</v>
      </c>
      <c r="L116" s="58">
        <v>0</v>
      </c>
      <c r="M116" s="58">
        <v>0</v>
      </c>
      <c r="N116" s="58">
        <v>0</v>
      </c>
      <c r="O116" s="58">
        <v>0</v>
      </c>
      <c r="P116" s="58">
        <v>0</v>
      </c>
      <c r="Q116" s="104"/>
      <c r="R116" s="105">
        <v>-30188368</v>
      </c>
    </row>
    <row r="117" spans="1:18">
      <c r="A117" s="51">
        <v>64</v>
      </c>
      <c r="B117" t="s">
        <v>139</v>
      </c>
      <c r="D117" s="59">
        <v>26757116</v>
      </c>
      <c r="E117" s="58">
        <v>24469018</v>
      </c>
      <c r="F117" s="58">
        <v>1400792</v>
      </c>
      <c r="G117" s="58">
        <v>-3101398</v>
      </c>
      <c r="H117" s="58">
        <v>2091955</v>
      </c>
      <c r="I117" s="58">
        <v>3251055</v>
      </c>
      <c r="J117" s="58">
        <v>-1354306</v>
      </c>
      <c r="K117" s="58">
        <v>0</v>
      </c>
      <c r="L117" s="58">
        <v>0</v>
      </c>
      <c r="M117" s="58">
        <v>0</v>
      </c>
      <c r="N117" s="58">
        <v>0</v>
      </c>
      <c r="O117" s="58">
        <v>0</v>
      </c>
      <c r="P117" s="58">
        <v>0</v>
      </c>
      <c r="Q117" s="104"/>
      <c r="R117" s="105">
        <v>24860367</v>
      </c>
    </row>
    <row r="118" spans="1:18">
      <c r="A118" s="51">
        <v>65</v>
      </c>
      <c r="B118" t="s">
        <v>140</v>
      </c>
      <c r="D118" s="59">
        <v>1404907</v>
      </c>
      <c r="E118" s="58">
        <v>71250</v>
      </c>
      <c r="F118" s="58">
        <v>789550</v>
      </c>
      <c r="G118" s="58">
        <v>102650</v>
      </c>
      <c r="H118" s="58">
        <v>76074</v>
      </c>
      <c r="I118" s="58">
        <v>281009</v>
      </c>
      <c r="J118" s="58">
        <v>84374</v>
      </c>
      <c r="K118" s="58">
        <v>0</v>
      </c>
      <c r="L118" s="58">
        <v>0</v>
      </c>
      <c r="M118" s="58">
        <v>0</v>
      </c>
      <c r="N118" s="58">
        <v>0</v>
      </c>
      <c r="O118" s="58">
        <v>0</v>
      </c>
      <c r="P118" s="58">
        <v>0</v>
      </c>
      <c r="Q118" s="104"/>
      <c r="R118" s="105">
        <v>1039524</v>
      </c>
    </row>
    <row r="119" spans="1:18">
      <c r="A119" s="51">
        <v>66</v>
      </c>
      <c r="B119" s="1" t="s">
        <v>141</v>
      </c>
      <c r="C119" s="1"/>
      <c r="D119" s="59">
        <v>-1404907</v>
      </c>
      <c r="E119" s="58">
        <v>-71250</v>
      </c>
      <c r="F119" s="58">
        <v>-789550</v>
      </c>
      <c r="G119" s="58">
        <v>-102650</v>
      </c>
      <c r="H119" s="58">
        <v>-76074</v>
      </c>
      <c r="I119" s="58">
        <v>-281009</v>
      </c>
      <c r="J119" s="58">
        <v>-84374</v>
      </c>
      <c r="K119" s="58">
        <v>0</v>
      </c>
      <c r="L119" s="58">
        <v>0</v>
      </c>
      <c r="M119" s="58">
        <v>0</v>
      </c>
      <c r="N119" s="58">
        <v>0</v>
      </c>
      <c r="O119" s="58">
        <v>0</v>
      </c>
      <c r="P119" s="58">
        <v>0</v>
      </c>
      <c r="Q119" s="104"/>
      <c r="R119" s="105">
        <v>-1039524</v>
      </c>
    </row>
    <row r="120" spans="1:18">
      <c r="A120" s="51">
        <v>67</v>
      </c>
      <c r="B120" t="s">
        <v>142</v>
      </c>
      <c r="D120" s="59">
        <v>12342961</v>
      </c>
      <c r="E120" s="58">
        <v>3486891</v>
      </c>
      <c r="F120" s="58">
        <v>440772</v>
      </c>
      <c r="G120" s="58">
        <v>2439435</v>
      </c>
      <c r="H120" s="58">
        <v>1501289</v>
      </c>
      <c r="I120" s="58">
        <v>2157756</v>
      </c>
      <c r="J120" s="58">
        <v>2316818</v>
      </c>
      <c r="K120" s="58">
        <v>0</v>
      </c>
      <c r="L120" s="58">
        <v>0</v>
      </c>
      <c r="M120" s="58">
        <v>0</v>
      </c>
      <c r="N120" s="58">
        <v>0</v>
      </c>
      <c r="O120" s="58">
        <v>0</v>
      </c>
      <c r="P120" s="58">
        <v>0</v>
      </c>
      <c r="Q120" s="104"/>
      <c r="R120" s="105">
        <v>7868387</v>
      </c>
    </row>
    <row r="121" spans="1:18">
      <c r="A121" s="51">
        <v>68</v>
      </c>
      <c r="B121" s="1" t="s">
        <v>143</v>
      </c>
      <c r="C121" s="1"/>
      <c r="D121" s="59">
        <v>49323440</v>
      </c>
      <c r="E121" s="58">
        <v>34644709</v>
      </c>
      <c r="F121" s="58">
        <v>8018745</v>
      </c>
      <c r="G121" s="58">
        <v>2851031</v>
      </c>
      <c r="H121" s="58">
        <v>2611275</v>
      </c>
      <c r="I121" s="58">
        <v>813905</v>
      </c>
      <c r="J121" s="58">
        <v>383775</v>
      </c>
      <c r="K121" s="58">
        <v>0</v>
      </c>
      <c r="L121" s="58">
        <v>0</v>
      </c>
      <c r="M121" s="58">
        <v>0</v>
      </c>
      <c r="N121" s="58">
        <v>0</v>
      </c>
      <c r="O121" s="58">
        <v>0</v>
      </c>
      <c r="P121" s="58">
        <v>0</v>
      </c>
      <c r="Q121" s="104"/>
      <c r="R121" s="105">
        <v>48125760</v>
      </c>
    </row>
    <row r="122" spans="1:18">
      <c r="A122" s="51">
        <v>69</v>
      </c>
      <c r="B122" t="s">
        <v>144</v>
      </c>
      <c r="D122" s="59">
        <v>-15744187</v>
      </c>
      <c r="E122" s="58">
        <v>-6965680</v>
      </c>
      <c r="F122" s="58">
        <v>-2359199</v>
      </c>
      <c r="G122" s="58">
        <v>-478369</v>
      </c>
      <c r="H122" s="58">
        <v>-773270</v>
      </c>
      <c r="I122" s="58">
        <v>-3928252</v>
      </c>
      <c r="J122" s="58">
        <v>-1239417</v>
      </c>
      <c r="K122" s="58">
        <v>0</v>
      </c>
      <c r="L122" s="58">
        <v>0</v>
      </c>
      <c r="M122" s="58">
        <v>0</v>
      </c>
      <c r="N122" s="58">
        <v>0</v>
      </c>
      <c r="O122" s="58">
        <v>0</v>
      </c>
      <c r="P122" s="58">
        <v>0</v>
      </c>
      <c r="Q122" s="104"/>
      <c r="R122" s="105">
        <v>-10576518</v>
      </c>
    </row>
    <row r="123" spans="1:18">
      <c r="A123" s="51">
        <v>70</v>
      </c>
      <c r="B123" t="s">
        <v>145</v>
      </c>
      <c r="D123" s="59">
        <v>-150202</v>
      </c>
      <c r="E123" s="58">
        <v>-12464</v>
      </c>
      <c r="F123" s="58">
        <v>-34302</v>
      </c>
      <c r="G123" s="58">
        <v>-35362</v>
      </c>
      <c r="H123" s="58">
        <v>-39816</v>
      </c>
      <c r="I123" s="58">
        <v>-23087</v>
      </c>
      <c r="J123" s="58">
        <v>-5171</v>
      </c>
      <c r="K123" s="58">
        <v>0</v>
      </c>
      <c r="L123" s="58">
        <v>0</v>
      </c>
      <c r="M123" s="58">
        <v>0</v>
      </c>
      <c r="N123" s="58">
        <v>0</v>
      </c>
      <c r="O123" s="58">
        <v>0</v>
      </c>
      <c r="P123" s="58">
        <v>0</v>
      </c>
      <c r="Q123" s="104"/>
      <c r="R123" s="105"/>
    </row>
    <row r="124" spans="1:18">
      <c r="A124" s="51">
        <v>71</v>
      </c>
      <c r="B124" t="s">
        <v>146</v>
      </c>
      <c r="D124" s="59">
        <v>0</v>
      </c>
      <c r="E124" s="58">
        <v>0</v>
      </c>
      <c r="F124" s="58">
        <v>0</v>
      </c>
      <c r="G124" s="58">
        <v>0</v>
      </c>
      <c r="H124" s="58">
        <v>0</v>
      </c>
      <c r="I124" s="58">
        <v>0</v>
      </c>
      <c r="J124" s="58">
        <v>0</v>
      </c>
      <c r="K124" s="58">
        <v>0</v>
      </c>
      <c r="L124" s="58">
        <v>0</v>
      </c>
      <c r="M124" s="58">
        <v>0</v>
      </c>
      <c r="N124" s="58">
        <v>0</v>
      </c>
      <c r="O124" s="58">
        <v>0</v>
      </c>
      <c r="P124" s="58">
        <v>0</v>
      </c>
      <c r="Q124" s="104"/>
      <c r="R124" s="105"/>
    </row>
    <row r="125" spans="1:18">
      <c r="A125" s="51">
        <v>72</v>
      </c>
      <c r="B125" t="s">
        <v>147</v>
      </c>
      <c r="D125" s="59">
        <v>-3256621</v>
      </c>
      <c r="E125" s="58">
        <v>-78775</v>
      </c>
      <c r="F125" s="58">
        <v>-1019550</v>
      </c>
      <c r="G125" s="58">
        <v>-79712</v>
      </c>
      <c r="H125" s="58">
        <v>-555510</v>
      </c>
      <c r="I125" s="58">
        <v>-1003031</v>
      </c>
      <c r="J125" s="58">
        <v>-520043</v>
      </c>
      <c r="K125" s="58">
        <v>0</v>
      </c>
      <c r="L125" s="58">
        <v>0</v>
      </c>
      <c r="M125" s="58">
        <v>0</v>
      </c>
      <c r="N125" s="58">
        <v>0</v>
      </c>
      <c r="O125" s="58">
        <v>0</v>
      </c>
      <c r="P125" s="58">
        <v>0</v>
      </c>
      <c r="Q125" s="104"/>
      <c r="R125" s="105">
        <v>-1733547</v>
      </c>
    </row>
    <row r="126" spans="1:18">
      <c r="A126" s="51">
        <v>73</v>
      </c>
      <c r="B126" s="1" t="s">
        <v>148</v>
      </c>
      <c r="C126" s="1"/>
      <c r="D126" s="59">
        <v>689404</v>
      </c>
      <c r="E126" s="8">
        <v>394900</v>
      </c>
      <c r="F126" s="8">
        <v>44600</v>
      </c>
      <c r="G126" s="8">
        <v>23400</v>
      </c>
      <c r="H126" s="8">
        <v>39091</v>
      </c>
      <c r="I126" s="8">
        <v>149750</v>
      </c>
      <c r="J126" s="8">
        <v>37663</v>
      </c>
      <c r="K126" s="8">
        <v>0</v>
      </c>
      <c r="L126" s="8">
        <v>0</v>
      </c>
      <c r="M126" s="8">
        <v>0</v>
      </c>
      <c r="N126" s="8">
        <v>0</v>
      </c>
      <c r="O126" s="8">
        <v>0</v>
      </c>
      <c r="P126" s="8">
        <v>0</v>
      </c>
      <c r="Q126" s="104"/>
      <c r="R126" s="105">
        <v>501991</v>
      </c>
    </row>
    <row r="127" spans="1:18">
      <c r="A127" s="51">
        <v>74</v>
      </c>
      <c r="B127" s="106" t="s">
        <v>149</v>
      </c>
      <c r="C127" s="106"/>
      <c r="D127" s="59">
        <v>-689404</v>
      </c>
      <c r="E127" s="126">
        <v>-394900</v>
      </c>
      <c r="F127" s="126">
        <v>-44600</v>
      </c>
      <c r="G127" s="126">
        <v>-23400</v>
      </c>
      <c r="H127" s="126">
        <v>-39091</v>
      </c>
      <c r="I127" s="126">
        <v>-149750</v>
      </c>
      <c r="J127" s="126">
        <v>-37663</v>
      </c>
      <c r="K127" s="126">
        <v>0</v>
      </c>
      <c r="L127" s="126">
        <v>0</v>
      </c>
      <c r="M127" s="126">
        <v>0</v>
      </c>
      <c r="N127" s="126">
        <v>0</v>
      </c>
      <c r="O127" s="126">
        <v>0</v>
      </c>
      <c r="P127" s="126">
        <v>0</v>
      </c>
      <c r="Q127" s="104"/>
      <c r="R127" s="108">
        <v>-501991</v>
      </c>
    </row>
    <row r="128" spans="1:18" ht="22.5" customHeight="1">
      <c r="A128" s="127">
        <v>75</v>
      </c>
      <c r="B128" s="122" t="s">
        <v>150</v>
      </c>
      <c r="C128" s="122"/>
      <c r="D128" s="69">
        <v>40515663</v>
      </c>
      <c r="E128" s="128">
        <v>26959265</v>
      </c>
      <c r="F128" s="128">
        <v>6410032</v>
      </c>
      <c r="G128" s="128">
        <v>2658827</v>
      </c>
      <c r="H128" s="128">
        <v>2206013</v>
      </c>
      <c r="I128" s="128">
        <v>1763040</v>
      </c>
      <c r="J128" s="128">
        <v>518486</v>
      </c>
      <c r="K128" s="128">
        <v>0</v>
      </c>
      <c r="L128" s="128">
        <v>0</v>
      </c>
      <c r="M128" s="128">
        <v>0</v>
      </c>
      <c r="N128" s="128">
        <v>0</v>
      </c>
      <c r="O128" s="128">
        <v>0</v>
      </c>
      <c r="P128" s="128">
        <v>0</v>
      </c>
      <c r="Q128" s="104"/>
      <c r="R128" s="129">
        <v>38356081</v>
      </c>
    </row>
    <row r="129" spans="1:19" ht="9" customHeight="1">
      <c r="A129" s="51"/>
      <c r="E129" s="66"/>
      <c r="F129" s="66"/>
      <c r="G129" s="66"/>
      <c r="H129" s="66"/>
      <c r="I129" s="66"/>
      <c r="J129" s="66"/>
      <c r="K129" s="66"/>
      <c r="L129" s="66"/>
      <c r="M129" s="66"/>
      <c r="N129" s="66"/>
      <c r="O129" s="66"/>
      <c r="P129" s="66"/>
      <c r="Q129" s="104"/>
      <c r="R129" s="105"/>
    </row>
    <row r="130" spans="1:19" ht="9" customHeight="1">
      <c r="A130" s="51"/>
      <c r="E130" s="66"/>
      <c r="F130" s="66"/>
      <c r="G130" s="66"/>
      <c r="H130" s="66"/>
      <c r="I130" s="66"/>
      <c r="J130" s="66"/>
      <c r="K130" s="66"/>
      <c r="L130" s="66"/>
      <c r="M130" s="66"/>
      <c r="N130" s="66"/>
      <c r="O130" s="66"/>
      <c r="P130" s="66"/>
      <c r="Q130" s="104"/>
      <c r="R130" s="105"/>
    </row>
    <row r="131" spans="1:19">
      <c r="A131" s="51">
        <v>76</v>
      </c>
      <c r="B131" s="2" t="s">
        <v>151</v>
      </c>
      <c r="C131" s="2"/>
      <c r="D131" s="130">
        <v>0</v>
      </c>
      <c r="E131" s="131">
        <v>0</v>
      </c>
      <c r="F131" s="131">
        <v>0</v>
      </c>
      <c r="G131" s="131">
        <v>0</v>
      </c>
      <c r="H131" s="131">
        <v>0</v>
      </c>
      <c r="I131" s="131">
        <v>0</v>
      </c>
      <c r="J131" s="131">
        <v>0</v>
      </c>
      <c r="K131" s="131">
        <v>0</v>
      </c>
      <c r="L131" s="131">
        <v>0</v>
      </c>
      <c r="M131" s="131">
        <v>0</v>
      </c>
      <c r="N131" s="131">
        <v>0</v>
      </c>
      <c r="O131" s="131">
        <v>0</v>
      </c>
      <c r="P131" s="131">
        <v>0</v>
      </c>
      <c r="Q131" s="104"/>
      <c r="R131" s="105">
        <v>0</v>
      </c>
    </row>
    <row r="132" spans="1:19" ht="18.75" customHeight="1">
      <c r="A132" s="127">
        <v>77</v>
      </c>
      <c r="B132" s="122" t="s">
        <v>152</v>
      </c>
      <c r="C132" s="122"/>
      <c r="D132" s="132">
        <v>0</v>
      </c>
      <c r="E132" s="40">
        <v>0</v>
      </c>
      <c r="F132" s="40">
        <v>0</v>
      </c>
      <c r="G132" s="40">
        <v>0</v>
      </c>
      <c r="H132" s="40">
        <v>0</v>
      </c>
      <c r="I132" s="40">
        <v>0</v>
      </c>
      <c r="J132" s="40">
        <v>0</v>
      </c>
      <c r="K132" s="40" t="s">
        <v>20</v>
      </c>
      <c r="L132" s="40" t="s">
        <v>20</v>
      </c>
      <c r="M132" s="40" t="s">
        <v>20</v>
      </c>
      <c r="N132" s="40" t="s">
        <v>20</v>
      </c>
      <c r="O132" s="40" t="s">
        <v>20</v>
      </c>
      <c r="P132" s="40" t="s">
        <v>20</v>
      </c>
      <c r="Q132" s="104"/>
      <c r="R132" s="105">
        <v>0</v>
      </c>
    </row>
    <row r="133" spans="1:19" ht="9" customHeight="1">
      <c r="A133" s="51"/>
      <c r="E133" s="66"/>
      <c r="F133" s="66"/>
      <c r="G133" s="66"/>
      <c r="H133" s="66"/>
      <c r="I133" s="66"/>
      <c r="J133" s="66"/>
      <c r="K133" s="66"/>
      <c r="L133" s="66"/>
      <c r="M133" s="66"/>
      <c r="N133" s="66"/>
      <c r="O133" s="66"/>
      <c r="P133" s="66"/>
      <c r="Q133" s="104"/>
      <c r="R133" s="105"/>
    </row>
    <row r="134" spans="1:19" ht="9" customHeight="1">
      <c r="A134" s="51"/>
      <c r="E134" s="66"/>
      <c r="F134" s="66"/>
      <c r="G134" s="66"/>
      <c r="H134" s="66"/>
      <c r="I134" s="66"/>
      <c r="J134" s="66"/>
      <c r="K134" s="66"/>
      <c r="L134" s="66"/>
      <c r="M134" s="66"/>
      <c r="N134" s="66"/>
      <c r="O134" s="66"/>
      <c r="P134" s="66"/>
      <c r="Q134" s="104"/>
      <c r="R134" s="105"/>
    </row>
    <row r="135" spans="1:19">
      <c r="A135" s="51">
        <v>78</v>
      </c>
      <c r="B135" s="115" t="s">
        <v>153</v>
      </c>
      <c r="C135" s="115"/>
      <c r="D135" s="131">
        <v>0</v>
      </c>
      <c r="E135" s="133">
        <v>0</v>
      </c>
      <c r="F135" s="133">
        <v>0</v>
      </c>
      <c r="G135" s="133">
        <v>0</v>
      </c>
      <c r="H135" s="133">
        <v>0</v>
      </c>
      <c r="I135" s="133">
        <v>0</v>
      </c>
      <c r="J135" s="133">
        <v>0</v>
      </c>
      <c r="K135" s="133">
        <v>0</v>
      </c>
      <c r="L135" s="133">
        <v>0</v>
      </c>
      <c r="M135" s="133">
        <v>0</v>
      </c>
      <c r="N135" s="133">
        <v>0</v>
      </c>
      <c r="O135" s="133">
        <v>0</v>
      </c>
      <c r="P135" s="133">
        <v>0</v>
      </c>
      <c r="Q135" s="104"/>
      <c r="R135" s="105">
        <v>0</v>
      </c>
      <c r="S135" s="134" t="s">
        <v>20</v>
      </c>
    </row>
    <row r="136" spans="1:19">
      <c r="A136" s="124">
        <v>79</v>
      </c>
      <c r="B136" s="135" t="s">
        <v>154</v>
      </c>
      <c r="C136" s="135"/>
      <c r="D136" s="132">
        <v>706</v>
      </c>
      <c r="E136" s="107">
        <v>94</v>
      </c>
      <c r="F136" s="107">
        <v>83</v>
      </c>
      <c r="G136" s="107">
        <v>152</v>
      </c>
      <c r="H136" s="107">
        <v>206</v>
      </c>
      <c r="I136" s="107">
        <v>50</v>
      </c>
      <c r="J136" s="107">
        <v>121</v>
      </c>
      <c r="K136" s="107">
        <v>0</v>
      </c>
      <c r="L136" s="107">
        <v>0</v>
      </c>
      <c r="M136" s="107">
        <v>0</v>
      </c>
      <c r="N136" s="107">
        <v>0</v>
      </c>
      <c r="O136" s="107">
        <v>0</v>
      </c>
      <c r="P136" s="107">
        <v>0</v>
      </c>
      <c r="Q136" s="104"/>
      <c r="R136" s="108">
        <v>535</v>
      </c>
    </row>
    <row r="137" spans="1:19" ht="17.25" customHeight="1">
      <c r="A137" s="51">
        <v>80</v>
      </c>
      <c r="B137" s="43" t="s">
        <v>155</v>
      </c>
      <c r="C137" s="43"/>
      <c r="D137" s="136">
        <v>706</v>
      </c>
      <c r="E137" s="136">
        <v>94</v>
      </c>
      <c r="F137" s="136">
        <v>83</v>
      </c>
      <c r="G137" s="136">
        <v>152</v>
      </c>
      <c r="H137" s="136">
        <v>206</v>
      </c>
      <c r="I137" s="136">
        <v>50</v>
      </c>
      <c r="J137" s="136">
        <v>121</v>
      </c>
      <c r="K137" s="136">
        <v>0</v>
      </c>
      <c r="L137" s="136">
        <v>0</v>
      </c>
      <c r="M137" s="136">
        <v>0</v>
      </c>
      <c r="N137" s="136">
        <v>0</v>
      </c>
      <c r="O137" s="136">
        <v>0</v>
      </c>
      <c r="P137" s="136">
        <v>0</v>
      </c>
      <c r="Q137" s="104"/>
      <c r="R137" s="105">
        <v>535</v>
      </c>
    </row>
    <row r="138" spans="1:19" ht="17.25" customHeight="1">
      <c r="A138" s="51"/>
      <c r="B138" s="43"/>
      <c r="C138" s="43"/>
      <c r="D138" s="136"/>
      <c r="E138" s="136"/>
      <c r="F138" s="136"/>
      <c r="G138" s="136"/>
      <c r="H138" s="136"/>
      <c r="I138" s="136"/>
      <c r="J138" s="136"/>
      <c r="K138" s="136"/>
      <c r="L138" s="136"/>
      <c r="M138" s="136"/>
      <c r="N138" s="136"/>
      <c r="O138" s="136"/>
      <c r="P138" s="136"/>
      <c r="Q138" s="104"/>
      <c r="R138" s="105"/>
    </row>
    <row r="139" spans="1:19">
      <c r="A139" s="51">
        <v>81</v>
      </c>
      <c r="B139" s="115" t="s">
        <v>156</v>
      </c>
      <c r="C139" s="115"/>
      <c r="D139" s="131">
        <v>0</v>
      </c>
      <c r="E139" s="123">
        <v>0</v>
      </c>
      <c r="F139" s="123">
        <v>0</v>
      </c>
      <c r="G139" s="123">
        <v>0</v>
      </c>
      <c r="H139" s="123">
        <v>0</v>
      </c>
      <c r="I139" s="123">
        <v>0</v>
      </c>
      <c r="J139" s="123">
        <v>0</v>
      </c>
      <c r="K139" s="123">
        <v>0</v>
      </c>
      <c r="L139" s="123">
        <v>0</v>
      </c>
      <c r="M139" s="123">
        <v>0</v>
      </c>
      <c r="N139" s="123">
        <v>0</v>
      </c>
      <c r="O139" s="123">
        <v>0</v>
      </c>
      <c r="P139" s="123">
        <v>0</v>
      </c>
      <c r="Q139" s="104"/>
      <c r="R139" s="105">
        <v>0</v>
      </c>
      <c r="S139" s="134" t="s">
        <v>20</v>
      </c>
    </row>
    <row r="140" spans="1:19">
      <c r="A140" s="51">
        <v>82</v>
      </c>
      <c r="B140" s="115" t="s">
        <v>157</v>
      </c>
      <c r="C140" s="115"/>
      <c r="D140" s="131">
        <v>0</v>
      </c>
      <c r="E140" s="123">
        <v>0</v>
      </c>
      <c r="F140" s="123">
        <v>0</v>
      </c>
      <c r="G140" s="123">
        <v>0</v>
      </c>
      <c r="H140" s="123">
        <v>0</v>
      </c>
      <c r="I140" s="123">
        <v>0</v>
      </c>
      <c r="J140" s="123">
        <v>0</v>
      </c>
      <c r="K140" s="123">
        <v>0</v>
      </c>
      <c r="L140" s="123">
        <v>0</v>
      </c>
      <c r="M140" s="123">
        <v>0</v>
      </c>
      <c r="N140" s="123">
        <v>0</v>
      </c>
      <c r="O140" s="123">
        <v>0</v>
      </c>
      <c r="P140" s="123">
        <v>0</v>
      </c>
      <c r="Q140" s="104"/>
      <c r="R140" s="105"/>
      <c r="S140" s="134"/>
    </row>
    <row r="141" spans="1:19">
      <c r="A141" s="124">
        <v>83</v>
      </c>
      <c r="B141" s="121" t="s">
        <v>158</v>
      </c>
      <c r="C141" s="135"/>
      <c r="D141" s="132">
        <v>0</v>
      </c>
      <c r="E141" s="107">
        <v>0</v>
      </c>
      <c r="F141" s="107">
        <v>0</v>
      </c>
      <c r="G141" s="107">
        <v>0</v>
      </c>
      <c r="H141" s="107">
        <v>0</v>
      </c>
      <c r="I141" s="107">
        <v>0</v>
      </c>
      <c r="J141" s="107">
        <v>0</v>
      </c>
      <c r="K141" s="107">
        <v>0</v>
      </c>
      <c r="L141" s="107">
        <v>0</v>
      </c>
      <c r="M141" s="107">
        <v>0</v>
      </c>
      <c r="N141" s="107">
        <v>0</v>
      </c>
      <c r="O141" s="107">
        <v>0</v>
      </c>
      <c r="P141" s="107">
        <v>0</v>
      </c>
      <c r="Q141" s="104"/>
      <c r="R141" s="108">
        <v>0</v>
      </c>
    </row>
    <row r="142" spans="1:19" ht="17.25" customHeight="1">
      <c r="A142" s="51">
        <v>84</v>
      </c>
      <c r="B142" s="43" t="s">
        <v>159</v>
      </c>
      <c r="C142" s="43"/>
      <c r="D142" s="136">
        <v>0</v>
      </c>
      <c r="E142" s="136">
        <v>0</v>
      </c>
      <c r="F142" s="136">
        <v>0</v>
      </c>
      <c r="G142" s="136">
        <v>0</v>
      </c>
      <c r="H142" s="136">
        <v>0</v>
      </c>
      <c r="I142" s="136">
        <v>0</v>
      </c>
      <c r="J142" s="136">
        <v>0</v>
      </c>
      <c r="K142" s="136">
        <v>0</v>
      </c>
      <c r="L142" s="136">
        <v>0</v>
      </c>
      <c r="M142" s="136">
        <v>0</v>
      </c>
      <c r="N142" s="136">
        <v>0</v>
      </c>
      <c r="O142" s="136">
        <v>0</v>
      </c>
      <c r="P142" s="136">
        <v>0</v>
      </c>
      <c r="Q142" s="136">
        <v>0</v>
      </c>
      <c r="R142" s="136">
        <v>0</v>
      </c>
    </row>
    <row r="143" spans="1:19" ht="7.5" customHeight="1">
      <c r="A143" s="51"/>
      <c r="B143" s="137"/>
      <c r="C143" s="137"/>
      <c r="D143" s="138"/>
      <c r="E143" s="131"/>
      <c r="F143" s="123"/>
      <c r="G143" s="123"/>
      <c r="H143" s="123"/>
      <c r="I143" s="123"/>
      <c r="J143" s="123"/>
      <c r="K143" s="123"/>
      <c r="L143" s="123"/>
      <c r="M143" s="123"/>
      <c r="N143" s="123"/>
      <c r="O143" s="123"/>
      <c r="P143" s="123"/>
      <c r="Q143" s="104"/>
      <c r="R143" s="105"/>
    </row>
    <row r="144" spans="1:19" ht="23.25" customHeight="1">
      <c r="A144" s="84">
        <v>85</v>
      </c>
      <c r="B144" s="68" t="s">
        <v>160</v>
      </c>
      <c r="C144" s="68"/>
      <c r="D144" s="69">
        <v>40516369</v>
      </c>
      <c r="E144" s="40">
        <v>26959359</v>
      </c>
      <c r="F144" s="40">
        <v>6410115</v>
      </c>
      <c r="G144" s="40">
        <v>2658979</v>
      </c>
      <c r="H144" s="40">
        <v>2206219</v>
      </c>
      <c r="I144" s="40">
        <v>1763090</v>
      </c>
      <c r="J144" s="40">
        <v>518607</v>
      </c>
      <c r="K144" s="40" t="s">
        <v>20</v>
      </c>
      <c r="L144" s="40" t="s">
        <v>20</v>
      </c>
      <c r="M144" s="40" t="s">
        <v>20</v>
      </c>
      <c r="N144" s="40" t="s">
        <v>20</v>
      </c>
      <c r="O144" s="40" t="s">
        <v>20</v>
      </c>
      <c r="P144" s="40" t="s">
        <v>20</v>
      </c>
      <c r="Q144" s="104"/>
      <c r="R144" s="105">
        <v>11275313</v>
      </c>
    </row>
    <row r="145" spans="1:18" ht="9.75" customHeight="1">
      <c r="B145" s="1"/>
      <c r="C145" s="1"/>
      <c r="E145" s="66"/>
      <c r="F145" s="66"/>
      <c r="G145" s="66"/>
      <c r="H145" s="66"/>
      <c r="I145" s="66"/>
      <c r="J145" s="66"/>
      <c r="K145" s="66"/>
      <c r="L145" s="66"/>
      <c r="M145" s="66"/>
      <c r="N145" s="66"/>
      <c r="O145" s="66"/>
      <c r="P145" s="66"/>
      <c r="Q145" s="104"/>
      <c r="R145" s="105"/>
    </row>
    <row r="146" spans="1:18" s="73" customFormat="1" ht="25.5" customHeight="1" thickBot="1">
      <c r="A146" s="139">
        <v>86</v>
      </c>
      <c r="B146" s="140" t="s">
        <v>13</v>
      </c>
      <c r="C146" s="140"/>
      <c r="D146" s="141">
        <v>75894782</v>
      </c>
      <c r="E146" s="142">
        <v>25902382</v>
      </c>
      <c r="F146" s="142">
        <v>26307940</v>
      </c>
      <c r="G146" s="142">
        <v>17844862</v>
      </c>
      <c r="H146" s="142">
        <v>14672658</v>
      </c>
      <c r="I146" s="142">
        <v>-9886049</v>
      </c>
      <c r="J146" s="142">
        <v>1021800</v>
      </c>
      <c r="K146" s="142" t="s">
        <v>20</v>
      </c>
      <c r="L146" s="142" t="s">
        <v>20</v>
      </c>
      <c r="M146" s="142" t="s">
        <v>20</v>
      </c>
      <c r="N146" s="142" t="s">
        <v>20</v>
      </c>
      <c r="O146" s="142" t="s">
        <v>20</v>
      </c>
      <c r="P146" s="142" t="s">
        <v>20</v>
      </c>
      <c r="Q146" s="109"/>
      <c r="R146" s="143"/>
    </row>
    <row r="147" spans="1:18" ht="13.5" thickTop="1">
      <c r="E147" s="75"/>
      <c r="F147" s="75"/>
      <c r="G147" s="75"/>
      <c r="H147" s="75"/>
      <c r="I147" s="75"/>
      <c r="J147" s="75"/>
      <c r="K147" s="75"/>
      <c r="L147" s="75"/>
      <c r="M147" s="75"/>
      <c r="N147" s="75"/>
      <c r="O147" s="75"/>
      <c r="P147" s="75"/>
      <c r="Q147" s="86"/>
    </row>
    <row r="148" spans="1:18">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144"/>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E245" s="75"/>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row r="505" spans="6:17">
      <c r="F505" s="75"/>
      <c r="G505" s="75"/>
      <c r="H505" s="75"/>
      <c r="I505" s="75"/>
      <c r="J505" s="75"/>
      <c r="K505" s="75"/>
      <c r="L505" s="75"/>
      <c r="M505" s="75"/>
      <c r="N505" s="75"/>
      <c r="O505" s="75"/>
      <c r="P505" s="75"/>
      <c r="Q505"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413B-90C9-4FC4-8B3E-B9D689D13920}">
  <sheetPr>
    <pageSetUpPr fitToPage="1"/>
  </sheetPr>
  <dimension ref="A1:Q32"/>
  <sheetViews>
    <sheetView tabSelected="1" zoomScale="80" zoomScaleNormal="80" workbookViewId="0">
      <selection activeCell="N19" sqref="N19"/>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81" t="s">
        <v>0</v>
      </c>
      <c r="B1" s="181"/>
      <c r="C1" s="181"/>
      <c r="D1" s="181"/>
      <c r="E1" s="181"/>
      <c r="F1" s="181"/>
      <c r="G1" s="181"/>
      <c r="H1" s="181"/>
      <c r="I1" s="181"/>
      <c r="J1" s="181"/>
      <c r="K1" s="181"/>
      <c r="L1" s="181"/>
      <c r="M1" s="181"/>
      <c r="N1" s="181"/>
    </row>
    <row r="2" spans="1:17" ht="20.25">
      <c r="A2" s="197" t="s">
        <v>161</v>
      </c>
      <c r="B2" s="197"/>
      <c r="C2" s="197"/>
      <c r="D2" s="197"/>
      <c r="E2" s="197"/>
      <c r="F2" s="197"/>
      <c r="G2" s="197"/>
      <c r="H2" s="197"/>
      <c r="I2" s="197"/>
      <c r="J2" s="197"/>
      <c r="K2" s="197"/>
      <c r="L2" s="197"/>
      <c r="M2" s="197"/>
      <c r="N2" s="197"/>
    </row>
    <row r="3" spans="1:17" ht="23.25">
      <c r="A3" s="198" t="s">
        <v>162</v>
      </c>
      <c r="B3" s="198"/>
      <c r="C3" s="198"/>
      <c r="D3" s="198"/>
      <c r="E3" s="198"/>
      <c r="F3" s="198"/>
      <c r="G3" s="198"/>
      <c r="H3" s="198"/>
      <c r="I3" s="198"/>
      <c r="J3" s="198"/>
      <c r="K3" s="198"/>
      <c r="L3" s="198"/>
      <c r="M3" s="198"/>
      <c r="N3" s="198"/>
    </row>
    <row r="4" spans="1:17" ht="15.75">
      <c r="A4" s="199"/>
      <c r="B4" s="199"/>
      <c r="C4" s="199"/>
      <c r="D4" s="199"/>
      <c r="E4" s="199"/>
      <c r="F4" s="199"/>
      <c r="G4" s="199"/>
      <c r="H4" s="199"/>
      <c r="I4" s="199"/>
      <c r="J4" s="199"/>
      <c r="K4" s="199"/>
      <c r="L4" s="199"/>
      <c r="M4" s="199"/>
      <c r="N4" s="199"/>
    </row>
    <row r="7" spans="1:17" ht="27" customHeight="1">
      <c r="A7" s="146" t="s">
        <v>163</v>
      </c>
      <c r="B7" s="147">
        <v>44957</v>
      </c>
      <c r="C7" s="147">
        <v>44985</v>
      </c>
      <c r="D7" s="147">
        <v>45016</v>
      </c>
      <c r="E7" s="147">
        <v>45046</v>
      </c>
      <c r="F7" s="147">
        <v>45077</v>
      </c>
      <c r="G7" s="147">
        <v>45107</v>
      </c>
      <c r="H7" s="147">
        <v>45138</v>
      </c>
      <c r="I7" s="147">
        <v>45169</v>
      </c>
      <c r="J7" s="147">
        <v>45199</v>
      </c>
      <c r="K7" s="147">
        <v>45230</v>
      </c>
      <c r="L7" s="147">
        <v>45260</v>
      </c>
      <c r="M7" s="147">
        <v>45291</v>
      </c>
      <c r="N7" s="148" t="s">
        <v>164</v>
      </c>
    </row>
    <row r="8" spans="1:17" ht="24.95" customHeight="1">
      <c r="A8" s="149" t="s">
        <v>165</v>
      </c>
      <c r="B8" s="150">
        <v>654379</v>
      </c>
      <c r="C8" s="150">
        <v>430809</v>
      </c>
      <c r="D8" s="150">
        <v>574354</v>
      </c>
      <c r="E8" s="150">
        <v>432286</v>
      </c>
      <c r="F8" s="150">
        <v>439756</v>
      </c>
      <c r="G8" s="150">
        <v>433962</v>
      </c>
      <c r="H8" s="150">
        <v>0</v>
      </c>
      <c r="I8" s="150">
        <v>0</v>
      </c>
      <c r="J8" s="150">
        <v>0</v>
      </c>
      <c r="K8" s="150">
        <v>0</v>
      </c>
      <c r="L8" s="150">
        <v>0</v>
      </c>
      <c r="M8" s="150">
        <v>0</v>
      </c>
      <c r="N8" s="151">
        <f>SUM(B8:M8)</f>
        <v>2965546</v>
      </c>
      <c r="P8" s="152"/>
    </row>
    <row r="9" spans="1:17" ht="24.95" customHeight="1">
      <c r="A9" s="153" t="s">
        <v>166</v>
      </c>
      <c r="B9" s="154">
        <v>-332886</v>
      </c>
      <c r="C9" s="155">
        <v>-295162</v>
      </c>
      <c r="D9" s="155">
        <v>-259208</v>
      </c>
      <c r="E9" s="155">
        <v>-196604</v>
      </c>
      <c r="F9" s="155">
        <v>-190424</v>
      </c>
      <c r="G9" s="155">
        <v>-184152</v>
      </c>
      <c r="H9" s="155">
        <v>0</v>
      </c>
      <c r="I9" s="155">
        <v>0</v>
      </c>
      <c r="J9" s="155">
        <v>0</v>
      </c>
      <c r="K9" s="155">
        <v>0</v>
      </c>
      <c r="L9" s="155">
        <v>0</v>
      </c>
      <c r="M9" s="155">
        <v>0</v>
      </c>
      <c r="N9" s="151">
        <f>SUM(B9:M9)</f>
        <v>-1458436</v>
      </c>
    </row>
    <row r="10" spans="1:17" ht="24.95" customHeight="1">
      <c r="A10" s="153" t="s">
        <v>167</v>
      </c>
      <c r="B10" s="150">
        <v>295162</v>
      </c>
      <c r="C10" s="150">
        <v>259208</v>
      </c>
      <c r="D10" s="150">
        <v>196604</v>
      </c>
      <c r="E10" s="150">
        <v>190424</v>
      </c>
      <c r="F10" s="150">
        <v>184152</v>
      </c>
      <c r="G10" s="150">
        <v>197396</v>
      </c>
      <c r="H10" s="150">
        <v>0</v>
      </c>
      <c r="I10" s="150">
        <v>0</v>
      </c>
      <c r="J10" s="150">
        <v>0</v>
      </c>
      <c r="K10" s="150">
        <v>0</v>
      </c>
      <c r="L10" s="150">
        <v>0</v>
      </c>
      <c r="M10" s="150">
        <v>0</v>
      </c>
      <c r="N10" s="151">
        <f>SUM(B10:M10)</f>
        <v>1322946</v>
      </c>
      <c r="P10" s="156"/>
      <c r="Q10" s="156"/>
    </row>
    <row r="11" spans="1:17" ht="30.75" customHeight="1">
      <c r="A11" s="157" t="s">
        <v>168</v>
      </c>
      <c r="B11" s="158">
        <v>616655</v>
      </c>
      <c r="C11" s="158">
        <v>394855</v>
      </c>
      <c r="D11" s="158">
        <v>511750</v>
      </c>
      <c r="E11" s="158">
        <v>426106</v>
      </c>
      <c r="F11" s="158">
        <v>433484</v>
      </c>
      <c r="G11" s="158">
        <v>447206</v>
      </c>
      <c r="H11" s="158">
        <v>0</v>
      </c>
      <c r="I11" s="158">
        <v>0</v>
      </c>
      <c r="J11" s="158">
        <v>0</v>
      </c>
      <c r="K11" s="158">
        <v>0</v>
      </c>
      <c r="L11" s="158">
        <v>0</v>
      </c>
      <c r="M11" s="158">
        <v>0</v>
      </c>
      <c r="N11" s="159">
        <f>SUM(B11:M11)</f>
        <v>2830056</v>
      </c>
      <c r="P11" s="154"/>
      <c r="Q11" s="152"/>
    </row>
    <row r="12" spans="1:17" ht="32.25" customHeight="1">
      <c r="A12" s="160" t="s">
        <v>169</v>
      </c>
      <c r="B12" s="161">
        <v>525841</v>
      </c>
      <c r="C12" s="161">
        <v>468209</v>
      </c>
      <c r="D12" s="161">
        <v>497280</v>
      </c>
      <c r="E12" s="161">
        <v>424008</v>
      </c>
      <c r="F12" s="161">
        <v>430810</v>
      </c>
      <c r="G12" s="161">
        <v>426095</v>
      </c>
      <c r="H12" s="161">
        <v>482343</v>
      </c>
      <c r="I12" s="161">
        <v>496837</v>
      </c>
      <c r="J12" s="161">
        <v>422137</v>
      </c>
      <c r="K12" s="161">
        <v>448917</v>
      </c>
      <c r="L12" s="161">
        <v>469061</v>
      </c>
      <c r="M12" s="161">
        <v>544515</v>
      </c>
      <c r="N12" s="162">
        <f>SUM(B12:G12)</f>
        <v>2772243</v>
      </c>
      <c r="P12" s="98" t="s">
        <v>170</v>
      </c>
    </row>
    <row r="13" spans="1:17" ht="38.25" customHeight="1">
      <c r="A13" s="163" t="s">
        <v>171</v>
      </c>
      <c r="B13" s="164">
        <v>90814</v>
      </c>
      <c r="C13" s="164">
        <v>-73354</v>
      </c>
      <c r="D13" s="164">
        <v>14470</v>
      </c>
      <c r="E13" s="164">
        <v>2098</v>
      </c>
      <c r="F13" s="164">
        <v>2674</v>
      </c>
      <c r="G13" s="164">
        <v>21111</v>
      </c>
      <c r="H13" s="164" t="s">
        <v>20</v>
      </c>
      <c r="I13" s="164" t="s">
        <v>20</v>
      </c>
      <c r="J13" s="164" t="s">
        <v>20</v>
      </c>
      <c r="K13" s="164" t="s">
        <v>20</v>
      </c>
      <c r="L13" s="164" t="s">
        <v>20</v>
      </c>
      <c r="M13" s="164" t="s">
        <v>20</v>
      </c>
      <c r="N13" s="165">
        <f>SUM(B13:G13)</f>
        <v>57813</v>
      </c>
    </row>
    <row r="14" spans="1:17" ht="42.75" customHeight="1">
      <c r="A14" s="163" t="s">
        <v>172</v>
      </c>
      <c r="B14" s="166">
        <v>12.53</v>
      </c>
      <c r="C14" s="166">
        <v>12.53</v>
      </c>
      <c r="D14" s="166">
        <v>12.53</v>
      </c>
      <c r="E14" s="166">
        <v>12.53</v>
      </c>
      <c r="F14" s="166">
        <v>12.53</v>
      </c>
      <c r="G14" s="166">
        <v>12.53</v>
      </c>
      <c r="H14" s="166">
        <v>12.53</v>
      </c>
      <c r="I14" s="166">
        <v>12.53</v>
      </c>
      <c r="J14" s="166">
        <v>12.53</v>
      </c>
      <c r="K14" s="166">
        <v>12.53</v>
      </c>
      <c r="L14" s="166">
        <v>12.53</v>
      </c>
      <c r="M14" s="166">
        <v>12.53</v>
      </c>
      <c r="N14" s="151"/>
    </row>
    <row r="15" spans="1:17" ht="30.75" customHeight="1" thickBot="1">
      <c r="A15" s="167" t="s">
        <v>173</v>
      </c>
      <c r="B15" s="168">
        <v>1137899</v>
      </c>
      <c r="C15" s="168">
        <v>-919126</v>
      </c>
      <c r="D15" s="168">
        <v>181309</v>
      </c>
      <c r="E15" s="168">
        <v>26288</v>
      </c>
      <c r="F15" s="168">
        <v>33505</v>
      </c>
      <c r="G15" s="168">
        <v>264521</v>
      </c>
      <c r="H15" s="168">
        <v>0</v>
      </c>
      <c r="I15" s="168">
        <v>0</v>
      </c>
      <c r="J15" s="168">
        <v>0</v>
      </c>
      <c r="K15" s="168">
        <v>0</v>
      </c>
      <c r="L15" s="168">
        <v>0</v>
      </c>
      <c r="M15" s="168">
        <v>0</v>
      </c>
      <c r="N15" s="168">
        <f>SUM(B15:M15)</f>
        <v>724396</v>
      </c>
    </row>
    <row r="16" spans="1:17" ht="20.100000000000001" customHeight="1" thickTop="1">
      <c r="G16" s="169"/>
      <c r="N16" s="152"/>
    </row>
    <row r="17" spans="1:14" ht="20.100000000000001" customHeight="1">
      <c r="A17" s="170"/>
      <c r="N17" s="152"/>
    </row>
    <row r="18" spans="1:14" ht="36.75" customHeight="1">
      <c r="A18" s="171" t="s">
        <v>174</v>
      </c>
      <c r="B18" s="172">
        <v>44957</v>
      </c>
      <c r="C18" s="172">
        <v>44985</v>
      </c>
      <c r="D18" s="172">
        <v>45016</v>
      </c>
      <c r="E18" s="172">
        <v>45046</v>
      </c>
      <c r="F18" s="172">
        <v>45077</v>
      </c>
      <c r="G18" s="172">
        <v>45107</v>
      </c>
      <c r="H18" s="172">
        <v>45138</v>
      </c>
      <c r="I18" s="172">
        <v>45169</v>
      </c>
      <c r="J18" s="172">
        <v>45199</v>
      </c>
      <c r="K18" s="172">
        <v>45230</v>
      </c>
      <c r="L18" s="172">
        <v>45260</v>
      </c>
      <c r="M18" s="172">
        <v>45291</v>
      </c>
      <c r="N18" s="147" t="s">
        <v>164</v>
      </c>
    </row>
    <row r="19" spans="1:14" ht="29.25" customHeight="1">
      <c r="A19" s="173" t="s">
        <v>175</v>
      </c>
      <c r="B19" s="174">
        <v>-1137899</v>
      </c>
      <c r="C19" s="174">
        <v>919126</v>
      </c>
      <c r="D19" s="174">
        <v>-181309</v>
      </c>
      <c r="E19" s="174">
        <v>-26288</v>
      </c>
      <c r="F19" s="174">
        <v>-33505</v>
      </c>
      <c r="G19" s="174">
        <v>-264521</v>
      </c>
      <c r="H19" s="174" t="s">
        <v>20</v>
      </c>
      <c r="I19" s="174" t="s">
        <v>20</v>
      </c>
      <c r="J19" s="174" t="s">
        <v>20</v>
      </c>
      <c r="K19" s="174" t="s">
        <v>20</v>
      </c>
      <c r="L19" s="174" t="s">
        <v>20</v>
      </c>
      <c r="M19" s="174" t="s">
        <v>20</v>
      </c>
      <c r="N19" s="174">
        <f>SUM(B19:M19)</f>
        <v>-724396</v>
      </c>
    </row>
    <row r="20" spans="1:14" ht="15.75">
      <c r="A20" s="175"/>
      <c r="B20" s="176" t="s">
        <v>176</v>
      </c>
      <c r="C20" s="176" t="s">
        <v>177</v>
      </c>
      <c r="D20" s="176" t="s">
        <v>176</v>
      </c>
      <c r="E20" s="176" t="s">
        <v>176</v>
      </c>
      <c r="F20" s="176" t="s">
        <v>176</v>
      </c>
      <c r="G20" s="176" t="s">
        <v>176</v>
      </c>
      <c r="H20" s="176" t="s">
        <v>177</v>
      </c>
      <c r="I20" s="176" t="s">
        <v>177</v>
      </c>
      <c r="J20" s="176" t="s">
        <v>177</v>
      </c>
      <c r="K20" s="176" t="s">
        <v>177</v>
      </c>
      <c r="L20" s="176" t="s">
        <v>177</v>
      </c>
      <c r="M20" s="176" t="s">
        <v>177</v>
      </c>
      <c r="N20" s="176" t="s">
        <v>176</v>
      </c>
    </row>
    <row r="23" spans="1:14">
      <c r="G23" s="152"/>
    </row>
    <row r="26" spans="1:14">
      <c r="G26" s="152"/>
    </row>
    <row r="32" spans="1:14">
      <c r="A32" s="177"/>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2023-07-12T07:00:00+00:00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8CB6F629-0C64-470B-87E7-968AE718838F}"/>
</file>

<file path=customXml/itemProps2.xml><?xml version="1.0" encoding="utf-8"?>
<ds:datastoreItem xmlns:ds="http://schemas.openxmlformats.org/officeDocument/2006/customXml" ds:itemID="{1F9C1487-14C9-4B34-8D40-D59F5B471786}"/>
</file>

<file path=customXml/itemProps3.xml><?xml version="1.0" encoding="utf-8"?>
<ds:datastoreItem xmlns:ds="http://schemas.openxmlformats.org/officeDocument/2006/customXml" ds:itemID="{037AF100-A999-4D02-B8CD-81DD5EB75425}"/>
</file>

<file path=customXml/itemProps4.xml><?xml version="1.0" encoding="utf-8"?>
<ds:datastoreItem xmlns:ds="http://schemas.openxmlformats.org/officeDocument/2006/customXml" ds:itemID="{8348175E-28E5-47A4-BB5C-893564FE7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Doyle, Andrew (UTC)</cp:lastModifiedBy>
  <cp:lastPrinted>2023-06-14T21:58:50Z</cp:lastPrinted>
  <dcterms:created xsi:type="dcterms:W3CDTF">2023-05-12T19:39:27Z</dcterms:created>
  <dcterms:modified xsi:type="dcterms:W3CDTF">2023-07-13T15:14:35Z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