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B94D13B5-24EF-4226-B23F-7159468A3C25}" xr6:coauthVersionLast="47" xr6:coauthVersionMax="47" xr10:uidLastSave="{00000000-0000-0000-0000-000000000000}"/>
  <bookViews>
    <workbookView xWindow="-120" yWindow="-120" windowWidth="20730" windowHeight="11160" xr2:uid="{376FF6D7-7B75-46F1-9B40-44325E96FB90}"/>
  </bookViews>
  <sheets>
    <sheet name="WA Summary " sheetId="1" r:id="rId1"/>
    <sheet name="WA Monthly" sheetId="2" r:id="rId2"/>
    <sheet name="WA RRC" sheetId="3" r:id="rId3"/>
  </sheets>
  <externalReferences>
    <externalReference r:id="rId4"/>
  </externalReferences>
  <definedNames>
    <definedName name="_xlnm._FilterDatabase" localSheetId="1" hidden="1">'WA Monthly'!$A$4:$P$40</definedName>
    <definedName name="AVARpt">'WA Monthly'!$A$6:$P$143</definedName>
    <definedName name="DefRpt">'WA Monthly'!$P$87</definedName>
    <definedName name="GLAccts">'WA Monthly'!$B$89:$R$131</definedName>
    <definedName name="_xlnm.Print_Area" localSheetId="1">'WA Monthly'!$A$1:$R$145</definedName>
    <definedName name="_xlnm.Print_Area" localSheetId="2">'WA RRC'!$A$1:$N$15</definedName>
    <definedName name="_xlnm.Print_Area" localSheetId="0">'WA Summary '!$A$1:$Q$42</definedName>
    <definedName name="_xlnm.Print_Titles" localSheetId="1">'WA Monthly'!$A:$D,'WA Monthly'!$1:$5</definedName>
    <definedName name="WAAVARpt">'WA Monthly'!$A$6:$P$143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3" l="1"/>
  <c r="B18" i="3"/>
  <c r="F15" i="3"/>
  <c r="M14" i="3"/>
  <c r="L14" i="3"/>
  <c r="K14" i="3"/>
  <c r="J14" i="3"/>
  <c r="I14" i="3"/>
  <c r="H14" i="3"/>
  <c r="G14" i="3"/>
  <c r="F14" i="3"/>
  <c r="E14" i="3"/>
  <c r="D14" i="3"/>
  <c r="C14" i="3"/>
  <c r="B14" i="3"/>
  <c r="M12" i="3"/>
  <c r="L12" i="3"/>
  <c r="K12" i="3"/>
  <c r="J12" i="3"/>
  <c r="I12" i="3"/>
  <c r="H12" i="3"/>
  <c r="G12" i="3"/>
  <c r="F12" i="3"/>
  <c r="E12" i="3"/>
  <c r="D12" i="3"/>
  <c r="C12" i="3"/>
  <c r="B12" i="3"/>
  <c r="N12" i="3" s="1"/>
  <c r="M10" i="3"/>
  <c r="L10" i="3"/>
  <c r="K10" i="3"/>
  <c r="J10" i="3"/>
  <c r="I10" i="3"/>
  <c r="H10" i="3"/>
  <c r="G10" i="3"/>
  <c r="F10" i="3"/>
  <c r="E10" i="3"/>
  <c r="D10" i="3"/>
  <c r="C10" i="3"/>
  <c r="B10" i="3"/>
  <c r="G9" i="3"/>
  <c r="B9" i="3"/>
  <c r="M8" i="3"/>
  <c r="M15" i="3" s="1"/>
  <c r="L8" i="3"/>
  <c r="K8" i="3"/>
  <c r="K19" i="3" s="1"/>
  <c r="K20" i="3" s="1"/>
  <c r="J8" i="3"/>
  <c r="J13" i="3" s="1"/>
  <c r="I8" i="3"/>
  <c r="I15" i="3" s="1"/>
  <c r="H8" i="3"/>
  <c r="G8" i="3"/>
  <c r="G19" i="3" s="1"/>
  <c r="G20" i="3" s="1"/>
  <c r="F8" i="3"/>
  <c r="F13" i="3" s="1"/>
  <c r="E8" i="3"/>
  <c r="E15" i="3" s="1"/>
  <c r="D8" i="3"/>
  <c r="C8" i="3"/>
  <c r="C9" i="3" s="1"/>
  <c r="B8" i="3"/>
  <c r="D7" i="3"/>
  <c r="C7" i="3"/>
  <c r="C18" i="3" s="1"/>
  <c r="Q141" i="2"/>
  <c r="P141" i="2"/>
  <c r="O141" i="2"/>
  <c r="N141" i="2"/>
  <c r="M141" i="2"/>
  <c r="L141" i="2"/>
  <c r="K141" i="2"/>
  <c r="J141" i="2"/>
  <c r="I141" i="2"/>
  <c r="H141" i="2"/>
  <c r="G141" i="2"/>
  <c r="F141" i="2"/>
  <c r="E141" i="2"/>
  <c r="D141" i="2" s="1"/>
  <c r="R140" i="2"/>
  <c r="D140" i="2"/>
  <c r="D139" i="2"/>
  <c r="R138" i="2"/>
  <c r="R141" i="2" s="1"/>
  <c r="D138" i="2"/>
  <c r="P136" i="2"/>
  <c r="O136" i="2"/>
  <c r="N136" i="2"/>
  <c r="M136" i="2"/>
  <c r="L136" i="2"/>
  <c r="K136" i="2"/>
  <c r="J136" i="2"/>
  <c r="I136" i="2"/>
  <c r="H136" i="2"/>
  <c r="G136" i="2"/>
  <c r="F136" i="2"/>
  <c r="E136" i="2"/>
  <c r="D136" i="2"/>
  <c r="R135" i="2"/>
  <c r="D135" i="2"/>
  <c r="R134" i="2"/>
  <c r="D134" i="2"/>
  <c r="R130" i="2"/>
  <c r="D130" i="2"/>
  <c r="P127" i="2"/>
  <c r="O127" i="2"/>
  <c r="N127" i="2"/>
  <c r="M127" i="2"/>
  <c r="L127" i="2"/>
  <c r="K127" i="2"/>
  <c r="J127" i="2"/>
  <c r="I127" i="2"/>
  <c r="H127" i="2"/>
  <c r="G127" i="2"/>
  <c r="F127" i="2"/>
  <c r="E127" i="2"/>
  <c r="R126" i="2"/>
  <c r="D126" i="2"/>
  <c r="R125" i="2"/>
  <c r="D125" i="2"/>
  <c r="R124" i="2"/>
  <c r="D124" i="2"/>
  <c r="D123" i="2"/>
  <c r="D122" i="2"/>
  <c r="R121" i="2"/>
  <c r="D121" i="2"/>
  <c r="R120" i="2"/>
  <c r="D120" i="2"/>
  <c r="R119" i="2"/>
  <c r="D119" i="2"/>
  <c r="R118" i="2"/>
  <c r="D118" i="2"/>
  <c r="R117" i="2"/>
  <c r="D117" i="2"/>
  <c r="R116" i="2"/>
  <c r="D116" i="2"/>
  <c r="R115" i="2"/>
  <c r="D115" i="2"/>
  <c r="P112" i="2"/>
  <c r="O112" i="2"/>
  <c r="N112" i="2"/>
  <c r="M112" i="2"/>
  <c r="L112" i="2"/>
  <c r="K112" i="2"/>
  <c r="J112" i="2"/>
  <c r="I112" i="2"/>
  <c r="H112" i="2"/>
  <c r="G112" i="2"/>
  <c r="F112" i="2"/>
  <c r="E112" i="2"/>
  <c r="D111" i="2"/>
  <c r="D110" i="2"/>
  <c r="A110" i="2"/>
  <c r="A111" i="2" s="1"/>
  <c r="A112" i="2" s="1"/>
  <c r="A115" i="2" s="1"/>
  <c r="A116" i="2" s="1"/>
  <c r="A117" i="2" s="1"/>
  <c r="A118" i="2" s="1"/>
  <c r="A119" i="2" s="1"/>
  <c r="A120" i="2" s="1"/>
  <c r="A121" i="2" s="1"/>
  <c r="A122" i="2" s="1"/>
  <c r="A123" i="2" s="1"/>
  <c r="A124" i="2" s="1"/>
  <c r="A125" i="2" s="1"/>
  <c r="A126" i="2" s="1"/>
  <c r="A127" i="2" s="1"/>
  <c r="A130" i="2" s="1"/>
  <c r="A131" i="2" s="1"/>
  <c r="A134" i="2" s="1"/>
  <c r="A135" i="2" s="1"/>
  <c r="A136" i="2" s="1"/>
  <c r="A138" i="2" s="1"/>
  <c r="A139" i="2" s="1"/>
  <c r="A140" i="2" s="1"/>
  <c r="A141" i="2" s="1"/>
  <c r="A143" i="2" s="1"/>
  <c r="A145" i="2" s="1"/>
  <c r="D109" i="2"/>
  <c r="D108" i="2"/>
  <c r="D112" i="2" s="1"/>
  <c r="P105" i="2"/>
  <c r="O105" i="2"/>
  <c r="N105" i="2"/>
  <c r="M105" i="2"/>
  <c r="L105" i="2"/>
  <c r="K105" i="2"/>
  <c r="J105" i="2"/>
  <c r="I105" i="2"/>
  <c r="H105" i="2"/>
  <c r="G105" i="2"/>
  <c r="F105" i="2"/>
  <c r="E105" i="2"/>
  <c r="R104" i="2"/>
  <c r="D104" i="2"/>
  <c r="R103" i="2"/>
  <c r="D103" i="2"/>
  <c r="R102" i="2"/>
  <c r="D102" i="2"/>
  <c r="P99" i="2"/>
  <c r="O99" i="2"/>
  <c r="N99" i="2"/>
  <c r="M99" i="2"/>
  <c r="L99" i="2"/>
  <c r="K99" i="2"/>
  <c r="J99" i="2"/>
  <c r="I99" i="2"/>
  <c r="H99" i="2"/>
  <c r="G99" i="2"/>
  <c r="F99" i="2"/>
  <c r="E99" i="2"/>
  <c r="R98" i="2"/>
  <c r="D98" i="2"/>
  <c r="R97" i="2"/>
  <c r="D97" i="2"/>
  <c r="R96" i="2"/>
  <c r="D96" i="2"/>
  <c r="A96" i="2"/>
  <c r="A97" i="2" s="1"/>
  <c r="A98" i="2" s="1"/>
  <c r="A99" i="2" s="1"/>
  <c r="A102" i="2" s="1"/>
  <c r="A103" i="2" s="1"/>
  <c r="A104" i="2" s="1"/>
  <c r="A105" i="2" s="1"/>
  <c r="A108" i="2" s="1"/>
  <c r="A109" i="2" s="1"/>
  <c r="R95" i="2"/>
  <c r="D95" i="2"/>
  <c r="D94" i="2"/>
  <c r="R93" i="2"/>
  <c r="D93" i="2"/>
  <c r="A93" i="2"/>
  <c r="A94" i="2" s="1"/>
  <c r="A95" i="2" s="1"/>
  <c r="R92" i="2"/>
  <c r="D92" i="2"/>
  <c r="R91" i="2"/>
  <c r="D91" i="2"/>
  <c r="P85" i="2"/>
  <c r="O85" i="2"/>
  <c r="N85" i="2"/>
  <c r="M85" i="2"/>
  <c r="L85" i="2"/>
  <c r="K85" i="2"/>
  <c r="J85" i="2"/>
  <c r="I85" i="2"/>
  <c r="H85" i="2"/>
  <c r="G85" i="2"/>
  <c r="F85" i="2"/>
  <c r="E85" i="2"/>
  <c r="R84" i="2"/>
  <c r="D84" i="2"/>
  <c r="R83" i="2"/>
  <c r="D83" i="2"/>
  <c r="R82" i="2"/>
  <c r="D82" i="2"/>
  <c r="R81" i="2"/>
  <c r="D81" i="2"/>
  <c r="R80" i="2"/>
  <c r="R85" i="2" s="1"/>
  <c r="D80" i="2"/>
  <c r="R79" i="2"/>
  <c r="D79" i="2"/>
  <c r="P72" i="2"/>
  <c r="P76" i="2" s="1"/>
  <c r="O72" i="2"/>
  <c r="O76" i="2" s="1"/>
  <c r="N72" i="2"/>
  <c r="N76" i="2" s="1"/>
  <c r="M72" i="2"/>
  <c r="M76" i="2" s="1"/>
  <c r="L72" i="2"/>
  <c r="L76" i="2" s="1"/>
  <c r="K72" i="2"/>
  <c r="K76" i="2" s="1"/>
  <c r="J72" i="2"/>
  <c r="J76" i="2" s="1"/>
  <c r="I72" i="2"/>
  <c r="I76" i="2" s="1"/>
  <c r="H72" i="2"/>
  <c r="H76" i="2" s="1"/>
  <c r="G72" i="2"/>
  <c r="G76" i="2" s="1"/>
  <c r="F72" i="2"/>
  <c r="F76" i="2" s="1"/>
  <c r="E72" i="2"/>
  <c r="E76" i="2" s="1"/>
  <c r="P71" i="2"/>
  <c r="P75" i="2" s="1"/>
  <c r="O71" i="2"/>
  <c r="O75" i="2" s="1"/>
  <c r="N71" i="2"/>
  <c r="N75" i="2" s="1"/>
  <c r="M71" i="2"/>
  <c r="M75" i="2" s="1"/>
  <c r="L71" i="2"/>
  <c r="L75" i="2" s="1"/>
  <c r="K71" i="2"/>
  <c r="K75" i="2" s="1"/>
  <c r="J71" i="2"/>
  <c r="J75" i="2" s="1"/>
  <c r="I71" i="2"/>
  <c r="I75" i="2" s="1"/>
  <c r="H71" i="2"/>
  <c r="H75" i="2" s="1"/>
  <c r="G71" i="2"/>
  <c r="G75" i="2" s="1"/>
  <c r="F71" i="2"/>
  <c r="F75" i="2" s="1"/>
  <c r="E71" i="2"/>
  <c r="E75" i="2" s="1"/>
  <c r="P68" i="2"/>
  <c r="O68" i="2"/>
  <c r="N68" i="2"/>
  <c r="M68" i="2"/>
  <c r="L68" i="2"/>
  <c r="K68" i="2"/>
  <c r="J68" i="2"/>
  <c r="I68" i="2"/>
  <c r="H68" i="2"/>
  <c r="G68" i="2"/>
  <c r="F68" i="2"/>
  <c r="E68" i="2"/>
  <c r="D68" i="2" s="1"/>
  <c r="R67" i="2"/>
  <c r="D67" i="2"/>
  <c r="R66" i="2"/>
  <c r="D66" i="2"/>
  <c r="R65" i="2"/>
  <c r="D65" i="2"/>
  <c r="R64" i="2"/>
  <c r="D64" i="2"/>
  <c r="P61" i="2"/>
  <c r="P48" i="2" s="1"/>
  <c r="P43" i="2" s="1"/>
  <c r="O61" i="2"/>
  <c r="O48" i="2" s="1"/>
  <c r="N61" i="2"/>
  <c r="M61" i="2"/>
  <c r="L61" i="2"/>
  <c r="K61" i="2"/>
  <c r="K48" i="2" s="1"/>
  <c r="J61" i="2"/>
  <c r="I61" i="2"/>
  <c r="H61" i="2"/>
  <c r="G61" i="2"/>
  <c r="G48" i="2" s="1"/>
  <c r="F61" i="2"/>
  <c r="E61" i="2"/>
  <c r="D61" i="2"/>
  <c r="D60" i="2"/>
  <c r="D59" i="2"/>
  <c r="R58" i="2"/>
  <c r="D58" i="2"/>
  <c r="R57" i="2"/>
  <c r="D57" i="2"/>
  <c r="R56" i="2"/>
  <c r="D56" i="2"/>
  <c r="R55" i="2"/>
  <c r="D55" i="2"/>
  <c r="R54" i="2"/>
  <c r="D54" i="2"/>
  <c r="D53" i="2"/>
  <c r="R52" i="2"/>
  <c r="R61" i="2" s="1"/>
  <c r="D52" i="2"/>
  <c r="N48" i="2"/>
  <c r="M48" i="2"/>
  <c r="L48" i="2"/>
  <c r="J48" i="2"/>
  <c r="I48" i="2"/>
  <c r="H48" i="2"/>
  <c r="F48" i="2"/>
  <c r="E48" i="2"/>
  <c r="D48" i="2"/>
  <c r="P47" i="2"/>
  <c r="O47" i="2"/>
  <c r="N47" i="2"/>
  <c r="M47" i="2"/>
  <c r="L47" i="2"/>
  <c r="K47" i="2"/>
  <c r="J47" i="2"/>
  <c r="I47" i="2"/>
  <c r="H47" i="2"/>
  <c r="G47" i="2"/>
  <c r="F47" i="2"/>
  <c r="E47" i="2"/>
  <c r="R47" i="2" s="1"/>
  <c r="D47" i="2"/>
  <c r="P46" i="2"/>
  <c r="O46" i="2"/>
  <c r="N46" i="2"/>
  <c r="M46" i="2"/>
  <c r="L46" i="2"/>
  <c r="K46" i="2"/>
  <c r="J46" i="2"/>
  <c r="I46" i="2"/>
  <c r="H46" i="2"/>
  <c r="G46" i="2"/>
  <c r="F46" i="2"/>
  <c r="E46" i="2"/>
  <c r="P45" i="2"/>
  <c r="O45" i="2"/>
  <c r="N45" i="2"/>
  <c r="M45" i="2"/>
  <c r="L45" i="2"/>
  <c r="K45" i="2"/>
  <c r="J45" i="2"/>
  <c r="I45" i="2"/>
  <c r="H45" i="2"/>
  <c r="G45" i="2"/>
  <c r="F45" i="2"/>
  <c r="E45" i="2"/>
  <c r="D45" i="2" s="1"/>
  <c r="P44" i="2"/>
  <c r="O44" i="2"/>
  <c r="N44" i="2"/>
  <c r="M44" i="2"/>
  <c r="L44" i="2"/>
  <c r="K44" i="2"/>
  <c r="J44" i="2"/>
  <c r="I44" i="2"/>
  <c r="H44" i="2"/>
  <c r="G44" i="2"/>
  <c r="F44" i="2"/>
  <c r="E44" i="2"/>
  <c r="D44" i="2" s="1"/>
  <c r="O43" i="2"/>
  <c r="L43" i="2"/>
  <c r="G43" i="2"/>
  <c r="O40" i="2"/>
  <c r="G40" i="2"/>
  <c r="G24" i="2" s="1"/>
  <c r="P39" i="2"/>
  <c r="P40" i="2" s="1"/>
  <c r="O39" i="2"/>
  <c r="N39" i="2"/>
  <c r="N40" i="2" s="1"/>
  <c r="N24" i="2" s="1"/>
  <c r="M39" i="2"/>
  <c r="M40" i="2" s="1"/>
  <c r="M24" i="2" s="1"/>
  <c r="L39" i="2"/>
  <c r="L40" i="2" s="1"/>
  <c r="K39" i="2"/>
  <c r="K40" i="2" s="1"/>
  <c r="K24" i="2" s="1"/>
  <c r="J39" i="2"/>
  <c r="J40" i="2" s="1"/>
  <c r="J24" i="2" s="1"/>
  <c r="J145" i="2" s="1"/>
  <c r="I39" i="2"/>
  <c r="I40" i="2" s="1"/>
  <c r="I24" i="2" s="1"/>
  <c r="H39" i="2"/>
  <c r="H40" i="2" s="1"/>
  <c r="G39" i="2"/>
  <c r="F39" i="2"/>
  <c r="F40" i="2" s="1"/>
  <c r="F24" i="2" s="1"/>
  <c r="E39" i="2"/>
  <c r="F38" i="2"/>
  <c r="E38" i="2"/>
  <c r="D38" i="2"/>
  <c r="D37" i="2"/>
  <c r="R36" i="2"/>
  <c r="D36" i="2"/>
  <c r="R35" i="2"/>
  <c r="D35" i="2"/>
  <c r="R34" i="2"/>
  <c r="D34" i="2"/>
  <c r="R33" i="2"/>
  <c r="D33" i="2"/>
  <c r="R32" i="2"/>
  <c r="D32" i="2"/>
  <c r="R31" i="2"/>
  <c r="D31" i="2"/>
  <c r="R30" i="2"/>
  <c r="D30" i="2"/>
  <c r="D29" i="2"/>
  <c r="R28" i="2"/>
  <c r="D28" i="2"/>
  <c r="P24" i="2"/>
  <c r="O24" i="2"/>
  <c r="L24" i="2"/>
  <c r="H24" i="2"/>
  <c r="P23" i="2"/>
  <c r="O23" i="2"/>
  <c r="N23" i="2"/>
  <c r="M23" i="2"/>
  <c r="L23" i="2"/>
  <c r="K23" i="2"/>
  <c r="J23" i="2"/>
  <c r="I23" i="2"/>
  <c r="H23" i="2"/>
  <c r="G23" i="2"/>
  <c r="F23" i="2"/>
  <c r="E23" i="2"/>
  <c r="R23" i="2" s="1"/>
  <c r="D23" i="2"/>
  <c r="P22" i="2"/>
  <c r="O22" i="2"/>
  <c r="N22" i="2"/>
  <c r="M22" i="2"/>
  <c r="L22" i="2"/>
  <c r="K22" i="2"/>
  <c r="J22" i="2"/>
  <c r="I22" i="2"/>
  <c r="H22" i="2"/>
  <c r="G22" i="2"/>
  <c r="F22" i="2"/>
  <c r="E22" i="2"/>
  <c r="R22" i="2" s="1"/>
  <c r="D22" i="2"/>
  <c r="P21" i="2"/>
  <c r="O21" i="2"/>
  <c r="N21" i="2"/>
  <c r="M21" i="2"/>
  <c r="L21" i="2"/>
  <c r="K21" i="2"/>
  <c r="J21" i="2"/>
  <c r="I21" i="2"/>
  <c r="H21" i="2"/>
  <c r="G21" i="2"/>
  <c r="F21" i="2"/>
  <c r="E21" i="2"/>
  <c r="P20" i="2"/>
  <c r="O20" i="2"/>
  <c r="N20" i="2"/>
  <c r="M20" i="2"/>
  <c r="L20" i="2"/>
  <c r="K20" i="2"/>
  <c r="J20" i="2"/>
  <c r="I20" i="2"/>
  <c r="H20" i="2"/>
  <c r="G20" i="2"/>
  <c r="F20" i="2"/>
  <c r="E20" i="2"/>
  <c r="D20" i="2" s="1"/>
  <c r="P19" i="2"/>
  <c r="O19" i="2"/>
  <c r="N19" i="2"/>
  <c r="M19" i="2"/>
  <c r="L19" i="2"/>
  <c r="K19" i="2"/>
  <c r="J19" i="2"/>
  <c r="I19" i="2"/>
  <c r="H19" i="2"/>
  <c r="G19" i="2"/>
  <c r="D19" i="2" s="1"/>
  <c r="F19" i="2"/>
  <c r="E19" i="2"/>
  <c r="P18" i="2"/>
  <c r="O18" i="2"/>
  <c r="N18" i="2"/>
  <c r="M18" i="2"/>
  <c r="L18" i="2"/>
  <c r="K18" i="2"/>
  <c r="J18" i="2"/>
  <c r="I18" i="2"/>
  <c r="H18" i="2"/>
  <c r="G18" i="2"/>
  <c r="F18" i="2"/>
  <c r="E18" i="2"/>
  <c r="P17" i="2"/>
  <c r="O17" i="2"/>
  <c r="N17" i="2"/>
  <c r="M17" i="2"/>
  <c r="L17" i="2"/>
  <c r="K17" i="2"/>
  <c r="J17" i="2"/>
  <c r="I17" i="2"/>
  <c r="H17" i="2"/>
  <c r="G17" i="2"/>
  <c r="F17" i="2"/>
  <c r="E17" i="2"/>
  <c r="P16" i="2"/>
  <c r="O16" i="2"/>
  <c r="N16" i="2"/>
  <c r="M16" i="2"/>
  <c r="L16" i="2"/>
  <c r="K16" i="2"/>
  <c r="J16" i="2"/>
  <c r="I16" i="2"/>
  <c r="H16" i="2"/>
  <c r="G16" i="2"/>
  <c r="F16" i="2"/>
  <c r="E16" i="2"/>
  <c r="P15" i="2"/>
  <c r="O15" i="2"/>
  <c r="N15" i="2"/>
  <c r="M15" i="2"/>
  <c r="L15" i="2"/>
  <c r="K15" i="2"/>
  <c r="J15" i="2"/>
  <c r="I15" i="2"/>
  <c r="H15" i="2"/>
  <c r="G15" i="2"/>
  <c r="F15" i="2"/>
  <c r="E15" i="2"/>
  <c r="P14" i="2"/>
  <c r="O14" i="2"/>
  <c r="N14" i="2"/>
  <c r="M14" i="2"/>
  <c r="L14" i="2"/>
  <c r="K14" i="2"/>
  <c r="J14" i="2"/>
  <c r="I14" i="2"/>
  <c r="H14" i="2"/>
  <c r="G14" i="2"/>
  <c r="F14" i="2"/>
  <c r="E14" i="2"/>
  <c r="P13" i="2"/>
  <c r="O13" i="2"/>
  <c r="N13" i="2"/>
  <c r="M13" i="2"/>
  <c r="L13" i="2"/>
  <c r="K13" i="2"/>
  <c r="J13" i="2"/>
  <c r="I13" i="2"/>
  <c r="H13" i="2"/>
  <c r="G13" i="2"/>
  <c r="F13" i="2"/>
  <c r="E13" i="2"/>
  <c r="P12" i="2"/>
  <c r="O12" i="2"/>
  <c r="N12" i="2"/>
  <c r="M12" i="2"/>
  <c r="L12" i="2"/>
  <c r="L7" i="2" s="1"/>
  <c r="K12" i="2"/>
  <c r="J12" i="2"/>
  <c r="I12" i="2"/>
  <c r="H12" i="2"/>
  <c r="G12" i="2"/>
  <c r="F12" i="2"/>
  <c r="E12" i="2"/>
  <c r="D12" i="2"/>
  <c r="A12" i="2"/>
  <c r="A13" i="2" s="1"/>
  <c r="A14" i="2" s="1"/>
  <c r="A15" i="2" s="1"/>
  <c r="A16" i="2" s="1"/>
  <c r="A17" i="2" s="1"/>
  <c r="A18" i="2" s="1"/>
  <c r="A19" i="2" s="1"/>
  <c r="A20" i="2" s="1"/>
  <c r="A21" i="2" s="1"/>
  <c r="A22" i="2" s="1"/>
  <c r="A23" i="2" s="1"/>
  <c r="A24" i="2" s="1"/>
  <c r="A43" i="2" s="1"/>
  <c r="A44" i="2" s="1"/>
  <c r="A45" i="2" s="1"/>
  <c r="A46" i="2" s="1"/>
  <c r="A47" i="2" s="1"/>
  <c r="A48" i="2" s="1"/>
  <c r="A64" i="2" s="1"/>
  <c r="A65" i="2" s="1"/>
  <c r="A66" i="2" s="1"/>
  <c r="A67" i="2" s="1"/>
  <c r="A68" i="2" s="1"/>
  <c r="A71" i="2" s="1"/>
  <c r="A72" i="2" s="1"/>
  <c r="A75" i="2" s="1"/>
  <c r="A76" i="2" s="1"/>
  <c r="A79" i="2" s="1"/>
  <c r="A80" i="2" s="1"/>
  <c r="A81" i="2" s="1"/>
  <c r="A82" i="2" s="1"/>
  <c r="A83" i="2" s="1"/>
  <c r="A84" i="2" s="1"/>
  <c r="A85" i="2" s="1"/>
  <c r="A87" i="2" s="1"/>
  <c r="A91" i="2" s="1"/>
  <c r="P11" i="2"/>
  <c r="O11" i="2"/>
  <c r="N11" i="2"/>
  <c r="M11" i="2"/>
  <c r="L11" i="2"/>
  <c r="K11" i="2"/>
  <c r="J11" i="2"/>
  <c r="I11" i="2"/>
  <c r="H11" i="2"/>
  <c r="G11" i="2"/>
  <c r="F11" i="2"/>
  <c r="E11" i="2"/>
  <c r="D11" i="2" s="1"/>
  <c r="P10" i="2"/>
  <c r="O10" i="2"/>
  <c r="N10" i="2"/>
  <c r="M10" i="2"/>
  <c r="L10" i="2"/>
  <c r="K10" i="2"/>
  <c r="J10" i="2"/>
  <c r="I10" i="2"/>
  <c r="H10" i="2"/>
  <c r="G10" i="2"/>
  <c r="F10" i="2"/>
  <c r="E10" i="2"/>
  <c r="P9" i="2"/>
  <c r="O9" i="2"/>
  <c r="N9" i="2"/>
  <c r="M9" i="2"/>
  <c r="L9" i="2"/>
  <c r="K9" i="2"/>
  <c r="J9" i="2"/>
  <c r="I9" i="2"/>
  <c r="H9" i="2"/>
  <c r="G9" i="2"/>
  <c r="F9" i="2"/>
  <c r="E9" i="2"/>
  <c r="P8" i="2"/>
  <c r="O8" i="2"/>
  <c r="N8" i="2"/>
  <c r="M8" i="2"/>
  <c r="L8" i="2"/>
  <c r="K8" i="2"/>
  <c r="J8" i="2"/>
  <c r="I8" i="2"/>
  <c r="H8" i="2"/>
  <c r="G8" i="2"/>
  <c r="F8" i="2"/>
  <c r="E8" i="2"/>
  <c r="A7" i="2"/>
  <c r="F5" i="2"/>
  <c r="G5" i="2" s="1"/>
  <c r="H5" i="2" s="1"/>
  <c r="I5" i="2" s="1"/>
  <c r="J5" i="2" s="1"/>
  <c r="K5" i="2" s="1"/>
  <c r="L5" i="2" s="1"/>
  <c r="M5" i="2" s="1"/>
  <c r="N5" i="2" s="1"/>
  <c r="O5" i="2" s="1"/>
  <c r="P5" i="2" s="1"/>
  <c r="G7" i="2" l="1"/>
  <c r="H7" i="2"/>
  <c r="R12" i="2"/>
  <c r="D17" i="2"/>
  <c r="R19" i="2"/>
  <c r="K43" i="2"/>
  <c r="K9" i="3"/>
  <c r="J15" i="3"/>
  <c r="O7" i="2"/>
  <c r="P7" i="2"/>
  <c r="D13" i="2"/>
  <c r="R14" i="2"/>
  <c r="R16" i="2"/>
  <c r="J7" i="2"/>
  <c r="D15" i="2"/>
  <c r="R20" i="2"/>
  <c r="D39" i="2"/>
  <c r="N10" i="3"/>
  <c r="G13" i="3"/>
  <c r="K13" i="3"/>
  <c r="I145" i="2"/>
  <c r="I87" i="2"/>
  <c r="I7" i="2"/>
  <c r="K143" i="2"/>
  <c r="K131" i="2"/>
  <c r="K145" i="2"/>
  <c r="R68" i="2"/>
  <c r="D15" i="3"/>
  <c r="D13" i="3"/>
  <c r="D9" i="3"/>
  <c r="D11" i="3" s="1"/>
  <c r="D19" i="3"/>
  <c r="H15" i="3"/>
  <c r="H13" i="3"/>
  <c r="H9" i="3"/>
  <c r="H11" i="3" s="1"/>
  <c r="H19" i="3"/>
  <c r="L15" i="3"/>
  <c r="L13" i="3"/>
  <c r="L9" i="3"/>
  <c r="L11" i="3" s="1"/>
  <c r="R9" i="2"/>
  <c r="D10" i="2"/>
  <c r="R10" i="2"/>
  <c r="O143" i="2"/>
  <c r="O131" i="2"/>
  <c r="O145" i="2"/>
  <c r="F87" i="2"/>
  <c r="F131" i="2"/>
  <c r="F143" i="2" s="1"/>
  <c r="F7" i="2"/>
  <c r="N87" i="2"/>
  <c r="N143" i="2"/>
  <c r="N131" i="2"/>
  <c r="N7" i="2"/>
  <c r="N145" i="2"/>
  <c r="H43" i="2"/>
  <c r="M43" i="2"/>
  <c r="K87" i="2"/>
  <c r="I131" i="2"/>
  <c r="I143" i="2"/>
  <c r="D9" i="2"/>
  <c r="R39" i="2"/>
  <c r="R45" i="2"/>
  <c r="R13" i="2"/>
  <c r="R15" i="2"/>
  <c r="D16" i="2"/>
  <c r="R18" i="2"/>
  <c r="D21" i="2"/>
  <c r="G143" i="2"/>
  <c r="G131" i="2"/>
  <c r="G145" i="2"/>
  <c r="G87" i="2"/>
  <c r="P143" i="2"/>
  <c r="P131" i="2"/>
  <c r="P145" i="2"/>
  <c r="P87" i="2"/>
  <c r="E40" i="2"/>
  <c r="D46" i="2"/>
  <c r="I43" i="2"/>
  <c r="O87" i="2"/>
  <c r="R17" i="2"/>
  <c r="M145" i="2"/>
  <c r="M87" i="2"/>
  <c r="M143" i="2"/>
  <c r="M131" i="2"/>
  <c r="M7" i="2"/>
  <c r="K7" i="2"/>
  <c r="D8" i="2"/>
  <c r="R8" i="2"/>
  <c r="R11" i="2"/>
  <c r="H143" i="2"/>
  <c r="H131" i="2"/>
  <c r="H145" i="2"/>
  <c r="H87" i="2"/>
  <c r="R44" i="2"/>
  <c r="L19" i="3"/>
  <c r="D14" i="2"/>
  <c r="D18" i="2"/>
  <c r="F43" i="2"/>
  <c r="J43" i="2"/>
  <c r="N43" i="2"/>
  <c r="E43" i="2"/>
  <c r="R71" i="2"/>
  <c r="R75" i="2" s="1"/>
  <c r="D85" i="2"/>
  <c r="R105" i="2"/>
  <c r="R127" i="2"/>
  <c r="R136" i="2"/>
  <c r="L143" i="2"/>
  <c r="L131" i="2"/>
  <c r="L145" i="2"/>
  <c r="L87" i="2"/>
  <c r="R40" i="2"/>
  <c r="J87" i="2"/>
  <c r="J143" i="2"/>
  <c r="J131" i="2"/>
  <c r="R46" i="2"/>
  <c r="R99" i="2"/>
  <c r="D127" i="2"/>
  <c r="D18" i="3"/>
  <c r="E7" i="3"/>
  <c r="D72" i="2"/>
  <c r="B11" i="3"/>
  <c r="G15" i="3"/>
  <c r="K15" i="3"/>
  <c r="E19" i="3"/>
  <c r="I19" i="3"/>
  <c r="M19" i="3"/>
  <c r="D71" i="2"/>
  <c r="R72" i="2"/>
  <c r="R76" i="2" s="1"/>
  <c r="D99" i="2"/>
  <c r="D105" i="2"/>
  <c r="N8" i="3"/>
  <c r="E9" i="3"/>
  <c r="E11" i="3" s="1"/>
  <c r="I9" i="3"/>
  <c r="I11" i="3" s="1"/>
  <c r="M9" i="3"/>
  <c r="M11" i="3" s="1"/>
  <c r="C11" i="3"/>
  <c r="C13" i="3" s="1"/>
  <c r="C15" i="3" s="1"/>
  <c r="C19" i="3" s="1"/>
  <c r="G11" i="3"/>
  <c r="K11" i="3"/>
  <c r="E13" i="3"/>
  <c r="I13" i="3"/>
  <c r="M13" i="3"/>
  <c r="F19" i="3"/>
  <c r="J19" i="3"/>
  <c r="F9" i="3"/>
  <c r="F11" i="3" s="1"/>
  <c r="J9" i="3"/>
  <c r="J11" i="3" s="1"/>
  <c r="R143" i="2" l="1"/>
  <c r="F145" i="2"/>
  <c r="C20" i="3"/>
  <c r="L20" i="3"/>
  <c r="F7" i="3"/>
  <c r="E18" i="3"/>
  <c r="J20" i="3"/>
  <c r="M20" i="3"/>
  <c r="B13" i="3"/>
  <c r="N11" i="3"/>
  <c r="R43" i="2"/>
  <c r="R48" i="2" s="1"/>
  <c r="D43" i="2"/>
  <c r="H20" i="3"/>
  <c r="E20" i="3"/>
  <c r="F20" i="3"/>
  <c r="I20" i="3"/>
  <c r="N9" i="3"/>
  <c r="D40" i="2"/>
  <c r="E24" i="2"/>
  <c r="D20" i="3"/>
  <c r="E87" i="2" l="1"/>
  <c r="D87" i="2" s="1"/>
  <c r="E131" i="2"/>
  <c r="D24" i="2"/>
  <c r="E7" i="2"/>
  <c r="N13" i="3"/>
  <c r="B15" i="3"/>
  <c r="G7" i="3"/>
  <c r="F18" i="3"/>
  <c r="G18" i="3" l="1"/>
  <c r="H7" i="3"/>
  <c r="R7" i="2"/>
  <c r="R24" i="2" s="1"/>
  <c r="R87" i="2" s="1"/>
  <c r="D7" i="2"/>
  <c r="N15" i="3"/>
  <c r="N19" i="3" s="1"/>
  <c r="N20" i="3" s="1"/>
  <c r="B19" i="3"/>
  <c r="D131" i="2"/>
  <c r="R131" i="2"/>
  <c r="E143" i="2"/>
  <c r="B20" i="3" l="1"/>
  <c r="H18" i="3"/>
  <c r="I7" i="3"/>
  <c r="D143" i="2"/>
  <c r="E145" i="2"/>
  <c r="D145" i="2" s="1"/>
  <c r="J7" i="3" l="1"/>
  <c r="I18" i="3"/>
  <c r="K7" i="3" l="1"/>
  <c r="J18" i="3"/>
  <c r="K18" i="3" l="1"/>
  <c r="L7" i="3"/>
  <c r="L18" i="3" l="1"/>
  <c r="M7" i="3"/>
  <c r="M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3357C430-310B-4BAD-87D5-A5177A9E1B30}">
      <text>
        <r>
          <rPr>
            <b/>
            <sz val="9"/>
            <color indexed="81"/>
            <rFont val="Tahoma"/>
            <family val="2"/>
          </rPr>
          <t>tmm8381:</t>
        </r>
        <r>
          <rPr>
            <sz val="9"/>
            <color indexed="81"/>
            <rFont val="Tahoma"/>
            <family val="2"/>
          </rPr>
          <t xml:space="preserve">
PWRCAP deal 100078</t>
        </r>
      </text>
    </comment>
    <comment ref="B9" authorId="0" shapeId="0" xr:uid="{CFB2E8F4-772F-4925-B0A3-BD25DDA0B46E}">
      <text>
        <r>
          <rPr>
            <b/>
            <sz val="9"/>
            <color indexed="81"/>
            <rFont val="Tahoma"/>
            <family val="2"/>
          </rPr>
          <t>tmm8381:</t>
        </r>
        <r>
          <rPr>
            <sz val="9"/>
            <color indexed="81"/>
            <rFont val="Tahoma"/>
            <family val="2"/>
          </rPr>
          <t xml:space="preserve">
Power, deal 107240</t>
        </r>
      </text>
    </comment>
    <comment ref="B10" authorId="0" shapeId="0" xr:uid="{42BE1B1C-5604-4FD3-8AB8-0DD41E4D5344}">
      <text>
        <r>
          <rPr>
            <b/>
            <sz val="9"/>
            <color indexed="81"/>
            <rFont val="Tahoma"/>
            <family val="2"/>
          </rPr>
          <t>tmm8381:</t>
        </r>
        <r>
          <rPr>
            <sz val="9"/>
            <color indexed="81"/>
            <rFont val="Tahoma"/>
            <family val="2"/>
          </rPr>
          <t xml:space="preserve">
ACCTPW deal 100131</t>
        </r>
      </text>
    </comment>
    <comment ref="B11" authorId="0" shapeId="0" xr:uid="{A5C4C0DC-6757-4FDF-BFF6-1C0AC9E40676}">
      <text>
        <r>
          <rPr>
            <b/>
            <sz val="9"/>
            <color indexed="81"/>
            <rFont val="Tahoma"/>
            <family val="2"/>
          </rPr>
          <t>tmm8381:</t>
        </r>
        <r>
          <rPr>
            <sz val="9"/>
            <color indexed="81"/>
            <rFont val="Tahoma"/>
            <family val="2"/>
          </rPr>
          <t xml:space="preserve">
PWRCAP deal 100085</t>
        </r>
      </text>
    </comment>
    <comment ref="B13" authorId="0" shapeId="0" xr:uid="{70035ABA-5E36-4D38-8D61-D91D37FB163D}">
      <text>
        <r>
          <rPr>
            <b/>
            <sz val="9"/>
            <color indexed="81"/>
            <rFont val="Tahoma"/>
            <family val="2"/>
          </rPr>
          <t>tmm8381:</t>
        </r>
        <r>
          <rPr>
            <sz val="9"/>
            <color indexed="81"/>
            <rFont val="Tahoma"/>
            <family val="2"/>
          </rPr>
          <t xml:space="preserve">
ACCTPW deal 100137</t>
        </r>
      </text>
    </comment>
    <comment ref="B14" authorId="0" shapeId="0" xr:uid="{F4973530-3751-420C-B0E3-F4EE1E1A6F8D}">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7F8B7383-716F-40CC-B8E6-5E2C75688B2D}">
      <text>
        <r>
          <rPr>
            <b/>
            <sz val="8"/>
            <color indexed="81"/>
            <rFont val="Tahoma"/>
            <family val="2"/>
          </rPr>
          <t>gaa9730:</t>
        </r>
        <r>
          <rPr>
            <sz val="8"/>
            <color indexed="81"/>
            <rFont val="Tahoma"/>
            <family val="2"/>
          </rPr>
          <t xml:space="preserve">
Add these together</t>
        </r>
      </text>
    </comment>
    <comment ref="B15" authorId="0" shapeId="0" xr:uid="{E433EF65-BC73-42C0-A42C-E9A573562A3A}">
      <text>
        <r>
          <rPr>
            <b/>
            <sz val="9"/>
            <color indexed="81"/>
            <rFont val="Tahoma"/>
            <family val="2"/>
          </rPr>
          <t>tmm8381:</t>
        </r>
        <r>
          <rPr>
            <sz val="9"/>
            <color indexed="81"/>
            <rFont val="Tahoma"/>
            <family val="2"/>
          </rPr>
          <t xml:space="preserve">
Power deal 185895</t>
        </r>
      </text>
    </comment>
    <comment ref="B16" authorId="0" shapeId="0" xr:uid="{493516BA-0032-46E3-B622-4C62479C3754}">
      <text>
        <r>
          <rPr>
            <b/>
            <sz val="9"/>
            <color indexed="81"/>
            <rFont val="Tahoma"/>
            <family val="2"/>
          </rPr>
          <t>tmm8381:</t>
        </r>
        <r>
          <rPr>
            <sz val="9"/>
            <color indexed="81"/>
            <rFont val="Tahoma"/>
            <family val="2"/>
          </rPr>
          <t xml:space="preserve">
Power deal 186298, currently does not include deal 186297
</t>
        </r>
      </text>
    </comment>
    <comment ref="B17" authorId="0" shapeId="0" xr:uid="{C4C375F3-D0F6-426F-943B-46AB9378AC8F}">
      <text>
        <r>
          <rPr>
            <b/>
            <sz val="9"/>
            <color indexed="81"/>
            <rFont val="Tahoma"/>
            <family val="2"/>
          </rPr>
          <t>tmm8381:</t>
        </r>
        <r>
          <rPr>
            <sz val="9"/>
            <color indexed="81"/>
            <rFont val="Tahoma"/>
            <family val="2"/>
          </rPr>
          <t xml:space="preserve">
Power deal 223063</t>
        </r>
      </text>
    </comment>
    <comment ref="B19" authorId="0" shapeId="0" xr:uid="{00F8791E-F502-4AE6-9B3E-544520EC7F58}">
      <text>
        <r>
          <rPr>
            <b/>
            <sz val="9"/>
            <color indexed="81"/>
            <rFont val="Tahoma"/>
            <family val="2"/>
          </rPr>
          <t>tmm8381:</t>
        </r>
        <r>
          <rPr>
            <sz val="9"/>
            <color indexed="81"/>
            <rFont val="Tahoma"/>
            <family val="2"/>
          </rPr>
          <t xml:space="preserve">
Power "Lancaster CT"</t>
        </r>
      </text>
    </comment>
    <comment ref="B20" authorId="0" shapeId="0" xr:uid="{6531952D-0A0C-4AEE-BEDA-14F868A7B74A}">
      <text>
        <r>
          <rPr>
            <b/>
            <sz val="9"/>
            <color indexed="81"/>
            <rFont val="Tahoma"/>
            <family val="2"/>
          </rPr>
          <t>tmm8381:</t>
        </r>
        <r>
          <rPr>
            <sz val="9"/>
            <color indexed="81"/>
            <rFont val="Tahoma"/>
            <family val="2"/>
          </rPr>
          <t xml:space="preserve">
Power deal 181462
</t>
        </r>
      </text>
    </comment>
    <comment ref="B37" authorId="2" shapeId="0" xr:uid="{FED13522-E271-4E1A-BCD7-B1F282F581C9}">
      <text>
        <r>
          <rPr>
            <b/>
            <sz val="9"/>
            <color indexed="81"/>
            <rFont val="Tahoma"/>
            <family val="2"/>
          </rPr>
          <t>Kettner, Cheryl:</t>
        </r>
        <r>
          <rPr>
            <sz val="9"/>
            <color indexed="81"/>
            <rFont val="Tahoma"/>
            <family val="2"/>
          </rPr>
          <t xml:space="preserve">
Purchased Power - EIM</t>
        </r>
      </text>
    </comment>
    <comment ref="C38" authorId="3" shapeId="0" xr:uid="{9A4CFE7B-DFD3-460F-A9A9-535F4559A797}">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6C206DA4-ABC3-4B13-86C6-4BAB7E513F59}">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6DABBE6D-B8F7-41AD-927A-054E73F47CD7}">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B39" authorId="0" shapeId="0" xr:uid="{B7EBCF3F-CD2A-4374-8571-47B1099F7DDC}">
      <text>
        <r>
          <rPr>
            <b/>
            <sz val="9"/>
            <color indexed="81"/>
            <rFont val="Tahoma"/>
            <family val="2"/>
          </rPr>
          <t>tmm8381:</t>
        </r>
        <r>
          <rPr>
            <sz val="9"/>
            <color indexed="81"/>
            <rFont val="Tahoma"/>
            <family val="2"/>
          </rPr>
          <t xml:space="preserve">
Deal 573, actual volume</t>
        </r>
      </text>
    </comment>
    <comment ref="C44" authorId="1" shapeId="0" xr:uid="{0C6BB784-519F-4E01-ACAB-DB62870D12A9}">
      <text>
        <r>
          <rPr>
            <b/>
            <sz val="8"/>
            <color indexed="81"/>
            <rFont val="Tahoma"/>
            <family val="2"/>
          </rPr>
          <t>gaa9730:</t>
        </r>
        <r>
          <rPr>
            <sz val="8"/>
            <color indexed="81"/>
            <rFont val="Tahoma"/>
            <family val="2"/>
          </rPr>
          <t xml:space="preserve">
H:\Power Accountingk\Billings\Nicholspump</t>
        </r>
      </text>
    </comment>
    <comment ref="B53" authorId="2" shapeId="0" xr:uid="{80106181-0319-46B2-BAF3-E4F7D0C9083C}">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FAFF3FED-DBAB-4C01-8F7F-2FF70B895445}">
      <text>
        <r>
          <rPr>
            <b/>
            <sz val="9"/>
            <color indexed="81"/>
            <rFont val="Tahoma"/>
            <family val="2"/>
          </rPr>
          <t>CKettner:</t>
        </r>
        <r>
          <rPr>
            <sz val="9"/>
            <color indexed="81"/>
            <rFont val="Tahoma"/>
            <family val="2"/>
          </rPr>
          <t xml:space="preserve">
Input Monthly Calculated Amount From Nucleus </t>
        </r>
      </text>
    </comment>
    <comment ref="F53" authorId="3" shapeId="0" xr:uid="{417FF9ED-5D50-48FA-A85C-3D559D575CD7}">
      <text>
        <r>
          <rPr>
            <b/>
            <sz val="9"/>
            <color indexed="81"/>
            <rFont val="Tahoma"/>
            <family val="2"/>
          </rPr>
          <t>CKettner:</t>
        </r>
        <r>
          <rPr>
            <sz val="9"/>
            <color indexed="81"/>
            <rFont val="Tahoma"/>
            <family val="2"/>
          </rPr>
          <t xml:space="preserve">
Input Monthly Calculated Amount From Nucleus </t>
        </r>
      </text>
    </comment>
    <comment ref="G53" authorId="3" shapeId="0" xr:uid="{B63504CC-D1FC-4909-9116-E7E864228E6D}">
      <text>
        <r>
          <rPr>
            <b/>
            <sz val="9"/>
            <color indexed="81"/>
            <rFont val="Tahoma"/>
            <family val="2"/>
          </rPr>
          <t>CKettner:</t>
        </r>
        <r>
          <rPr>
            <sz val="9"/>
            <color indexed="81"/>
            <rFont val="Tahoma"/>
            <family val="2"/>
          </rPr>
          <t xml:space="preserve">
Input Monthly Calculated Amount From Nucleus </t>
        </r>
      </text>
    </comment>
    <comment ref="H53" authorId="3" shapeId="0" xr:uid="{D18CD358-6EBF-48AD-BF9E-7E4D1B127CEE}">
      <text>
        <r>
          <rPr>
            <b/>
            <sz val="9"/>
            <color indexed="81"/>
            <rFont val="Tahoma"/>
            <family val="2"/>
          </rPr>
          <t>CKettner:</t>
        </r>
        <r>
          <rPr>
            <sz val="9"/>
            <color indexed="81"/>
            <rFont val="Tahoma"/>
            <family val="2"/>
          </rPr>
          <t xml:space="preserve">
Input Monthly Calculated Amount From Nucleus </t>
        </r>
      </text>
    </comment>
    <comment ref="I53" authorId="3" shapeId="0" xr:uid="{23A6897F-4653-4FB0-BA54-26B179ACDC33}">
      <text>
        <r>
          <rPr>
            <b/>
            <sz val="9"/>
            <color indexed="81"/>
            <rFont val="Tahoma"/>
            <family val="2"/>
          </rPr>
          <t>CKettner:</t>
        </r>
        <r>
          <rPr>
            <sz val="9"/>
            <color indexed="81"/>
            <rFont val="Tahoma"/>
            <family val="2"/>
          </rPr>
          <t xml:space="preserve">
Input Monthly Calculated Amount From Nucleus </t>
        </r>
      </text>
    </comment>
    <comment ref="J53" authorId="3" shapeId="0" xr:uid="{3F1A8CE5-7B5D-41D2-80A7-88AD6F16E6C1}">
      <text>
        <r>
          <rPr>
            <b/>
            <sz val="9"/>
            <color indexed="81"/>
            <rFont val="Tahoma"/>
            <family val="2"/>
          </rPr>
          <t>CKettner:</t>
        </r>
        <r>
          <rPr>
            <sz val="9"/>
            <color indexed="81"/>
            <rFont val="Tahoma"/>
            <family val="2"/>
          </rPr>
          <t xml:space="preserve">
Input Monthly Calculated Amount From Nucleus </t>
        </r>
      </text>
    </comment>
    <comment ref="K53" authorId="3" shapeId="0" xr:uid="{5F472050-9DC5-48C5-9CFB-57E75BAF5CBE}">
      <text>
        <r>
          <rPr>
            <b/>
            <sz val="9"/>
            <color indexed="81"/>
            <rFont val="Tahoma"/>
            <family val="2"/>
          </rPr>
          <t>CKettner:</t>
        </r>
        <r>
          <rPr>
            <sz val="9"/>
            <color indexed="81"/>
            <rFont val="Tahoma"/>
            <family val="2"/>
          </rPr>
          <t xml:space="preserve">
Input Monthly Calculated Amount From Nucleus </t>
        </r>
      </text>
    </comment>
    <comment ref="L53" authorId="3" shapeId="0" xr:uid="{F7B014C1-A40D-4BA4-B367-A1E088448E3D}">
      <text>
        <r>
          <rPr>
            <b/>
            <sz val="9"/>
            <color indexed="81"/>
            <rFont val="Tahoma"/>
            <family val="2"/>
          </rPr>
          <t>CKettner:</t>
        </r>
        <r>
          <rPr>
            <sz val="9"/>
            <color indexed="81"/>
            <rFont val="Tahoma"/>
            <family val="2"/>
          </rPr>
          <t xml:space="preserve">
Input Monthly Calculated Amount From Nucleus </t>
        </r>
      </text>
    </comment>
    <comment ref="M53" authorId="3" shapeId="0" xr:uid="{B1396CBE-BAD4-49C8-AAD7-76175C6121F8}">
      <text>
        <r>
          <rPr>
            <b/>
            <sz val="9"/>
            <color indexed="81"/>
            <rFont val="Tahoma"/>
            <family val="2"/>
          </rPr>
          <t>CKettner:</t>
        </r>
        <r>
          <rPr>
            <sz val="9"/>
            <color indexed="81"/>
            <rFont val="Tahoma"/>
            <family val="2"/>
          </rPr>
          <t xml:space="preserve">
Input Monthly Calculated Amount From Nucleus </t>
        </r>
      </text>
    </comment>
    <comment ref="N53" authorId="3" shapeId="0" xr:uid="{5E7EEB4D-0C66-411A-9F24-FC2F6411928E}">
      <text>
        <r>
          <rPr>
            <b/>
            <sz val="9"/>
            <color indexed="81"/>
            <rFont val="Tahoma"/>
            <family val="2"/>
          </rPr>
          <t>CKettner:</t>
        </r>
        <r>
          <rPr>
            <sz val="9"/>
            <color indexed="81"/>
            <rFont val="Tahoma"/>
            <family val="2"/>
          </rPr>
          <t xml:space="preserve">
Input Monthly Calculated Amount From Nucleus </t>
        </r>
      </text>
    </comment>
    <comment ref="O53" authorId="3" shapeId="0" xr:uid="{20DA8656-1EBE-4B05-9DDC-4067B6A15547}">
      <text>
        <r>
          <rPr>
            <b/>
            <sz val="9"/>
            <color indexed="81"/>
            <rFont val="Tahoma"/>
            <family val="2"/>
          </rPr>
          <t>CKettner:</t>
        </r>
        <r>
          <rPr>
            <sz val="9"/>
            <color indexed="81"/>
            <rFont val="Tahoma"/>
            <family val="2"/>
          </rPr>
          <t xml:space="preserve">
Input Monthly Calculated Amount From Nucleus </t>
        </r>
      </text>
    </comment>
    <comment ref="P53" authorId="3" shapeId="0" xr:uid="{1D4F3336-A062-48BC-AA5D-8315C545E7CE}">
      <text>
        <r>
          <rPr>
            <b/>
            <sz val="9"/>
            <color indexed="81"/>
            <rFont val="Tahoma"/>
            <family val="2"/>
          </rPr>
          <t>CKettner:</t>
        </r>
        <r>
          <rPr>
            <sz val="9"/>
            <color indexed="81"/>
            <rFont val="Tahoma"/>
            <family val="2"/>
          </rPr>
          <t xml:space="preserve">
Input Monthly Calculated Amount From Nucleus </t>
        </r>
      </text>
    </comment>
    <comment ref="B54" authorId="4" shapeId="0" xr:uid="{71E6813A-095B-4411-A12D-196F9B092802}">
      <text>
        <r>
          <rPr>
            <b/>
            <sz val="8"/>
            <color indexed="81"/>
            <rFont val="Tahoma"/>
            <family val="2"/>
          </rPr>
          <t>tzj0fg:</t>
        </r>
        <r>
          <rPr>
            <sz val="8"/>
            <color indexed="81"/>
            <rFont val="Tahoma"/>
            <family val="2"/>
          </rPr>
          <t xml:space="preserve">
Fin Swaps</t>
        </r>
      </text>
    </comment>
    <comment ref="B55" authorId="3" shapeId="0" xr:uid="{CD9AB4A3-0F09-465C-845A-4A1177F96D57}">
      <text>
        <r>
          <rPr>
            <b/>
            <sz val="9"/>
            <color indexed="81"/>
            <rFont val="Tahoma"/>
            <family val="2"/>
          </rPr>
          <t>CKettner:</t>
        </r>
        <r>
          <rPr>
            <sz val="9"/>
            <color indexed="81"/>
            <rFont val="Tahoma"/>
            <family val="2"/>
          </rPr>
          <t xml:space="preserve">
Sales for Resale - Non Derivative</t>
        </r>
      </text>
    </comment>
    <comment ref="B56" authorId="4" shapeId="0" xr:uid="{8DC38F52-DCEC-448D-8AF3-DE802870A405}">
      <text>
        <r>
          <rPr>
            <b/>
            <sz val="8"/>
            <color indexed="81"/>
            <rFont val="Tahoma"/>
            <family val="2"/>
          </rPr>
          <t>tzj0fg:</t>
        </r>
        <r>
          <rPr>
            <sz val="8"/>
            <color indexed="81"/>
            <rFont val="Tahoma"/>
            <family val="2"/>
          </rPr>
          <t xml:space="preserve">
Bookouts</t>
        </r>
      </text>
    </comment>
    <comment ref="B57" authorId="4" shapeId="0" xr:uid="{DB5F695A-C0DE-44E3-ACE6-11163B6342BE}">
      <text>
        <r>
          <rPr>
            <b/>
            <sz val="8"/>
            <color indexed="81"/>
            <rFont val="Tahoma"/>
            <family val="2"/>
          </rPr>
          <t>tzj0fg:</t>
        </r>
        <r>
          <rPr>
            <sz val="8"/>
            <color indexed="81"/>
            <rFont val="Tahoma"/>
            <family val="2"/>
          </rPr>
          <t xml:space="preserve">
Inter Company - Ancil Services</t>
        </r>
      </text>
    </comment>
    <comment ref="B58" authorId="4" shapeId="0" xr:uid="{42A28067-F9DB-4E66-983D-0BDF6F3B185D}">
      <text>
        <r>
          <rPr>
            <b/>
            <sz val="8"/>
            <color indexed="81"/>
            <rFont val="Tahoma"/>
            <family val="2"/>
          </rPr>
          <t>tzj0fg:</t>
        </r>
        <r>
          <rPr>
            <sz val="8"/>
            <color indexed="81"/>
            <rFont val="Tahoma"/>
            <family val="2"/>
          </rPr>
          <t xml:space="preserve">
Inter Co - Transmission</t>
        </r>
      </text>
    </comment>
    <comment ref="B59" authorId="2" shapeId="0" xr:uid="{57F0CC3E-71B0-426A-8AD9-F23E12033563}">
      <text>
        <r>
          <rPr>
            <b/>
            <sz val="9"/>
            <color indexed="81"/>
            <rFont val="Tahoma"/>
            <family val="2"/>
          </rPr>
          <t>Kettner, Cheryl:</t>
        </r>
        <r>
          <rPr>
            <sz val="9"/>
            <color indexed="81"/>
            <rFont val="Tahoma"/>
            <family val="2"/>
          </rPr>
          <t xml:space="preserve">
Sale For Resale - EIM</t>
        </r>
      </text>
    </comment>
    <comment ref="B114" authorId="5" shapeId="0" xr:uid="{F8F62747-03B9-455F-A932-887E1DF1FDD2}">
      <text>
        <r>
          <rPr>
            <b/>
            <sz val="8"/>
            <color indexed="81"/>
            <rFont val="Tahoma"/>
            <family val="2"/>
          </rPr>
          <t>Net gas not burned plus act v auth REC expense, and other misc rev's</t>
        </r>
      </text>
    </comment>
    <comment ref="B115" authorId="4" shapeId="0" xr:uid="{F26DA714-8CAD-4E99-B022-564AF47F104B}">
      <text>
        <r>
          <rPr>
            <b/>
            <sz val="8"/>
            <color indexed="81"/>
            <rFont val="Tahoma"/>
            <family val="2"/>
          </rPr>
          <t>tzj0fg:</t>
        </r>
        <r>
          <rPr>
            <sz val="8"/>
            <color indexed="81"/>
            <rFont val="Tahoma"/>
            <family val="2"/>
          </rPr>
          <t xml:space="preserve">
Financial
</t>
        </r>
      </text>
    </comment>
    <comment ref="B116" authorId="4" shapeId="0" xr:uid="{5292F2BE-1182-429E-BAAC-EC9DF471ACAC}">
      <text>
        <r>
          <rPr>
            <b/>
            <sz val="8"/>
            <color indexed="81"/>
            <rFont val="Tahoma"/>
            <family val="2"/>
          </rPr>
          <t>tzj0fg:</t>
        </r>
        <r>
          <rPr>
            <sz val="8"/>
            <color indexed="81"/>
            <rFont val="Tahoma"/>
            <family val="2"/>
          </rPr>
          <t xml:space="preserve">
Physical
</t>
        </r>
      </text>
    </comment>
    <comment ref="B122" authorId="3" shapeId="0" xr:uid="{13AB8A33-5315-4362-88B9-0C07D5DE7561}">
      <text>
        <r>
          <rPr>
            <b/>
            <sz val="9"/>
            <color indexed="81"/>
            <rFont val="Tahoma"/>
            <family val="2"/>
          </rPr>
          <t>CKettner:</t>
        </r>
        <r>
          <rPr>
            <sz val="9"/>
            <color indexed="81"/>
            <rFont val="Tahoma"/>
            <family val="2"/>
          </rPr>
          <t xml:space="preserve">
Added 03/2018
</t>
        </r>
      </text>
    </comment>
    <comment ref="B123" authorId="2" shapeId="0" xr:uid="{481CCFF9-CE78-4062-BFDB-ED38C58F1D24}">
      <text>
        <r>
          <rPr>
            <b/>
            <sz val="9"/>
            <color indexed="81"/>
            <rFont val="Tahoma"/>
            <family val="2"/>
          </rPr>
          <t>Kettner, Cheryl:</t>
        </r>
        <r>
          <rPr>
            <sz val="9"/>
            <color indexed="81"/>
            <rFont val="Tahoma"/>
            <family val="2"/>
          </rPr>
          <t xml:space="preserve">
Account added 12/19/2019</t>
        </r>
      </text>
    </comment>
    <comment ref="B134" authorId="4" shapeId="0" xr:uid="{A33FEF25-E371-41B8-9692-6D131E7DD066}">
      <text>
        <r>
          <rPr>
            <b/>
            <sz val="8"/>
            <color indexed="81"/>
            <rFont val="Tahoma"/>
            <family val="2"/>
          </rPr>
          <t>tzj0fg: BuckaBlock</t>
        </r>
        <r>
          <rPr>
            <sz val="8"/>
            <color indexed="81"/>
            <rFont val="Tahoma"/>
            <family val="2"/>
          </rPr>
          <t xml:space="preserve">
from Tara Knox - comes from Authorized Exhibits
zero in 2012</t>
        </r>
      </text>
    </comment>
    <comment ref="B136" authorId="4" shapeId="0" xr:uid="{4B12CEB1-1904-46C4-B3A3-E75CEDF8150A}">
      <text>
        <r>
          <rPr>
            <b/>
            <sz val="8"/>
            <color indexed="81"/>
            <rFont val="Tahoma"/>
            <family val="2"/>
          </rPr>
          <t>tzj0fg:</t>
        </r>
        <r>
          <rPr>
            <sz val="8"/>
            <color indexed="81"/>
            <rFont val="Tahoma"/>
            <family val="2"/>
          </rPr>
          <t xml:space="preserve">
If Act&lt;Auth (+) Surcharge
If Act&gt;Auth (-) Rebate</t>
        </r>
      </text>
    </comment>
    <comment ref="B141" authorId="4" shapeId="0" xr:uid="{872D2BBE-120A-447E-B36B-303872CC834E}">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E09C389C-1CC4-4F4E-AF5B-6E36775A5407}">
      <text>
        <r>
          <rPr>
            <b/>
            <sz val="9"/>
            <color indexed="81"/>
            <rFont val="Tahoma"/>
            <family val="2"/>
          </rPr>
          <t>CKettner:</t>
        </r>
        <r>
          <rPr>
            <sz val="9"/>
            <color indexed="81"/>
            <rFont val="Tahoma"/>
            <family val="2"/>
          </rPr>
          <t xml:space="preserve">
From Revenue_RateSch_CM_YTD 20XX XX.xls that Rates sends</t>
        </r>
      </text>
    </comment>
    <comment ref="A10" authorId="0" shapeId="0" xr:uid="{742F46F5-04A2-4AC0-84CD-5B33C1BBC752}">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<sst xmlns="http://schemas.openxmlformats.org/spreadsheetml/2006/main" count="319" uniqueCount="176">
  <si>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</si>
  <si>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</si>
  <si>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</si>
  <si>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</si>
  <si>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</si>
  <si>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</si>
  <si>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</si>
  <si>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</si>
  <si>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</si>
  <si>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</si>
  <si>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</si>
  <si>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</si>
  <si>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</si>
  <si>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</si>
  <si>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</si>
  <si>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Total through February</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</si>
  <si>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</si>
  <si>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</si>
  <si>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</si>
  <si>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</si>
  <si>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</si>
  <si>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</si>
  <si>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</si>
  <si>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</si>
  <si>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</si>
  <si>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</si>
  <si>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</si>
  <si>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</si>
  <si>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</si>
  <si>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</si>
  <si>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</si>
  <si>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</si>
  <si>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</si>
  <si>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</si>
  <si>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</si>
  <si>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</si>
  <si>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</si>
  <si>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</si>
  <si>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</si>
  <si>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</si>
  <si>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</si>
  <si>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</si>
  <si>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</si>
  <si>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</si>
  <si>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</si>
  <si>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</si>
  <si>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</si>
  <si>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</si>
  <si>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</si>
  <si>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</si>
  <si>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</si>
  <si>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</si>
  <si>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</si>
  <si>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</si>
  <si>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</si>
  <si>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Clearwater Power Company</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</si>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</sst>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20ERM%20and%20REC%20Reports/2023/02%20Feb%202023/Feb%202023%20WA%20%20ID%20Actual%20Deferrals%20-%20Snapsh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Tab"/>
      <sheetName val="WA Summary "/>
      <sheetName val="WA Monthly"/>
      <sheetName val="WA RRC"/>
      <sheetName val="ID Summary"/>
      <sheetName val="ID Monthly"/>
      <sheetName val="ID LCA"/>
      <sheetName val="Solar Select"/>
      <sheetName val="Old"/>
    </sheetNames>
    <sheetDataSet>
      <sheetData sheetId="0"/>
      <sheetData sheetId="1">
        <row r="19">
          <cell r="C19">
            <v>1288900.04</v>
          </cell>
          <cell r="D19">
            <v>1288906.67</v>
          </cell>
        </row>
        <row r="20">
          <cell r="C20">
            <v>133661.31</v>
          </cell>
          <cell r="D20">
            <v>123866.75</v>
          </cell>
        </row>
        <row r="21">
          <cell r="C21">
            <v>197108</v>
          </cell>
          <cell r="D21">
            <v>197108</v>
          </cell>
        </row>
        <row r="22">
          <cell r="C22">
            <v>2811499.92</v>
          </cell>
          <cell r="D22">
            <v>2827408.12</v>
          </cell>
        </row>
        <row r="24">
          <cell r="C24">
            <v>1347.55</v>
          </cell>
          <cell r="D24">
            <v>1091.3499999999999</v>
          </cell>
        </row>
        <row r="25">
          <cell r="C25">
            <v>95242.02</v>
          </cell>
          <cell r="D25">
            <v>84705.53</v>
          </cell>
          <cell r="E25">
            <v>0</v>
          </cell>
          <cell r="F25">
            <v>0</v>
          </cell>
          <cell r="G25">
            <v>0</v>
          </cell>
          <cell r="H25">
            <v>0</v>
          </cell>
          <cell r="I25">
            <v>0</v>
          </cell>
          <cell r="J25">
            <v>0</v>
          </cell>
          <cell r="K25">
            <v>0</v>
          </cell>
          <cell r="L25">
            <v>0</v>
          </cell>
          <cell r="M25">
            <v>0</v>
          </cell>
          <cell r="N25">
            <v>0</v>
          </cell>
        </row>
        <row r="35">
          <cell r="C35">
            <v>0</v>
          </cell>
          <cell r="D35">
            <v>59429.9</v>
          </cell>
        </row>
        <row r="36">
          <cell r="C36">
            <v>296366.88</v>
          </cell>
          <cell r="D36">
            <v>176406.12</v>
          </cell>
        </row>
        <row r="37">
          <cell r="C37">
            <v>482202.94</v>
          </cell>
          <cell r="D37">
            <v>502630.94</v>
          </cell>
        </row>
        <row r="39">
          <cell r="C39">
            <v>2531637.35</v>
          </cell>
          <cell r="D39">
            <v>2621354.23</v>
          </cell>
        </row>
        <row r="40">
          <cell r="C40">
            <v>2022133.94</v>
          </cell>
          <cell r="D40">
            <v>2729811.12</v>
          </cell>
        </row>
        <row r="41">
          <cell r="C41">
            <v>790566.54</v>
          </cell>
          <cell r="D41">
            <v>1209482.93</v>
          </cell>
        </row>
        <row r="45">
          <cell r="C45">
            <v>-491201.26</v>
          </cell>
          <cell r="D45">
            <v>-253687.62</v>
          </cell>
        </row>
        <row r="46">
          <cell r="C46">
            <v>-12333.86</v>
          </cell>
          <cell r="D46">
            <v>-10629.82</v>
          </cell>
        </row>
        <row r="47">
          <cell r="C47">
            <v>-50587.34</v>
          </cell>
          <cell r="D47">
            <v>-46840.94</v>
          </cell>
        </row>
        <row r="50">
          <cell r="C50">
            <v>53868</v>
          </cell>
          <cell r="D50">
            <v>47172</v>
          </cell>
        </row>
        <row r="51">
          <cell r="C51">
            <v>81076</v>
          </cell>
          <cell r="D51">
            <v>91567</v>
          </cell>
        </row>
        <row r="54">
          <cell r="C54">
            <v>654379</v>
          </cell>
          <cell r="D54">
            <v>430809</v>
          </cell>
        </row>
        <row r="55">
          <cell r="C55">
            <v>295162</v>
          </cell>
          <cell r="D55">
            <v>259208</v>
          </cell>
        </row>
        <row r="56">
          <cell r="C56">
            <v>525841</v>
          </cell>
          <cell r="D56">
            <v>468209</v>
          </cell>
          <cell r="E56">
            <v>497280</v>
          </cell>
          <cell r="F56">
            <v>424008</v>
          </cell>
          <cell r="G56">
            <v>430810</v>
          </cell>
          <cell r="H56">
            <v>426095</v>
          </cell>
          <cell r="I56">
            <v>482343</v>
          </cell>
          <cell r="J56">
            <v>496837</v>
          </cell>
          <cell r="K56">
            <v>422137</v>
          </cell>
          <cell r="L56">
            <v>448917</v>
          </cell>
          <cell r="M56">
            <v>469061</v>
          </cell>
          <cell r="N56">
            <v>544515</v>
          </cell>
        </row>
        <row r="57">
          <cell r="C57">
            <v>12.53</v>
          </cell>
          <cell r="D57">
            <v>12.53</v>
          </cell>
          <cell r="E57">
            <v>12.53</v>
          </cell>
          <cell r="F57">
            <v>12.53</v>
          </cell>
          <cell r="G57">
            <v>12.53</v>
          </cell>
          <cell r="H57">
            <v>12.53</v>
          </cell>
          <cell r="I57">
            <v>12.53</v>
          </cell>
          <cell r="J57">
            <v>12.53</v>
          </cell>
          <cell r="K57">
            <v>12.53</v>
          </cell>
          <cell r="L57">
            <v>12.53</v>
          </cell>
          <cell r="M57">
            <v>12.53</v>
          </cell>
          <cell r="N57">
            <v>12.53</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6E4E0-DBA5-41CA-A63E-D87BE25F6F11}">
  <sheetPr>
    <pageSetUpPr fitToPage="1"/>
  </sheetPr>
  <dimension ref="A1:S90"/>
  <sheetViews>
    <sheetView tabSelected="1" zoomScaleNormal="100" workbookViewId="0">
      <pane xSplit="3" ySplit="5" topLeftCell="D34" activePane="bottomRight" state="frozen"/>
      <selection activeCell="D28" sqref="D28:E28"/>
      <selection pane="topRight" activeCell="D28" sqref="D28:E28"/>
      <selection pane="bottomLeft" activeCell="D28" sqref="D28:E28"/>
      <selection pane="bottomRight" sqref="A1:Q1"/>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2" t="s">
        <v>2</v>
      </c>
    </row>
    <row r="4" spans="1:19">
      <c r="A4" s="3" t="s">
        <v>3</v>
      </c>
      <c r="F4" s="4"/>
      <c r="G4" s="4"/>
      <c r="H4" s="4"/>
      <c r="I4" s="4"/>
      <c r="J4" s="4"/>
      <c r="K4" s="4"/>
      <c r="L4" s="4"/>
      <c r="M4" s="4"/>
      <c r="N4" s="4"/>
      <c r="O4" s="4"/>
      <c r="P4" s="4"/>
      <c r="Q4" s="4"/>
    </row>
    <row r="5" spans="1:19">
      <c r="B5" s="5" t="s">
        <v>4</v>
      </c>
      <c r="C5" s="6"/>
      <c r="D5" s="182" t="s">
        <v>5</v>
      </c>
      <c r="E5" s="182"/>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83">
        <v>37201852.8565</v>
      </c>
      <c r="E6" s="183"/>
      <c r="F6" s="8">
        <v>22839397.376699999</v>
      </c>
      <c r="G6" s="8">
        <v>14362455.479800001</v>
      </c>
      <c r="H6" s="8">
        <v>0</v>
      </c>
      <c r="I6" s="8">
        <v>0</v>
      </c>
      <c r="J6" s="8">
        <v>0</v>
      </c>
      <c r="K6" s="8">
        <v>0</v>
      </c>
      <c r="L6" s="8">
        <v>0</v>
      </c>
      <c r="M6" s="8">
        <v>0</v>
      </c>
      <c r="N6" s="8">
        <v>0</v>
      </c>
      <c r="O6" s="8">
        <v>0</v>
      </c>
      <c r="P6" s="8">
        <v>0</v>
      </c>
      <c r="Q6" s="8">
        <v>0</v>
      </c>
    </row>
    <row r="7" spans="1:19" ht="15.95" customHeight="1">
      <c r="A7" s="3">
        <v>2</v>
      </c>
      <c r="B7" s="1" t="s">
        <v>7</v>
      </c>
      <c r="D7" s="184">
        <v>-31822703</v>
      </c>
      <c r="E7" s="184"/>
      <c r="F7" s="8">
        <v>-21285883</v>
      </c>
      <c r="G7" s="8">
        <v>-10073667</v>
      </c>
      <c r="H7" s="8">
        <v>-463153</v>
      </c>
      <c r="I7" s="8">
        <v>0</v>
      </c>
      <c r="J7" s="8">
        <v>0</v>
      </c>
      <c r="K7" s="8">
        <v>0</v>
      </c>
      <c r="L7" s="8">
        <v>0</v>
      </c>
      <c r="M7" s="8">
        <v>0</v>
      </c>
      <c r="N7" s="8">
        <v>0</v>
      </c>
      <c r="O7" s="8">
        <v>0</v>
      </c>
      <c r="P7" s="8">
        <v>0</v>
      </c>
      <c r="Q7" s="8">
        <v>0</v>
      </c>
    </row>
    <row r="8" spans="1:19" ht="15.95" customHeight="1">
      <c r="A8" s="3">
        <v>3</v>
      </c>
      <c r="B8" s="1" t="s">
        <v>8</v>
      </c>
      <c r="D8" s="185">
        <v>7797190</v>
      </c>
      <c r="E8" s="185"/>
      <c r="F8" s="8">
        <v>3713300</v>
      </c>
      <c r="G8" s="8">
        <v>4083890</v>
      </c>
      <c r="H8" s="8">
        <v>0</v>
      </c>
      <c r="I8" s="8">
        <v>0</v>
      </c>
      <c r="J8" s="8">
        <v>0</v>
      </c>
      <c r="K8" s="8">
        <v>0</v>
      </c>
      <c r="L8" s="8">
        <v>0</v>
      </c>
      <c r="M8" s="8">
        <v>0</v>
      </c>
      <c r="N8" s="8">
        <v>0</v>
      </c>
      <c r="O8" s="8">
        <v>0</v>
      </c>
      <c r="P8" s="8">
        <v>0</v>
      </c>
      <c r="Q8" s="8">
        <v>0</v>
      </c>
    </row>
    <row r="9" spans="1:19" ht="15.95" customHeight="1">
      <c r="A9" s="3">
        <v>4</v>
      </c>
      <c r="B9" s="1" t="s">
        <v>9</v>
      </c>
      <c r="D9" s="185">
        <v>6921987</v>
      </c>
      <c r="E9" s="185"/>
      <c r="F9" s="8">
        <v>-5464169</v>
      </c>
      <c r="G9" s="8">
        <v>12386156</v>
      </c>
      <c r="H9" s="8">
        <v>0</v>
      </c>
      <c r="I9" s="8">
        <v>0</v>
      </c>
      <c r="J9" s="8">
        <v>0</v>
      </c>
      <c r="K9" s="8">
        <v>0</v>
      </c>
      <c r="L9" s="8">
        <v>0</v>
      </c>
      <c r="M9" s="8">
        <v>0</v>
      </c>
      <c r="N9" s="8">
        <v>0</v>
      </c>
      <c r="O9" s="8">
        <v>0</v>
      </c>
      <c r="P9" s="8">
        <v>0</v>
      </c>
      <c r="Q9" s="8">
        <v>0</v>
      </c>
    </row>
    <row r="10" spans="1:19" ht="15.95" customHeight="1">
      <c r="A10" s="3">
        <v>5</v>
      </c>
      <c r="B10" s="1" t="s">
        <v>10</v>
      </c>
      <c r="C10" s="9"/>
      <c r="D10" s="184">
        <v>-5667791</v>
      </c>
      <c r="E10" s="184"/>
      <c r="F10" s="8">
        <v>-2890826</v>
      </c>
      <c r="G10" s="8">
        <v>-2776965</v>
      </c>
      <c r="H10" s="8">
        <v>0</v>
      </c>
      <c r="I10" s="8">
        <v>0</v>
      </c>
      <c r="J10" s="8">
        <v>0</v>
      </c>
      <c r="K10" s="8">
        <v>0</v>
      </c>
      <c r="L10" s="8">
        <v>0</v>
      </c>
      <c r="M10" s="8">
        <v>0</v>
      </c>
      <c r="N10" s="8">
        <v>0</v>
      </c>
      <c r="O10" s="8">
        <v>0</v>
      </c>
      <c r="P10" s="8">
        <v>0</v>
      </c>
      <c r="Q10" s="8">
        <v>0</v>
      </c>
    </row>
    <row r="11" spans="1:19" ht="15.95" customHeight="1">
      <c r="A11" s="3">
        <v>6</v>
      </c>
      <c r="B11" s="1" t="s">
        <v>11</v>
      </c>
      <c r="C11" s="9"/>
      <c r="D11" s="185">
        <v>3471687</v>
      </c>
      <c r="E11" s="185"/>
      <c r="F11" s="8">
        <v>1751786</v>
      </c>
      <c r="G11" s="8">
        <v>1719901</v>
      </c>
      <c r="H11" s="8">
        <v>0</v>
      </c>
      <c r="I11" s="8">
        <v>0</v>
      </c>
      <c r="J11" s="8">
        <v>0</v>
      </c>
      <c r="K11" s="8">
        <v>0</v>
      </c>
      <c r="L11" s="8">
        <v>0</v>
      </c>
      <c r="M11" s="8">
        <v>0</v>
      </c>
      <c r="N11" s="8">
        <v>0</v>
      </c>
      <c r="O11" s="8">
        <v>0</v>
      </c>
      <c r="P11" s="8">
        <v>0</v>
      </c>
      <c r="Q11" s="8">
        <v>0</v>
      </c>
    </row>
    <row r="12" spans="1:19" ht="15.95" customHeight="1">
      <c r="A12" s="3">
        <v>7</v>
      </c>
      <c r="B12" s="1" t="s">
        <v>12</v>
      </c>
      <c r="C12" s="9"/>
      <c r="D12" s="185">
        <v>475473</v>
      </c>
      <c r="E12" s="185"/>
      <c r="F12" s="8">
        <v>279418</v>
      </c>
      <c r="G12" s="8">
        <v>196055</v>
      </c>
      <c r="H12" s="8">
        <v>0</v>
      </c>
      <c r="I12" s="8">
        <v>0</v>
      </c>
      <c r="J12" s="8">
        <v>0</v>
      </c>
      <c r="K12" s="8">
        <v>0</v>
      </c>
      <c r="L12" s="8">
        <v>0</v>
      </c>
      <c r="M12" s="8">
        <v>0</v>
      </c>
      <c r="N12" s="8">
        <v>0</v>
      </c>
      <c r="O12" s="8">
        <v>0</v>
      </c>
      <c r="P12" s="8">
        <v>0</v>
      </c>
      <c r="Q12" s="8">
        <v>0</v>
      </c>
    </row>
    <row r="13" spans="1:19" ht="15.95" customHeight="1">
      <c r="A13" s="3">
        <v>8</v>
      </c>
      <c r="B13" s="10" t="s">
        <v>13</v>
      </c>
      <c r="C13" s="10"/>
      <c r="D13" s="186">
        <v>18377695.8565</v>
      </c>
      <c r="E13" s="186"/>
      <c r="F13" s="11">
        <v>-1056976.623300001</v>
      </c>
      <c r="G13" s="11">
        <v>19897825.479800001</v>
      </c>
      <c r="H13" s="11">
        <v>-463153</v>
      </c>
      <c r="I13" s="11">
        <v>0</v>
      </c>
      <c r="J13" s="11">
        <v>0</v>
      </c>
      <c r="K13" s="11">
        <v>0</v>
      </c>
      <c r="L13" s="11">
        <v>0</v>
      </c>
      <c r="M13" s="11">
        <v>0</v>
      </c>
      <c r="N13" s="11">
        <v>0</v>
      </c>
      <c r="O13" s="11">
        <v>0</v>
      </c>
      <c r="P13" s="11">
        <v>0</v>
      </c>
      <c r="Q13" s="11">
        <v>0</v>
      </c>
    </row>
    <row r="14" spans="1:19" ht="37.5" customHeight="1">
      <c r="B14" s="5" t="s">
        <v>14</v>
      </c>
      <c r="C14" s="6"/>
      <c r="D14" s="178" t="s">
        <v>15</v>
      </c>
      <c r="E14" s="179"/>
      <c r="F14" s="12">
        <v>44957</v>
      </c>
      <c r="G14" s="12">
        <v>44985</v>
      </c>
      <c r="H14" s="12">
        <v>45016</v>
      </c>
      <c r="I14" s="12">
        <v>45046</v>
      </c>
      <c r="J14" s="12">
        <v>45077</v>
      </c>
      <c r="K14" s="12">
        <v>45107</v>
      </c>
      <c r="L14" s="12">
        <v>45138</v>
      </c>
      <c r="M14" s="12">
        <v>45169</v>
      </c>
      <c r="N14" s="12">
        <v>45199</v>
      </c>
      <c r="O14" s="12">
        <v>45230</v>
      </c>
      <c r="P14" s="12">
        <v>45260</v>
      </c>
      <c r="Q14" s="12">
        <v>45291</v>
      </c>
    </row>
    <row r="15" spans="1:19" ht="15.95" customHeight="1">
      <c r="A15" s="3">
        <v>9</v>
      </c>
      <c r="B15" s="1" t="s">
        <v>6</v>
      </c>
      <c r="C15" s="9"/>
      <c r="D15" s="188">
        <v>21904786</v>
      </c>
      <c r="E15" s="188"/>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8">
        <v>-17160928</v>
      </c>
      <c r="E16" s="188"/>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8">
        <v>6114993</v>
      </c>
      <c r="E17" s="188"/>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8">
        <v>24022346</v>
      </c>
      <c r="E18" s="188"/>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8">
        <v>-4656510</v>
      </c>
      <c r="E19" s="188"/>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8">
        <v>2976150</v>
      </c>
      <c r="E20" s="188"/>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16</v>
      </c>
      <c r="D21" s="188">
        <v>100388</v>
      </c>
      <c r="E21" s="188"/>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17</v>
      </c>
      <c r="D22" s="188">
        <v>-1087486</v>
      </c>
      <c r="E22" s="188"/>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18</v>
      </c>
      <c r="D23" s="188">
        <v>0</v>
      </c>
      <c r="E23" s="188"/>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19</v>
      </c>
      <c r="C24" s="10"/>
      <c r="D24" s="186">
        <v>32213739</v>
      </c>
      <c r="E24" s="186"/>
      <c r="F24" s="18">
        <v>15389565</v>
      </c>
      <c r="G24" s="18">
        <v>16824174</v>
      </c>
      <c r="H24" s="18">
        <v>13025869</v>
      </c>
      <c r="I24" s="18">
        <v>7353377</v>
      </c>
      <c r="J24" s="18">
        <v>4103436</v>
      </c>
      <c r="K24" s="18">
        <v>4196953</v>
      </c>
      <c r="L24" s="18">
        <v>-2178939</v>
      </c>
      <c r="M24" s="18">
        <v>7951735</v>
      </c>
      <c r="N24" s="18">
        <v>5364760</v>
      </c>
      <c r="O24" s="18">
        <v>10672809</v>
      </c>
      <c r="P24" s="18">
        <v>13001452</v>
      </c>
      <c r="Q24" s="18">
        <v>12137183</v>
      </c>
      <c r="R24" s="14"/>
    </row>
    <row r="25" spans="1:19" ht="28.5" customHeight="1">
      <c r="A25" s="3">
        <v>19</v>
      </c>
      <c r="B25" s="10" t="s">
        <v>20</v>
      </c>
      <c r="C25" s="10"/>
      <c r="D25" s="189">
        <v>-13372890.1435</v>
      </c>
      <c r="E25" s="189" t="s">
        <v>63</v>
      </c>
      <c r="F25" s="18">
        <v>-16446541.623300001</v>
      </c>
      <c r="G25" s="18">
        <v>3073651.4798000008</v>
      </c>
      <c r="H25" s="18">
        <v>-13489022</v>
      </c>
      <c r="I25" s="18" t="s">
        <v>63</v>
      </c>
      <c r="J25" s="18" t="s">
        <v>63</v>
      </c>
      <c r="K25" s="18" t="s">
        <v>63</v>
      </c>
      <c r="L25" s="18" t="s">
        <v>63</v>
      </c>
      <c r="M25" s="18" t="s">
        <v>63</v>
      </c>
      <c r="N25" s="18" t="s">
        <v>63</v>
      </c>
      <c r="O25" s="18" t="s">
        <v>63</v>
      </c>
      <c r="P25" s="18" t="s">
        <v>63</v>
      </c>
      <c r="Q25" s="18" t="s">
        <v>63</v>
      </c>
    </row>
    <row r="26" spans="1:19" ht="26.25" customHeight="1">
      <c r="A26" s="3">
        <v>20</v>
      </c>
      <c r="B26" s="19" t="s">
        <v>21</v>
      </c>
      <c r="C26" s="19"/>
      <c r="D26" s="187">
        <v>33369474</v>
      </c>
      <c r="E26" s="187"/>
      <c r="F26" s="20">
        <v>26959359</v>
      </c>
      <c r="G26" s="20">
        <v>6410115</v>
      </c>
      <c r="H26" s="20" t="s">
        <v>63</v>
      </c>
      <c r="I26" s="20" t="s">
        <v>63</v>
      </c>
      <c r="J26" s="20" t="s">
        <v>63</v>
      </c>
      <c r="K26" s="20" t="s">
        <v>63</v>
      </c>
      <c r="L26" s="20" t="s">
        <v>63</v>
      </c>
      <c r="M26" s="20" t="s">
        <v>63</v>
      </c>
      <c r="N26" s="20" t="s">
        <v>63</v>
      </c>
      <c r="O26" s="20" t="s">
        <v>63</v>
      </c>
      <c r="P26" s="20" t="s">
        <v>63</v>
      </c>
      <c r="Q26" s="20" t="s">
        <v>63</v>
      </c>
      <c r="S26" s="21"/>
    </row>
    <row r="27" spans="1:19" ht="19.5" customHeight="1">
      <c r="A27" s="3">
        <v>21</v>
      </c>
      <c r="B27" s="19" t="s">
        <v>22</v>
      </c>
      <c r="C27" s="19"/>
      <c r="D27" s="187">
        <v>19996583.8565</v>
      </c>
      <c r="E27" s="187"/>
      <c r="F27" s="20">
        <v>10512817.376699999</v>
      </c>
      <c r="G27" s="20">
        <v>9483766.4798000008</v>
      </c>
      <c r="H27" s="20" t="e">
        <v>#VALUE!</v>
      </c>
      <c r="I27" s="20">
        <v>0</v>
      </c>
      <c r="J27" s="20">
        <v>0</v>
      </c>
      <c r="K27" s="20">
        <v>0</v>
      </c>
      <c r="L27" s="20">
        <v>0</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93">
        <v>13105761.059550099</v>
      </c>
      <c r="E29" s="193"/>
      <c r="F29" s="24">
        <v>6890100.5086891791</v>
      </c>
      <c r="G29" s="24">
        <v>6215660.55086092</v>
      </c>
      <c r="H29" s="24" t="e">
        <v>#VALUE!</v>
      </c>
      <c r="I29" s="24">
        <v>0</v>
      </c>
      <c r="J29" s="24">
        <v>0</v>
      </c>
      <c r="K29" s="24">
        <v>0</v>
      </c>
      <c r="L29" s="24">
        <v>0</v>
      </c>
      <c r="M29" s="24">
        <v>0</v>
      </c>
      <c r="N29" s="24">
        <v>0</v>
      </c>
      <c r="O29" s="24">
        <v>0</v>
      </c>
      <c r="P29" s="24">
        <v>0</v>
      </c>
      <c r="Q29" s="24">
        <v>0</v>
      </c>
    </row>
    <row r="30" spans="1:19" ht="20.25" customHeight="1">
      <c r="A30" s="3">
        <v>24</v>
      </c>
      <c r="B30" s="1" t="s">
        <v>25</v>
      </c>
      <c r="D30" s="193">
        <v>0</v>
      </c>
      <c r="E30" s="193"/>
      <c r="F30" s="24">
        <v>0</v>
      </c>
      <c r="G30" s="24">
        <v>0</v>
      </c>
      <c r="H30" s="24">
        <v>0</v>
      </c>
      <c r="I30" s="24">
        <v>0</v>
      </c>
      <c r="J30" s="24">
        <v>0</v>
      </c>
      <c r="K30" s="24">
        <v>0</v>
      </c>
      <c r="L30" s="24">
        <v>0</v>
      </c>
      <c r="M30" s="24">
        <v>0</v>
      </c>
      <c r="N30" s="24">
        <v>0</v>
      </c>
      <c r="O30" s="24">
        <v>0</v>
      </c>
      <c r="P30" s="24">
        <v>0</v>
      </c>
      <c r="Q30" s="24">
        <v>0</v>
      </c>
    </row>
    <row r="31" spans="1:19" ht="29.25" customHeight="1">
      <c r="A31" s="3">
        <v>25</v>
      </c>
      <c r="B31" s="194" t="s">
        <v>26</v>
      </c>
      <c r="C31" s="194"/>
      <c r="D31" s="195">
        <v>-218771.41930000053</v>
      </c>
      <c r="E31" s="195"/>
      <c r="F31" s="25">
        <v>-1137897.0393000005</v>
      </c>
      <c r="G31" s="25">
        <v>919125.62</v>
      </c>
      <c r="H31" s="25" t="s">
        <v>63</v>
      </c>
      <c r="I31" s="25" t="s">
        <v>63</v>
      </c>
      <c r="J31" s="25" t="s">
        <v>63</v>
      </c>
      <c r="K31" s="25" t="s">
        <v>63</v>
      </c>
      <c r="L31" s="25" t="s">
        <v>63</v>
      </c>
      <c r="M31" s="25" t="s">
        <v>63</v>
      </c>
      <c r="N31" s="25" t="s">
        <v>63</v>
      </c>
      <c r="O31" s="25" t="s">
        <v>63</v>
      </c>
      <c r="P31" s="25" t="s">
        <v>63</v>
      </c>
      <c r="Q31" s="25" t="s">
        <v>63</v>
      </c>
    </row>
    <row r="32" spans="1:19" ht="27" customHeight="1">
      <c r="A32" s="3">
        <v>26</v>
      </c>
      <c r="B32" s="196" t="s">
        <v>27</v>
      </c>
      <c r="C32" s="196"/>
      <c r="D32" s="191">
        <v>12886989.640250098</v>
      </c>
      <c r="E32" s="191"/>
      <c r="F32" s="26">
        <v>5752203.4693891788</v>
      </c>
      <c r="G32" s="26">
        <v>7134786.1708609201</v>
      </c>
      <c r="H32" s="26" t="e">
        <v>#VALUE!</v>
      </c>
      <c r="I32" s="26" t="s">
        <v>63</v>
      </c>
      <c r="J32" s="26" t="s">
        <v>63</v>
      </c>
      <c r="K32" s="26" t="s">
        <v>63</v>
      </c>
      <c r="L32" s="26" t="s">
        <v>63</v>
      </c>
      <c r="M32" s="26" t="s">
        <v>63</v>
      </c>
      <c r="N32" s="26" t="s">
        <v>63</v>
      </c>
      <c r="O32" s="26" t="s">
        <v>63</v>
      </c>
      <c r="P32" s="26" t="s">
        <v>63</v>
      </c>
      <c r="Q32" s="26" t="s">
        <v>63</v>
      </c>
    </row>
    <row r="33" spans="1:19" ht="12.75" hidden="1" customHeight="1">
      <c r="A33" s="3">
        <v>27</v>
      </c>
      <c r="B33" s="190" t="s">
        <v>28</v>
      </c>
      <c r="C33" s="190"/>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v>5752203.4693891788</v>
      </c>
      <c r="G34" s="30">
        <v>12886989.640250098</v>
      </c>
      <c r="H34" s="30" t="e">
        <v>#VALUE!</v>
      </c>
      <c r="I34" s="30" t="s">
        <v>63</v>
      </c>
      <c r="J34" s="30" t="s">
        <v>63</v>
      </c>
      <c r="K34" s="30" t="s">
        <v>63</v>
      </c>
      <c r="L34" s="30" t="s">
        <v>63</v>
      </c>
      <c r="M34" s="30" t="s">
        <v>63</v>
      </c>
      <c r="N34" s="30" t="s">
        <v>63</v>
      </c>
      <c r="O34" s="30" t="s">
        <v>63</v>
      </c>
      <c r="P34" s="30" t="s">
        <v>63</v>
      </c>
      <c r="Q34" s="30" t="s">
        <v>63</v>
      </c>
      <c r="R34" s="21"/>
    </row>
    <row r="35" spans="1:19" ht="30.75" hidden="1" customHeight="1" outlineLevel="1">
      <c r="A35" s="1" t="s">
        <v>30</v>
      </c>
      <c r="B35" s="31">
        <v>10000000</v>
      </c>
      <c r="C35" s="32" t="s">
        <v>31</v>
      </c>
      <c r="D35" s="33">
        <v>0.9</v>
      </c>
      <c r="E35" s="33">
        <v>0.9</v>
      </c>
      <c r="F35" s="22">
        <v>0</v>
      </c>
      <c r="G35" s="22">
        <v>2886989.640250098</v>
      </c>
      <c r="H35" s="22" t="e">
        <v>#VALUE!</v>
      </c>
      <c r="I35" s="22" t="s">
        <v>63</v>
      </c>
      <c r="J35" s="22" t="s">
        <v>63</v>
      </c>
      <c r="K35" s="22" t="s">
        <v>63</v>
      </c>
      <c r="L35" s="22" t="s">
        <v>63</v>
      </c>
      <c r="M35" s="22" t="s">
        <v>63</v>
      </c>
      <c r="N35" s="22" t="s">
        <v>63</v>
      </c>
      <c r="O35" s="22" t="s">
        <v>63</v>
      </c>
      <c r="P35" s="22" t="s">
        <v>63</v>
      </c>
      <c r="Q35" s="22" t="s">
        <v>63</v>
      </c>
      <c r="R35" s="34"/>
      <c r="S35" s="35"/>
    </row>
    <row r="36" spans="1:19" ht="19.5" hidden="1" customHeight="1" outlineLevel="1">
      <c r="A36" s="1" t="s">
        <v>30</v>
      </c>
      <c r="B36" s="31">
        <v>4000000</v>
      </c>
      <c r="C36" s="32" t="s">
        <v>174</v>
      </c>
      <c r="D36" s="33">
        <v>0.5</v>
      </c>
      <c r="E36" s="33">
        <v>0.75</v>
      </c>
      <c r="F36" s="22">
        <v>1752203.4693891788</v>
      </c>
      <c r="G36" s="22">
        <v>6000000</v>
      </c>
      <c r="H36" s="22" t="e">
        <v>#VALUE!</v>
      </c>
      <c r="I36" s="22" t="s">
        <v>63</v>
      </c>
      <c r="J36" s="22" t="s">
        <v>63</v>
      </c>
      <c r="K36" s="22" t="s">
        <v>63</v>
      </c>
      <c r="L36" s="22" t="s">
        <v>63</v>
      </c>
      <c r="M36" s="22" t="s">
        <v>63</v>
      </c>
      <c r="N36" s="22" t="s">
        <v>63</v>
      </c>
      <c r="O36" s="22" t="s">
        <v>63</v>
      </c>
      <c r="P36" s="22" t="s">
        <v>63</v>
      </c>
      <c r="Q36" s="22" t="s">
        <v>63</v>
      </c>
      <c r="R36" s="34"/>
      <c r="S36" s="35"/>
    </row>
    <row r="37" spans="1:19" ht="21.75" hidden="1" customHeight="1" outlineLevel="1">
      <c r="A37" s="1" t="s">
        <v>30</v>
      </c>
      <c r="B37" s="31">
        <v>0</v>
      </c>
      <c r="C37" s="32" t="s">
        <v>175</v>
      </c>
      <c r="D37" s="33">
        <v>0</v>
      </c>
      <c r="E37" s="33">
        <v>0</v>
      </c>
      <c r="F37" s="22">
        <v>4000000</v>
      </c>
      <c r="G37" s="22">
        <v>4000000</v>
      </c>
      <c r="H37" s="22" t="e">
        <v>#VALUE!</v>
      </c>
      <c r="I37" s="22" t="s">
        <v>63</v>
      </c>
      <c r="J37" s="22" t="s">
        <v>63</v>
      </c>
      <c r="K37" s="22" t="s">
        <v>63</v>
      </c>
      <c r="L37" s="22" t="s">
        <v>63</v>
      </c>
      <c r="M37" s="22" t="s">
        <v>63</v>
      </c>
      <c r="N37" s="22" t="s">
        <v>63</v>
      </c>
      <c r="O37" s="22" t="s">
        <v>63</v>
      </c>
      <c r="P37" s="22" t="s">
        <v>63</v>
      </c>
      <c r="Q37" s="22" t="s">
        <v>63</v>
      </c>
      <c r="R37" s="34"/>
    </row>
    <row r="38" spans="1:19" ht="15.95" hidden="1" customHeight="1" outlineLevel="1">
      <c r="A38" s="1"/>
      <c r="B38" s="36"/>
      <c r="C38" s="1" t="s">
        <v>32</v>
      </c>
      <c r="D38" s="37"/>
      <c r="E38" s="37"/>
      <c r="F38" s="21">
        <v>0</v>
      </c>
      <c r="G38" s="21">
        <v>0</v>
      </c>
      <c r="H38" s="21" t="e">
        <v>#VALUE!</v>
      </c>
      <c r="I38" s="21" t="s">
        <v>63</v>
      </c>
      <c r="J38" s="21" t="s">
        <v>63</v>
      </c>
      <c r="K38" s="21" t="s">
        <v>63</v>
      </c>
      <c r="L38" s="21" t="s">
        <v>63</v>
      </c>
      <c r="M38" s="21" t="s">
        <v>63</v>
      </c>
      <c r="N38" s="21" t="s">
        <v>63</v>
      </c>
      <c r="O38" s="21" t="s">
        <v>63</v>
      </c>
      <c r="P38" s="21" t="s">
        <v>63</v>
      </c>
      <c r="Q38" s="21" t="s">
        <v>63</v>
      </c>
      <c r="R38" s="38"/>
    </row>
    <row r="39" spans="1:19" ht="23.25" customHeight="1" collapsed="1">
      <c r="A39" s="1" t="s">
        <v>33</v>
      </c>
      <c r="D39" s="39"/>
      <c r="E39" s="39"/>
      <c r="F39" s="22">
        <v>876101.7346945894</v>
      </c>
      <c r="G39" s="22">
        <v>5598290.6762250885</v>
      </c>
      <c r="H39" s="22" t="e">
        <v>#VALUE!</v>
      </c>
      <c r="I39" s="22" t="s">
        <v>63</v>
      </c>
      <c r="J39" s="22" t="s">
        <v>63</v>
      </c>
      <c r="K39" s="22" t="s">
        <v>63</v>
      </c>
      <c r="L39" s="22" t="s">
        <v>63</v>
      </c>
      <c r="M39" s="22" t="s">
        <v>63</v>
      </c>
      <c r="N39" s="22" t="s">
        <v>63</v>
      </c>
      <c r="O39" s="22" t="s">
        <v>63</v>
      </c>
      <c r="P39" s="22" t="s">
        <v>63</v>
      </c>
      <c r="Q39" s="22" t="s">
        <v>63</v>
      </c>
      <c r="R39" s="34" t="s">
        <v>34</v>
      </c>
    </row>
    <row r="40" spans="1:19" ht="20.25" customHeight="1">
      <c r="A40" s="1" t="s">
        <v>35</v>
      </c>
      <c r="F40" s="22">
        <v>876101.7346945894</v>
      </c>
      <c r="G40" s="22">
        <v>4722188.9415304996</v>
      </c>
      <c r="H40" s="22" t="e">
        <v>#VALUE!</v>
      </c>
      <c r="I40" s="22" t="s">
        <v>63</v>
      </c>
      <c r="J40" s="22" t="s">
        <v>63</v>
      </c>
      <c r="K40" s="22" t="s">
        <v>63</v>
      </c>
      <c r="L40" s="22" t="s">
        <v>63</v>
      </c>
      <c r="M40" s="22" t="s">
        <v>63</v>
      </c>
      <c r="N40" s="22" t="s">
        <v>63</v>
      </c>
      <c r="O40" s="22" t="s">
        <v>63</v>
      </c>
      <c r="P40" s="22" t="s">
        <v>63</v>
      </c>
      <c r="Q40" s="22" t="s">
        <v>63</v>
      </c>
      <c r="R40" s="38"/>
    </row>
    <row r="41" spans="1:19" ht="24.75" customHeight="1">
      <c r="A41" s="190" t="s">
        <v>36</v>
      </c>
      <c r="B41" s="190"/>
      <c r="C41" s="190"/>
      <c r="D41" s="191">
        <v>-5598290.6762250885</v>
      </c>
      <c r="E41" s="191"/>
      <c r="F41" s="40">
        <v>-876101.7346945894</v>
      </c>
      <c r="G41" s="40">
        <v>-4722188.9415304996</v>
      </c>
      <c r="H41" s="40" t="e">
        <v>#VALUE!</v>
      </c>
      <c r="I41" s="40" t="s">
        <v>63</v>
      </c>
      <c r="J41" s="40" t="s">
        <v>63</v>
      </c>
      <c r="K41" s="40" t="s">
        <v>63</v>
      </c>
      <c r="L41" s="40" t="s">
        <v>63</v>
      </c>
      <c r="M41" s="40" t="s">
        <v>63</v>
      </c>
      <c r="N41" s="40" t="s">
        <v>63</v>
      </c>
      <c r="O41" s="40" t="s">
        <v>63</v>
      </c>
      <c r="P41" s="40" t="s">
        <v>63</v>
      </c>
      <c r="Q41" s="40" t="s">
        <v>63</v>
      </c>
      <c r="R41" s="34"/>
    </row>
    <row r="42" spans="1:19" ht="26.25" customHeight="1" thickBot="1">
      <c r="A42" s="192" t="s">
        <v>37</v>
      </c>
      <c r="B42" s="192"/>
      <c r="C42" s="192"/>
      <c r="D42" s="41"/>
      <c r="E42" s="41"/>
      <c r="F42" s="42">
        <v>4876101.7346945889</v>
      </c>
      <c r="G42" s="42">
        <v>7288698.9640250094</v>
      </c>
      <c r="H42" s="42" t="e">
        <v>#VALUE!</v>
      </c>
      <c r="I42" s="42" t="s">
        <v>63</v>
      </c>
      <c r="J42" s="42" t="s">
        <v>63</v>
      </c>
      <c r="K42" s="42" t="s">
        <v>63</v>
      </c>
      <c r="L42" s="42" t="s">
        <v>63</v>
      </c>
      <c r="M42" s="42" t="s">
        <v>63</v>
      </c>
      <c r="N42" s="42" t="s">
        <v>63</v>
      </c>
      <c r="O42" s="42" t="s">
        <v>63</v>
      </c>
      <c r="P42" s="42" t="s">
        <v>63</v>
      </c>
      <c r="Q42" s="42" t="s">
        <v>63</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37912-5CD5-4F54-8F7B-18BFED7C706C}">
  <sheetPr>
    <tabColor theme="8" tint="-0.249977111117893"/>
  </sheetPr>
  <dimension ref="A1:T504"/>
  <sheetViews>
    <sheetView zoomScaleNormal="100" zoomScaleSheetLayoutView="100" workbookViewId="0">
      <pane xSplit="4" ySplit="5" topLeftCell="E123" activePane="bottomRight" state="frozen"/>
      <selection sqref="A1:XFD1048576"/>
      <selection pane="topRight" sqref="A1:XFD1048576"/>
      <selection pane="bottomLeft" sqref="A1:XFD1048576"/>
      <selection pane="bottomRight" sqref="A1:XFD1048576"/>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140625"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38</v>
      </c>
      <c r="B2" s="180"/>
      <c r="C2" s="180"/>
      <c r="D2" s="180"/>
      <c r="E2" s="180"/>
      <c r="F2" s="180"/>
      <c r="G2" s="180"/>
      <c r="H2" s="180"/>
      <c r="I2" s="180"/>
      <c r="J2" s="180"/>
      <c r="K2" s="180"/>
      <c r="L2" s="180"/>
      <c r="M2" s="180"/>
      <c r="N2" s="180"/>
      <c r="O2" s="180"/>
      <c r="P2" s="180"/>
      <c r="Q2" s="180"/>
      <c r="R2" s="180"/>
    </row>
    <row r="3" spans="1:18" ht="38.25" customHeight="1">
      <c r="A3"/>
    </row>
    <row r="4" spans="1:18">
      <c r="A4" s="51" t="s">
        <v>2</v>
      </c>
      <c r="E4" s="52"/>
      <c r="F4" s="52"/>
      <c r="G4" s="52"/>
      <c r="H4" s="52"/>
      <c r="I4" s="52"/>
      <c r="J4" s="52"/>
      <c r="K4" s="52"/>
      <c r="L4" s="52"/>
      <c r="M4" s="52"/>
      <c r="N4" s="52"/>
      <c r="O4" s="52"/>
      <c r="P4" s="52"/>
    </row>
    <row r="5" spans="1:18">
      <c r="A5" s="53" t="s">
        <v>3</v>
      </c>
      <c r="C5" t="s">
        <v>39</v>
      </c>
      <c r="D5" s="54" t="s">
        <v>5</v>
      </c>
      <c r="E5" s="7">
        <v>44957</v>
      </c>
      <c r="F5" s="7">
        <f t="shared" ref="F5:P5" si="0">EOMONTH(E5,1)</f>
        <v>44985</v>
      </c>
      <c r="G5" s="7">
        <f t="shared" si="0"/>
        <v>45016</v>
      </c>
      <c r="H5" s="7">
        <f t="shared" si="0"/>
        <v>45046</v>
      </c>
      <c r="I5" s="7">
        <f t="shared" si="0"/>
        <v>45077</v>
      </c>
      <c r="J5" s="7">
        <f t="shared" si="0"/>
        <v>45107</v>
      </c>
      <c r="K5" s="7">
        <f t="shared" si="0"/>
        <v>45138</v>
      </c>
      <c r="L5" s="7">
        <f t="shared" si="0"/>
        <v>45169</v>
      </c>
      <c r="M5" s="7">
        <f t="shared" si="0"/>
        <v>45199</v>
      </c>
      <c r="N5" s="7">
        <f t="shared" si="0"/>
        <v>45230</v>
      </c>
      <c r="O5" s="7">
        <f t="shared" si="0"/>
        <v>45260</v>
      </c>
      <c r="P5" s="7">
        <f t="shared" si="0"/>
        <v>45291</v>
      </c>
      <c r="Q5" s="55"/>
      <c r="R5" s="7" t="s">
        <v>40</v>
      </c>
    </row>
    <row r="6" spans="1:18">
      <c r="A6" s="51"/>
      <c r="B6" s="56" t="s">
        <v>41</v>
      </c>
      <c r="C6" s="57"/>
    </row>
    <row r="7" spans="1:18">
      <c r="A7" s="51">
        <f>A6+1</f>
        <v>1</v>
      </c>
      <c r="B7" s="1" t="s">
        <v>42</v>
      </c>
      <c r="C7" s="2"/>
      <c r="D7" s="58">
        <f>SUM(E7:P7)</f>
        <v>14415672.706500001</v>
      </c>
      <c r="E7" s="58">
        <f>E24-SUM(E8:E23)</f>
        <v>11933843.886700001</v>
      </c>
      <c r="F7" s="58">
        <f t="shared" ref="F7:P7" si="1">F24-SUM(F8:F23)</f>
        <v>2481828.8198000006</v>
      </c>
      <c r="G7" s="58">
        <f t="shared" si="1"/>
        <v>0</v>
      </c>
      <c r="H7" s="58">
        <f t="shared" si="1"/>
        <v>0</v>
      </c>
      <c r="I7" s="58">
        <f t="shared" si="1"/>
        <v>0</v>
      </c>
      <c r="J7" s="58">
        <f t="shared" si="1"/>
        <v>0</v>
      </c>
      <c r="K7" s="58">
        <f t="shared" si="1"/>
        <v>0</v>
      </c>
      <c r="L7" s="58">
        <f t="shared" si="1"/>
        <v>0</v>
      </c>
      <c r="M7" s="58">
        <f t="shared" si="1"/>
        <v>0</v>
      </c>
      <c r="N7" s="58">
        <f t="shared" si="1"/>
        <v>0</v>
      </c>
      <c r="O7" s="58">
        <f t="shared" si="1"/>
        <v>0</v>
      </c>
      <c r="P7" s="58">
        <f t="shared" si="1"/>
        <v>0</v>
      </c>
      <c r="Q7" s="59"/>
      <c r="R7" s="60">
        <f t="shared" ref="R7:R23" si="2">SUM(E7:P7)</f>
        <v>14415672.706500001</v>
      </c>
    </row>
    <row r="8" spans="1:18">
      <c r="A8" s="51">
        <v>2</v>
      </c>
      <c r="B8" s="61" t="s">
        <v>43</v>
      </c>
      <c r="C8" s="62">
        <v>100096</v>
      </c>
      <c r="D8" s="58">
        <f t="shared" ref="D8:D23" si="3">SUM(E8:P8)</f>
        <v>2577806.71</v>
      </c>
      <c r="E8" s="63">
        <f>'[1]Input Tab'!C19</f>
        <v>1288900.04</v>
      </c>
      <c r="F8" s="63">
        <f>'[1]Input Tab'!D19</f>
        <v>1288906.67</v>
      </c>
      <c r="G8" s="63">
        <f>'[1]Input Tab'!E19</f>
        <v>0</v>
      </c>
      <c r="H8" s="63">
        <f>'[1]Input Tab'!F19</f>
        <v>0</v>
      </c>
      <c r="I8" s="63">
        <f>'[1]Input Tab'!G19</f>
        <v>0</v>
      </c>
      <c r="J8" s="63">
        <f>'[1]Input Tab'!H19</f>
        <v>0</v>
      </c>
      <c r="K8" s="63">
        <f>'[1]Input Tab'!I19</f>
        <v>0</v>
      </c>
      <c r="L8" s="63">
        <f>'[1]Input Tab'!J19</f>
        <v>0</v>
      </c>
      <c r="M8" s="63">
        <f>'[1]Input Tab'!K19</f>
        <v>0</v>
      </c>
      <c r="N8" s="63">
        <f>'[1]Input Tab'!L19</f>
        <v>0</v>
      </c>
      <c r="O8" s="63">
        <f>'[1]Input Tab'!M19</f>
        <v>0</v>
      </c>
      <c r="P8" s="63">
        <f>'[1]Input Tab'!N19</f>
        <v>0</v>
      </c>
      <c r="Q8" s="59"/>
      <c r="R8" s="60">
        <f t="shared" si="2"/>
        <v>2577806.71</v>
      </c>
    </row>
    <row r="9" spans="1:18">
      <c r="A9" s="51">
        <v>3</v>
      </c>
      <c r="B9" s="61" t="s">
        <v>44</v>
      </c>
      <c r="C9" s="62">
        <v>107240</v>
      </c>
      <c r="D9" s="58">
        <f t="shared" si="3"/>
        <v>257528.06</v>
      </c>
      <c r="E9" s="63">
        <f>'[1]Input Tab'!C20</f>
        <v>133661.31</v>
      </c>
      <c r="F9" s="63">
        <f>'[1]Input Tab'!D20</f>
        <v>123866.75</v>
      </c>
      <c r="G9" s="63">
        <f>'[1]Input Tab'!E20</f>
        <v>0</v>
      </c>
      <c r="H9" s="63">
        <f>'[1]Input Tab'!F20</f>
        <v>0</v>
      </c>
      <c r="I9" s="63">
        <f>'[1]Input Tab'!G20</f>
        <v>0</v>
      </c>
      <c r="J9" s="63">
        <f>'[1]Input Tab'!H20</f>
        <v>0</v>
      </c>
      <c r="K9" s="63">
        <f>'[1]Input Tab'!I20</f>
        <v>0</v>
      </c>
      <c r="L9" s="63">
        <f>'[1]Input Tab'!J20</f>
        <v>0</v>
      </c>
      <c r="M9" s="63">
        <f>'[1]Input Tab'!K20</f>
        <v>0</v>
      </c>
      <c r="N9" s="63">
        <f>'[1]Input Tab'!L20</f>
        <v>0</v>
      </c>
      <c r="O9" s="63">
        <f>'[1]Input Tab'!M20</f>
        <v>0</v>
      </c>
      <c r="P9" s="63">
        <f>'[1]Input Tab'!N20</f>
        <v>0</v>
      </c>
      <c r="Q9" s="59"/>
      <c r="R9" s="60">
        <f>SUM(E9:P9)</f>
        <v>257528.06</v>
      </c>
    </row>
    <row r="10" spans="1:18">
      <c r="A10" s="51">
        <v>4</v>
      </c>
      <c r="B10" s="1" t="s">
        <v>45</v>
      </c>
      <c r="C10" s="2">
        <v>100131</v>
      </c>
      <c r="D10" s="58">
        <f t="shared" si="3"/>
        <v>394216</v>
      </c>
      <c r="E10" s="63">
        <f>'[1]Input Tab'!C21</f>
        <v>197108</v>
      </c>
      <c r="F10" s="63">
        <f>'[1]Input Tab'!D21</f>
        <v>197108</v>
      </c>
      <c r="G10" s="63">
        <f>'[1]Input Tab'!E21</f>
        <v>0</v>
      </c>
      <c r="H10" s="63">
        <f>'[1]Input Tab'!F21</f>
        <v>0</v>
      </c>
      <c r="I10" s="63">
        <f>'[1]Input Tab'!G21</f>
        <v>0</v>
      </c>
      <c r="J10" s="63">
        <f>'[1]Input Tab'!H21</f>
        <v>0</v>
      </c>
      <c r="K10" s="63">
        <f>'[1]Input Tab'!I21</f>
        <v>0</v>
      </c>
      <c r="L10" s="63">
        <f>'[1]Input Tab'!J21</f>
        <v>0</v>
      </c>
      <c r="M10" s="63">
        <f>'[1]Input Tab'!K21</f>
        <v>0</v>
      </c>
      <c r="N10" s="63">
        <f>'[1]Input Tab'!L21</f>
        <v>0</v>
      </c>
      <c r="O10" s="63">
        <f>'[1]Input Tab'!M21</f>
        <v>0</v>
      </c>
      <c r="P10" s="63">
        <f>'[1]Input Tab'!N21</f>
        <v>0</v>
      </c>
      <c r="Q10" s="59"/>
      <c r="R10" s="60">
        <f t="shared" si="2"/>
        <v>394216</v>
      </c>
    </row>
    <row r="11" spans="1:18" ht="13.5" customHeight="1">
      <c r="A11" s="51">
        <v>5</v>
      </c>
      <c r="B11" s="1" t="s">
        <v>46</v>
      </c>
      <c r="C11" s="2">
        <v>100085</v>
      </c>
      <c r="D11" s="58">
        <f t="shared" si="3"/>
        <v>5638908.04</v>
      </c>
      <c r="E11" s="64">
        <f>'[1]Input Tab'!C22</f>
        <v>2811499.92</v>
      </c>
      <c r="F11" s="64">
        <f>'[1]Input Tab'!D22</f>
        <v>2827408.12</v>
      </c>
      <c r="G11" s="64">
        <f>'[1]Input Tab'!E22</f>
        <v>0</v>
      </c>
      <c r="H11" s="64">
        <f>'[1]Input Tab'!F22</f>
        <v>0</v>
      </c>
      <c r="I11" s="64">
        <f>'[1]Input Tab'!G22</f>
        <v>0</v>
      </c>
      <c r="J11" s="64">
        <f>'[1]Input Tab'!H22</f>
        <v>0</v>
      </c>
      <c r="K11" s="64">
        <f>'[1]Input Tab'!I22</f>
        <v>0</v>
      </c>
      <c r="L11" s="64">
        <f>'[1]Input Tab'!J22</f>
        <v>0</v>
      </c>
      <c r="M11" s="64">
        <f>'[1]Input Tab'!K22</f>
        <v>0</v>
      </c>
      <c r="N11" s="64">
        <f>'[1]Input Tab'!L22</f>
        <v>0</v>
      </c>
      <c r="O11" s="64">
        <f>'[1]Input Tab'!M22</f>
        <v>0</v>
      </c>
      <c r="P11" s="64">
        <f>'[1]Input Tab'!N22</f>
        <v>0</v>
      </c>
      <c r="Q11" s="59"/>
      <c r="R11" s="60">
        <f t="shared" si="2"/>
        <v>5638908.04</v>
      </c>
    </row>
    <row r="12" spans="1:18" ht="14.25">
      <c r="A12" s="51">
        <f>A11+1</f>
        <v>6</v>
      </c>
      <c r="B12" s="1" t="s">
        <v>47</v>
      </c>
      <c r="C12" s="65" t="s">
        <v>48</v>
      </c>
      <c r="D12" s="58">
        <f t="shared" si="3"/>
        <v>0</v>
      </c>
      <c r="E12" s="64">
        <f>'[1]Input Tab'!C23</f>
        <v>0</v>
      </c>
      <c r="F12" s="64">
        <f>'[1]Input Tab'!D23</f>
        <v>0</v>
      </c>
      <c r="G12" s="64">
        <f>'[1]Input Tab'!E23</f>
        <v>0</v>
      </c>
      <c r="H12" s="64">
        <f>'[1]Input Tab'!F23</f>
        <v>0</v>
      </c>
      <c r="I12" s="64">
        <f>'[1]Input Tab'!G23</f>
        <v>0</v>
      </c>
      <c r="J12" s="64">
        <f>'[1]Input Tab'!H23</f>
        <v>0</v>
      </c>
      <c r="K12" s="64">
        <f>'[1]Input Tab'!I23</f>
        <v>0</v>
      </c>
      <c r="L12" s="64">
        <f>'[1]Input Tab'!J23</f>
        <v>0</v>
      </c>
      <c r="M12" s="63">
        <f>'[1]Input Tab'!K23</f>
        <v>0</v>
      </c>
      <c r="N12" s="63">
        <f>'[1]Input Tab'!L23</f>
        <v>0</v>
      </c>
      <c r="O12" s="64">
        <f>'[1]Input Tab'!M23</f>
        <v>0</v>
      </c>
      <c r="P12" s="64">
        <f>'[1]Input Tab'!N23</f>
        <v>0</v>
      </c>
      <c r="Q12" s="59"/>
      <c r="R12" s="60">
        <f t="shared" si="2"/>
        <v>0</v>
      </c>
    </row>
    <row r="13" spans="1:18">
      <c r="A13" s="51">
        <f t="shared" ref="A13:A16" si="4">A12+1</f>
        <v>7</v>
      </c>
      <c r="B13" t="s">
        <v>49</v>
      </c>
      <c r="C13" s="65">
        <v>100137</v>
      </c>
      <c r="D13" s="58">
        <f t="shared" si="3"/>
        <v>2438.8999999999996</v>
      </c>
      <c r="E13" s="64">
        <f>'[1]Input Tab'!C24</f>
        <v>1347.55</v>
      </c>
      <c r="F13" s="64">
        <f>'[1]Input Tab'!D24</f>
        <v>1091.3499999999999</v>
      </c>
      <c r="G13" s="64">
        <f>'[1]Input Tab'!E24</f>
        <v>0</v>
      </c>
      <c r="H13" s="64">
        <f>'[1]Input Tab'!F24</f>
        <v>0</v>
      </c>
      <c r="I13" s="64">
        <f>'[1]Input Tab'!G24</f>
        <v>0</v>
      </c>
      <c r="J13" s="64">
        <f>'[1]Input Tab'!H24</f>
        <v>0</v>
      </c>
      <c r="K13" s="64">
        <f>'[1]Input Tab'!I24</f>
        <v>0</v>
      </c>
      <c r="L13" s="64">
        <f>'[1]Input Tab'!J24</f>
        <v>0</v>
      </c>
      <c r="M13" s="64">
        <f>'[1]Input Tab'!K24</f>
        <v>0</v>
      </c>
      <c r="N13" s="64">
        <f>'[1]Input Tab'!L24</f>
        <v>0</v>
      </c>
      <c r="O13" s="64">
        <f>'[1]Input Tab'!M24</f>
        <v>0</v>
      </c>
      <c r="P13" s="64">
        <f>'[1]Input Tab'!N24</f>
        <v>0</v>
      </c>
      <c r="Q13" s="59"/>
      <c r="R13" s="60">
        <f t="shared" si="2"/>
        <v>2438.8999999999996</v>
      </c>
    </row>
    <row r="14" spans="1:18">
      <c r="A14" s="51">
        <f t="shared" si="4"/>
        <v>8</v>
      </c>
      <c r="B14" t="s">
        <v>50</v>
      </c>
      <c r="C14" s="2" t="s">
        <v>51</v>
      </c>
      <c r="D14" s="58">
        <f t="shared" si="3"/>
        <v>179947.55</v>
      </c>
      <c r="E14" s="64">
        <f>'[1]Input Tab'!C25</f>
        <v>95242.02</v>
      </c>
      <c r="F14" s="64">
        <f>'[1]Input Tab'!D25</f>
        <v>84705.53</v>
      </c>
      <c r="G14" s="64">
        <f>'[1]Input Tab'!E25</f>
        <v>0</v>
      </c>
      <c r="H14" s="64">
        <f>'[1]Input Tab'!F25</f>
        <v>0</v>
      </c>
      <c r="I14" s="64">
        <f>'[1]Input Tab'!G25</f>
        <v>0</v>
      </c>
      <c r="J14" s="64">
        <f>'[1]Input Tab'!H25</f>
        <v>0</v>
      </c>
      <c r="K14" s="64">
        <f>'[1]Input Tab'!I25</f>
        <v>0</v>
      </c>
      <c r="L14" s="64">
        <f>'[1]Input Tab'!J25</f>
        <v>0</v>
      </c>
      <c r="M14" s="64">
        <f>'[1]Input Tab'!K25</f>
        <v>0</v>
      </c>
      <c r="N14" s="64">
        <f>'[1]Input Tab'!L25</f>
        <v>0</v>
      </c>
      <c r="O14" s="64">
        <f>'[1]Input Tab'!M25</f>
        <v>0</v>
      </c>
      <c r="P14" s="64">
        <f>'[1]Input Tab'!N25</f>
        <v>0</v>
      </c>
      <c r="Q14" s="59"/>
      <c r="R14" s="60">
        <f t="shared" si="2"/>
        <v>179947.55</v>
      </c>
    </row>
    <row r="15" spans="1:18">
      <c r="A15" s="51">
        <f t="shared" si="4"/>
        <v>9</v>
      </c>
      <c r="B15" s="1" t="s">
        <v>52</v>
      </c>
      <c r="C15" s="2">
        <v>185895</v>
      </c>
      <c r="D15" s="58">
        <f t="shared" si="3"/>
        <v>59429.9</v>
      </c>
      <c r="E15" s="64">
        <f>'[1]Input Tab'!C35</f>
        <v>0</v>
      </c>
      <c r="F15" s="64">
        <f>'[1]Input Tab'!D35</f>
        <v>59429.9</v>
      </c>
      <c r="G15" s="64">
        <f>'[1]Input Tab'!E35</f>
        <v>0</v>
      </c>
      <c r="H15" s="64">
        <f>'[1]Input Tab'!F35</f>
        <v>0</v>
      </c>
      <c r="I15" s="64">
        <f>'[1]Input Tab'!G35</f>
        <v>0</v>
      </c>
      <c r="J15" s="64">
        <f>'[1]Input Tab'!H35</f>
        <v>0</v>
      </c>
      <c r="K15" s="64">
        <f>'[1]Input Tab'!I35</f>
        <v>0</v>
      </c>
      <c r="L15" s="64">
        <f>'[1]Input Tab'!J35</f>
        <v>0</v>
      </c>
      <c r="M15" s="64">
        <f>'[1]Input Tab'!K35</f>
        <v>0</v>
      </c>
      <c r="N15" s="64">
        <f>'[1]Input Tab'!L35</f>
        <v>0</v>
      </c>
      <c r="O15" s="64">
        <f>'[1]Input Tab'!M35</f>
        <v>0</v>
      </c>
      <c r="P15" s="64">
        <f>'[1]Input Tab'!N35</f>
        <v>0</v>
      </c>
      <c r="Q15" s="59"/>
      <c r="R15" s="60">
        <f t="shared" si="2"/>
        <v>59429.9</v>
      </c>
    </row>
    <row r="16" spans="1:18" ht="12.75" customHeight="1">
      <c r="A16" s="51">
        <f t="shared" si="4"/>
        <v>10</v>
      </c>
      <c r="B16" t="s">
        <v>53</v>
      </c>
      <c r="C16" s="2">
        <v>186298</v>
      </c>
      <c r="D16" s="58">
        <f t="shared" si="3"/>
        <v>472773</v>
      </c>
      <c r="E16" s="64">
        <f>'[1]Input Tab'!C36</f>
        <v>296366.88</v>
      </c>
      <c r="F16" s="64">
        <f>'[1]Input Tab'!D36</f>
        <v>176406.12</v>
      </c>
      <c r="G16" s="64">
        <f>'[1]Input Tab'!E36</f>
        <v>0</v>
      </c>
      <c r="H16" s="64">
        <f>'[1]Input Tab'!F36</f>
        <v>0</v>
      </c>
      <c r="I16" s="64">
        <f>'[1]Input Tab'!G36</f>
        <v>0</v>
      </c>
      <c r="J16" s="64">
        <f>'[1]Input Tab'!H36</f>
        <v>0</v>
      </c>
      <c r="K16" s="64">
        <f>'[1]Input Tab'!I36</f>
        <v>0</v>
      </c>
      <c r="L16" s="64">
        <f>'[1]Input Tab'!J36</f>
        <v>0</v>
      </c>
      <c r="M16" s="64">
        <f>'[1]Input Tab'!K36</f>
        <v>0</v>
      </c>
      <c r="N16" s="64">
        <f>'[1]Input Tab'!L36</f>
        <v>0</v>
      </c>
      <c r="O16" s="64">
        <f>'[1]Input Tab'!M36</f>
        <v>0</v>
      </c>
      <c r="P16" s="64">
        <f>'[1]Input Tab'!N36</f>
        <v>0</v>
      </c>
      <c r="Q16" s="59"/>
      <c r="R16" s="60">
        <f t="shared" si="2"/>
        <v>472773</v>
      </c>
    </row>
    <row r="17" spans="1:20">
      <c r="A17" s="51">
        <f>A16+1</f>
        <v>11</v>
      </c>
      <c r="B17" s="1" t="s">
        <v>54</v>
      </c>
      <c r="C17" s="2">
        <v>223063</v>
      </c>
      <c r="D17" s="58">
        <f t="shared" si="3"/>
        <v>984833.88</v>
      </c>
      <c r="E17" s="64">
        <f>'[1]Input Tab'!C37</f>
        <v>482202.94</v>
      </c>
      <c r="F17" s="64">
        <f>'[1]Input Tab'!D37</f>
        <v>502630.94</v>
      </c>
      <c r="G17" s="64">
        <f>'[1]Input Tab'!E37</f>
        <v>0</v>
      </c>
      <c r="H17" s="64">
        <f>'[1]Input Tab'!F37</f>
        <v>0</v>
      </c>
      <c r="I17" s="64">
        <f>'[1]Input Tab'!G37</f>
        <v>0</v>
      </c>
      <c r="J17" s="64">
        <f>'[1]Input Tab'!H37</f>
        <v>0</v>
      </c>
      <c r="K17" s="64">
        <f>'[1]Input Tab'!I37</f>
        <v>0</v>
      </c>
      <c r="L17" s="64">
        <f>'[1]Input Tab'!J37</f>
        <v>0</v>
      </c>
      <c r="M17" s="64">
        <f>'[1]Input Tab'!K37</f>
        <v>0</v>
      </c>
      <c r="N17" s="64">
        <f>'[1]Input Tab'!L37</f>
        <v>0</v>
      </c>
      <c r="O17" s="64">
        <f>'[1]Input Tab'!M37</f>
        <v>0</v>
      </c>
      <c r="P17" s="64">
        <f>'[1]Input Tab'!N37</f>
        <v>0</v>
      </c>
      <c r="Q17" s="59"/>
      <c r="R17" s="60">
        <f t="shared" si="2"/>
        <v>984833.88</v>
      </c>
    </row>
    <row r="18" spans="1:20">
      <c r="A18" s="51">
        <f>A17+1</f>
        <v>12</v>
      </c>
      <c r="B18" s="1" t="s">
        <v>55</v>
      </c>
      <c r="C18" s="2">
        <v>102475</v>
      </c>
      <c r="D18" s="58">
        <f t="shared" si="3"/>
        <v>0</v>
      </c>
      <c r="E18" s="63">
        <f>'[1]Input Tab'!C38</f>
        <v>0</v>
      </c>
      <c r="F18" s="63">
        <f>'[1]Input Tab'!D38</f>
        <v>0</v>
      </c>
      <c r="G18" s="63">
        <f>'[1]Input Tab'!E38</f>
        <v>0</v>
      </c>
      <c r="H18" s="63">
        <f>'[1]Input Tab'!F38</f>
        <v>0</v>
      </c>
      <c r="I18" s="63">
        <f>'[1]Input Tab'!G38</f>
        <v>0</v>
      </c>
      <c r="J18" s="63">
        <f>'[1]Input Tab'!H38</f>
        <v>0</v>
      </c>
      <c r="K18" s="63">
        <f>'[1]Input Tab'!I38</f>
        <v>0</v>
      </c>
      <c r="L18" s="63">
        <f>'[1]Input Tab'!J38</f>
        <v>0</v>
      </c>
      <c r="M18" s="63">
        <f>'[1]Input Tab'!K38</f>
        <v>0</v>
      </c>
      <c r="N18" s="63">
        <f>'[1]Input Tab'!L38</f>
        <v>0</v>
      </c>
      <c r="O18" s="63">
        <f>'[1]Input Tab'!M38</f>
        <v>0</v>
      </c>
      <c r="P18" s="63">
        <f>'[1]Input Tab'!N38</f>
        <v>0</v>
      </c>
      <c r="Q18" s="59"/>
      <c r="R18" s="60">
        <f t="shared" si="2"/>
        <v>0</v>
      </c>
    </row>
    <row r="19" spans="1:20">
      <c r="A19" s="51">
        <f>A18+1</f>
        <v>13</v>
      </c>
      <c r="B19" s="1" t="s">
        <v>56</v>
      </c>
      <c r="C19" s="2" t="s">
        <v>57</v>
      </c>
      <c r="D19" s="58">
        <f t="shared" si="3"/>
        <v>5152991.58</v>
      </c>
      <c r="E19" s="63">
        <f>'[1]Input Tab'!C39</f>
        <v>2531637.35</v>
      </c>
      <c r="F19" s="63">
        <f>'[1]Input Tab'!D39</f>
        <v>2621354.23</v>
      </c>
      <c r="G19" s="63">
        <f>'[1]Input Tab'!E39</f>
        <v>0</v>
      </c>
      <c r="H19" s="63">
        <f>'[1]Input Tab'!F39</f>
        <v>0</v>
      </c>
      <c r="I19" s="63">
        <f>'[1]Input Tab'!G39</f>
        <v>0</v>
      </c>
      <c r="J19" s="63">
        <f>'[1]Input Tab'!H39</f>
        <v>0</v>
      </c>
      <c r="K19" s="63">
        <f>'[1]Input Tab'!I39</f>
        <v>0</v>
      </c>
      <c r="L19" s="63">
        <f>'[1]Input Tab'!J39</f>
        <v>0</v>
      </c>
      <c r="M19" s="63">
        <f>'[1]Input Tab'!K39</f>
        <v>0</v>
      </c>
      <c r="N19" s="63">
        <f>'[1]Input Tab'!L39</f>
        <v>0</v>
      </c>
      <c r="O19" s="63">
        <f>'[1]Input Tab'!M39</f>
        <v>0</v>
      </c>
      <c r="P19" s="63">
        <f>'[1]Input Tab'!N39</f>
        <v>0</v>
      </c>
      <c r="Q19" s="59"/>
      <c r="R19" s="60">
        <f t="shared" si="2"/>
        <v>5152991.58</v>
      </c>
    </row>
    <row r="20" spans="1:20">
      <c r="A20" s="51">
        <f>A19+1</f>
        <v>14</v>
      </c>
      <c r="B20" s="1" t="s">
        <v>58</v>
      </c>
      <c r="C20" s="2">
        <v>181462</v>
      </c>
      <c r="D20" s="58">
        <f t="shared" si="3"/>
        <v>4751945.0600000005</v>
      </c>
      <c r="E20" s="63">
        <f>'[1]Input Tab'!C40</f>
        <v>2022133.94</v>
      </c>
      <c r="F20" s="63">
        <f>'[1]Input Tab'!D40</f>
        <v>2729811.12</v>
      </c>
      <c r="G20" s="63">
        <f>'[1]Input Tab'!E40</f>
        <v>0</v>
      </c>
      <c r="H20" s="63">
        <f>'[1]Input Tab'!F40</f>
        <v>0</v>
      </c>
      <c r="I20" s="63">
        <f>'[1]Input Tab'!G40</f>
        <v>0</v>
      </c>
      <c r="J20" s="63">
        <f>'[1]Input Tab'!H40</f>
        <v>0</v>
      </c>
      <c r="K20" s="63">
        <f>'[1]Input Tab'!I40</f>
        <v>0</v>
      </c>
      <c r="L20" s="63">
        <f>'[1]Input Tab'!J40</f>
        <v>0</v>
      </c>
      <c r="M20" s="63">
        <f>'[1]Input Tab'!K40</f>
        <v>0</v>
      </c>
      <c r="N20" s="63">
        <f>'[1]Input Tab'!L40</f>
        <v>0</v>
      </c>
      <c r="O20" s="63">
        <f>'[1]Input Tab'!M40</f>
        <v>0</v>
      </c>
      <c r="P20" s="63">
        <f>'[1]Input Tab'!N40</f>
        <v>0</v>
      </c>
      <c r="Q20" s="59"/>
      <c r="R20" s="60">
        <f t="shared" si="2"/>
        <v>4751945.0600000005</v>
      </c>
    </row>
    <row r="21" spans="1:20">
      <c r="A21" s="51">
        <f t="shared" ref="A21:A24" si="5">A20+1</f>
        <v>15</v>
      </c>
      <c r="B21" s="1" t="s">
        <v>59</v>
      </c>
      <c r="C21" s="2"/>
      <c r="D21" s="58">
        <f t="shared" si="3"/>
        <v>2000049.47</v>
      </c>
      <c r="E21" s="63">
        <f>'[1]Input Tab'!C41</f>
        <v>790566.54</v>
      </c>
      <c r="F21" s="63">
        <f>'[1]Input Tab'!D41</f>
        <v>1209482.93</v>
      </c>
      <c r="G21" s="63">
        <f>'[1]Input Tab'!E41</f>
        <v>0</v>
      </c>
      <c r="H21" s="63">
        <f>'[1]Input Tab'!F41</f>
        <v>0</v>
      </c>
      <c r="I21" s="63">
        <f>'[1]Input Tab'!G41</f>
        <v>0</v>
      </c>
      <c r="J21" s="63">
        <f>'[1]Input Tab'!H41</f>
        <v>0</v>
      </c>
      <c r="K21" s="63">
        <f>'[1]Input Tab'!I41</f>
        <v>0</v>
      </c>
      <c r="L21" s="63">
        <f>'[1]Input Tab'!J41</f>
        <v>0</v>
      </c>
      <c r="M21" s="63">
        <f>'[1]Input Tab'!K41</f>
        <v>0</v>
      </c>
      <c r="N21" s="63">
        <f>'[1]Input Tab'!L41</f>
        <v>0</v>
      </c>
      <c r="O21" s="63">
        <f>'[1]Input Tab'!M41</f>
        <v>0</v>
      </c>
      <c r="P21" s="63">
        <f>'[1]Input Tab'!N41</f>
        <v>0</v>
      </c>
      <c r="Q21" s="59"/>
      <c r="R21" s="60"/>
    </row>
    <row r="22" spans="1:20">
      <c r="A22" s="51">
        <f t="shared" si="5"/>
        <v>16</v>
      </c>
      <c r="B22" t="s">
        <v>60</v>
      </c>
      <c r="C22" s="65"/>
      <c r="D22" s="58">
        <f t="shared" si="3"/>
        <v>242215</v>
      </c>
      <c r="E22" s="66">
        <f>E36</f>
        <v>119879</v>
      </c>
      <c r="F22" s="66">
        <f>F36</f>
        <v>122336</v>
      </c>
      <c r="G22" s="66">
        <f t="shared" ref="G22:P22" si="6">G36</f>
        <v>0</v>
      </c>
      <c r="H22" s="66">
        <f t="shared" si="6"/>
        <v>0</v>
      </c>
      <c r="I22" s="66">
        <f t="shared" si="6"/>
        <v>0</v>
      </c>
      <c r="J22" s="66">
        <f t="shared" si="6"/>
        <v>0</v>
      </c>
      <c r="K22" s="66">
        <f t="shared" si="6"/>
        <v>0</v>
      </c>
      <c r="L22" s="66">
        <f t="shared" si="6"/>
        <v>0</v>
      </c>
      <c r="M22" s="66">
        <f>M36</f>
        <v>0</v>
      </c>
      <c r="N22" s="66">
        <f>N36</f>
        <v>0</v>
      </c>
      <c r="O22" s="66">
        <f t="shared" si="6"/>
        <v>0</v>
      </c>
      <c r="P22" s="66">
        <f t="shared" si="6"/>
        <v>0</v>
      </c>
      <c r="Q22" s="66"/>
      <c r="R22" s="60">
        <f t="shared" si="2"/>
        <v>242215</v>
      </c>
    </row>
    <row r="23" spans="1:20">
      <c r="A23" s="51">
        <f t="shared" si="5"/>
        <v>17</v>
      </c>
      <c r="B23" s="1" t="s">
        <v>61</v>
      </c>
      <c r="C23" s="2"/>
      <c r="D23" s="58">
        <f t="shared" si="3"/>
        <v>71097</v>
      </c>
      <c r="E23" s="67">
        <f>E34</f>
        <v>135008</v>
      </c>
      <c r="F23" s="67">
        <f>F34</f>
        <v>-63911</v>
      </c>
      <c r="G23" s="67">
        <f t="shared" ref="G23:P23" si="7">G34</f>
        <v>0</v>
      </c>
      <c r="H23" s="67">
        <f t="shared" si="7"/>
        <v>0</v>
      </c>
      <c r="I23" s="67">
        <f t="shared" si="7"/>
        <v>0</v>
      </c>
      <c r="J23" s="67">
        <f t="shared" si="7"/>
        <v>0</v>
      </c>
      <c r="K23" s="67">
        <f t="shared" si="7"/>
        <v>0</v>
      </c>
      <c r="L23" s="67">
        <f t="shared" si="7"/>
        <v>0</v>
      </c>
      <c r="M23" s="67">
        <f t="shared" si="7"/>
        <v>0</v>
      </c>
      <c r="N23" s="67">
        <f>N34</f>
        <v>0</v>
      </c>
      <c r="O23" s="67">
        <f t="shared" si="7"/>
        <v>0</v>
      </c>
      <c r="P23" s="67">
        <f t="shared" si="7"/>
        <v>0</v>
      </c>
      <c r="Q23" s="67"/>
      <c r="R23" s="60">
        <f t="shared" si="2"/>
        <v>71097</v>
      </c>
    </row>
    <row r="24" spans="1:20" s="73" customFormat="1" ht="13.5" thickBot="1">
      <c r="A24" s="51">
        <f t="shared" si="5"/>
        <v>18</v>
      </c>
      <c r="B24" s="68" t="s">
        <v>62</v>
      </c>
      <c r="C24" s="68"/>
      <c r="D24" s="69">
        <f>SUM(E24:P24)</f>
        <v>37201852.8565</v>
      </c>
      <c r="E24" s="70">
        <f>E40</f>
        <v>22839397.376699999</v>
      </c>
      <c r="F24" s="70">
        <f t="shared" ref="F24:P24" si="8">F40</f>
        <v>14362455.479800001</v>
      </c>
      <c r="G24" s="70">
        <f>G40</f>
        <v>0</v>
      </c>
      <c r="H24" s="70">
        <f t="shared" si="8"/>
        <v>0</v>
      </c>
      <c r="I24" s="70">
        <f t="shared" si="8"/>
        <v>0</v>
      </c>
      <c r="J24" s="70">
        <f t="shared" si="8"/>
        <v>0</v>
      </c>
      <c r="K24" s="70">
        <f t="shared" si="8"/>
        <v>0</v>
      </c>
      <c r="L24" s="70">
        <f t="shared" si="8"/>
        <v>0</v>
      </c>
      <c r="M24" s="70">
        <f>M40</f>
        <v>0</v>
      </c>
      <c r="N24" s="70">
        <f>N40</f>
        <v>0</v>
      </c>
      <c r="O24" s="70">
        <f t="shared" si="8"/>
        <v>0</v>
      </c>
      <c r="P24" s="70">
        <f t="shared" si="8"/>
        <v>0</v>
      </c>
      <c r="Q24" s="71"/>
      <c r="R24" s="72">
        <f>SUM(R7:R22)</f>
        <v>35130706.386500001</v>
      </c>
    </row>
    <row r="25" spans="1:20" ht="13.5" thickTop="1">
      <c r="A25" s="51"/>
      <c r="E25" s="74" t="s">
        <v>63</v>
      </c>
      <c r="F25" s="59" t="s">
        <v>63</v>
      </c>
      <c r="G25" s="59"/>
      <c r="H25" s="59"/>
      <c r="I25" s="59"/>
      <c r="J25" s="59"/>
      <c r="K25" s="59"/>
      <c r="L25" s="59"/>
      <c r="M25" s="59"/>
      <c r="N25" s="59"/>
      <c r="O25" s="59"/>
      <c r="P25" s="59"/>
    </row>
    <row r="26" spans="1:20">
      <c r="A26" s="51"/>
      <c r="B26" s="1" t="s">
        <v>64</v>
      </c>
      <c r="C26" s="1"/>
      <c r="E26" s="59"/>
      <c r="F26" s="59"/>
      <c r="G26" s="59"/>
      <c r="H26" s="59"/>
      <c r="I26" s="59"/>
      <c r="J26" s="59"/>
      <c r="K26" s="59"/>
      <c r="L26" s="59"/>
      <c r="M26" s="59"/>
      <c r="N26" s="59"/>
      <c r="O26" s="59"/>
      <c r="P26" s="59"/>
      <c r="T26" s="75"/>
    </row>
    <row r="27" spans="1:20" outlineLevel="1">
      <c r="A27" s="51"/>
      <c r="B27" s="76" t="s">
        <v>41</v>
      </c>
      <c r="C27" s="76"/>
      <c r="E27" s="59"/>
      <c r="F27" s="59"/>
      <c r="G27" s="59"/>
      <c r="H27" s="59"/>
      <c r="I27" s="59"/>
      <c r="J27" s="59"/>
      <c r="K27" s="59"/>
      <c r="L27" s="59"/>
      <c r="M27" s="59"/>
      <c r="N27" s="59"/>
      <c r="O27" s="59"/>
      <c r="P27" s="59"/>
    </row>
    <row r="28" spans="1:20" outlineLevel="1">
      <c r="A28" s="51"/>
      <c r="B28">
        <v>555000</v>
      </c>
      <c r="D28" s="59">
        <f>SUM(E28:P28)</f>
        <v>29555682</v>
      </c>
      <c r="E28" s="22">
        <v>15320265</v>
      </c>
      <c r="F28" s="22">
        <v>14235417</v>
      </c>
      <c r="G28" s="22">
        <v>0</v>
      </c>
      <c r="H28" s="22">
        <v>0</v>
      </c>
      <c r="I28" s="22">
        <v>0</v>
      </c>
      <c r="J28" s="22">
        <v>0</v>
      </c>
      <c r="K28" s="22">
        <v>0</v>
      </c>
      <c r="L28" s="22">
        <v>0</v>
      </c>
      <c r="M28" s="22">
        <v>0</v>
      </c>
      <c r="N28" s="22">
        <v>0</v>
      </c>
      <c r="O28" s="22">
        <v>0</v>
      </c>
      <c r="P28" s="22">
        <v>0</v>
      </c>
      <c r="Q28" s="59"/>
      <c r="R28" s="60">
        <f t="shared" ref="R28:R39" si="9">SUM(E28:P28)</f>
        <v>29555682</v>
      </c>
    </row>
    <row r="29" spans="1:20" outlineLevel="1">
      <c r="A29" s="51"/>
      <c r="B29">
        <v>555030</v>
      </c>
      <c r="D29" s="59">
        <f>SUM(E29:P29)</f>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65</v>
      </c>
      <c r="D30" s="59">
        <f t="shared" ref="D30:D39" si="10">SUM(E30:P30)</f>
        <v>0</v>
      </c>
      <c r="E30" s="22">
        <v>0</v>
      </c>
      <c r="F30" s="22">
        <v>0</v>
      </c>
      <c r="G30" s="22">
        <v>0</v>
      </c>
      <c r="H30" s="22">
        <v>0</v>
      </c>
      <c r="I30" s="22">
        <v>0</v>
      </c>
      <c r="J30" s="22">
        <v>0</v>
      </c>
      <c r="K30" s="22">
        <v>0</v>
      </c>
      <c r="L30" s="22">
        <v>0</v>
      </c>
      <c r="M30" s="22">
        <v>0</v>
      </c>
      <c r="N30" s="22">
        <v>0</v>
      </c>
      <c r="O30" s="22">
        <v>0</v>
      </c>
      <c r="P30" s="22">
        <v>0</v>
      </c>
      <c r="Q30" s="59"/>
      <c r="R30" s="60">
        <f t="shared" si="9"/>
        <v>0</v>
      </c>
    </row>
    <row r="31" spans="1:20" outlineLevel="1">
      <c r="A31" s="51"/>
      <c r="B31" s="1">
        <v>555312</v>
      </c>
      <c r="C31" s="1" t="s">
        <v>66</v>
      </c>
      <c r="D31" s="59">
        <f t="shared" si="10"/>
        <v>0</v>
      </c>
      <c r="E31" s="22">
        <v>0</v>
      </c>
      <c r="F31" s="22">
        <v>0</v>
      </c>
      <c r="G31" s="22">
        <v>0</v>
      </c>
      <c r="H31" s="22">
        <v>0</v>
      </c>
      <c r="I31" s="22">
        <v>0</v>
      </c>
      <c r="J31" s="22">
        <v>0</v>
      </c>
      <c r="K31" s="22">
        <v>0</v>
      </c>
      <c r="L31" s="22">
        <v>0</v>
      </c>
      <c r="M31" s="22">
        <v>0</v>
      </c>
      <c r="N31" s="22">
        <v>0</v>
      </c>
      <c r="O31" s="22">
        <v>0</v>
      </c>
      <c r="P31" s="22">
        <v>0</v>
      </c>
      <c r="Q31" s="59"/>
      <c r="R31" s="60">
        <f>SUM(E31:P31)</f>
        <v>0</v>
      </c>
    </row>
    <row r="32" spans="1:20" outlineLevel="1">
      <c r="A32" s="51"/>
      <c r="B32">
        <v>555313</v>
      </c>
      <c r="C32" t="s">
        <v>66</v>
      </c>
      <c r="D32" s="59">
        <f t="shared" si="10"/>
        <v>0</v>
      </c>
      <c r="E32" s="22">
        <v>0</v>
      </c>
      <c r="F32" s="22">
        <v>0</v>
      </c>
      <c r="G32" s="22">
        <v>0</v>
      </c>
      <c r="H32" s="22">
        <v>0</v>
      </c>
      <c r="I32" s="22">
        <v>0</v>
      </c>
      <c r="J32" s="22">
        <v>0</v>
      </c>
      <c r="K32" s="22">
        <v>0</v>
      </c>
      <c r="L32" s="22">
        <v>0</v>
      </c>
      <c r="M32" s="22">
        <v>0</v>
      </c>
      <c r="N32" s="22">
        <v>0</v>
      </c>
      <c r="O32" s="22">
        <v>0</v>
      </c>
      <c r="P32" s="22">
        <v>0</v>
      </c>
      <c r="Q32" s="59"/>
      <c r="R32" s="60">
        <f>SUM(E32:P32)</f>
        <v>0</v>
      </c>
    </row>
    <row r="33" spans="1:18" outlineLevel="1">
      <c r="A33" s="51"/>
      <c r="B33">
        <v>555380</v>
      </c>
      <c r="C33" t="s">
        <v>67</v>
      </c>
      <c r="D33" s="59">
        <f t="shared" si="10"/>
        <v>0</v>
      </c>
      <c r="E33" s="22">
        <v>0</v>
      </c>
      <c r="F33" s="22">
        <v>0</v>
      </c>
      <c r="G33" s="22">
        <v>0</v>
      </c>
      <c r="H33" s="22">
        <v>0</v>
      </c>
      <c r="I33" s="22">
        <v>0</v>
      </c>
      <c r="J33" s="22">
        <v>0</v>
      </c>
      <c r="K33" s="22">
        <v>0</v>
      </c>
      <c r="L33" s="22">
        <v>0</v>
      </c>
      <c r="M33" s="22">
        <v>0</v>
      </c>
      <c r="N33" s="22">
        <v>0</v>
      </c>
      <c r="O33" s="22">
        <v>0</v>
      </c>
      <c r="P33" s="22">
        <v>0</v>
      </c>
      <c r="Q33" s="59"/>
      <c r="R33" s="60">
        <f>SUM(E33:P33)</f>
        <v>0</v>
      </c>
    </row>
    <row r="34" spans="1:18" outlineLevel="1">
      <c r="A34" s="51"/>
      <c r="B34">
        <v>555550</v>
      </c>
      <c r="C34" t="s">
        <v>68</v>
      </c>
      <c r="D34" s="59">
        <f t="shared" si="10"/>
        <v>71097</v>
      </c>
      <c r="E34" s="22">
        <v>135008</v>
      </c>
      <c r="F34" s="22">
        <v>-63911</v>
      </c>
      <c r="G34" s="22">
        <v>0</v>
      </c>
      <c r="H34" s="22">
        <v>0</v>
      </c>
      <c r="I34" s="22">
        <v>0</v>
      </c>
      <c r="J34" s="22">
        <v>0</v>
      </c>
      <c r="K34" s="22">
        <v>0</v>
      </c>
      <c r="L34" s="22">
        <v>0</v>
      </c>
      <c r="M34" s="22">
        <v>0</v>
      </c>
      <c r="N34" s="22">
        <v>0</v>
      </c>
      <c r="O34" s="22">
        <v>0</v>
      </c>
      <c r="P34" s="22">
        <v>0</v>
      </c>
      <c r="Q34" s="59"/>
      <c r="R34" s="60">
        <f>SUM(E34:P34)</f>
        <v>71097</v>
      </c>
    </row>
    <row r="35" spans="1:18" outlineLevel="1">
      <c r="A35" s="51"/>
      <c r="B35">
        <v>555700</v>
      </c>
      <c r="C35" t="s">
        <v>69</v>
      </c>
      <c r="D35" s="59">
        <f t="shared" si="10"/>
        <v>467955</v>
      </c>
      <c r="E35" s="22">
        <v>279955</v>
      </c>
      <c r="F35" s="22">
        <v>188000</v>
      </c>
      <c r="G35" s="22">
        <v>0</v>
      </c>
      <c r="H35" s="22">
        <v>0</v>
      </c>
      <c r="I35" s="22">
        <v>0</v>
      </c>
      <c r="J35" s="22">
        <v>0</v>
      </c>
      <c r="K35" s="22">
        <v>0</v>
      </c>
      <c r="L35" s="22">
        <v>0</v>
      </c>
      <c r="M35" s="22">
        <v>0</v>
      </c>
      <c r="N35" s="22">
        <v>0</v>
      </c>
      <c r="O35" s="22">
        <v>0</v>
      </c>
      <c r="P35" s="22">
        <v>0</v>
      </c>
      <c r="Q35" s="59"/>
      <c r="R35" s="60">
        <f t="shared" si="9"/>
        <v>467955</v>
      </c>
    </row>
    <row r="36" spans="1:18" outlineLevel="1">
      <c r="A36" s="51"/>
      <c r="B36">
        <v>555710</v>
      </c>
      <c r="C36" t="s">
        <v>70</v>
      </c>
      <c r="D36" s="59">
        <f t="shared" si="10"/>
        <v>242215</v>
      </c>
      <c r="E36" s="22">
        <v>119879</v>
      </c>
      <c r="F36" s="22">
        <v>122336</v>
      </c>
      <c r="G36" s="22">
        <v>0</v>
      </c>
      <c r="H36" s="22">
        <v>0</v>
      </c>
      <c r="I36" s="22">
        <v>0</v>
      </c>
      <c r="J36" s="22">
        <v>0</v>
      </c>
      <c r="K36" s="22">
        <v>0</v>
      </c>
      <c r="L36" s="22">
        <v>0</v>
      </c>
      <c r="M36" s="22">
        <v>0</v>
      </c>
      <c r="N36" s="22">
        <v>0</v>
      </c>
      <c r="O36" s="22">
        <v>0</v>
      </c>
      <c r="P36" s="22">
        <v>0</v>
      </c>
      <c r="Q36" s="59"/>
      <c r="R36" s="60">
        <f t="shared" si="9"/>
        <v>242215</v>
      </c>
    </row>
    <row r="37" spans="1:18" outlineLevel="1">
      <c r="A37" s="51"/>
      <c r="B37">
        <v>555740</v>
      </c>
      <c r="D37" s="59">
        <f t="shared" si="10"/>
        <v>6874857</v>
      </c>
      <c r="E37" s="22">
        <v>6988712</v>
      </c>
      <c r="F37" s="22">
        <v>-113855</v>
      </c>
      <c r="G37" s="22">
        <v>0</v>
      </c>
      <c r="H37" s="22">
        <v>0</v>
      </c>
      <c r="I37" s="22">
        <v>0</v>
      </c>
      <c r="J37" s="22">
        <v>0</v>
      </c>
      <c r="K37" s="22">
        <v>0</v>
      </c>
      <c r="L37" s="22">
        <v>0</v>
      </c>
      <c r="M37" s="22">
        <v>0</v>
      </c>
      <c r="N37" s="22">
        <v>0</v>
      </c>
      <c r="O37" s="22">
        <v>0</v>
      </c>
      <c r="P37" s="22">
        <v>0</v>
      </c>
      <c r="Q37" s="59"/>
      <c r="R37" s="60"/>
    </row>
    <row r="38" spans="1:18" outlineLevel="1">
      <c r="A38" s="51"/>
      <c r="C38" t="s">
        <v>71</v>
      </c>
      <c r="D38" s="59">
        <f t="shared" si="10"/>
        <v>-9953.1435000000001</v>
      </c>
      <c r="E38" s="22">
        <f>-SUM((43926/12)+(1.4*1207)-(E53*0.0063))</f>
        <v>-4421.6233000000002</v>
      </c>
      <c r="F38" s="22">
        <f>-SUM((43926/12)+(1.4*1986)-(F53*0.0063))</f>
        <v>-5531.5201999999999</v>
      </c>
      <c r="G38" s="22"/>
      <c r="H38" s="22"/>
      <c r="I38" s="22"/>
      <c r="J38" s="22"/>
      <c r="K38" s="22"/>
      <c r="L38" s="22"/>
      <c r="M38" s="22"/>
      <c r="N38" s="22"/>
      <c r="O38" s="22"/>
      <c r="P38" s="22"/>
      <c r="Q38" s="59"/>
      <c r="R38" s="60"/>
    </row>
    <row r="39" spans="1:18" outlineLevel="1">
      <c r="A39" s="51"/>
      <c r="B39" s="46" t="s">
        <v>72</v>
      </c>
      <c r="C39" s="2" t="s">
        <v>73</v>
      </c>
      <c r="D39" s="77">
        <f t="shared" si="10"/>
        <v>0</v>
      </c>
      <c r="E39" s="78">
        <f>'[1]Input Tab'!C42</f>
        <v>0</v>
      </c>
      <c r="F39" s="78">
        <f>'[1]Input Tab'!D42</f>
        <v>0</v>
      </c>
      <c r="G39" s="78">
        <f>'[1]Input Tab'!E42</f>
        <v>0</v>
      </c>
      <c r="H39" s="78">
        <f>'[1]Input Tab'!F42</f>
        <v>0</v>
      </c>
      <c r="I39" s="78">
        <f>'[1]Input Tab'!G42</f>
        <v>0</v>
      </c>
      <c r="J39" s="78">
        <f>'[1]Input Tab'!H42</f>
        <v>0</v>
      </c>
      <c r="K39" s="78">
        <f>'[1]Input Tab'!I42</f>
        <v>0</v>
      </c>
      <c r="L39" s="78">
        <f>'[1]Input Tab'!J42</f>
        <v>0</v>
      </c>
      <c r="M39" s="78">
        <f>'[1]Input Tab'!K42</f>
        <v>0</v>
      </c>
      <c r="N39" s="78">
        <f>'[1]Input Tab'!L42</f>
        <v>0</v>
      </c>
      <c r="O39" s="78">
        <f>'[1]Input Tab'!M42</f>
        <v>0</v>
      </c>
      <c r="P39" s="78">
        <f>'[1]Input Tab'!N42</f>
        <v>0</v>
      </c>
      <c r="Q39" s="16"/>
      <c r="R39" s="60">
        <f t="shared" si="9"/>
        <v>0</v>
      </c>
    </row>
    <row r="40" spans="1:18" s="73" customFormat="1" outlineLevel="1">
      <c r="A40" s="4"/>
      <c r="B40" s="79"/>
      <c r="C40" s="79"/>
      <c r="D40" s="80">
        <f>SUM(E40:P40)</f>
        <v>37201852.8565</v>
      </c>
      <c r="E40" s="80">
        <f t="shared" ref="E40:P40" si="11">SUM(E28:E39)</f>
        <v>22839397.376699999</v>
      </c>
      <c r="F40" s="80">
        <f t="shared" si="11"/>
        <v>14362455.479800001</v>
      </c>
      <c r="G40" s="80">
        <f t="shared" si="11"/>
        <v>0</v>
      </c>
      <c r="H40" s="80">
        <f t="shared" si="11"/>
        <v>0</v>
      </c>
      <c r="I40" s="80">
        <f t="shared" si="11"/>
        <v>0</v>
      </c>
      <c r="J40" s="80">
        <f t="shared" si="11"/>
        <v>0</v>
      </c>
      <c r="K40" s="80">
        <f t="shared" si="11"/>
        <v>0</v>
      </c>
      <c r="L40" s="80">
        <f t="shared" si="11"/>
        <v>0</v>
      </c>
      <c r="M40" s="80">
        <f t="shared" si="11"/>
        <v>0</v>
      </c>
      <c r="N40" s="80">
        <f t="shared" si="11"/>
        <v>0</v>
      </c>
      <c r="O40" s="80">
        <f t="shared" si="11"/>
        <v>0</v>
      </c>
      <c r="P40" s="80">
        <f t="shared" si="11"/>
        <v>0</v>
      </c>
      <c r="Q40" s="80"/>
      <c r="R40" s="80">
        <f>SUM(R28:R39)</f>
        <v>30336949</v>
      </c>
    </row>
    <row r="41" spans="1:18">
      <c r="A41" s="51"/>
      <c r="B41" s="79"/>
      <c r="C41" s="79"/>
      <c r="E41" s="59"/>
      <c r="F41" s="59"/>
      <c r="G41" s="59"/>
      <c r="H41" s="59"/>
      <c r="I41" s="59"/>
      <c r="J41" s="59"/>
      <c r="K41" s="59"/>
      <c r="L41" s="59"/>
      <c r="M41" s="59"/>
      <c r="N41" s="59"/>
      <c r="O41" s="59"/>
      <c r="P41" s="59"/>
    </row>
    <row r="42" spans="1:18" ht="19.5" customHeight="1">
      <c r="A42" s="51"/>
      <c r="B42" s="56" t="s">
        <v>74</v>
      </c>
      <c r="C42" s="56"/>
      <c r="E42" s="59"/>
      <c r="F42" s="59"/>
      <c r="G42" s="59"/>
      <c r="H42" s="59"/>
      <c r="I42" s="59"/>
      <c r="J42" s="59"/>
      <c r="K42" s="59"/>
      <c r="L42" s="59"/>
      <c r="M42" s="59"/>
      <c r="N42" s="59"/>
      <c r="O42" s="59"/>
      <c r="P42" s="59"/>
    </row>
    <row r="43" spans="1:18" ht="12.95" customHeight="1">
      <c r="A43" s="51">
        <f>A24+1</f>
        <v>19</v>
      </c>
      <c r="B43" t="s">
        <v>75</v>
      </c>
      <c r="C43" s="65"/>
      <c r="D43" s="59">
        <f t="shared" ref="D43:D48" si="12">SUM(E43:P43)</f>
        <v>-26517529.16</v>
      </c>
      <c r="E43" s="67">
        <f t="shared" ref="E43:P43" si="13">E48-SUM(E44:E47)</f>
        <v>-20659643.539999999</v>
      </c>
      <c r="F43" s="67">
        <f t="shared" si="13"/>
        <v>-5394732.6200000001</v>
      </c>
      <c r="G43" s="67">
        <f t="shared" si="13"/>
        <v>-463153</v>
      </c>
      <c r="H43" s="67">
        <f t="shared" si="13"/>
        <v>0</v>
      </c>
      <c r="I43" s="67">
        <f t="shared" si="13"/>
        <v>0</v>
      </c>
      <c r="J43" s="67">
        <f t="shared" si="13"/>
        <v>0</v>
      </c>
      <c r="K43" s="67">
        <f t="shared" si="13"/>
        <v>0</v>
      </c>
      <c r="L43" s="67">
        <f t="shared" si="13"/>
        <v>0</v>
      </c>
      <c r="M43" s="67">
        <f t="shared" si="13"/>
        <v>0</v>
      </c>
      <c r="N43" s="67">
        <f t="shared" si="13"/>
        <v>0</v>
      </c>
      <c r="O43" s="67">
        <f t="shared" si="13"/>
        <v>0</v>
      </c>
      <c r="P43" s="67">
        <f t="shared" si="13"/>
        <v>0</v>
      </c>
      <c r="Q43" s="81"/>
      <c r="R43" s="59">
        <f>SUM(E43:P43)</f>
        <v>-26517529.16</v>
      </c>
    </row>
    <row r="44" spans="1:18">
      <c r="A44" s="51">
        <f>A43+1</f>
        <v>20</v>
      </c>
      <c r="B44" t="s">
        <v>76</v>
      </c>
      <c r="C44" s="65" t="s">
        <v>77</v>
      </c>
      <c r="D44" s="59">
        <f t="shared" si="12"/>
        <v>-744888.88</v>
      </c>
      <c r="E44" s="64">
        <f>'[1]Input Tab'!C45</f>
        <v>-491201.26</v>
      </c>
      <c r="F44" s="64">
        <f>'[1]Input Tab'!D45</f>
        <v>-253687.62</v>
      </c>
      <c r="G44" s="64">
        <f>'[1]Input Tab'!E45</f>
        <v>0</v>
      </c>
      <c r="H44" s="64">
        <f>'[1]Input Tab'!F45</f>
        <v>0</v>
      </c>
      <c r="I44" s="64">
        <f>'[1]Input Tab'!G45</f>
        <v>0</v>
      </c>
      <c r="J44" s="64">
        <f>'[1]Input Tab'!H45</f>
        <v>0</v>
      </c>
      <c r="K44" s="64">
        <f>'[1]Input Tab'!I45</f>
        <v>0</v>
      </c>
      <c r="L44" s="64">
        <f>'[1]Input Tab'!J45</f>
        <v>0</v>
      </c>
      <c r="M44" s="64">
        <f>'[1]Input Tab'!K45</f>
        <v>0</v>
      </c>
      <c r="N44" s="64">
        <f>'[1]Input Tab'!L45</f>
        <v>0</v>
      </c>
      <c r="O44" s="64">
        <f>'[1]Input Tab'!M45</f>
        <v>0</v>
      </c>
      <c r="P44" s="64">
        <f>'[1]Input Tab'!N45</f>
        <v>0</v>
      </c>
      <c r="Q44" s="81"/>
      <c r="R44" s="59">
        <f>SUM(E44:P44)</f>
        <v>-744888.88</v>
      </c>
    </row>
    <row r="45" spans="1:18">
      <c r="A45" s="51">
        <f>A44+1</f>
        <v>21</v>
      </c>
      <c r="B45" s="1" t="s">
        <v>78</v>
      </c>
      <c r="C45" s="2" t="s">
        <v>79</v>
      </c>
      <c r="D45" s="59">
        <f t="shared" si="12"/>
        <v>-22963.68</v>
      </c>
      <c r="E45" s="64">
        <f>'[1]Input Tab'!C46</f>
        <v>-12333.86</v>
      </c>
      <c r="F45" s="64">
        <f>'[1]Input Tab'!D46</f>
        <v>-10629.82</v>
      </c>
      <c r="G45" s="64">
        <f>'[1]Input Tab'!E46</f>
        <v>0</v>
      </c>
      <c r="H45" s="64">
        <f>'[1]Input Tab'!F46</f>
        <v>0</v>
      </c>
      <c r="I45" s="64">
        <f>'[1]Input Tab'!G46</f>
        <v>0</v>
      </c>
      <c r="J45" s="64">
        <f>'[1]Input Tab'!H46</f>
        <v>0</v>
      </c>
      <c r="K45" s="64">
        <f>'[1]Input Tab'!I46</f>
        <v>0</v>
      </c>
      <c r="L45" s="64">
        <f>'[1]Input Tab'!J46</f>
        <v>0</v>
      </c>
      <c r="M45" s="64">
        <f>'[1]Input Tab'!K46</f>
        <v>0</v>
      </c>
      <c r="N45" s="64">
        <f>'[1]Input Tab'!L46</f>
        <v>0</v>
      </c>
      <c r="O45" s="64">
        <f>'[1]Input Tab'!M46</f>
        <v>0</v>
      </c>
      <c r="P45" s="64">
        <f>'[1]Input Tab'!N46</f>
        <v>0</v>
      </c>
      <c r="Q45" s="81"/>
      <c r="R45" s="59">
        <f>SUM(E45:P45)</f>
        <v>-22963.68</v>
      </c>
    </row>
    <row r="46" spans="1:18">
      <c r="A46" s="51">
        <f>A45+1</f>
        <v>22</v>
      </c>
      <c r="B46" t="s">
        <v>80</v>
      </c>
      <c r="C46" s="82" t="s">
        <v>81</v>
      </c>
      <c r="D46" s="59">
        <f t="shared" si="12"/>
        <v>-97428.28</v>
      </c>
      <c r="E46" s="64">
        <f>'[1]Input Tab'!C47</f>
        <v>-50587.34</v>
      </c>
      <c r="F46" s="64">
        <f>'[1]Input Tab'!D47</f>
        <v>-46840.94</v>
      </c>
      <c r="G46" s="64">
        <f>'[1]Input Tab'!E47</f>
        <v>0</v>
      </c>
      <c r="H46" s="64">
        <f>'[1]Input Tab'!F47</f>
        <v>0</v>
      </c>
      <c r="I46" s="64">
        <f>'[1]Input Tab'!G47</f>
        <v>0</v>
      </c>
      <c r="J46" s="64">
        <f>'[1]Input Tab'!H47</f>
        <v>0</v>
      </c>
      <c r="K46" s="64">
        <f>'[1]Input Tab'!I47</f>
        <v>0</v>
      </c>
      <c r="L46" s="64">
        <f>'[1]Input Tab'!J47</f>
        <v>0</v>
      </c>
      <c r="M46" s="64">
        <f>'[1]Input Tab'!K47</f>
        <v>0</v>
      </c>
      <c r="N46" s="64">
        <f>'[1]Input Tab'!L47</f>
        <v>0</v>
      </c>
      <c r="O46" s="64">
        <f>'[1]Input Tab'!M47</f>
        <v>0</v>
      </c>
      <c r="P46" s="64">
        <f>'[1]Input Tab'!N47</f>
        <v>0</v>
      </c>
      <c r="Q46" s="81"/>
      <c r="R46" s="59">
        <f>SUM(E46:P46)</f>
        <v>-97428.28</v>
      </c>
    </row>
    <row r="47" spans="1:18">
      <c r="A47" s="51">
        <f>A46+1</f>
        <v>23</v>
      </c>
      <c r="B47" t="s">
        <v>82</v>
      </c>
      <c r="C47" s="65"/>
      <c r="D47" s="59">
        <f t="shared" si="12"/>
        <v>-4439893</v>
      </c>
      <c r="E47" s="83">
        <f>E58</f>
        <v>-72117</v>
      </c>
      <c r="F47" s="83">
        <f>F58</f>
        <v>-4367776</v>
      </c>
      <c r="G47" s="83">
        <f t="shared" ref="G47:P47" si="14">G58</f>
        <v>0</v>
      </c>
      <c r="H47" s="83">
        <f t="shared" si="14"/>
        <v>0</v>
      </c>
      <c r="I47" s="83">
        <f t="shared" si="14"/>
        <v>0</v>
      </c>
      <c r="J47" s="83">
        <f>J58</f>
        <v>0</v>
      </c>
      <c r="K47" s="83">
        <f>K58</f>
        <v>0</v>
      </c>
      <c r="L47" s="83">
        <f t="shared" si="14"/>
        <v>0</v>
      </c>
      <c r="M47" s="83">
        <f t="shared" si="14"/>
        <v>0</v>
      </c>
      <c r="N47" s="83">
        <f t="shared" si="14"/>
        <v>0</v>
      </c>
      <c r="O47" s="83">
        <f t="shared" si="14"/>
        <v>0</v>
      </c>
      <c r="P47" s="83">
        <f t="shared" si="14"/>
        <v>0</v>
      </c>
      <c r="Q47" s="81"/>
      <c r="R47" s="59">
        <f>SUM(E47:P47)</f>
        <v>-4439893</v>
      </c>
    </row>
    <row r="48" spans="1:18" s="73" customFormat="1" ht="24.75" customHeight="1" thickBot="1">
      <c r="A48" s="84">
        <f>A47+1</f>
        <v>24</v>
      </c>
      <c r="B48" s="68" t="s">
        <v>83</v>
      </c>
      <c r="C48" s="68"/>
      <c r="D48" s="69">
        <f t="shared" si="12"/>
        <v>-31822703</v>
      </c>
      <c r="E48" s="70">
        <f>E61</f>
        <v>-21285883</v>
      </c>
      <c r="F48" s="70">
        <f>F61</f>
        <v>-10073667</v>
      </c>
      <c r="G48" s="70">
        <f t="shared" ref="G48:P48" si="15">G61</f>
        <v>-463153</v>
      </c>
      <c r="H48" s="70">
        <f>H61</f>
        <v>0</v>
      </c>
      <c r="I48" s="70">
        <f>I61</f>
        <v>0</v>
      </c>
      <c r="J48" s="70">
        <f t="shared" si="15"/>
        <v>0</v>
      </c>
      <c r="K48" s="70">
        <f t="shared" si="15"/>
        <v>0</v>
      </c>
      <c r="L48" s="70">
        <f t="shared" si="15"/>
        <v>0</v>
      </c>
      <c r="M48" s="70">
        <f>M61</f>
        <v>0</v>
      </c>
      <c r="N48" s="70">
        <f t="shared" si="15"/>
        <v>0</v>
      </c>
      <c r="O48" s="70">
        <f t="shared" si="15"/>
        <v>0</v>
      </c>
      <c r="P48" s="70">
        <f t="shared" si="15"/>
        <v>0</v>
      </c>
      <c r="Q48" s="85"/>
      <c r="R48" s="72">
        <f>SUM(R43:R47)</f>
        <v>-31822703</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74</v>
      </c>
      <c r="C51" s="87"/>
      <c r="E51" s="59"/>
      <c r="F51" s="59"/>
      <c r="G51" s="66"/>
      <c r="H51" s="66"/>
      <c r="I51" s="66"/>
      <c r="J51" s="66"/>
      <c r="K51" s="66"/>
      <c r="L51" s="66"/>
      <c r="M51" s="66"/>
      <c r="N51" s="66"/>
      <c r="O51" s="66"/>
      <c r="P51" s="66"/>
      <c r="Q51" s="86"/>
    </row>
    <row r="52" spans="1:18" outlineLevel="2">
      <c r="A52" s="51"/>
      <c r="B52">
        <v>447000</v>
      </c>
      <c r="D52" s="59">
        <f t="shared" ref="D52:D61" si="16">SUM(E52:P52)</f>
        <v>-7136891</v>
      </c>
      <c r="E52" s="22">
        <v>-6870502</v>
      </c>
      <c r="F52" s="22">
        <v>-266389</v>
      </c>
      <c r="G52" s="22">
        <v>0</v>
      </c>
      <c r="H52" s="22">
        <v>0</v>
      </c>
      <c r="I52" s="22">
        <v>0</v>
      </c>
      <c r="J52" s="22">
        <v>0</v>
      </c>
      <c r="K52" s="22">
        <v>0</v>
      </c>
      <c r="L52" s="22">
        <v>0</v>
      </c>
      <c r="M52" s="22">
        <v>0</v>
      </c>
      <c r="N52" s="22">
        <v>0</v>
      </c>
      <c r="O52" s="22">
        <v>0</v>
      </c>
      <c r="P52" s="22">
        <v>0</v>
      </c>
      <c r="Q52" s="88"/>
      <c r="R52" s="60">
        <f t="shared" ref="R52:R58" si="17">SUM(E52:P52)</f>
        <v>-7136891</v>
      </c>
    </row>
    <row r="53" spans="1:18" outlineLevel="2">
      <c r="A53" s="51"/>
      <c r="B53" t="s">
        <v>84</v>
      </c>
      <c r="C53" s="73" t="s">
        <v>85</v>
      </c>
      <c r="D53" s="59">
        <f t="shared" si="16"/>
        <v>291755</v>
      </c>
      <c r="E53" s="22">
        <v>147409</v>
      </c>
      <c r="F53" s="22">
        <v>144346</v>
      </c>
      <c r="G53" s="22"/>
      <c r="H53" s="22"/>
      <c r="I53" s="22"/>
      <c r="J53" s="22"/>
      <c r="K53" s="22"/>
      <c r="L53" s="22"/>
      <c r="M53" s="22"/>
      <c r="N53" s="22"/>
      <c r="O53" s="22"/>
      <c r="P53" s="22"/>
      <c r="Q53" s="88"/>
      <c r="R53" s="60"/>
    </row>
    <row r="54" spans="1:18" outlineLevel="2">
      <c r="A54" s="51"/>
      <c r="B54">
        <v>447100</v>
      </c>
      <c r="D54" s="59">
        <f t="shared" si="16"/>
        <v>-4723898</v>
      </c>
      <c r="E54" s="22">
        <v>-4723898</v>
      </c>
      <c r="F54" s="22">
        <v>0</v>
      </c>
      <c r="G54" s="22">
        <v>0</v>
      </c>
      <c r="H54" s="22">
        <v>0</v>
      </c>
      <c r="I54" s="22">
        <v>0</v>
      </c>
      <c r="J54" s="22">
        <v>0</v>
      </c>
      <c r="K54" s="22">
        <v>0</v>
      </c>
      <c r="L54" s="22">
        <v>0</v>
      </c>
      <c r="M54" s="22">
        <v>0</v>
      </c>
      <c r="N54" s="22">
        <v>0</v>
      </c>
      <c r="O54" s="22">
        <v>0</v>
      </c>
      <c r="P54" s="22">
        <v>0</v>
      </c>
      <c r="Q54" s="88"/>
      <c r="R54" s="60">
        <f t="shared" si="17"/>
        <v>-4723898</v>
      </c>
    </row>
    <row r="55" spans="1:18" outlineLevel="2">
      <c r="A55" s="51"/>
      <c r="B55">
        <v>447150</v>
      </c>
      <c r="D55" s="59">
        <f t="shared" si="16"/>
        <v>-11689461</v>
      </c>
      <c r="E55" s="22">
        <v>-7936959</v>
      </c>
      <c r="F55" s="22">
        <v>-3752502</v>
      </c>
      <c r="G55" s="22">
        <v>0</v>
      </c>
      <c r="H55" s="22">
        <v>0</v>
      </c>
      <c r="I55" s="22">
        <v>0</v>
      </c>
      <c r="J55" s="22">
        <v>0</v>
      </c>
      <c r="K55" s="22">
        <v>0</v>
      </c>
      <c r="L55" s="22">
        <v>0</v>
      </c>
      <c r="M55" s="22">
        <v>0</v>
      </c>
      <c r="N55" s="22">
        <v>0</v>
      </c>
      <c r="O55" s="22">
        <v>0</v>
      </c>
      <c r="P55" s="22">
        <v>0</v>
      </c>
      <c r="Q55" s="88"/>
      <c r="R55" s="60">
        <f t="shared" si="17"/>
        <v>-11689461</v>
      </c>
    </row>
    <row r="56" spans="1:18" outlineLevel="2">
      <c r="A56" s="51"/>
      <c r="B56">
        <v>447700</v>
      </c>
      <c r="D56" s="59">
        <f t="shared" si="16"/>
        <v>-444139</v>
      </c>
      <c r="E56" s="22">
        <v>-260139</v>
      </c>
      <c r="F56" s="22">
        <v>-184000</v>
      </c>
      <c r="G56" s="22">
        <v>0</v>
      </c>
      <c r="H56" s="22">
        <v>0</v>
      </c>
      <c r="I56" s="22">
        <v>0</v>
      </c>
      <c r="J56" s="22">
        <v>0</v>
      </c>
      <c r="K56" s="22">
        <v>0</v>
      </c>
      <c r="L56" s="22">
        <v>0</v>
      </c>
      <c r="M56" s="22">
        <v>0</v>
      </c>
      <c r="N56" s="22">
        <v>0</v>
      </c>
      <c r="O56" s="22">
        <v>0</v>
      </c>
      <c r="P56" s="22">
        <v>0</v>
      </c>
      <c r="Q56" s="88"/>
      <c r="R56" s="60">
        <f t="shared" si="17"/>
        <v>-444139</v>
      </c>
    </row>
    <row r="57" spans="1:18" outlineLevel="2">
      <c r="A57" s="51"/>
      <c r="B57">
        <v>447710</v>
      </c>
      <c r="D57" s="59">
        <f t="shared" si="16"/>
        <v>-242215</v>
      </c>
      <c r="E57" s="22">
        <v>-119879</v>
      </c>
      <c r="F57" s="22">
        <v>-122336</v>
      </c>
      <c r="G57" s="22">
        <v>0</v>
      </c>
      <c r="H57" s="22">
        <v>0</v>
      </c>
      <c r="I57" s="22">
        <v>0</v>
      </c>
      <c r="J57" s="22">
        <v>0</v>
      </c>
      <c r="K57" s="22">
        <v>0</v>
      </c>
      <c r="L57" s="22">
        <v>0</v>
      </c>
      <c r="M57" s="22">
        <v>0</v>
      </c>
      <c r="N57" s="22">
        <v>0</v>
      </c>
      <c r="O57" s="22">
        <v>0</v>
      </c>
      <c r="P57" s="22">
        <v>0</v>
      </c>
      <c r="Q57" s="88"/>
      <c r="R57" s="60">
        <f t="shared" si="17"/>
        <v>-242215</v>
      </c>
    </row>
    <row r="58" spans="1:18" outlineLevel="2">
      <c r="A58" s="51"/>
      <c r="B58">
        <v>447720</v>
      </c>
      <c r="C58" s="1" t="s">
        <v>86</v>
      </c>
      <c r="D58" s="59">
        <f t="shared" si="16"/>
        <v>-4439893</v>
      </c>
      <c r="E58" s="22">
        <v>-72117</v>
      </c>
      <c r="F58" s="22">
        <v>-4367776</v>
      </c>
      <c r="G58" s="22">
        <v>0</v>
      </c>
      <c r="H58" s="22">
        <v>0</v>
      </c>
      <c r="I58" s="22">
        <v>0</v>
      </c>
      <c r="J58" s="22">
        <v>0</v>
      </c>
      <c r="K58" s="22">
        <v>0</v>
      </c>
      <c r="L58" s="22">
        <v>0</v>
      </c>
      <c r="M58" s="22">
        <v>0</v>
      </c>
      <c r="N58" s="22">
        <v>0</v>
      </c>
      <c r="O58" s="22">
        <v>0</v>
      </c>
      <c r="P58" s="22">
        <v>0</v>
      </c>
      <c r="Q58" s="88"/>
      <c r="R58" s="89">
        <f t="shared" si="17"/>
        <v>-4439893</v>
      </c>
    </row>
    <row r="59" spans="1:18" outlineLevel="2">
      <c r="A59" s="51"/>
      <c r="B59">
        <v>447740</v>
      </c>
      <c r="C59" s="1"/>
      <c r="D59" s="59">
        <f t="shared" si="16"/>
        <v>-3437961</v>
      </c>
      <c r="E59" s="22">
        <v>-1449798</v>
      </c>
      <c r="F59" s="22">
        <v>-1525010</v>
      </c>
      <c r="G59" s="22">
        <v>-463153</v>
      </c>
      <c r="H59" s="22">
        <v>0</v>
      </c>
      <c r="I59" s="22">
        <v>0</v>
      </c>
      <c r="J59" s="22">
        <v>0</v>
      </c>
      <c r="K59" s="22">
        <v>0</v>
      </c>
      <c r="L59" s="22">
        <v>0</v>
      </c>
      <c r="M59" s="22">
        <v>0</v>
      </c>
      <c r="N59" s="22">
        <v>0</v>
      </c>
      <c r="O59" s="22">
        <v>0</v>
      </c>
      <c r="P59" s="22">
        <v>0</v>
      </c>
      <c r="Q59" s="88"/>
      <c r="R59" s="90"/>
    </row>
    <row r="60" spans="1:18" outlineLevel="2">
      <c r="A60" s="51"/>
      <c r="C60" s="1"/>
      <c r="D60" s="59">
        <f t="shared" si="16"/>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f t="shared" si="16"/>
        <v>-31822703</v>
      </c>
      <c r="E61" s="93">
        <f>SUM(E52:E60)</f>
        <v>-21285883</v>
      </c>
      <c r="F61" s="93">
        <f t="shared" ref="F61:P61" si="18">SUM(F52:F60)</f>
        <v>-10073667</v>
      </c>
      <c r="G61" s="93">
        <f t="shared" si="18"/>
        <v>-463153</v>
      </c>
      <c r="H61" s="93">
        <f t="shared" si="18"/>
        <v>0</v>
      </c>
      <c r="I61" s="93">
        <f t="shared" si="18"/>
        <v>0</v>
      </c>
      <c r="J61" s="93">
        <f t="shared" si="18"/>
        <v>0</v>
      </c>
      <c r="K61" s="93">
        <f t="shared" si="18"/>
        <v>0</v>
      </c>
      <c r="L61" s="93">
        <f t="shared" si="18"/>
        <v>0</v>
      </c>
      <c r="M61" s="93">
        <f t="shared" si="18"/>
        <v>0</v>
      </c>
      <c r="N61" s="93">
        <f t="shared" si="18"/>
        <v>0</v>
      </c>
      <c r="O61" s="93">
        <f t="shared" si="18"/>
        <v>0</v>
      </c>
      <c r="P61" s="93">
        <f t="shared" si="18"/>
        <v>0</v>
      </c>
      <c r="Q61" s="94"/>
      <c r="R61" s="80">
        <f>SUM(R52:R58)</f>
        <v>-28676497</v>
      </c>
    </row>
    <row r="62" spans="1:18" outlineLevel="2">
      <c r="A62" s="51"/>
      <c r="E62" s="59"/>
      <c r="F62" s="59"/>
      <c r="G62" s="66"/>
      <c r="H62" s="66"/>
      <c r="I62" s="66"/>
      <c r="J62" s="66"/>
      <c r="K62" s="66"/>
      <c r="L62" s="66"/>
      <c r="M62" s="66"/>
      <c r="N62" s="66"/>
      <c r="O62" s="66"/>
      <c r="P62" s="66"/>
      <c r="Q62" s="88"/>
      <c r="R62" s="59"/>
    </row>
    <row r="63" spans="1:18">
      <c r="A63" s="51"/>
      <c r="B63" s="56" t="s">
        <v>87</v>
      </c>
      <c r="C63" s="56"/>
      <c r="E63" s="66"/>
      <c r="F63" s="66"/>
      <c r="G63" s="66"/>
      <c r="H63" s="66"/>
      <c r="I63" s="66"/>
      <c r="J63" s="66"/>
      <c r="K63" s="66"/>
      <c r="L63" s="66"/>
      <c r="M63" s="66"/>
      <c r="N63" s="66"/>
      <c r="O63" s="66"/>
      <c r="P63" s="66"/>
      <c r="Q63" s="88"/>
      <c r="R63" s="59"/>
    </row>
    <row r="64" spans="1:18">
      <c r="A64" s="51">
        <f>A48+1</f>
        <v>25</v>
      </c>
      <c r="B64" s="1" t="s">
        <v>88</v>
      </c>
      <c r="C64" s="1"/>
      <c r="D64" s="59">
        <f>SUM(E64:P64)</f>
        <v>1869207</v>
      </c>
      <c r="E64" s="22">
        <v>1014168</v>
      </c>
      <c r="F64" s="22">
        <v>855039</v>
      </c>
      <c r="G64" s="22">
        <v>0</v>
      </c>
      <c r="H64" s="22">
        <v>0</v>
      </c>
      <c r="I64" s="22">
        <v>0</v>
      </c>
      <c r="J64" s="22">
        <v>0</v>
      </c>
      <c r="K64" s="22">
        <v>0</v>
      </c>
      <c r="L64" s="22">
        <v>0</v>
      </c>
      <c r="M64" s="22">
        <v>0</v>
      </c>
      <c r="N64" s="22">
        <v>0</v>
      </c>
      <c r="O64" s="22">
        <v>0</v>
      </c>
      <c r="P64" s="22">
        <v>0</v>
      </c>
      <c r="Q64" s="95"/>
      <c r="R64" s="21">
        <f>SUM(E64:P64)</f>
        <v>1869207</v>
      </c>
    </row>
    <row r="65" spans="1:18">
      <c r="A65" s="51">
        <f>+A64+1</f>
        <v>26</v>
      </c>
      <c r="B65" s="1" t="s">
        <v>89</v>
      </c>
      <c r="C65" s="1"/>
      <c r="D65" s="59">
        <f>SUM(E65:P65)</f>
        <v>-7376</v>
      </c>
      <c r="E65" s="22">
        <v>-90661</v>
      </c>
      <c r="F65" s="22">
        <v>83285</v>
      </c>
      <c r="G65" s="22">
        <v>0</v>
      </c>
      <c r="H65" s="22">
        <v>0</v>
      </c>
      <c r="I65" s="22">
        <v>0</v>
      </c>
      <c r="J65" s="22">
        <v>0</v>
      </c>
      <c r="K65" s="22">
        <v>0</v>
      </c>
      <c r="L65" s="22">
        <v>0</v>
      </c>
      <c r="M65" s="22">
        <v>0</v>
      </c>
      <c r="N65" s="22">
        <v>0</v>
      </c>
      <c r="O65" s="22">
        <v>0</v>
      </c>
      <c r="P65" s="22">
        <v>0</v>
      </c>
      <c r="Q65" s="95"/>
      <c r="R65" s="21">
        <f>SUM(E65:P65)</f>
        <v>-7376</v>
      </c>
    </row>
    <row r="66" spans="1:18">
      <c r="A66" s="51">
        <f>+A65+1</f>
        <v>27</v>
      </c>
      <c r="B66" t="s">
        <v>90</v>
      </c>
      <c r="D66" s="59">
        <f>SUM(E66:P66)</f>
        <v>5857481</v>
      </c>
      <c r="E66" s="22">
        <v>2745132</v>
      </c>
      <c r="F66" s="22">
        <v>3112349</v>
      </c>
      <c r="G66" s="22">
        <v>0</v>
      </c>
      <c r="H66" s="22">
        <v>0</v>
      </c>
      <c r="I66" s="22">
        <v>0</v>
      </c>
      <c r="J66" s="22">
        <v>0</v>
      </c>
      <c r="K66" s="22">
        <v>0</v>
      </c>
      <c r="L66" s="22">
        <v>0</v>
      </c>
      <c r="M66" s="22">
        <v>0</v>
      </c>
      <c r="N66" s="22">
        <v>0</v>
      </c>
      <c r="O66" s="22">
        <v>0</v>
      </c>
      <c r="P66" s="22">
        <v>0</v>
      </c>
      <c r="Q66" s="95"/>
      <c r="R66" s="96">
        <f>SUM(E66:P66)</f>
        <v>5857481</v>
      </c>
    </row>
    <row r="67" spans="1:18">
      <c r="A67" s="51">
        <f>+A66+1</f>
        <v>28</v>
      </c>
      <c r="B67" t="s">
        <v>91</v>
      </c>
      <c r="D67" s="59">
        <f>SUM(E67:P67)</f>
        <v>77878</v>
      </c>
      <c r="E67" s="22">
        <v>44661</v>
      </c>
      <c r="F67" s="22">
        <v>33217</v>
      </c>
      <c r="G67" s="22">
        <v>0</v>
      </c>
      <c r="H67" s="22">
        <v>0</v>
      </c>
      <c r="I67" s="22">
        <v>0</v>
      </c>
      <c r="J67" s="22">
        <v>0</v>
      </c>
      <c r="K67" s="22">
        <v>0</v>
      </c>
      <c r="L67" s="22">
        <v>0</v>
      </c>
      <c r="M67" s="22">
        <v>0</v>
      </c>
      <c r="N67" s="22">
        <v>0</v>
      </c>
      <c r="O67" s="22">
        <v>0</v>
      </c>
      <c r="P67" s="22">
        <v>0</v>
      </c>
      <c r="Q67" s="95"/>
      <c r="R67" s="96">
        <f>SUM(E67:P67)</f>
        <v>77878</v>
      </c>
    </row>
    <row r="68" spans="1:18" s="73" customFormat="1" ht="27.75" customHeight="1" thickBot="1">
      <c r="A68" s="84">
        <f>+A67+1</f>
        <v>29</v>
      </c>
      <c r="B68" s="68" t="s">
        <v>92</v>
      </c>
      <c r="C68" s="68"/>
      <c r="D68" s="69">
        <f>SUM(E68:P68)</f>
        <v>7797190</v>
      </c>
      <c r="E68" s="40">
        <f>SUM(E64:E67)</f>
        <v>3713300</v>
      </c>
      <c r="F68" s="40">
        <f t="shared" ref="F68:P68" si="19">SUM(F64:F67)</f>
        <v>4083890</v>
      </c>
      <c r="G68" s="40">
        <f t="shared" si="19"/>
        <v>0</v>
      </c>
      <c r="H68" s="40">
        <f t="shared" si="19"/>
        <v>0</v>
      </c>
      <c r="I68" s="40">
        <f t="shared" si="19"/>
        <v>0</v>
      </c>
      <c r="J68" s="40">
        <f t="shared" si="19"/>
        <v>0</v>
      </c>
      <c r="K68" s="40">
        <f t="shared" si="19"/>
        <v>0</v>
      </c>
      <c r="L68" s="40">
        <f t="shared" si="19"/>
        <v>0</v>
      </c>
      <c r="M68" s="40">
        <f t="shared" si="19"/>
        <v>0</v>
      </c>
      <c r="N68" s="40">
        <f t="shared" si="19"/>
        <v>0</v>
      </c>
      <c r="O68" s="40">
        <f t="shared" si="19"/>
        <v>0</v>
      </c>
      <c r="P68" s="40">
        <f t="shared" si="19"/>
        <v>0</v>
      </c>
      <c r="Q68" s="97"/>
      <c r="R68" s="72">
        <f>SUM(E68:P68)</f>
        <v>7797190</v>
      </c>
    </row>
    <row r="69" spans="1:18" ht="13.5" thickTop="1">
      <c r="A69" s="51"/>
      <c r="E69" s="66"/>
      <c r="F69" s="66"/>
      <c r="G69" s="66"/>
      <c r="H69" s="66"/>
      <c r="I69" s="66"/>
      <c r="J69" s="66"/>
      <c r="K69" s="66"/>
      <c r="L69" s="66"/>
      <c r="M69" s="66"/>
      <c r="N69" s="66"/>
      <c r="O69" s="66"/>
      <c r="P69" s="66"/>
      <c r="Q69" s="86"/>
    </row>
    <row r="70" spans="1:18" ht="18.75" customHeight="1">
      <c r="A70" s="51"/>
      <c r="B70" s="56" t="s">
        <v>93</v>
      </c>
      <c r="C70" s="56"/>
      <c r="E70" s="66"/>
      <c r="F70" s="66"/>
      <c r="G70" s="66"/>
      <c r="H70" s="66"/>
      <c r="I70" s="66"/>
      <c r="J70" s="66"/>
      <c r="K70" s="66"/>
      <c r="L70" s="66"/>
      <c r="M70" s="66"/>
      <c r="N70" s="66"/>
      <c r="O70" s="66"/>
      <c r="P70" s="66"/>
      <c r="Q70" s="86"/>
    </row>
    <row r="71" spans="1:18">
      <c r="A71" s="51">
        <f>A68+1</f>
        <v>30</v>
      </c>
      <c r="B71" t="s">
        <v>94</v>
      </c>
      <c r="C71" s="1" t="s">
        <v>95</v>
      </c>
      <c r="D71" s="98">
        <f>SUM(E71:P71)</f>
        <v>101040</v>
      </c>
      <c r="E71" s="99">
        <f>'[1]Input Tab'!C50</f>
        <v>53868</v>
      </c>
      <c r="F71" s="99">
        <f>'[1]Input Tab'!D50</f>
        <v>47172</v>
      </c>
      <c r="G71" s="99">
        <f>'[1]Input Tab'!E50</f>
        <v>0</v>
      </c>
      <c r="H71" s="99">
        <f>'[1]Input Tab'!F50</f>
        <v>0</v>
      </c>
      <c r="I71" s="99">
        <f>'[1]Input Tab'!G50</f>
        <v>0</v>
      </c>
      <c r="J71" s="99">
        <f>'[1]Input Tab'!H50</f>
        <v>0</v>
      </c>
      <c r="K71" s="99">
        <f>'[1]Input Tab'!I50</f>
        <v>0</v>
      </c>
      <c r="L71" s="99">
        <f>'[1]Input Tab'!J50</f>
        <v>0</v>
      </c>
      <c r="M71" s="99">
        <f>'[1]Input Tab'!K50</f>
        <v>0</v>
      </c>
      <c r="N71" s="99">
        <f>'[1]Input Tab'!L50</f>
        <v>0</v>
      </c>
      <c r="O71" s="99">
        <f>'[1]Input Tab'!M50</f>
        <v>0</v>
      </c>
      <c r="P71" s="99">
        <f>'[1]Input Tab'!N50</f>
        <v>0</v>
      </c>
      <c r="Q71" s="86"/>
      <c r="R71" s="100">
        <f>SUM(E71:P71)</f>
        <v>101040</v>
      </c>
    </row>
    <row r="72" spans="1:18">
      <c r="A72" s="51">
        <f>A71+1</f>
        <v>31</v>
      </c>
      <c r="B72" t="s">
        <v>96</v>
      </c>
      <c r="C72" s="1" t="s">
        <v>97</v>
      </c>
      <c r="D72" s="98">
        <f>SUM(E72:P72)</f>
        <v>172643</v>
      </c>
      <c r="E72" s="99">
        <f>'[1]Input Tab'!C51</f>
        <v>81076</v>
      </c>
      <c r="F72" s="99">
        <f>'[1]Input Tab'!D51</f>
        <v>91567</v>
      </c>
      <c r="G72" s="99">
        <f>'[1]Input Tab'!E51</f>
        <v>0</v>
      </c>
      <c r="H72" s="99">
        <f>'[1]Input Tab'!F51</f>
        <v>0</v>
      </c>
      <c r="I72" s="99">
        <f>'[1]Input Tab'!G51</f>
        <v>0</v>
      </c>
      <c r="J72" s="99">
        <f>'[1]Input Tab'!H51</f>
        <v>0</v>
      </c>
      <c r="K72" s="99">
        <f>'[1]Input Tab'!I51</f>
        <v>0</v>
      </c>
      <c r="L72" s="99">
        <f>'[1]Input Tab'!J51</f>
        <v>0</v>
      </c>
      <c r="M72" s="99">
        <f>'[1]Input Tab'!K51</f>
        <v>0</v>
      </c>
      <c r="N72" s="99">
        <f>'[1]Input Tab'!L51</f>
        <v>0</v>
      </c>
      <c r="O72" s="99">
        <f>'[1]Input Tab'!M51</f>
        <v>0</v>
      </c>
      <c r="P72" s="99">
        <f>'[1]Input Tab'!N51</f>
        <v>0</v>
      </c>
      <c r="Q72" s="86"/>
      <c r="R72" s="100">
        <f>SUM(E72:P72)</f>
        <v>172643</v>
      </c>
    </row>
    <row r="73" spans="1:18">
      <c r="A73" s="51"/>
      <c r="E73" s="66"/>
      <c r="F73" s="66"/>
      <c r="G73" s="66"/>
      <c r="H73" s="66"/>
      <c r="I73" s="66"/>
      <c r="J73" s="66"/>
      <c r="K73" s="66"/>
      <c r="L73" s="66"/>
      <c r="M73" s="66"/>
      <c r="N73" s="66"/>
      <c r="O73" s="66"/>
      <c r="P73" s="66"/>
      <c r="Q73" s="86"/>
    </row>
    <row r="74" spans="1:18" ht="21" customHeight="1">
      <c r="A74" s="51"/>
      <c r="B74" s="56" t="s">
        <v>98</v>
      </c>
      <c r="C74" s="56"/>
      <c r="E74" s="66"/>
      <c r="F74" s="66"/>
      <c r="G74" s="66"/>
      <c r="H74" s="66"/>
      <c r="I74" s="66"/>
      <c r="J74" s="66"/>
      <c r="K74" s="66"/>
      <c r="L74" s="66"/>
      <c r="M74" s="66"/>
      <c r="N74" s="66"/>
      <c r="O74" s="66"/>
      <c r="P74" s="66"/>
      <c r="Q74" s="86"/>
    </row>
    <row r="75" spans="1:18">
      <c r="A75" s="51">
        <f>A72+1</f>
        <v>32</v>
      </c>
      <c r="B75" t="s">
        <v>94</v>
      </c>
      <c r="D75" s="51" t="s">
        <v>99</v>
      </c>
      <c r="E75" s="101">
        <f>IF(E71=0," ",E64/E71)</f>
        <v>18.826910224994432</v>
      </c>
      <c r="F75" s="101">
        <f>IF(F71=0," ",F64/F71)</f>
        <v>18.125985754261002</v>
      </c>
      <c r="G75" s="101" t="str">
        <f>IF(G71=0," ",G64/G71)</f>
        <v xml:space="preserve"> </v>
      </c>
      <c r="H75" s="101" t="str">
        <f t="shared" ref="H75:P75" si="20">IF(H71=0," ",H64/H71)</f>
        <v xml:space="preserve"> </v>
      </c>
      <c r="I75" s="101" t="str">
        <f>IF(I71=0," ",I64/I71)</f>
        <v xml:space="preserve"> </v>
      </c>
      <c r="J75" s="101" t="str">
        <f t="shared" si="20"/>
        <v xml:space="preserve"> </v>
      </c>
      <c r="K75" s="101" t="str">
        <f>IF(K71=0," ",K64/K71)</f>
        <v xml:space="preserve"> </v>
      </c>
      <c r="L75" s="101" t="str">
        <f t="shared" si="20"/>
        <v xml:space="preserve"> </v>
      </c>
      <c r="M75" s="101" t="str">
        <f t="shared" si="20"/>
        <v xml:space="preserve"> </v>
      </c>
      <c r="N75" s="101" t="str">
        <f t="shared" si="20"/>
        <v xml:space="preserve"> </v>
      </c>
      <c r="O75" s="101" t="str">
        <f t="shared" si="20"/>
        <v xml:space="preserve"> </v>
      </c>
      <c r="P75" s="101" t="str">
        <f t="shared" si="20"/>
        <v xml:space="preserve"> </v>
      </c>
      <c r="Q75" s="102"/>
      <c r="R75" s="103">
        <f>R64/R71</f>
        <v>18.499673396674584</v>
      </c>
    </row>
    <row r="76" spans="1:18">
      <c r="A76" s="51">
        <f>A75+1</f>
        <v>33</v>
      </c>
      <c r="B76" t="s">
        <v>100</v>
      </c>
      <c r="D76" s="51" t="s">
        <v>101</v>
      </c>
      <c r="E76" s="101">
        <f>IF(E72=0," ",E66/E72)</f>
        <v>33.858749814988407</v>
      </c>
      <c r="F76" s="101">
        <f>IF(F72=0," ",F66/F72)</f>
        <v>33.989854423536862</v>
      </c>
      <c r="G76" s="101" t="str">
        <f t="shared" ref="G76:P76" si="21">IF(G72=0," ",G66/G72)</f>
        <v xml:space="preserve"> </v>
      </c>
      <c r="H76" s="101" t="str">
        <f t="shared" si="21"/>
        <v xml:space="preserve"> </v>
      </c>
      <c r="I76" s="101" t="str">
        <f>IF(I72=0," ",I66/I72)</f>
        <v xml:space="preserve"> </v>
      </c>
      <c r="J76" s="101" t="str">
        <f t="shared" si="21"/>
        <v xml:space="preserve"> </v>
      </c>
      <c r="K76" s="101" t="str">
        <f t="shared" si="21"/>
        <v xml:space="preserve"> </v>
      </c>
      <c r="L76" s="101" t="str">
        <f t="shared" si="21"/>
        <v xml:space="preserve"> </v>
      </c>
      <c r="M76" s="101" t="str">
        <f t="shared" si="21"/>
        <v xml:space="preserve"> </v>
      </c>
      <c r="N76" s="101" t="str">
        <f t="shared" si="21"/>
        <v xml:space="preserve"> </v>
      </c>
      <c r="O76" s="101" t="str">
        <f t="shared" si="21"/>
        <v xml:space="preserve"> </v>
      </c>
      <c r="P76" s="101" t="str">
        <f t="shared" si="21"/>
        <v xml:space="preserve"> </v>
      </c>
      <c r="Q76" s="102"/>
      <c r="R76" s="103">
        <f>R66/R72</f>
        <v>33.92828553720684</v>
      </c>
    </row>
    <row r="77" spans="1:18">
      <c r="A77" s="51"/>
      <c r="E77" s="66"/>
      <c r="F77" s="66"/>
      <c r="G77" s="66"/>
      <c r="H77" s="66"/>
      <c r="I77" s="66"/>
      <c r="J77" s="66"/>
      <c r="K77" s="66"/>
      <c r="L77" s="66"/>
      <c r="M77" s="66"/>
      <c r="N77" s="66"/>
      <c r="O77" s="66"/>
      <c r="P77" s="66"/>
      <c r="Q77" s="86"/>
    </row>
    <row r="78" spans="1:18">
      <c r="A78" s="51"/>
      <c r="B78" s="56" t="s">
        <v>102</v>
      </c>
      <c r="C78" s="56"/>
      <c r="E78" s="66"/>
      <c r="F78" s="66"/>
      <c r="G78" s="66"/>
      <c r="H78" s="66"/>
      <c r="I78" s="66"/>
      <c r="J78" s="66"/>
      <c r="K78" s="66"/>
      <c r="L78" s="66"/>
      <c r="M78" s="66"/>
      <c r="N78" s="66"/>
      <c r="O78" s="66"/>
      <c r="P78" s="66"/>
      <c r="Q78" s="86"/>
    </row>
    <row r="79" spans="1:18">
      <c r="A79" s="51">
        <f>A76+1</f>
        <v>34</v>
      </c>
      <c r="B79" t="s">
        <v>103</v>
      </c>
      <c r="D79" s="59">
        <f t="shared" ref="D79:D85" si="22">SUM(E79:P79)</f>
        <v>-7829</v>
      </c>
      <c r="E79" s="22">
        <v>-11718</v>
      </c>
      <c r="F79" s="22">
        <v>3889</v>
      </c>
      <c r="G79" s="22">
        <v>0</v>
      </c>
      <c r="H79" s="22">
        <v>0</v>
      </c>
      <c r="I79" s="22">
        <v>0</v>
      </c>
      <c r="J79" s="22">
        <v>0</v>
      </c>
      <c r="K79" s="22">
        <v>0</v>
      </c>
      <c r="L79" s="22">
        <v>0</v>
      </c>
      <c r="M79" s="22">
        <v>0</v>
      </c>
      <c r="N79" s="22">
        <v>0</v>
      </c>
      <c r="O79" s="22">
        <v>0</v>
      </c>
      <c r="P79" s="22">
        <v>0</v>
      </c>
      <c r="Q79" s="104"/>
      <c r="R79" s="105">
        <f t="shared" ref="R79:R84" si="23">SUM(E79:P79)</f>
        <v>-7829</v>
      </c>
    </row>
    <row r="80" spans="1:18">
      <c r="A80" s="51">
        <f t="shared" ref="A80:A85" si="24">A79+1</f>
        <v>35</v>
      </c>
      <c r="B80" t="s">
        <v>104</v>
      </c>
      <c r="D80" s="59">
        <f t="shared" si="22"/>
        <v>204287</v>
      </c>
      <c r="E80" s="22">
        <v>92744</v>
      </c>
      <c r="F80" s="22">
        <v>111543</v>
      </c>
      <c r="G80" s="22">
        <v>0</v>
      </c>
      <c r="H80" s="22">
        <v>0</v>
      </c>
      <c r="I80" s="22">
        <v>0</v>
      </c>
      <c r="J80" s="22">
        <v>0</v>
      </c>
      <c r="K80" s="22">
        <v>0</v>
      </c>
      <c r="L80" s="22">
        <v>0</v>
      </c>
      <c r="M80" s="22">
        <v>0</v>
      </c>
      <c r="N80" s="22">
        <v>0</v>
      </c>
      <c r="O80" s="22">
        <v>0</v>
      </c>
      <c r="P80" s="22">
        <v>0</v>
      </c>
      <c r="Q80" s="104"/>
      <c r="R80" s="105">
        <f t="shared" si="23"/>
        <v>204287</v>
      </c>
    </row>
    <row r="81" spans="1:18">
      <c r="A81" s="51">
        <f t="shared" si="24"/>
        <v>36</v>
      </c>
      <c r="B81" t="s">
        <v>105</v>
      </c>
      <c r="D81" s="59">
        <f t="shared" si="22"/>
        <v>47854</v>
      </c>
      <c r="E81" s="22">
        <v>58230</v>
      </c>
      <c r="F81" s="22">
        <v>-10376</v>
      </c>
      <c r="G81" s="22">
        <v>0</v>
      </c>
      <c r="H81" s="22">
        <v>0</v>
      </c>
      <c r="I81" s="22">
        <v>0</v>
      </c>
      <c r="J81" s="22">
        <v>0</v>
      </c>
      <c r="K81" s="22">
        <v>0</v>
      </c>
      <c r="L81" s="22">
        <v>0</v>
      </c>
      <c r="M81" s="22">
        <v>0</v>
      </c>
      <c r="N81" s="22">
        <v>0</v>
      </c>
      <c r="O81" s="22">
        <v>0</v>
      </c>
      <c r="P81" s="22">
        <v>0</v>
      </c>
      <c r="Q81" s="104"/>
      <c r="R81" s="105">
        <f t="shared" si="23"/>
        <v>47854</v>
      </c>
    </row>
    <row r="82" spans="1:18">
      <c r="A82" s="51">
        <f t="shared" si="24"/>
        <v>37</v>
      </c>
      <c r="B82" t="s">
        <v>106</v>
      </c>
      <c r="D82" s="59">
        <f t="shared" si="22"/>
        <v>3048393</v>
      </c>
      <c r="E82" s="22">
        <v>-2611318</v>
      </c>
      <c r="F82" s="22">
        <v>5659711</v>
      </c>
      <c r="G82" s="22">
        <v>0</v>
      </c>
      <c r="H82" s="22">
        <v>0</v>
      </c>
      <c r="I82" s="22">
        <v>0</v>
      </c>
      <c r="J82" s="22">
        <v>0</v>
      </c>
      <c r="K82" s="22">
        <v>0</v>
      </c>
      <c r="L82" s="22">
        <v>0</v>
      </c>
      <c r="M82" s="22">
        <v>0</v>
      </c>
      <c r="N82" s="22">
        <v>0</v>
      </c>
      <c r="O82" s="22">
        <v>0</v>
      </c>
      <c r="P82" s="22">
        <v>0</v>
      </c>
      <c r="Q82" s="104"/>
      <c r="R82" s="105">
        <f t="shared" si="23"/>
        <v>3048393</v>
      </c>
    </row>
    <row r="83" spans="1:18">
      <c r="A83" s="51">
        <f>A82+1</f>
        <v>38</v>
      </c>
      <c r="B83" s="1" t="s">
        <v>107</v>
      </c>
      <c r="C83" s="1"/>
      <c r="D83" s="59">
        <f t="shared" si="22"/>
        <v>3060956</v>
      </c>
      <c r="E83" s="22">
        <v>-2586075</v>
      </c>
      <c r="F83" s="22">
        <v>5647031</v>
      </c>
      <c r="G83" s="22">
        <v>0</v>
      </c>
      <c r="H83" s="22">
        <v>0</v>
      </c>
      <c r="I83" s="22">
        <v>0</v>
      </c>
      <c r="J83" s="22">
        <v>0</v>
      </c>
      <c r="K83" s="22">
        <v>0</v>
      </c>
      <c r="L83" s="22">
        <v>0</v>
      </c>
      <c r="M83" s="22">
        <v>0</v>
      </c>
      <c r="N83" s="22">
        <v>0</v>
      </c>
      <c r="O83" s="22">
        <v>0</v>
      </c>
      <c r="P83" s="22">
        <v>0</v>
      </c>
      <c r="Q83" s="104"/>
      <c r="R83" s="105">
        <f>SUM(E83:P83)</f>
        <v>3060956</v>
      </c>
    </row>
    <row r="84" spans="1:18">
      <c r="A84" s="51">
        <f>A83+1</f>
        <v>39</v>
      </c>
      <c r="B84" s="106" t="s">
        <v>108</v>
      </c>
      <c r="C84" s="106"/>
      <c r="D84" s="59">
        <f t="shared" si="22"/>
        <v>568326</v>
      </c>
      <c r="E84" s="107">
        <v>-406032</v>
      </c>
      <c r="F84" s="107">
        <v>974358</v>
      </c>
      <c r="G84" s="107">
        <v>0</v>
      </c>
      <c r="H84" s="107">
        <v>0</v>
      </c>
      <c r="I84" s="107">
        <v>0</v>
      </c>
      <c r="J84" s="107">
        <v>0</v>
      </c>
      <c r="K84" s="107">
        <v>0</v>
      </c>
      <c r="L84" s="107">
        <v>0</v>
      </c>
      <c r="M84" s="107">
        <v>0</v>
      </c>
      <c r="N84" s="107">
        <v>0</v>
      </c>
      <c r="O84" s="107">
        <v>0</v>
      </c>
      <c r="P84" s="107">
        <v>0</v>
      </c>
      <c r="Q84" s="104"/>
      <c r="R84" s="108">
        <f t="shared" si="23"/>
        <v>568326</v>
      </c>
    </row>
    <row r="85" spans="1:18" s="73" customFormat="1" ht="21.75" customHeight="1">
      <c r="A85" s="84">
        <f t="shared" si="24"/>
        <v>40</v>
      </c>
      <c r="B85" s="68" t="s">
        <v>109</v>
      </c>
      <c r="C85" s="68"/>
      <c r="D85" s="69">
        <f t="shared" si="22"/>
        <v>6921987</v>
      </c>
      <c r="E85" s="40">
        <f t="shared" ref="E85:P85" si="25">SUM(E79:E84)</f>
        <v>-5464169</v>
      </c>
      <c r="F85" s="40">
        <f t="shared" si="25"/>
        <v>12386156</v>
      </c>
      <c r="G85" s="40">
        <f t="shared" si="25"/>
        <v>0</v>
      </c>
      <c r="H85" s="40">
        <f t="shared" si="25"/>
        <v>0</v>
      </c>
      <c r="I85" s="40">
        <f t="shared" si="25"/>
        <v>0</v>
      </c>
      <c r="J85" s="40">
        <f t="shared" si="25"/>
        <v>0</v>
      </c>
      <c r="K85" s="40">
        <f t="shared" si="25"/>
        <v>0</v>
      </c>
      <c r="L85" s="40">
        <f t="shared" si="25"/>
        <v>0</v>
      </c>
      <c r="M85" s="40">
        <f t="shared" si="25"/>
        <v>0</v>
      </c>
      <c r="N85" s="40">
        <f t="shared" si="25"/>
        <v>0</v>
      </c>
      <c r="O85" s="40">
        <f t="shared" si="25"/>
        <v>0</v>
      </c>
      <c r="P85" s="40">
        <f t="shared" si="25"/>
        <v>0</v>
      </c>
      <c r="Q85" s="109"/>
      <c r="R85" s="110">
        <f>SUM(R79:R84)</f>
        <v>6921987</v>
      </c>
    </row>
    <row r="86" spans="1:18" ht="15.75" customHeight="1">
      <c r="A86" s="51"/>
      <c r="E86" s="58"/>
      <c r="F86" s="58"/>
      <c r="G86" s="58"/>
      <c r="H86" s="58"/>
      <c r="I86" s="58"/>
      <c r="J86" s="58"/>
      <c r="K86" s="58"/>
      <c r="L86" s="58"/>
      <c r="M86" s="58"/>
      <c r="N86" s="58"/>
      <c r="O86" s="58"/>
      <c r="P86" s="58"/>
      <c r="Q86" s="104"/>
      <c r="R86" s="105"/>
    </row>
    <row r="87" spans="1:18" ht="21" customHeight="1">
      <c r="A87" s="84">
        <f>A85+1</f>
        <v>41</v>
      </c>
      <c r="B87" s="111" t="s">
        <v>110</v>
      </c>
      <c r="C87" s="111"/>
      <c r="D87" s="112">
        <f>SUM(E87:P87)</f>
        <v>20098326.8565</v>
      </c>
      <c r="E87" s="40">
        <f t="shared" ref="E87:P87" si="26">E24+E48+E68+E85</f>
        <v>-197354.62330000103</v>
      </c>
      <c r="F87" s="40">
        <f t="shared" si="26"/>
        <v>20758834.479800001</v>
      </c>
      <c r="G87" s="40">
        <f t="shared" si="26"/>
        <v>-463153</v>
      </c>
      <c r="H87" s="40">
        <f t="shared" si="26"/>
        <v>0</v>
      </c>
      <c r="I87" s="40">
        <f t="shared" si="26"/>
        <v>0</v>
      </c>
      <c r="J87" s="40">
        <f t="shared" si="26"/>
        <v>0</v>
      </c>
      <c r="K87" s="40">
        <f t="shared" si="26"/>
        <v>0</v>
      </c>
      <c r="L87" s="40">
        <f t="shared" si="26"/>
        <v>0</v>
      </c>
      <c r="M87" s="40">
        <f t="shared" si="26"/>
        <v>0</v>
      </c>
      <c r="N87" s="40">
        <f t="shared" si="26"/>
        <v>0</v>
      </c>
      <c r="O87" s="40">
        <f t="shared" si="26"/>
        <v>0</v>
      </c>
      <c r="P87" s="40">
        <f t="shared" si="26"/>
        <v>0</v>
      </c>
      <c r="Q87" s="113"/>
      <c r="R87" s="114">
        <f>R24-R48+R68+R85</f>
        <v>81672586.386500001</v>
      </c>
    </row>
    <row r="88" spans="1:18" ht="12" customHeight="1">
      <c r="E88" s="66"/>
      <c r="F88" s="66"/>
      <c r="G88" s="66"/>
      <c r="H88" s="66"/>
      <c r="I88" s="66"/>
      <c r="J88" s="66"/>
      <c r="K88" s="66"/>
      <c r="L88" s="66"/>
      <c r="M88" s="66"/>
      <c r="N88" s="66"/>
      <c r="O88" s="66"/>
      <c r="P88" s="66"/>
      <c r="Q88" s="86"/>
    </row>
    <row r="89" spans="1:18" outlineLevel="1">
      <c r="B89" s="115" t="s">
        <v>63</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111</v>
      </c>
      <c r="C90" s="57"/>
      <c r="D90" s="117"/>
      <c r="E90" s="81"/>
      <c r="F90" s="66"/>
      <c r="G90" s="118"/>
      <c r="H90" s="118"/>
      <c r="I90" s="118"/>
      <c r="J90" s="118"/>
      <c r="K90" s="118"/>
      <c r="L90" s="118"/>
      <c r="M90" s="118"/>
      <c r="N90" s="118"/>
      <c r="O90" s="118"/>
      <c r="P90" s="118"/>
      <c r="Q90" s="86"/>
    </row>
    <row r="91" spans="1:18">
      <c r="A91" s="51">
        <f>A87+1</f>
        <v>42</v>
      </c>
      <c r="B91" s="115" t="s">
        <v>112</v>
      </c>
      <c r="C91" s="115"/>
      <c r="D91" s="59">
        <f t="shared" ref="D91:D99" si="27">SUM(E91:P91)</f>
        <v>-4658434</v>
      </c>
      <c r="E91" s="22">
        <v>-2387376</v>
      </c>
      <c r="F91" s="22">
        <v>-2271058</v>
      </c>
      <c r="G91" s="22">
        <v>0</v>
      </c>
      <c r="H91" s="22">
        <v>0</v>
      </c>
      <c r="I91" s="22">
        <v>0</v>
      </c>
      <c r="J91" s="22">
        <v>0</v>
      </c>
      <c r="K91" s="22">
        <v>0</v>
      </c>
      <c r="L91" s="22">
        <v>0</v>
      </c>
      <c r="M91" s="22">
        <v>0</v>
      </c>
      <c r="N91" s="22">
        <v>0</v>
      </c>
      <c r="O91" s="22">
        <v>0</v>
      </c>
      <c r="P91" s="22">
        <v>0</v>
      </c>
      <c r="Q91" s="104"/>
      <c r="R91" s="105">
        <f t="shared" ref="R91:R99" si="28">SUM(E91:P91)</f>
        <v>-4658434</v>
      </c>
    </row>
    <row r="92" spans="1:18">
      <c r="A92" s="51">
        <v>45</v>
      </c>
      <c r="B92" s="115" t="s">
        <v>113</v>
      </c>
      <c r="C92" s="115"/>
      <c r="D92" s="59">
        <f t="shared" si="27"/>
        <v>-154000</v>
      </c>
      <c r="E92" s="13">
        <v>-77000</v>
      </c>
      <c r="F92" s="13">
        <v>-77000</v>
      </c>
      <c r="G92" s="13">
        <v>0</v>
      </c>
      <c r="H92" s="13">
        <v>0</v>
      </c>
      <c r="I92" s="13">
        <v>0</v>
      </c>
      <c r="J92" s="13">
        <v>0</v>
      </c>
      <c r="K92" s="13">
        <v>0</v>
      </c>
      <c r="L92" s="13">
        <v>0</v>
      </c>
      <c r="M92" s="13">
        <v>0</v>
      </c>
      <c r="N92" s="13">
        <v>0</v>
      </c>
      <c r="O92" s="13">
        <v>0</v>
      </c>
      <c r="P92" s="13">
        <v>0</v>
      </c>
      <c r="Q92" s="104"/>
      <c r="R92" s="105">
        <f t="shared" si="28"/>
        <v>-154000</v>
      </c>
    </row>
    <row r="93" spans="1:18">
      <c r="A93" s="51">
        <f>A92+1</f>
        <v>46</v>
      </c>
      <c r="B93" s="115" t="s">
        <v>114</v>
      </c>
      <c r="C93" s="115"/>
      <c r="D93" s="59">
        <f t="shared" si="27"/>
        <v>0</v>
      </c>
      <c r="E93" s="22">
        <v>0</v>
      </c>
      <c r="F93" s="22">
        <v>0</v>
      </c>
      <c r="G93" s="22">
        <v>0</v>
      </c>
      <c r="H93" s="22">
        <v>0</v>
      </c>
      <c r="I93" s="22">
        <v>0</v>
      </c>
      <c r="J93" s="22">
        <v>0</v>
      </c>
      <c r="K93" s="22">
        <v>0</v>
      </c>
      <c r="L93" s="22">
        <v>0</v>
      </c>
      <c r="M93" s="22">
        <v>0</v>
      </c>
      <c r="N93" s="22">
        <v>0</v>
      </c>
      <c r="O93" s="22">
        <v>0</v>
      </c>
      <c r="P93" s="22">
        <v>0</v>
      </c>
      <c r="Q93" s="22"/>
      <c r="R93" s="105">
        <f t="shared" si="28"/>
        <v>0</v>
      </c>
    </row>
    <row r="94" spans="1:18">
      <c r="A94" s="51">
        <f>A93+1</f>
        <v>47</v>
      </c>
      <c r="B94" s="115" t="s">
        <v>115</v>
      </c>
      <c r="C94" s="115"/>
      <c r="D94" s="59">
        <f t="shared" si="27"/>
        <v>-275000</v>
      </c>
      <c r="E94" s="22">
        <v>-137500</v>
      </c>
      <c r="F94" s="22">
        <v>-137500</v>
      </c>
      <c r="G94" s="22">
        <v>0</v>
      </c>
      <c r="H94" s="22">
        <v>0</v>
      </c>
      <c r="I94" s="22">
        <v>0</v>
      </c>
      <c r="J94" s="22">
        <v>0</v>
      </c>
      <c r="K94" s="22">
        <v>0</v>
      </c>
      <c r="L94" s="22">
        <v>0</v>
      </c>
      <c r="M94" s="22">
        <v>0</v>
      </c>
      <c r="N94" s="22">
        <v>0</v>
      </c>
      <c r="O94" s="22">
        <v>0</v>
      </c>
      <c r="P94" s="22">
        <v>0</v>
      </c>
      <c r="Q94" s="22"/>
      <c r="R94" s="105"/>
    </row>
    <row r="95" spans="1:18">
      <c r="A95" s="51">
        <f>A94+1</f>
        <v>48</v>
      </c>
      <c r="B95" s="115" t="s">
        <v>116</v>
      </c>
      <c r="C95" s="115"/>
      <c r="D95" s="59">
        <f t="shared" si="27"/>
        <v>-242215</v>
      </c>
      <c r="E95" s="22">
        <v>-119879</v>
      </c>
      <c r="F95" s="22">
        <v>-122336</v>
      </c>
      <c r="G95" s="22">
        <v>0</v>
      </c>
      <c r="H95" s="22">
        <v>0</v>
      </c>
      <c r="I95" s="22">
        <v>0</v>
      </c>
      <c r="J95" s="22">
        <v>0</v>
      </c>
      <c r="K95" s="22">
        <v>0</v>
      </c>
      <c r="L95" s="22">
        <v>0</v>
      </c>
      <c r="M95" s="22">
        <v>0</v>
      </c>
      <c r="N95" s="22">
        <v>0</v>
      </c>
      <c r="O95" s="22">
        <v>0</v>
      </c>
      <c r="P95" s="22">
        <v>0</v>
      </c>
      <c r="Q95" s="104"/>
      <c r="R95" s="105">
        <f t="shared" si="28"/>
        <v>-242215</v>
      </c>
    </row>
    <row r="96" spans="1:18">
      <c r="A96" s="51">
        <f>+A95+1</f>
        <v>49</v>
      </c>
      <c r="B96" s="1" t="s">
        <v>117</v>
      </c>
      <c r="C96" s="1"/>
      <c r="D96" s="21">
        <f>SUM(E96:P96)</f>
        <v>-20126</v>
      </c>
      <c r="E96" s="119">
        <v>-10063</v>
      </c>
      <c r="F96" s="119">
        <v>-10063</v>
      </c>
      <c r="G96" s="119">
        <v>0</v>
      </c>
      <c r="H96" s="119">
        <v>0</v>
      </c>
      <c r="I96" s="119">
        <v>0</v>
      </c>
      <c r="J96" s="119">
        <v>0</v>
      </c>
      <c r="K96" s="119">
        <v>0</v>
      </c>
      <c r="L96" s="119">
        <v>0</v>
      </c>
      <c r="M96" s="119">
        <v>0</v>
      </c>
      <c r="N96" s="119">
        <v>0</v>
      </c>
      <c r="O96" s="119">
        <v>0</v>
      </c>
      <c r="P96" s="119">
        <v>0</v>
      </c>
      <c r="Q96" s="104"/>
      <c r="R96" s="105">
        <f t="shared" si="28"/>
        <v>-20126</v>
      </c>
    </row>
    <row r="97" spans="1:18">
      <c r="A97" s="51">
        <f>+A96+1</f>
        <v>50</v>
      </c>
      <c r="B97" s="115" t="s">
        <v>118</v>
      </c>
      <c r="C97" s="115"/>
      <c r="D97" s="59">
        <f t="shared" si="27"/>
        <v>-21428</v>
      </c>
      <c r="E97" s="22">
        <v>-10714</v>
      </c>
      <c r="F97" s="22">
        <v>-10714</v>
      </c>
      <c r="G97" s="22">
        <v>0</v>
      </c>
      <c r="H97" s="22">
        <v>0</v>
      </c>
      <c r="I97" s="22">
        <v>0</v>
      </c>
      <c r="J97" s="22">
        <v>0</v>
      </c>
      <c r="K97" s="22">
        <v>0</v>
      </c>
      <c r="L97" s="22">
        <v>0</v>
      </c>
      <c r="M97" s="22">
        <v>0</v>
      </c>
      <c r="N97" s="22">
        <v>0</v>
      </c>
      <c r="O97" s="22">
        <v>0</v>
      </c>
      <c r="P97" s="22">
        <v>0</v>
      </c>
      <c r="Q97" s="120"/>
      <c r="R97" s="105">
        <f t="shared" si="28"/>
        <v>-21428</v>
      </c>
    </row>
    <row r="98" spans="1:18">
      <c r="A98" s="51">
        <f>+A97+1</f>
        <v>51</v>
      </c>
      <c r="B98" s="121" t="s">
        <v>119</v>
      </c>
      <c r="C98" s="121" t="s">
        <v>120</v>
      </c>
      <c r="D98" s="59">
        <f t="shared" si="27"/>
        <v>-296588</v>
      </c>
      <c r="E98" s="107">
        <v>-148294</v>
      </c>
      <c r="F98" s="107">
        <v>-148294</v>
      </c>
      <c r="G98" s="107">
        <v>0</v>
      </c>
      <c r="H98" s="107">
        <v>0</v>
      </c>
      <c r="I98" s="107">
        <v>0</v>
      </c>
      <c r="J98" s="107">
        <v>0</v>
      </c>
      <c r="K98" s="107">
        <v>0</v>
      </c>
      <c r="L98" s="107">
        <v>0</v>
      </c>
      <c r="M98" s="107">
        <v>0</v>
      </c>
      <c r="N98" s="107">
        <v>0</v>
      </c>
      <c r="O98" s="107">
        <v>0</v>
      </c>
      <c r="P98" s="107">
        <v>0</v>
      </c>
      <c r="Q98" s="104"/>
      <c r="R98" s="108">
        <f t="shared" si="28"/>
        <v>-296588</v>
      </c>
    </row>
    <row r="99" spans="1:18" s="73" customFormat="1" ht="20.25" customHeight="1">
      <c r="A99" s="84">
        <f>A98+1</f>
        <v>52</v>
      </c>
      <c r="B99" s="122" t="s">
        <v>121</v>
      </c>
      <c r="C99" s="122"/>
      <c r="D99" s="69">
        <f t="shared" si="27"/>
        <v>-5667791</v>
      </c>
      <c r="E99" s="69">
        <f>SUM(E91:E98)</f>
        <v>-2890826</v>
      </c>
      <c r="F99" s="69">
        <f t="shared" ref="F99:P99" si="29">SUM(F91:F98)</f>
        <v>-2776965</v>
      </c>
      <c r="G99" s="69">
        <f t="shared" si="29"/>
        <v>0</v>
      </c>
      <c r="H99" s="69">
        <f t="shared" si="29"/>
        <v>0</v>
      </c>
      <c r="I99" s="69">
        <f t="shared" si="29"/>
        <v>0</v>
      </c>
      <c r="J99" s="69">
        <f t="shared" si="29"/>
        <v>0</v>
      </c>
      <c r="K99" s="69">
        <f t="shared" si="29"/>
        <v>0</v>
      </c>
      <c r="L99" s="69">
        <f t="shared" si="29"/>
        <v>0</v>
      </c>
      <c r="M99" s="69">
        <f t="shared" si="29"/>
        <v>0</v>
      </c>
      <c r="N99" s="69">
        <f t="shared" si="29"/>
        <v>0</v>
      </c>
      <c r="O99" s="69">
        <f t="shared" si="29"/>
        <v>0</v>
      </c>
      <c r="P99" s="69">
        <f t="shared" si="29"/>
        <v>0</v>
      </c>
      <c r="Q99" s="109"/>
      <c r="R99" s="110">
        <f t="shared" si="28"/>
        <v>-5667791</v>
      </c>
    </row>
    <row r="100" spans="1:18">
      <c r="A100" s="51"/>
      <c r="E100" s="59"/>
      <c r="F100" s="59"/>
      <c r="G100" s="66"/>
      <c r="H100" s="66"/>
      <c r="I100" s="66"/>
      <c r="J100" s="66"/>
      <c r="K100" s="66"/>
      <c r="L100" s="66"/>
      <c r="M100" s="66"/>
      <c r="N100" s="66"/>
      <c r="O100" s="66"/>
      <c r="P100" s="66"/>
      <c r="Q100" s="104"/>
      <c r="R100" s="105"/>
    </row>
    <row r="101" spans="1:18">
      <c r="A101" s="51"/>
      <c r="B101" s="56" t="s">
        <v>122</v>
      </c>
      <c r="C101" s="56"/>
      <c r="E101" s="59"/>
      <c r="F101" s="59"/>
      <c r="G101" s="66"/>
      <c r="H101" s="66"/>
      <c r="I101" s="66"/>
      <c r="J101" s="66"/>
      <c r="K101" s="66"/>
      <c r="L101" s="66"/>
      <c r="M101" s="66"/>
      <c r="N101" s="66"/>
      <c r="O101" s="66"/>
      <c r="P101" s="66"/>
      <c r="Q101" s="104"/>
      <c r="R101" s="105"/>
    </row>
    <row r="102" spans="1:18">
      <c r="A102" s="51">
        <f>A99+1</f>
        <v>53</v>
      </c>
      <c r="B102" s="1" t="s">
        <v>123</v>
      </c>
      <c r="C102" s="1"/>
      <c r="D102" s="59">
        <f>SUM(E102:P102)</f>
        <v>3462615</v>
      </c>
      <c r="E102" s="22">
        <v>1747250</v>
      </c>
      <c r="F102" s="123">
        <v>1715365</v>
      </c>
      <c r="G102" s="123">
        <v>0</v>
      </c>
      <c r="H102" s="123">
        <v>0</v>
      </c>
      <c r="I102" s="123">
        <v>0</v>
      </c>
      <c r="J102" s="123">
        <v>0</v>
      </c>
      <c r="K102" s="123">
        <v>0</v>
      </c>
      <c r="L102" s="123">
        <v>0</v>
      </c>
      <c r="M102" s="123">
        <v>0</v>
      </c>
      <c r="N102" s="123">
        <v>0</v>
      </c>
      <c r="O102" s="123">
        <v>0</v>
      </c>
      <c r="P102" s="123">
        <v>0</v>
      </c>
      <c r="Q102" s="104"/>
      <c r="R102" s="105">
        <f>SUM(E102:P102)</f>
        <v>3462615</v>
      </c>
    </row>
    <row r="103" spans="1:18">
      <c r="A103" s="51">
        <f>A102+1</f>
        <v>54</v>
      </c>
      <c r="B103" s="1" t="s">
        <v>124</v>
      </c>
      <c r="C103" s="1" t="s">
        <v>66</v>
      </c>
      <c r="D103" s="59">
        <f>SUM(E103:P103)</f>
        <v>0</v>
      </c>
      <c r="E103" s="123">
        <v>0</v>
      </c>
      <c r="F103" s="123">
        <v>0</v>
      </c>
      <c r="G103" s="123">
        <v>0</v>
      </c>
      <c r="H103" s="123">
        <v>0</v>
      </c>
      <c r="I103" s="123">
        <v>0</v>
      </c>
      <c r="J103" s="123">
        <v>0</v>
      </c>
      <c r="K103" s="123">
        <v>0</v>
      </c>
      <c r="L103" s="123">
        <v>0</v>
      </c>
      <c r="M103" s="123">
        <v>0</v>
      </c>
      <c r="N103" s="123">
        <v>0</v>
      </c>
      <c r="O103" s="123">
        <v>0</v>
      </c>
      <c r="P103" s="123">
        <v>0</v>
      </c>
      <c r="Q103" s="104"/>
      <c r="R103" s="105">
        <f>SUM(E103:P103)</f>
        <v>0</v>
      </c>
    </row>
    <row r="104" spans="1:18">
      <c r="A104" s="124">
        <f>A103+1</f>
        <v>55</v>
      </c>
      <c r="B104" s="6" t="s">
        <v>125</v>
      </c>
      <c r="C104" s="6"/>
      <c r="D104" s="59">
        <f>SUM(E104:P104)</f>
        <v>9072</v>
      </c>
      <c r="E104" s="107">
        <v>4536</v>
      </c>
      <c r="F104" s="107">
        <v>4536</v>
      </c>
      <c r="G104" s="107">
        <v>0</v>
      </c>
      <c r="H104" s="107">
        <v>0</v>
      </c>
      <c r="I104" s="107">
        <v>0</v>
      </c>
      <c r="J104" s="107">
        <v>0</v>
      </c>
      <c r="K104" s="107">
        <v>0</v>
      </c>
      <c r="L104" s="107">
        <v>0</v>
      </c>
      <c r="M104" s="107">
        <v>0</v>
      </c>
      <c r="N104" s="107">
        <v>0</v>
      </c>
      <c r="O104" s="107">
        <v>0</v>
      </c>
      <c r="P104" s="107">
        <v>0</v>
      </c>
      <c r="Q104" s="104"/>
      <c r="R104" s="108">
        <f>SUM(E104:P104)</f>
        <v>9072</v>
      </c>
    </row>
    <row r="105" spans="1:18" s="73" customFormat="1" ht="20.25" customHeight="1">
      <c r="A105" s="84">
        <f>A104+1</f>
        <v>56</v>
      </c>
      <c r="B105" s="122" t="s">
        <v>126</v>
      </c>
      <c r="C105" s="122"/>
      <c r="D105" s="69">
        <f>SUM(E105:P105)</f>
        <v>3471687</v>
      </c>
      <c r="E105" s="40">
        <f t="shared" ref="E105:P105" si="30">SUM(E102:E104)</f>
        <v>1751786</v>
      </c>
      <c r="F105" s="40">
        <f t="shared" si="30"/>
        <v>1719901</v>
      </c>
      <c r="G105" s="40">
        <f t="shared" si="30"/>
        <v>0</v>
      </c>
      <c r="H105" s="40">
        <f t="shared" si="30"/>
        <v>0</v>
      </c>
      <c r="I105" s="40">
        <f t="shared" si="30"/>
        <v>0</v>
      </c>
      <c r="J105" s="40">
        <f t="shared" si="30"/>
        <v>0</v>
      </c>
      <c r="K105" s="40">
        <f t="shared" si="30"/>
        <v>0</v>
      </c>
      <c r="L105" s="40">
        <f t="shared" si="30"/>
        <v>0</v>
      </c>
      <c r="M105" s="40">
        <f t="shared" si="30"/>
        <v>0</v>
      </c>
      <c r="N105" s="40">
        <f t="shared" si="30"/>
        <v>0</v>
      </c>
      <c r="O105" s="40">
        <f t="shared" si="30"/>
        <v>0</v>
      </c>
      <c r="P105" s="40">
        <f t="shared" si="30"/>
        <v>0</v>
      </c>
      <c r="Q105" s="109"/>
      <c r="R105" s="110">
        <f>SUM(E105:P105)</f>
        <v>3471687</v>
      </c>
    </row>
    <row r="106" spans="1:18">
      <c r="A106" s="51"/>
      <c r="E106" s="66"/>
      <c r="F106" s="66"/>
      <c r="G106" s="66"/>
      <c r="H106" s="66"/>
      <c r="I106" s="66"/>
      <c r="J106" s="66"/>
      <c r="K106" s="66"/>
      <c r="L106" s="66"/>
      <c r="M106" s="66"/>
      <c r="N106" s="66"/>
      <c r="O106" s="66"/>
      <c r="P106" s="66"/>
      <c r="Q106" s="104"/>
      <c r="R106" s="105"/>
    </row>
    <row r="107" spans="1:18">
      <c r="A107" s="51"/>
      <c r="B107" s="56" t="s">
        <v>127</v>
      </c>
      <c r="E107" s="66"/>
      <c r="F107" s="66"/>
      <c r="G107" s="66"/>
      <c r="H107" s="66"/>
      <c r="I107" s="66"/>
      <c r="J107" s="66"/>
      <c r="K107" s="66"/>
      <c r="L107" s="66"/>
      <c r="M107" s="66"/>
      <c r="N107" s="66"/>
      <c r="O107" s="66"/>
      <c r="P107" s="66"/>
      <c r="Q107" s="104"/>
      <c r="R107" s="105"/>
    </row>
    <row r="108" spans="1:18">
      <c r="A108" s="51">
        <f>A105+1</f>
        <v>57</v>
      </c>
      <c r="B108" s="1" t="s">
        <v>128</v>
      </c>
      <c r="D108" s="59">
        <f>SUM(E108:P108)</f>
        <v>110433</v>
      </c>
      <c r="E108" s="66">
        <v>17852</v>
      </c>
      <c r="F108" s="66">
        <v>92581</v>
      </c>
      <c r="G108" s="66">
        <v>0</v>
      </c>
      <c r="H108" s="66">
        <v>0</v>
      </c>
      <c r="I108" s="66">
        <v>0</v>
      </c>
      <c r="J108" s="66">
        <v>0</v>
      </c>
      <c r="K108" s="66">
        <v>0</v>
      </c>
      <c r="L108" s="66">
        <v>0</v>
      </c>
      <c r="M108" s="66">
        <v>0</v>
      </c>
      <c r="N108" s="66">
        <v>0</v>
      </c>
      <c r="O108" s="66">
        <v>0</v>
      </c>
      <c r="P108" s="66">
        <v>0</v>
      </c>
      <c r="Q108" s="104"/>
      <c r="R108" s="105"/>
    </row>
    <row r="109" spans="1:18">
      <c r="A109" s="51">
        <f>A108+1</f>
        <v>58</v>
      </c>
      <c r="B109" t="s">
        <v>129</v>
      </c>
      <c r="D109" s="59">
        <f>SUM(E109:P109)</f>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f>A109+1</f>
        <v>59</v>
      </c>
      <c r="B110" t="s">
        <v>130</v>
      </c>
      <c r="C110" t="s">
        <v>131</v>
      </c>
      <c r="D110" s="59">
        <f>SUM(E110:P110)</f>
        <v>358047</v>
      </c>
      <c r="E110" s="66">
        <v>257894</v>
      </c>
      <c r="F110" s="66">
        <v>100153</v>
      </c>
      <c r="G110" s="66">
        <v>0</v>
      </c>
      <c r="H110" s="66">
        <v>0</v>
      </c>
      <c r="I110" s="66">
        <v>0</v>
      </c>
      <c r="J110" s="66">
        <v>0</v>
      </c>
      <c r="K110" s="66">
        <v>0</v>
      </c>
      <c r="L110" s="66">
        <v>0</v>
      </c>
      <c r="M110" s="66">
        <v>0</v>
      </c>
      <c r="N110" s="66">
        <v>0</v>
      </c>
      <c r="O110" s="66">
        <v>0</v>
      </c>
      <c r="P110" s="66">
        <v>0</v>
      </c>
      <c r="Q110" s="104"/>
      <c r="R110" s="105"/>
    </row>
    <row r="111" spans="1:18">
      <c r="A111" s="51">
        <f>A110+1</f>
        <v>60</v>
      </c>
      <c r="B111" t="s">
        <v>132</v>
      </c>
      <c r="C111" t="s">
        <v>133</v>
      </c>
      <c r="D111" s="59">
        <f>SUM(E111:P111)</f>
        <v>6993</v>
      </c>
      <c r="E111" s="66">
        <v>3672</v>
      </c>
      <c r="F111" s="66">
        <v>3321</v>
      </c>
      <c r="G111" s="66">
        <v>0</v>
      </c>
      <c r="H111" s="66">
        <v>0</v>
      </c>
      <c r="I111" s="66">
        <v>0</v>
      </c>
      <c r="J111" s="66">
        <v>0</v>
      </c>
      <c r="K111" s="66">
        <v>0</v>
      </c>
      <c r="L111" s="66">
        <v>0</v>
      </c>
      <c r="M111" s="66">
        <v>0</v>
      </c>
      <c r="N111" s="66">
        <v>0</v>
      </c>
      <c r="O111" s="66">
        <v>0</v>
      </c>
      <c r="P111" s="66">
        <v>0</v>
      </c>
      <c r="Q111" s="104"/>
      <c r="R111" s="105"/>
    </row>
    <row r="112" spans="1:18" s="73" customFormat="1" ht="20.25" customHeight="1">
      <c r="A112" s="51">
        <f>A111+1</f>
        <v>61</v>
      </c>
      <c r="B112" s="122" t="s">
        <v>134</v>
      </c>
      <c r="C112" s="122"/>
      <c r="D112" s="69">
        <f>D108+D109+D110+D111</f>
        <v>475473</v>
      </c>
      <c r="E112" s="69">
        <f>E108+E109+E110+E111</f>
        <v>279418</v>
      </c>
      <c r="F112" s="69">
        <f t="shared" ref="F112:P112" si="31">F108+F109+F110+F111</f>
        <v>196055</v>
      </c>
      <c r="G112" s="69">
        <f t="shared" si="31"/>
        <v>0</v>
      </c>
      <c r="H112" s="69">
        <f t="shared" si="31"/>
        <v>0</v>
      </c>
      <c r="I112" s="69">
        <f t="shared" si="31"/>
        <v>0</v>
      </c>
      <c r="J112" s="69">
        <f t="shared" si="31"/>
        <v>0</v>
      </c>
      <c r="K112" s="69">
        <f t="shared" si="31"/>
        <v>0</v>
      </c>
      <c r="L112" s="69">
        <f t="shared" si="31"/>
        <v>0</v>
      </c>
      <c r="M112" s="69">
        <f t="shared" si="31"/>
        <v>0</v>
      </c>
      <c r="N112" s="69">
        <f t="shared" si="31"/>
        <v>0</v>
      </c>
      <c r="O112" s="69">
        <f t="shared" si="31"/>
        <v>0</v>
      </c>
      <c r="P112" s="69">
        <f t="shared" si="31"/>
        <v>0</v>
      </c>
      <c r="Q112" s="109"/>
      <c r="R112" s="110"/>
    </row>
    <row r="113" spans="1:18" ht="9" customHeight="1">
      <c r="A113" s="51"/>
      <c r="E113" s="58"/>
      <c r="F113" s="58"/>
      <c r="G113" s="58"/>
      <c r="H113" s="58"/>
      <c r="I113" s="58"/>
      <c r="J113" s="58"/>
      <c r="K113" s="58"/>
      <c r="L113" s="58"/>
      <c r="M113" s="58"/>
      <c r="N113" s="58"/>
      <c r="O113" s="58"/>
      <c r="P113" s="58"/>
      <c r="Q113" s="104"/>
      <c r="R113" s="105"/>
    </row>
    <row r="114" spans="1:18">
      <c r="A114" s="51"/>
      <c r="B114" s="125" t="s">
        <v>135</v>
      </c>
      <c r="C114" s="125"/>
      <c r="E114" s="58"/>
      <c r="F114" s="58"/>
      <c r="G114" s="58"/>
      <c r="H114" s="58"/>
      <c r="I114" s="58"/>
      <c r="J114" s="58"/>
      <c r="K114" s="58"/>
      <c r="L114" s="58"/>
      <c r="M114" s="58"/>
      <c r="N114" s="58"/>
      <c r="O114" s="58"/>
      <c r="P114" s="58"/>
      <c r="Q114" s="104"/>
      <c r="R114" s="105"/>
    </row>
    <row r="115" spans="1:18">
      <c r="A115" s="51">
        <f>A112+1</f>
        <v>62</v>
      </c>
      <c r="B115" t="s">
        <v>136</v>
      </c>
      <c r="D115" s="59">
        <f>SUM(E115:P115)</f>
        <v>-28621660</v>
      </c>
      <c r="E115" s="58">
        <v>-28584434</v>
      </c>
      <c r="F115" s="58">
        <v>-37226</v>
      </c>
      <c r="G115" s="58">
        <v>0</v>
      </c>
      <c r="H115" s="58">
        <v>0</v>
      </c>
      <c r="I115" s="58">
        <v>0</v>
      </c>
      <c r="J115" s="58">
        <v>0</v>
      </c>
      <c r="K115" s="58">
        <v>0</v>
      </c>
      <c r="L115" s="58">
        <v>0</v>
      </c>
      <c r="M115" s="58">
        <v>0</v>
      </c>
      <c r="N115" s="58">
        <v>0</v>
      </c>
      <c r="O115" s="58">
        <v>0</v>
      </c>
      <c r="P115" s="58">
        <v>0</v>
      </c>
      <c r="Q115" s="104"/>
      <c r="R115" s="105">
        <f t="shared" ref="R115:R126" si="32">SUM(E115:P115)</f>
        <v>-28621660</v>
      </c>
    </row>
    <row r="116" spans="1:18">
      <c r="A116" s="51">
        <f>A115+1</f>
        <v>63</v>
      </c>
      <c r="B116" t="s">
        <v>137</v>
      </c>
      <c r="D116" s="59">
        <f t="shared" ref="D116:D126" si="33">SUM(E116:P116)</f>
        <v>25869810</v>
      </c>
      <c r="E116" s="58">
        <v>24469018</v>
      </c>
      <c r="F116" s="58">
        <v>1400792</v>
      </c>
      <c r="G116" s="58">
        <v>0</v>
      </c>
      <c r="H116" s="58">
        <v>0</v>
      </c>
      <c r="I116" s="58">
        <v>0</v>
      </c>
      <c r="J116" s="58">
        <v>0</v>
      </c>
      <c r="K116" s="58">
        <v>0</v>
      </c>
      <c r="L116" s="58">
        <v>0</v>
      </c>
      <c r="M116" s="58">
        <v>0</v>
      </c>
      <c r="N116" s="58">
        <v>0</v>
      </c>
      <c r="O116" s="58">
        <v>0</v>
      </c>
      <c r="P116" s="58">
        <v>0</v>
      </c>
      <c r="Q116" s="104"/>
      <c r="R116" s="105">
        <f t="shared" si="32"/>
        <v>25869810</v>
      </c>
    </row>
    <row r="117" spans="1:18">
      <c r="A117" s="51">
        <f t="shared" ref="A117:A126" si="34">A116+1</f>
        <v>64</v>
      </c>
      <c r="B117" t="s">
        <v>138</v>
      </c>
      <c r="D117" s="59">
        <f t="shared" si="33"/>
        <v>860800</v>
      </c>
      <c r="E117" s="58">
        <v>71250</v>
      </c>
      <c r="F117" s="58">
        <v>789550</v>
      </c>
      <c r="G117" s="58">
        <v>0</v>
      </c>
      <c r="H117" s="58">
        <v>0</v>
      </c>
      <c r="I117" s="58">
        <v>0</v>
      </c>
      <c r="J117" s="58">
        <v>0</v>
      </c>
      <c r="K117" s="58">
        <v>0</v>
      </c>
      <c r="L117" s="58">
        <v>0</v>
      </c>
      <c r="M117" s="58">
        <v>0</v>
      </c>
      <c r="N117" s="58">
        <v>0</v>
      </c>
      <c r="O117" s="58">
        <v>0</v>
      </c>
      <c r="P117" s="58">
        <v>0</v>
      </c>
      <c r="Q117" s="104"/>
      <c r="R117" s="105">
        <f t="shared" si="32"/>
        <v>860800</v>
      </c>
    </row>
    <row r="118" spans="1:18">
      <c r="A118" s="51">
        <f t="shared" si="34"/>
        <v>65</v>
      </c>
      <c r="B118" s="1" t="s">
        <v>139</v>
      </c>
      <c r="C118" s="1"/>
      <c r="D118" s="59">
        <f t="shared" si="33"/>
        <v>-860800</v>
      </c>
      <c r="E118" s="58">
        <v>-71250</v>
      </c>
      <c r="F118" s="58">
        <v>-789550</v>
      </c>
      <c r="G118" s="58">
        <v>0</v>
      </c>
      <c r="H118" s="58">
        <v>0</v>
      </c>
      <c r="I118" s="58">
        <v>0</v>
      </c>
      <c r="J118" s="58">
        <v>0</v>
      </c>
      <c r="K118" s="58">
        <v>0</v>
      </c>
      <c r="L118" s="58">
        <v>0</v>
      </c>
      <c r="M118" s="58">
        <v>0</v>
      </c>
      <c r="N118" s="58">
        <v>0</v>
      </c>
      <c r="O118" s="58">
        <v>0</v>
      </c>
      <c r="P118" s="58">
        <v>0</v>
      </c>
      <c r="Q118" s="104"/>
      <c r="R118" s="105">
        <f>SUM(E118:P118)</f>
        <v>-860800</v>
      </c>
    </row>
    <row r="119" spans="1:18">
      <c r="A119" s="51">
        <f t="shared" si="34"/>
        <v>66</v>
      </c>
      <c r="B119" t="s">
        <v>140</v>
      </c>
      <c r="D119" s="59">
        <f t="shared" si="33"/>
        <v>3927663</v>
      </c>
      <c r="E119" s="58">
        <v>3486891</v>
      </c>
      <c r="F119" s="58">
        <v>440772</v>
      </c>
      <c r="G119" s="58">
        <v>0</v>
      </c>
      <c r="H119" s="58">
        <v>0</v>
      </c>
      <c r="I119" s="58">
        <v>0</v>
      </c>
      <c r="J119" s="58">
        <v>0</v>
      </c>
      <c r="K119" s="58">
        <v>0</v>
      </c>
      <c r="L119" s="58">
        <v>0</v>
      </c>
      <c r="M119" s="58">
        <v>0</v>
      </c>
      <c r="N119" s="58">
        <v>0</v>
      </c>
      <c r="O119" s="58">
        <v>0</v>
      </c>
      <c r="P119" s="58">
        <v>0</v>
      </c>
      <c r="Q119" s="104"/>
      <c r="R119" s="105">
        <f t="shared" si="32"/>
        <v>3927663</v>
      </c>
    </row>
    <row r="120" spans="1:18">
      <c r="A120" s="51">
        <f t="shared" si="34"/>
        <v>67</v>
      </c>
      <c r="B120" s="1" t="s">
        <v>141</v>
      </c>
      <c r="C120" s="1"/>
      <c r="D120" s="59">
        <f t="shared" si="33"/>
        <v>42663454</v>
      </c>
      <c r="E120" s="58">
        <v>34644709</v>
      </c>
      <c r="F120" s="58">
        <v>8018745</v>
      </c>
      <c r="G120" s="58">
        <v>0</v>
      </c>
      <c r="H120" s="58">
        <v>0</v>
      </c>
      <c r="I120" s="58">
        <v>0</v>
      </c>
      <c r="J120" s="58">
        <v>0</v>
      </c>
      <c r="K120" s="58">
        <v>0</v>
      </c>
      <c r="L120" s="58">
        <v>0</v>
      </c>
      <c r="M120" s="58">
        <v>0</v>
      </c>
      <c r="N120" s="58">
        <v>0</v>
      </c>
      <c r="O120" s="58">
        <v>0</v>
      </c>
      <c r="P120" s="58">
        <v>0</v>
      </c>
      <c r="Q120" s="104"/>
      <c r="R120" s="105">
        <f t="shared" si="32"/>
        <v>42663454</v>
      </c>
    </row>
    <row r="121" spans="1:18">
      <c r="A121" s="51">
        <f t="shared" si="34"/>
        <v>68</v>
      </c>
      <c r="B121" t="s">
        <v>142</v>
      </c>
      <c r="D121" s="59">
        <f t="shared" si="33"/>
        <v>-9324879</v>
      </c>
      <c r="E121" s="58">
        <v>-6965680</v>
      </c>
      <c r="F121" s="58">
        <v>-2359199</v>
      </c>
      <c r="G121" s="58">
        <v>0</v>
      </c>
      <c r="H121" s="58">
        <v>0</v>
      </c>
      <c r="I121" s="58">
        <v>0</v>
      </c>
      <c r="J121" s="58">
        <v>0</v>
      </c>
      <c r="K121" s="58">
        <v>0</v>
      </c>
      <c r="L121" s="58">
        <v>0</v>
      </c>
      <c r="M121" s="58">
        <v>0</v>
      </c>
      <c r="N121" s="58">
        <v>0</v>
      </c>
      <c r="O121" s="58">
        <v>0</v>
      </c>
      <c r="P121" s="58">
        <v>0</v>
      </c>
      <c r="Q121" s="104"/>
      <c r="R121" s="105">
        <f t="shared" si="32"/>
        <v>-9324879</v>
      </c>
    </row>
    <row r="122" spans="1:18">
      <c r="A122" s="51">
        <f t="shared" si="34"/>
        <v>69</v>
      </c>
      <c r="B122" t="s">
        <v>143</v>
      </c>
      <c r="D122" s="59">
        <f t="shared" si="33"/>
        <v>-46766</v>
      </c>
      <c r="E122" s="58">
        <v>-12464</v>
      </c>
      <c r="F122" s="58">
        <v>-34302</v>
      </c>
      <c r="G122" s="58">
        <v>0</v>
      </c>
      <c r="H122" s="58">
        <v>0</v>
      </c>
      <c r="I122" s="58">
        <v>0</v>
      </c>
      <c r="J122" s="58">
        <v>0</v>
      </c>
      <c r="K122" s="58">
        <v>0</v>
      </c>
      <c r="L122" s="58">
        <v>0</v>
      </c>
      <c r="M122" s="58">
        <v>0</v>
      </c>
      <c r="N122" s="58">
        <v>0</v>
      </c>
      <c r="O122" s="58">
        <v>0</v>
      </c>
      <c r="P122" s="58">
        <v>0</v>
      </c>
      <c r="Q122" s="104"/>
      <c r="R122" s="105"/>
    </row>
    <row r="123" spans="1:18">
      <c r="A123" s="51">
        <f t="shared" si="34"/>
        <v>70</v>
      </c>
      <c r="B123" t="s">
        <v>144</v>
      </c>
      <c r="D123" s="59">
        <f t="shared" si="33"/>
        <v>0</v>
      </c>
      <c r="E123" s="58">
        <v>0</v>
      </c>
      <c r="F123" s="58">
        <v>0</v>
      </c>
      <c r="G123" s="58">
        <v>0</v>
      </c>
      <c r="H123" s="58">
        <v>0</v>
      </c>
      <c r="I123" s="58">
        <v>0</v>
      </c>
      <c r="J123" s="58">
        <v>0</v>
      </c>
      <c r="K123" s="58">
        <v>0</v>
      </c>
      <c r="L123" s="58">
        <v>0</v>
      </c>
      <c r="M123" s="58">
        <v>0</v>
      </c>
      <c r="N123" s="58">
        <v>0</v>
      </c>
      <c r="O123" s="58">
        <v>0</v>
      </c>
      <c r="P123" s="58">
        <v>0</v>
      </c>
      <c r="Q123" s="104"/>
      <c r="R123" s="105"/>
    </row>
    <row r="124" spans="1:18">
      <c r="A124" s="51">
        <f t="shared" si="34"/>
        <v>71</v>
      </c>
      <c r="B124" t="s">
        <v>145</v>
      </c>
      <c r="D124" s="59">
        <f t="shared" si="33"/>
        <v>-1098325</v>
      </c>
      <c r="E124" s="58">
        <v>-78775</v>
      </c>
      <c r="F124" s="58">
        <v>-1019550</v>
      </c>
      <c r="G124" s="58">
        <v>0</v>
      </c>
      <c r="H124" s="58">
        <v>0</v>
      </c>
      <c r="I124" s="58">
        <v>0</v>
      </c>
      <c r="J124" s="58">
        <v>0</v>
      </c>
      <c r="K124" s="58">
        <v>0</v>
      </c>
      <c r="L124" s="58">
        <v>0</v>
      </c>
      <c r="M124" s="58">
        <v>0</v>
      </c>
      <c r="N124" s="58">
        <v>0</v>
      </c>
      <c r="O124" s="58">
        <v>0</v>
      </c>
      <c r="P124" s="58">
        <v>0</v>
      </c>
      <c r="Q124" s="104"/>
      <c r="R124" s="105">
        <f t="shared" si="32"/>
        <v>-1098325</v>
      </c>
    </row>
    <row r="125" spans="1:18">
      <c r="A125" s="51">
        <f t="shared" si="34"/>
        <v>72</v>
      </c>
      <c r="B125" s="1" t="s">
        <v>146</v>
      </c>
      <c r="C125" s="1"/>
      <c r="D125" s="59">
        <f t="shared" si="33"/>
        <v>439500</v>
      </c>
      <c r="E125" s="8">
        <v>394900</v>
      </c>
      <c r="F125" s="8">
        <v>44600</v>
      </c>
      <c r="G125" s="8">
        <v>0</v>
      </c>
      <c r="H125" s="8">
        <v>0</v>
      </c>
      <c r="I125" s="8">
        <v>0</v>
      </c>
      <c r="J125" s="8">
        <v>0</v>
      </c>
      <c r="K125" s="8">
        <v>0</v>
      </c>
      <c r="L125" s="8">
        <v>0</v>
      </c>
      <c r="M125" s="8">
        <v>0</v>
      </c>
      <c r="N125" s="8">
        <v>0</v>
      </c>
      <c r="O125" s="8">
        <v>0</v>
      </c>
      <c r="P125" s="8">
        <v>0</v>
      </c>
      <c r="Q125" s="104"/>
      <c r="R125" s="105">
        <f>SUM(E125:P125)</f>
        <v>439500</v>
      </c>
    </row>
    <row r="126" spans="1:18">
      <c r="A126" s="51">
        <f t="shared" si="34"/>
        <v>73</v>
      </c>
      <c r="B126" s="106" t="s">
        <v>147</v>
      </c>
      <c r="C126" s="106"/>
      <c r="D126" s="59">
        <f t="shared" si="33"/>
        <v>-439500</v>
      </c>
      <c r="E126" s="126">
        <v>-394900</v>
      </c>
      <c r="F126" s="126">
        <v>-44600</v>
      </c>
      <c r="G126" s="126">
        <v>0</v>
      </c>
      <c r="H126" s="126">
        <v>0</v>
      </c>
      <c r="I126" s="126">
        <v>0</v>
      </c>
      <c r="J126" s="126">
        <v>0</v>
      </c>
      <c r="K126" s="126">
        <v>0</v>
      </c>
      <c r="L126" s="126">
        <v>0</v>
      </c>
      <c r="M126" s="126">
        <v>0</v>
      </c>
      <c r="N126" s="126">
        <v>0</v>
      </c>
      <c r="O126" s="126">
        <v>0</v>
      </c>
      <c r="P126" s="126">
        <v>0</v>
      </c>
      <c r="Q126" s="104"/>
      <c r="R126" s="108">
        <f t="shared" si="32"/>
        <v>-439500</v>
      </c>
    </row>
    <row r="127" spans="1:18" ht="22.5" customHeight="1">
      <c r="A127" s="127">
        <f>+A126+1</f>
        <v>74</v>
      </c>
      <c r="B127" s="122" t="s">
        <v>148</v>
      </c>
      <c r="C127" s="122"/>
      <c r="D127" s="69">
        <f>SUM(E127:P127)</f>
        <v>33369297</v>
      </c>
      <c r="E127" s="128">
        <f>SUM(E115:E126)</f>
        <v>26959265</v>
      </c>
      <c r="F127" s="128">
        <f t="shared" ref="F127:P127" si="35">SUM(F115:F126)</f>
        <v>6410032</v>
      </c>
      <c r="G127" s="128">
        <f t="shared" si="35"/>
        <v>0</v>
      </c>
      <c r="H127" s="128">
        <f t="shared" si="35"/>
        <v>0</v>
      </c>
      <c r="I127" s="128">
        <f t="shared" si="35"/>
        <v>0</v>
      </c>
      <c r="J127" s="128">
        <f t="shared" si="35"/>
        <v>0</v>
      </c>
      <c r="K127" s="128">
        <f t="shared" si="35"/>
        <v>0</v>
      </c>
      <c r="L127" s="128">
        <f t="shared" si="35"/>
        <v>0</v>
      </c>
      <c r="M127" s="128">
        <f t="shared" si="35"/>
        <v>0</v>
      </c>
      <c r="N127" s="128">
        <f t="shared" si="35"/>
        <v>0</v>
      </c>
      <c r="O127" s="128">
        <f t="shared" si="35"/>
        <v>0</v>
      </c>
      <c r="P127" s="128">
        <f t="shared" si="35"/>
        <v>0</v>
      </c>
      <c r="Q127" s="104"/>
      <c r="R127" s="129">
        <f>SUM(R115:R126)</f>
        <v>33416063</v>
      </c>
    </row>
    <row r="128" spans="1:18" ht="9" customHeight="1">
      <c r="A128" s="51"/>
      <c r="E128" s="66"/>
      <c r="F128" s="66"/>
      <c r="G128" s="66"/>
      <c r="H128" s="66"/>
      <c r="I128" s="66"/>
      <c r="J128" s="66"/>
      <c r="K128" s="66"/>
      <c r="L128" s="66"/>
      <c r="M128" s="66"/>
      <c r="N128" s="66"/>
      <c r="O128" s="66"/>
      <c r="P128" s="66"/>
      <c r="Q128" s="104"/>
      <c r="R128" s="105"/>
    </row>
    <row r="129" spans="1:19" ht="9" customHeight="1">
      <c r="A129" s="51"/>
      <c r="E129" s="66"/>
      <c r="F129" s="66"/>
      <c r="G129" s="66"/>
      <c r="H129" s="66"/>
      <c r="I129" s="66"/>
      <c r="J129" s="66"/>
      <c r="K129" s="66"/>
      <c r="L129" s="66"/>
      <c r="M129" s="66"/>
      <c r="N129" s="66"/>
      <c r="O129" s="66"/>
      <c r="P129" s="66"/>
      <c r="Q129" s="104"/>
      <c r="R129" s="105"/>
    </row>
    <row r="130" spans="1:19">
      <c r="A130" s="51">
        <f>A127+1</f>
        <v>75</v>
      </c>
      <c r="B130" s="2" t="s">
        <v>149</v>
      </c>
      <c r="C130" s="2"/>
      <c r="D130" s="130">
        <f>SUM(E130:P130)</f>
        <v>0</v>
      </c>
      <c r="E130" s="131">
        <v>0</v>
      </c>
      <c r="F130" s="131">
        <v>0</v>
      </c>
      <c r="G130" s="131">
        <v>0</v>
      </c>
      <c r="H130" s="131">
        <v>0</v>
      </c>
      <c r="I130" s="131">
        <v>0</v>
      </c>
      <c r="J130" s="131">
        <v>0</v>
      </c>
      <c r="K130" s="131">
        <v>0</v>
      </c>
      <c r="L130" s="131">
        <v>0</v>
      </c>
      <c r="M130" s="131">
        <v>0</v>
      </c>
      <c r="N130" s="131">
        <v>0</v>
      </c>
      <c r="O130" s="131">
        <v>0</v>
      </c>
      <c r="P130" s="131">
        <v>0</v>
      </c>
      <c r="Q130" s="104"/>
      <c r="R130" s="105">
        <f>SUM(E130:P130)</f>
        <v>0</v>
      </c>
    </row>
    <row r="131" spans="1:19" ht="18.75" customHeight="1">
      <c r="A131" s="127">
        <f>A130+1</f>
        <v>76</v>
      </c>
      <c r="B131" s="122" t="s">
        <v>150</v>
      </c>
      <c r="C131" s="122"/>
      <c r="D131" s="132">
        <f>SUM(E131:P131)</f>
        <v>0</v>
      </c>
      <c r="E131" s="40">
        <f t="shared" ref="E131:P131" si="36">IF(E24=0," ",E130)</f>
        <v>0</v>
      </c>
      <c r="F131" s="40">
        <f t="shared" si="36"/>
        <v>0</v>
      </c>
      <c r="G131" s="40" t="str">
        <f t="shared" si="36"/>
        <v xml:space="preserve"> </v>
      </c>
      <c r="H131" s="40" t="str">
        <f t="shared" si="36"/>
        <v xml:space="preserve"> </v>
      </c>
      <c r="I131" s="40" t="str">
        <f t="shared" si="36"/>
        <v xml:space="preserve"> </v>
      </c>
      <c r="J131" s="40" t="str">
        <f t="shared" si="36"/>
        <v xml:space="preserve"> </v>
      </c>
      <c r="K131" s="40" t="str">
        <f t="shared" si="36"/>
        <v xml:space="preserve"> </v>
      </c>
      <c r="L131" s="40" t="str">
        <f t="shared" si="36"/>
        <v xml:space="preserve"> </v>
      </c>
      <c r="M131" s="40" t="str">
        <f t="shared" si="36"/>
        <v xml:space="preserve"> </v>
      </c>
      <c r="N131" s="40" t="str">
        <f t="shared" si="36"/>
        <v xml:space="preserve"> </v>
      </c>
      <c r="O131" s="40" t="str">
        <f t="shared" si="36"/>
        <v xml:space="preserve"> </v>
      </c>
      <c r="P131" s="40" t="str">
        <f t="shared" si="36"/>
        <v xml:space="preserve"> </v>
      </c>
      <c r="Q131" s="104"/>
      <c r="R131" s="105">
        <f>SUM(E131:P131)</f>
        <v>0</v>
      </c>
    </row>
    <row r="132" spans="1:19" ht="9" customHeight="1">
      <c r="A132" s="51"/>
      <c r="E132" s="66"/>
      <c r="F132" s="66"/>
      <c r="G132" s="66"/>
      <c r="H132" s="66"/>
      <c r="I132" s="66"/>
      <c r="J132" s="66"/>
      <c r="K132" s="66"/>
      <c r="L132" s="66"/>
      <c r="M132" s="66"/>
      <c r="N132" s="66"/>
      <c r="O132" s="66"/>
      <c r="P132" s="66"/>
      <c r="Q132" s="104"/>
      <c r="R132" s="105"/>
    </row>
    <row r="133" spans="1:19" ht="9" customHeight="1">
      <c r="A133" s="51"/>
      <c r="E133" s="66"/>
      <c r="F133" s="66"/>
      <c r="G133" s="66"/>
      <c r="H133" s="66"/>
      <c r="I133" s="66"/>
      <c r="J133" s="66"/>
      <c r="K133" s="66"/>
      <c r="L133" s="66"/>
      <c r="M133" s="66"/>
      <c r="N133" s="66"/>
      <c r="O133" s="66"/>
      <c r="P133" s="66"/>
      <c r="Q133" s="104"/>
      <c r="R133" s="105"/>
    </row>
    <row r="134" spans="1:19">
      <c r="A134" s="51">
        <f>A131+1</f>
        <v>77</v>
      </c>
      <c r="B134" s="115" t="s">
        <v>151</v>
      </c>
      <c r="C134" s="115"/>
      <c r="D134" s="131">
        <f>SUM(E134:P134)</f>
        <v>0</v>
      </c>
      <c r="E134" s="133">
        <v>0</v>
      </c>
      <c r="F134" s="133">
        <v>0</v>
      </c>
      <c r="G134" s="133">
        <v>0</v>
      </c>
      <c r="H134" s="133">
        <v>0</v>
      </c>
      <c r="I134" s="133">
        <v>0</v>
      </c>
      <c r="J134" s="133">
        <v>0</v>
      </c>
      <c r="K134" s="133">
        <v>0</v>
      </c>
      <c r="L134" s="133">
        <v>0</v>
      </c>
      <c r="M134" s="133">
        <v>0</v>
      </c>
      <c r="N134" s="133">
        <v>0</v>
      </c>
      <c r="O134" s="133">
        <v>0</v>
      </c>
      <c r="P134" s="133">
        <v>0</v>
      </c>
      <c r="Q134" s="104"/>
      <c r="R134" s="105">
        <f>SUM(E134:P134)</f>
        <v>0</v>
      </c>
      <c r="S134" s="134" t="s">
        <v>63</v>
      </c>
    </row>
    <row r="135" spans="1:19">
      <c r="A135" s="124">
        <f>A134+1</f>
        <v>78</v>
      </c>
      <c r="B135" s="135" t="s">
        <v>152</v>
      </c>
      <c r="C135" s="135"/>
      <c r="D135" s="132">
        <f>SUM(E135:P135)</f>
        <v>177</v>
      </c>
      <c r="E135" s="107">
        <v>94</v>
      </c>
      <c r="F135" s="107">
        <v>83</v>
      </c>
      <c r="G135" s="107">
        <v>0</v>
      </c>
      <c r="H135" s="107">
        <v>0</v>
      </c>
      <c r="I135" s="107">
        <v>0</v>
      </c>
      <c r="J135" s="107">
        <v>0</v>
      </c>
      <c r="K135" s="107">
        <v>0</v>
      </c>
      <c r="L135" s="107">
        <v>0</v>
      </c>
      <c r="M135" s="107">
        <v>0</v>
      </c>
      <c r="N135" s="107">
        <v>0</v>
      </c>
      <c r="O135" s="107">
        <v>0</v>
      </c>
      <c r="P135" s="107">
        <v>0</v>
      </c>
      <c r="Q135" s="104"/>
      <c r="R135" s="108">
        <f>SUM(E135:P135)</f>
        <v>177</v>
      </c>
    </row>
    <row r="136" spans="1:19" ht="17.25" customHeight="1">
      <c r="A136" s="51">
        <f>A135+1</f>
        <v>79</v>
      </c>
      <c r="B136" s="43" t="s">
        <v>153</v>
      </c>
      <c r="C136" s="43"/>
      <c r="D136" s="136">
        <f>SUM(E136:P136)</f>
        <v>177</v>
      </c>
      <c r="E136" s="136">
        <f>E135-E134</f>
        <v>94</v>
      </c>
      <c r="F136" s="136">
        <f t="shared" ref="F136:P136" si="37">F135-F134</f>
        <v>83</v>
      </c>
      <c r="G136" s="136">
        <f t="shared" si="37"/>
        <v>0</v>
      </c>
      <c r="H136" s="136">
        <f t="shared" si="37"/>
        <v>0</v>
      </c>
      <c r="I136" s="136">
        <f t="shared" si="37"/>
        <v>0</v>
      </c>
      <c r="J136" s="136">
        <f t="shared" si="37"/>
        <v>0</v>
      </c>
      <c r="K136" s="136">
        <f t="shared" si="37"/>
        <v>0</v>
      </c>
      <c r="L136" s="136">
        <f t="shared" si="37"/>
        <v>0</v>
      </c>
      <c r="M136" s="136">
        <f t="shared" si="37"/>
        <v>0</v>
      </c>
      <c r="N136" s="136">
        <f t="shared" si="37"/>
        <v>0</v>
      </c>
      <c r="O136" s="136">
        <f t="shared" si="37"/>
        <v>0</v>
      </c>
      <c r="P136" s="136">
        <f t="shared" si="37"/>
        <v>0</v>
      </c>
      <c r="Q136" s="104"/>
      <c r="R136" s="105">
        <f>SUM(E136:P136)</f>
        <v>177</v>
      </c>
    </row>
    <row r="137" spans="1:19" ht="17.25" customHeight="1">
      <c r="A137" s="51"/>
      <c r="B137" s="43"/>
      <c r="C137" s="43"/>
      <c r="D137" s="136"/>
      <c r="E137" s="136"/>
      <c r="F137" s="136"/>
      <c r="G137" s="136"/>
      <c r="H137" s="136"/>
      <c r="I137" s="136"/>
      <c r="J137" s="136"/>
      <c r="K137" s="136"/>
      <c r="L137" s="136"/>
      <c r="M137" s="136"/>
      <c r="N137" s="136"/>
      <c r="O137" s="136"/>
      <c r="P137" s="136"/>
      <c r="Q137" s="104"/>
      <c r="R137" s="105"/>
    </row>
    <row r="138" spans="1:19">
      <c r="A138" s="51">
        <f>A136+1</f>
        <v>80</v>
      </c>
      <c r="B138" s="115" t="s">
        <v>154</v>
      </c>
      <c r="C138" s="115"/>
      <c r="D138" s="131">
        <f>SUM(E138:P138)</f>
        <v>0</v>
      </c>
      <c r="E138" s="123">
        <v>0</v>
      </c>
      <c r="F138" s="123">
        <v>0</v>
      </c>
      <c r="G138" s="123">
        <v>0</v>
      </c>
      <c r="H138" s="123">
        <v>0</v>
      </c>
      <c r="I138" s="123">
        <v>0</v>
      </c>
      <c r="J138" s="123">
        <v>0</v>
      </c>
      <c r="K138" s="123">
        <v>0</v>
      </c>
      <c r="L138" s="123">
        <v>0</v>
      </c>
      <c r="M138" s="123">
        <v>0</v>
      </c>
      <c r="N138" s="123">
        <v>0</v>
      </c>
      <c r="O138" s="123">
        <v>0</v>
      </c>
      <c r="P138" s="123">
        <v>0</v>
      </c>
      <c r="Q138" s="104"/>
      <c r="R138" s="105">
        <f>SUM(E138:P138)</f>
        <v>0</v>
      </c>
      <c r="S138" s="134" t="s">
        <v>63</v>
      </c>
    </row>
    <row r="139" spans="1:19">
      <c r="A139" s="51">
        <f>A138+1</f>
        <v>81</v>
      </c>
      <c r="B139" s="115" t="s">
        <v>155</v>
      </c>
      <c r="C139" s="115"/>
      <c r="D139" s="131">
        <f>SUM(E139:P139)</f>
        <v>0</v>
      </c>
      <c r="E139" s="123">
        <v>0</v>
      </c>
      <c r="F139" s="123">
        <v>0</v>
      </c>
      <c r="G139" s="123">
        <v>0</v>
      </c>
      <c r="H139" s="123">
        <v>0</v>
      </c>
      <c r="I139" s="123">
        <v>0</v>
      </c>
      <c r="J139" s="123">
        <v>0</v>
      </c>
      <c r="K139" s="123">
        <v>0</v>
      </c>
      <c r="L139" s="123">
        <v>0</v>
      </c>
      <c r="M139" s="123">
        <v>0</v>
      </c>
      <c r="N139" s="123">
        <v>0</v>
      </c>
      <c r="O139" s="123">
        <v>0</v>
      </c>
      <c r="P139" s="123">
        <v>0</v>
      </c>
      <c r="Q139" s="104"/>
      <c r="R139" s="105"/>
      <c r="S139" s="134"/>
    </row>
    <row r="140" spans="1:19">
      <c r="A140" s="124">
        <f>A139+1</f>
        <v>82</v>
      </c>
      <c r="B140" s="121" t="s">
        <v>156</v>
      </c>
      <c r="C140" s="135"/>
      <c r="D140" s="132">
        <f>SUM(E140:P140)</f>
        <v>0</v>
      </c>
      <c r="E140" s="107">
        <v>0</v>
      </c>
      <c r="F140" s="107">
        <v>0</v>
      </c>
      <c r="G140" s="107">
        <v>0</v>
      </c>
      <c r="H140" s="107">
        <v>0</v>
      </c>
      <c r="I140" s="107">
        <v>0</v>
      </c>
      <c r="J140" s="107">
        <v>0</v>
      </c>
      <c r="K140" s="107">
        <v>0</v>
      </c>
      <c r="L140" s="107">
        <v>0</v>
      </c>
      <c r="M140" s="107">
        <v>0</v>
      </c>
      <c r="N140" s="107">
        <v>0</v>
      </c>
      <c r="O140" s="107">
        <v>0</v>
      </c>
      <c r="P140" s="107">
        <v>0</v>
      </c>
      <c r="Q140" s="104"/>
      <c r="R140" s="108">
        <f>SUM(E140:P140)</f>
        <v>0</v>
      </c>
    </row>
    <row r="141" spans="1:19" ht="17.25" customHeight="1">
      <c r="A141" s="51">
        <f>A140+1</f>
        <v>83</v>
      </c>
      <c r="B141" s="43" t="s">
        <v>157</v>
      </c>
      <c r="C141" s="43"/>
      <c r="D141" s="136">
        <f>E141+F141+G141+H141+I141+J141+K141</f>
        <v>0</v>
      </c>
      <c r="E141" s="136">
        <f>E138+E139+E140</f>
        <v>0</v>
      </c>
      <c r="F141" s="136">
        <f t="shared" ref="F141:P141" si="38">F138+F139+F140</f>
        <v>0</v>
      </c>
      <c r="G141" s="136">
        <f t="shared" si="38"/>
        <v>0</v>
      </c>
      <c r="H141" s="136">
        <f t="shared" si="38"/>
        <v>0</v>
      </c>
      <c r="I141" s="136">
        <f t="shared" si="38"/>
        <v>0</v>
      </c>
      <c r="J141" s="136">
        <f t="shared" si="38"/>
        <v>0</v>
      </c>
      <c r="K141" s="136">
        <f t="shared" si="38"/>
        <v>0</v>
      </c>
      <c r="L141" s="136">
        <f t="shared" si="38"/>
        <v>0</v>
      </c>
      <c r="M141" s="136">
        <f t="shared" si="38"/>
        <v>0</v>
      </c>
      <c r="N141" s="136">
        <f t="shared" si="38"/>
        <v>0</v>
      </c>
      <c r="O141" s="136">
        <f t="shared" si="38"/>
        <v>0</v>
      </c>
      <c r="P141" s="136">
        <f t="shared" si="38"/>
        <v>0</v>
      </c>
      <c r="Q141" s="136">
        <f>Q138+Q139+Q140</f>
        <v>0</v>
      </c>
      <c r="R141" s="136">
        <f>R138+R139+R140</f>
        <v>0</v>
      </c>
    </row>
    <row r="142" spans="1:19" ht="7.5" customHeight="1">
      <c r="A142" s="51"/>
      <c r="B142" s="137"/>
      <c r="C142" s="137"/>
      <c r="D142" s="138"/>
      <c r="E142" s="131"/>
      <c r="F142" s="123"/>
      <c r="G142" s="123"/>
      <c r="H142" s="123"/>
      <c r="I142" s="123"/>
      <c r="J142" s="123"/>
      <c r="K142" s="123"/>
      <c r="L142" s="123"/>
      <c r="M142" s="123"/>
      <c r="N142" s="123"/>
      <c r="O142" s="123"/>
      <c r="P142" s="123"/>
      <c r="Q142" s="104"/>
      <c r="R142" s="105"/>
    </row>
    <row r="143" spans="1:19" ht="23.25" customHeight="1">
      <c r="A143" s="84">
        <f>A141+1</f>
        <v>84</v>
      </c>
      <c r="B143" s="68" t="s">
        <v>158</v>
      </c>
      <c r="C143" s="68"/>
      <c r="D143" s="69">
        <f>SUM(E143:P143)</f>
        <v>33369474</v>
      </c>
      <c r="E143" s="40">
        <f t="shared" ref="E143:P143" si="39">IF(E24=0," ",E127+E131+E136)</f>
        <v>26959359</v>
      </c>
      <c r="F143" s="40">
        <f t="shared" si="39"/>
        <v>6410115</v>
      </c>
      <c r="G143" s="40" t="str">
        <f t="shared" si="39"/>
        <v xml:space="preserve"> </v>
      </c>
      <c r="H143" s="40" t="str">
        <f t="shared" si="39"/>
        <v xml:space="preserve"> </v>
      </c>
      <c r="I143" s="40" t="str">
        <f t="shared" si="39"/>
        <v xml:space="preserve"> </v>
      </c>
      <c r="J143" s="40" t="str">
        <f t="shared" si="39"/>
        <v xml:space="preserve"> </v>
      </c>
      <c r="K143" s="40" t="str">
        <f t="shared" si="39"/>
        <v xml:space="preserve"> </v>
      </c>
      <c r="L143" s="40" t="str">
        <f t="shared" si="39"/>
        <v xml:space="preserve"> </v>
      </c>
      <c r="M143" s="40" t="str">
        <f t="shared" si="39"/>
        <v xml:space="preserve"> </v>
      </c>
      <c r="N143" s="40" t="str">
        <f t="shared" si="39"/>
        <v xml:space="preserve"> </v>
      </c>
      <c r="O143" s="40" t="str">
        <f t="shared" si="39"/>
        <v xml:space="preserve"> </v>
      </c>
      <c r="P143" s="40" t="str">
        <f t="shared" si="39"/>
        <v xml:space="preserve"> </v>
      </c>
      <c r="Q143" s="104"/>
      <c r="R143" s="105">
        <f>SUM(F143:Q143)</f>
        <v>6410115</v>
      </c>
    </row>
    <row r="144" spans="1:19" ht="9.75" customHeight="1">
      <c r="B144" s="1"/>
      <c r="C144" s="1"/>
      <c r="E144" s="66"/>
      <c r="F144" s="66"/>
      <c r="G144" s="66"/>
      <c r="H144" s="66"/>
      <c r="I144" s="66"/>
      <c r="J144" s="66"/>
      <c r="K144" s="66"/>
      <c r="L144" s="66"/>
      <c r="M144" s="66"/>
      <c r="N144" s="66"/>
      <c r="O144" s="66"/>
      <c r="P144" s="66"/>
      <c r="Q144" s="104"/>
      <c r="R144" s="105"/>
    </row>
    <row r="145" spans="1:18" s="73" customFormat="1" ht="25.5" customHeight="1" thickBot="1">
      <c r="A145" s="139">
        <f>A143+1</f>
        <v>85</v>
      </c>
      <c r="B145" s="140" t="s">
        <v>13</v>
      </c>
      <c r="C145" s="140"/>
      <c r="D145" s="141">
        <f>SUM(E145:P145)</f>
        <v>52210322.8565</v>
      </c>
      <c r="E145" s="142">
        <f t="shared" ref="E145:P145" si="40">IF(E24=0," ",E87+E99+E105+E112+E143+E141)</f>
        <v>25902382.376699999</v>
      </c>
      <c r="F145" s="142">
        <f t="shared" si="40"/>
        <v>26307940.479800001</v>
      </c>
      <c r="G145" s="142" t="str">
        <f t="shared" si="40"/>
        <v xml:space="preserve"> </v>
      </c>
      <c r="H145" s="142" t="str">
        <f t="shared" si="40"/>
        <v xml:space="preserve"> </v>
      </c>
      <c r="I145" s="142" t="str">
        <f t="shared" si="40"/>
        <v xml:space="preserve"> </v>
      </c>
      <c r="J145" s="142" t="str">
        <f t="shared" si="40"/>
        <v xml:space="preserve"> </v>
      </c>
      <c r="K145" s="142" t="str">
        <f t="shared" si="40"/>
        <v xml:space="preserve"> </v>
      </c>
      <c r="L145" s="142" t="str">
        <f t="shared" si="40"/>
        <v xml:space="preserve"> </v>
      </c>
      <c r="M145" s="142" t="str">
        <f t="shared" si="40"/>
        <v xml:space="preserve"> </v>
      </c>
      <c r="N145" s="142" t="str">
        <f t="shared" si="40"/>
        <v xml:space="preserve"> </v>
      </c>
      <c r="O145" s="142" t="str">
        <f t="shared" si="40"/>
        <v xml:space="preserve"> </v>
      </c>
      <c r="P145" s="142" t="str">
        <f t="shared" si="40"/>
        <v xml:space="preserve"> </v>
      </c>
      <c r="Q145" s="109"/>
      <c r="R145" s="143"/>
    </row>
    <row r="146" spans="1:18" ht="13.5" thickTop="1">
      <c r="E146" s="75"/>
      <c r="F146" s="75"/>
      <c r="G146" s="75"/>
      <c r="H146" s="75"/>
      <c r="I146" s="75"/>
      <c r="J146" s="75"/>
      <c r="K146" s="75"/>
      <c r="L146" s="75"/>
      <c r="M146" s="75"/>
      <c r="N146" s="75"/>
      <c r="O146" s="75"/>
      <c r="P146" s="75"/>
      <c r="Q146" s="86"/>
    </row>
    <row r="147" spans="1:18">
      <c r="Q147" s="86"/>
    </row>
    <row r="148" spans="1:18">
      <c r="E148" s="75"/>
      <c r="F148" s="75"/>
      <c r="G148" s="75"/>
      <c r="H148" s="75"/>
      <c r="I148" s="75"/>
      <c r="J148" s="144"/>
      <c r="K148" s="75"/>
      <c r="L148" s="75"/>
      <c r="M148" s="75"/>
      <c r="N148" s="75"/>
      <c r="O148" s="75"/>
      <c r="P148" s="75"/>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75"/>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ADE1-4347-4454-A86C-B32C394939CF}">
  <sheetPr>
    <pageSetUpPr fitToPage="1"/>
  </sheetPr>
  <dimension ref="A1:Q32"/>
  <sheetViews>
    <sheetView zoomScale="80" zoomScaleNormal="80" workbookViewId="0">
      <selection sqref="A1:XFD1048576"/>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81" t="s">
        <v>0</v>
      </c>
      <c r="B1" s="181"/>
      <c r="C1" s="181"/>
      <c r="D1" s="181"/>
      <c r="E1" s="181"/>
      <c r="F1" s="181"/>
      <c r="G1" s="181"/>
      <c r="H1" s="181"/>
      <c r="I1" s="181"/>
      <c r="J1" s="181"/>
      <c r="K1" s="181"/>
      <c r="L1" s="181"/>
      <c r="M1" s="181"/>
      <c r="N1" s="181"/>
    </row>
    <row r="2" spans="1:17" ht="20.25">
      <c r="A2" s="197" t="s">
        <v>159</v>
      </c>
      <c r="B2" s="197"/>
      <c r="C2" s="197"/>
      <c r="D2" s="197"/>
      <c r="E2" s="197"/>
      <c r="F2" s="197"/>
      <c r="G2" s="197"/>
      <c r="H2" s="197"/>
      <c r="I2" s="197"/>
      <c r="J2" s="197"/>
      <c r="K2" s="197"/>
      <c r="L2" s="197"/>
      <c r="M2" s="197"/>
      <c r="N2" s="197"/>
    </row>
    <row r="3" spans="1:17" ht="23.25">
      <c r="A3" s="198" t="s">
        <v>160</v>
      </c>
      <c r="B3" s="198"/>
      <c r="C3" s="198"/>
      <c r="D3" s="198"/>
      <c r="E3" s="198"/>
      <c r="F3" s="198"/>
      <c r="G3" s="198"/>
      <c r="H3" s="198"/>
      <c r="I3" s="198"/>
      <c r="J3" s="198"/>
      <c r="K3" s="198"/>
      <c r="L3" s="198"/>
      <c r="M3" s="198"/>
      <c r="N3" s="198"/>
    </row>
    <row r="4" spans="1:17" ht="15.75">
      <c r="A4" s="199"/>
      <c r="B4" s="199"/>
      <c r="C4" s="199"/>
      <c r="D4" s="199"/>
      <c r="E4" s="199"/>
      <c r="F4" s="199"/>
      <c r="G4" s="199"/>
      <c r="H4" s="199"/>
      <c r="I4" s="199"/>
      <c r="J4" s="199"/>
      <c r="K4" s="199"/>
      <c r="L4" s="199"/>
      <c r="M4" s="199"/>
      <c r="N4" s="199"/>
    </row>
    <row r="7" spans="1:17" ht="27" customHeight="1">
      <c r="A7" s="146" t="s">
        <v>161</v>
      </c>
      <c r="B7" s="147">
        <v>44957</v>
      </c>
      <c r="C7" s="147">
        <f>EOMONTH(B7,1)</f>
        <v>44985</v>
      </c>
      <c r="D7" s="147">
        <f t="shared" ref="D7:M7" si="0">EOMONTH(C7,1)</f>
        <v>45016</v>
      </c>
      <c r="E7" s="147">
        <f t="shared" si="0"/>
        <v>45046</v>
      </c>
      <c r="F7" s="147">
        <f t="shared" si="0"/>
        <v>45077</v>
      </c>
      <c r="G7" s="147">
        <f t="shared" si="0"/>
        <v>45107</v>
      </c>
      <c r="H7" s="147">
        <f t="shared" si="0"/>
        <v>45138</v>
      </c>
      <c r="I7" s="147">
        <f t="shared" si="0"/>
        <v>45169</v>
      </c>
      <c r="J7" s="147">
        <f t="shared" si="0"/>
        <v>45199</v>
      </c>
      <c r="K7" s="147">
        <f t="shared" si="0"/>
        <v>45230</v>
      </c>
      <c r="L7" s="147">
        <f t="shared" si="0"/>
        <v>45260</v>
      </c>
      <c r="M7" s="147">
        <f t="shared" si="0"/>
        <v>45291</v>
      </c>
      <c r="N7" s="148" t="s">
        <v>162</v>
      </c>
    </row>
    <row r="8" spans="1:17" ht="24.95" customHeight="1">
      <c r="A8" s="149" t="s">
        <v>163</v>
      </c>
      <c r="B8" s="150">
        <f>'[1]Input Tab'!C54</f>
        <v>654379</v>
      </c>
      <c r="C8" s="150">
        <f>'[1]Input Tab'!D54</f>
        <v>430809</v>
      </c>
      <c r="D8" s="150">
        <f>'[1]Input Tab'!E54</f>
        <v>0</v>
      </c>
      <c r="E8" s="150">
        <f>'[1]Input Tab'!F54</f>
        <v>0</v>
      </c>
      <c r="F8" s="150">
        <f>'[1]Input Tab'!G54</f>
        <v>0</v>
      </c>
      <c r="G8" s="150">
        <f>'[1]Input Tab'!H54</f>
        <v>0</v>
      </c>
      <c r="H8" s="150">
        <f>'[1]Input Tab'!I54</f>
        <v>0</v>
      </c>
      <c r="I8" s="150">
        <f>'[1]Input Tab'!J54</f>
        <v>0</v>
      </c>
      <c r="J8" s="150">
        <f>'[1]Input Tab'!K54</f>
        <v>0</v>
      </c>
      <c r="K8" s="150">
        <f>'[1]Input Tab'!L54</f>
        <v>0</v>
      </c>
      <c r="L8" s="150">
        <f>'[1]Input Tab'!M54</f>
        <v>0</v>
      </c>
      <c r="M8" s="150">
        <f>'[1]Input Tab'!N54</f>
        <v>0</v>
      </c>
      <c r="N8" s="151">
        <f t="shared" ref="N8:N13" si="1">SUM(B8:M8)</f>
        <v>1085188</v>
      </c>
      <c r="P8" s="152"/>
    </row>
    <row r="9" spans="1:17" ht="24.95" customHeight="1">
      <c r="A9" s="153" t="s">
        <v>164</v>
      </c>
      <c r="B9" s="154">
        <f>-332886190/1000</f>
        <v>-332886.19</v>
      </c>
      <c r="C9" s="155">
        <f>IF(C8=0,0,-B10)</f>
        <v>-295162</v>
      </c>
      <c r="D9" s="155">
        <f t="shared" ref="D9:M9" si="2">IF(D8=0,0,-C10)</f>
        <v>0</v>
      </c>
      <c r="E9" s="155">
        <f t="shared" si="2"/>
        <v>0</v>
      </c>
      <c r="F9" s="155">
        <f t="shared" si="2"/>
        <v>0</v>
      </c>
      <c r="G9" s="155">
        <f t="shared" si="2"/>
        <v>0</v>
      </c>
      <c r="H9" s="155">
        <f t="shared" si="2"/>
        <v>0</v>
      </c>
      <c r="I9" s="155">
        <f t="shared" si="2"/>
        <v>0</v>
      </c>
      <c r="J9" s="155">
        <f t="shared" si="2"/>
        <v>0</v>
      </c>
      <c r="K9" s="155">
        <f t="shared" si="2"/>
        <v>0</v>
      </c>
      <c r="L9" s="155">
        <f t="shared" si="2"/>
        <v>0</v>
      </c>
      <c r="M9" s="155">
        <f t="shared" si="2"/>
        <v>0</v>
      </c>
      <c r="N9" s="151">
        <f t="shared" si="1"/>
        <v>-628048.18999999994</v>
      </c>
    </row>
    <row r="10" spans="1:17" ht="24.95" customHeight="1">
      <c r="A10" s="153" t="s">
        <v>165</v>
      </c>
      <c r="B10" s="150">
        <f>'[1]Input Tab'!C55</f>
        <v>295162</v>
      </c>
      <c r="C10" s="150">
        <f>'[1]Input Tab'!D55</f>
        <v>259208</v>
      </c>
      <c r="D10" s="150">
        <f>'[1]Input Tab'!E55</f>
        <v>0</v>
      </c>
      <c r="E10" s="150">
        <f>'[1]Input Tab'!F55</f>
        <v>0</v>
      </c>
      <c r="F10" s="150">
        <f>'[1]Input Tab'!G55</f>
        <v>0</v>
      </c>
      <c r="G10" s="150">
        <f>'[1]Input Tab'!H55</f>
        <v>0</v>
      </c>
      <c r="H10" s="150">
        <f>'[1]Input Tab'!I55</f>
        <v>0</v>
      </c>
      <c r="I10" s="150">
        <f>'[1]Input Tab'!J55</f>
        <v>0</v>
      </c>
      <c r="J10" s="150">
        <f>'[1]Input Tab'!K55</f>
        <v>0</v>
      </c>
      <c r="K10" s="150">
        <f>'[1]Input Tab'!L55</f>
        <v>0</v>
      </c>
      <c r="L10" s="150">
        <f>'[1]Input Tab'!M55</f>
        <v>0</v>
      </c>
      <c r="M10" s="150">
        <f>'[1]Input Tab'!N55</f>
        <v>0</v>
      </c>
      <c r="N10" s="151">
        <f t="shared" si="1"/>
        <v>554370</v>
      </c>
      <c r="P10" s="156"/>
      <c r="Q10" s="156"/>
    </row>
    <row r="11" spans="1:17" ht="30.75" customHeight="1">
      <c r="A11" s="157" t="s">
        <v>166</v>
      </c>
      <c r="B11" s="158">
        <f t="shared" ref="B11:L11" si="3">SUM(B8:B10)</f>
        <v>616654.81000000006</v>
      </c>
      <c r="C11" s="158">
        <f t="shared" si="3"/>
        <v>394855</v>
      </c>
      <c r="D11" s="158">
        <f t="shared" si="3"/>
        <v>0</v>
      </c>
      <c r="E11" s="158">
        <f t="shared" si="3"/>
        <v>0</v>
      </c>
      <c r="F11" s="158">
        <f t="shared" si="3"/>
        <v>0</v>
      </c>
      <c r="G11" s="158">
        <f t="shared" si="3"/>
        <v>0</v>
      </c>
      <c r="H11" s="158">
        <f t="shared" si="3"/>
        <v>0</v>
      </c>
      <c r="I11" s="158">
        <f t="shared" si="3"/>
        <v>0</v>
      </c>
      <c r="J11" s="158">
        <f t="shared" si="3"/>
        <v>0</v>
      </c>
      <c r="K11" s="158">
        <f t="shared" si="3"/>
        <v>0</v>
      </c>
      <c r="L11" s="158">
        <f t="shared" si="3"/>
        <v>0</v>
      </c>
      <c r="M11" s="158">
        <f>SUM(M8:M10)</f>
        <v>0</v>
      </c>
      <c r="N11" s="159">
        <f t="shared" si="1"/>
        <v>1011509.81</v>
      </c>
      <c r="P11" s="154"/>
      <c r="Q11" s="152"/>
    </row>
    <row r="12" spans="1:17" ht="32.25" customHeight="1">
      <c r="A12" s="160" t="s">
        <v>167</v>
      </c>
      <c r="B12" s="161">
        <f>'[1]Input Tab'!C56</f>
        <v>525841</v>
      </c>
      <c r="C12" s="161">
        <f>'[1]Input Tab'!D56</f>
        <v>468209</v>
      </c>
      <c r="D12" s="161">
        <f>'[1]Input Tab'!E56</f>
        <v>497280</v>
      </c>
      <c r="E12" s="161">
        <f>'[1]Input Tab'!F56</f>
        <v>424008</v>
      </c>
      <c r="F12" s="161">
        <f>'[1]Input Tab'!G56</f>
        <v>430810</v>
      </c>
      <c r="G12" s="161">
        <f>'[1]Input Tab'!H56</f>
        <v>426095</v>
      </c>
      <c r="H12" s="161">
        <f>'[1]Input Tab'!I56</f>
        <v>482343</v>
      </c>
      <c r="I12" s="161">
        <f>'[1]Input Tab'!J56</f>
        <v>496837</v>
      </c>
      <c r="J12" s="161">
        <f>'[1]Input Tab'!K56</f>
        <v>422137</v>
      </c>
      <c r="K12" s="161">
        <f>'[1]Input Tab'!L56</f>
        <v>448917</v>
      </c>
      <c r="L12" s="161">
        <f>'[1]Input Tab'!M56</f>
        <v>469061</v>
      </c>
      <c r="M12" s="161">
        <f>'[1]Input Tab'!N56</f>
        <v>544515</v>
      </c>
      <c r="N12" s="162">
        <f>SUM(B12:C12)</f>
        <v>994050</v>
      </c>
      <c r="P12" s="98" t="s">
        <v>168</v>
      </c>
    </row>
    <row r="13" spans="1:17" ht="38.25" customHeight="1">
      <c r="A13" s="163" t="s">
        <v>169</v>
      </c>
      <c r="B13" s="164">
        <f>B11-B12</f>
        <v>90813.810000000056</v>
      </c>
      <c r="C13" s="164">
        <f>IF(C8=0," ",C11-C12)</f>
        <v>-73354</v>
      </c>
      <c r="D13" s="164" t="str">
        <f t="shared" ref="D13:M13" si="4">IF(D8=0," ",D11-D12)</f>
        <v xml:space="preserve"> </v>
      </c>
      <c r="E13" s="164" t="str">
        <f t="shared" si="4"/>
        <v xml:space="preserve"> </v>
      </c>
      <c r="F13" s="164" t="str">
        <f t="shared" si="4"/>
        <v xml:space="preserve"> </v>
      </c>
      <c r="G13" s="164" t="str">
        <f t="shared" si="4"/>
        <v xml:space="preserve"> </v>
      </c>
      <c r="H13" s="164" t="str">
        <f t="shared" si="4"/>
        <v xml:space="preserve"> </v>
      </c>
      <c r="I13" s="164" t="str">
        <f t="shared" si="4"/>
        <v xml:space="preserve"> </v>
      </c>
      <c r="J13" s="164" t="str">
        <f t="shared" si="4"/>
        <v xml:space="preserve"> </v>
      </c>
      <c r="K13" s="164" t="str">
        <f t="shared" si="4"/>
        <v xml:space="preserve"> </v>
      </c>
      <c r="L13" s="164" t="str">
        <f t="shared" si="4"/>
        <v xml:space="preserve"> </v>
      </c>
      <c r="M13" s="164" t="str">
        <f t="shared" si="4"/>
        <v xml:space="preserve"> </v>
      </c>
      <c r="N13" s="165">
        <f t="shared" si="1"/>
        <v>17459.810000000056</v>
      </c>
    </row>
    <row r="14" spans="1:17" ht="42.75" customHeight="1">
      <c r="A14" s="163" t="s">
        <v>170</v>
      </c>
      <c r="B14" s="166">
        <f>'[1]Input Tab'!C57</f>
        <v>12.53</v>
      </c>
      <c r="C14" s="166">
        <f>'[1]Input Tab'!D57</f>
        <v>12.53</v>
      </c>
      <c r="D14" s="166">
        <f>'[1]Input Tab'!E57</f>
        <v>12.53</v>
      </c>
      <c r="E14" s="166">
        <f>'[1]Input Tab'!F57</f>
        <v>12.53</v>
      </c>
      <c r="F14" s="166">
        <f>'[1]Input Tab'!G57</f>
        <v>12.53</v>
      </c>
      <c r="G14" s="166">
        <f>'[1]Input Tab'!H57</f>
        <v>12.53</v>
      </c>
      <c r="H14" s="166">
        <f>'[1]Input Tab'!I57</f>
        <v>12.53</v>
      </c>
      <c r="I14" s="166">
        <f>'[1]Input Tab'!J57</f>
        <v>12.53</v>
      </c>
      <c r="J14" s="166">
        <f>'[1]Input Tab'!K57</f>
        <v>12.53</v>
      </c>
      <c r="K14" s="166">
        <f>'[1]Input Tab'!L57</f>
        <v>12.53</v>
      </c>
      <c r="L14" s="166">
        <f>'[1]Input Tab'!M57</f>
        <v>12.53</v>
      </c>
      <c r="M14" s="166">
        <f>'[1]Input Tab'!N57</f>
        <v>12.53</v>
      </c>
      <c r="N14" s="151"/>
    </row>
    <row r="15" spans="1:17" ht="30.75" customHeight="1" thickBot="1">
      <c r="A15" s="167" t="s">
        <v>171</v>
      </c>
      <c r="B15" s="168">
        <f>B13*B14</f>
        <v>1137897.0393000005</v>
      </c>
      <c r="C15" s="168">
        <f>IF(C8=0,0,C13*C14)</f>
        <v>-919125.62</v>
      </c>
      <c r="D15" s="168">
        <f t="shared" ref="D15:M15" si="5">IF(D8=0,0,D13*D14)</f>
        <v>0</v>
      </c>
      <c r="E15" s="168">
        <f t="shared" si="5"/>
        <v>0</v>
      </c>
      <c r="F15" s="168">
        <f t="shared" si="5"/>
        <v>0</v>
      </c>
      <c r="G15" s="168">
        <f t="shared" si="5"/>
        <v>0</v>
      </c>
      <c r="H15" s="168">
        <f t="shared" si="5"/>
        <v>0</v>
      </c>
      <c r="I15" s="168">
        <f t="shared" si="5"/>
        <v>0</v>
      </c>
      <c r="J15" s="168">
        <f t="shared" si="5"/>
        <v>0</v>
      </c>
      <c r="K15" s="168">
        <f t="shared" si="5"/>
        <v>0</v>
      </c>
      <c r="L15" s="168">
        <f t="shared" si="5"/>
        <v>0</v>
      </c>
      <c r="M15" s="168">
        <f t="shared" si="5"/>
        <v>0</v>
      </c>
      <c r="N15" s="168">
        <f>SUM(B15:M15)</f>
        <v>218771.41930000053</v>
      </c>
    </row>
    <row r="16" spans="1:17" ht="20.100000000000001" customHeight="1" thickTop="1">
      <c r="G16" s="169"/>
      <c r="N16" s="152"/>
    </row>
    <row r="17" spans="1:14" ht="20.100000000000001" customHeight="1">
      <c r="A17" s="170"/>
      <c r="N17" s="152"/>
    </row>
    <row r="18" spans="1:14" ht="36.75" customHeight="1">
      <c r="A18" s="171" t="s">
        <v>172</v>
      </c>
      <c r="B18" s="172">
        <f>B7</f>
        <v>44957</v>
      </c>
      <c r="C18" s="172">
        <f t="shared" ref="C18:N18" si="6">C7</f>
        <v>44985</v>
      </c>
      <c r="D18" s="172">
        <f t="shared" si="6"/>
        <v>45016</v>
      </c>
      <c r="E18" s="172">
        <f t="shared" si="6"/>
        <v>45046</v>
      </c>
      <c r="F18" s="172">
        <f t="shared" si="6"/>
        <v>45077</v>
      </c>
      <c r="G18" s="172">
        <f t="shared" si="6"/>
        <v>45107</v>
      </c>
      <c r="H18" s="172">
        <f t="shared" si="6"/>
        <v>45138</v>
      </c>
      <c r="I18" s="172">
        <f t="shared" si="6"/>
        <v>45169</v>
      </c>
      <c r="J18" s="172">
        <f t="shared" si="6"/>
        <v>45199</v>
      </c>
      <c r="K18" s="172">
        <f t="shared" si="6"/>
        <v>45230</v>
      </c>
      <c r="L18" s="172">
        <f t="shared" si="6"/>
        <v>45260</v>
      </c>
      <c r="M18" s="172">
        <f t="shared" si="6"/>
        <v>45291</v>
      </c>
      <c r="N18" s="147" t="str">
        <f t="shared" si="6"/>
        <v>YTD</v>
      </c>
    </row>
    <row r="19" spans="1:14" ht="29.25" customHeight="1">
      <c r="A19" s="173" t="s">
        <v>173</v>
      </c>
      <c r="B19" s="174">
        <f>IF(B8=0," ",B15*-1)</f>
        <v>-1137897.0393000005</v>
      </c>
      <c r="C19" s="174">
        <f>IF(C8=0," ",C15*-1)</f>
        <v>919125.62</v>
      </c>
      <c r="D19" s="174" t="str">
        <f t="shared" ref="D19:M19" si="7">IF(D8=0," ",D15*-1)</f>
        <v xml:space="preserve"> </v>
      </c>
      <c r="E19" s="174" t="str">
        <f t="shared" si="7"/>
        <v xml:space="preserve"> </v>
      </c>
      <c r="F19" s="174" t="str">
        <f t="shared" si="7"/>
        <v xml:space="preserve"> </v>
      </c>
      <c r="G19" s="174" t="str">
        <f t="shared" si="7"/>
        <v xml:space="preserve"> </v>
      </c>
      <c r="H19" s="174" t="str">
        <f t="shared" si="7"/>
        <v xml:space="preserve"> </v>
      </c>
      <c r="I19" s="174" t="str">
        <f t="shared" si="7"/>
        <v xml:space="preserve"> </v>
      </c>
      <c r="J19" s="174" t="str">
        <f t="shared" si="7"/>
        <v xml:space="preserve"> </v>
      </c>
      <c r="K19" s="174" t="str">
        <f t="shared" si="7"/>
        <v xml:space="preserve"> </v>
      </c>
      <c r="L19" s="174" t="str">
        <f t="shared" si="7"/>
        <v xml:space="preserve"> </v>
      </c>
      <c r="M19" s="174" t="str">
        <f t="shared" si="7"/>
        <v xml:space="preserve"> </v>
      </c>
      <c r="N19" s="174">
        <f>N15*-1</f>
        <v>-218771.41930000053</v>
      </c>
    </row>
    <row r="20" spans="1:14" ht="15.75">
      <c r="A20" s="175"/>
      <c r="B20" s="176" t="str">
        <f>IF(B19&lt;0,"Rebate","Surcharge")</f>
        <v>Rebate</v>
      </c>
      <c r="C20" s="176" t="str">
        <f t="shared" ref="C20:N20" si="8">IF(C19&lt;0,"Rebate","Surcharge")</f>
        <v>Surcharge</v>
      </c>
      <c r="D20" s="176" t="str">
        <f t="shared" si="8"/>
        <v>Surcharge</v>
      </c>
      <c r="E20" s="176" t="str">
        <f t="shared" si="8"/>
        <v>Surcharge</v>
      </c>
      <c r="F20" s="176" t="str">
        <f t="shared" si="8"/>
        <v>Surcharge</v>
      </c>
      <c r="G20" s="176" t="str">
        <f t="shared" si="8"/>
        <v>Surcharge</v>
      </c>
      <c r="H20" s="176" t="str">
        <f t="shared" si="8"/>
        <v>Surcharge</v>
      </c>
      <c r="I20" s="176" t="str">
        <f t="shared" si="8"/>
        <v>Surcharge</v>
      </c>
      <c r="J20" s="176" t="str">
        <f t="shared" si="8"/>
        <v>Surcharge</v>
      </c>
      <c r="K20" s="176" t="str">
        <f t="shared" si="8"/>
        <v>Surcharge</v>
      </c>
      <c r="L20" s="176" t="str">
        <f t="shared" si="8"/>
        <v>Surcharge</v>
      </c>
      <c r="M20" s="176" t="str">
        <f t="shared" si="8"/>
        <v>Surcharge</v>
      </c>
      <c r="N20" s="176" t="str">
        <f t="shared" si="8"/>
        <v>Rebate</v>
      </c>
    </row>
    <row r="23" spans="1:14">
      <c r="G23" s="152"/>
    </row>
    <row r="32" spans="1:14">
      <c r="A32" s="17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2023-03-15T07:00:00+00:00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4CD73F7D-A1CF-417B-B066-009386988060}"/>
</file>

<file path=customXml/itemProps2.xml><?xml version="1.0" encoding="utf-8"?>
<ds:datastoreItem xmlns:ds="http://schemas.openxmlformats.org/officeDocument/2006/customXml" ds:itemID="{C90C3561-5389-4051-857A-DA4964730AE1}"/>
</file>

<file path=customXml/itemProps3.xml><?xml version="1.0" encoding="utf-8"?>
<ds:datastoreItem xmlns:ds="http://schemas.openxmlformats.org/officeDocument/2006/customXml" ds:itemID="{CF6C9DE8-ABF7-4EAA-8BF0-5A6E228ECEAA}"/>
</file>

<file path=customXml/itemProps4.xml><?xml version="1.0" encoding="utf-8"?>
<ds:datastoreItem xmlns:ds="http://schemas.openxmlformats.org/officeDocument/2006/customXml" ds:itemID="{77E406A2-C624-428B-903C-8DE916C66F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Booth, Avery (UTC)</cp:lastModifiedBy>
  <dcterms:created xsi:type="dcterms:W3CDTF">2023-03-14T16:50:24Z</dcterms:created>
  <dcterms:modified xsi:type="dcterms:W3CDTF">2023-03-15T17:48:03Z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y fmtid="{D5CDD505-2E9C-101B-9397-08002B2CF9AE}" pid="4" name="IsEFSEC">
    <vt:bool>false</vt:bool>
  </property>
</Properties>
</file>