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9 Dockets\UE-190448 Annual RPS Report\8-23-19 Revised Report\Working docs\FOR SUBMISSION PUBLIC\Natives\"/>
    </mc:Choice>
  </mc:AlternateContent>
  <bookViews>
    <workbookView xWindow="5850" yWindow="0" windowWidth="18150" windowHeight="8835" tabRatio="785"/>
  </bookViews>
  <sheets>
    <sheet name="(2)(a)(i) One Time (all)" sheetId="4" r:id="rId1"/>
    <sheet name="(2)(a)(ii)Annual-2018,actual" sheetId="6" r:id="rId2"/>
    <sheet name="(2)(a)(ii)Annual-2019, estimate" sheetId="10" r:id="rId3"/>
    <sheet name="(2)(a)(iii)(A) and (B)" sheetId="12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9" i="10"/>
  <c r="C38" i="10"/>
  <c r="C37" i="10"/>
  <c r="C36" i="10"/>
  <c r="C35" i="10"/>
  <c r="C34" i="10"/>
  <c r="C32" i="10"/>
  <c r="C31" i="10"/>
  <c r="C28" i="10"/>
  <c r="C27" i="10"/>
  <c r="C26" i="10"/>
  <c r="C25" i="10"/>
  <c r="C23" i="10"/>
  <c r="C22" i="10"/>
  <c r="C21" i="10"/>
  <c r="C20" i="10"/>
  <c r="C19" i="10"/>
  <c r="C18" i="10"/>
  <c r="C17" i="10"/>
  <c r="C16" i="10"/>
  <c r="C24" i="10" l="1"/>
  <c r="C29" i="10"/>
  <c r="C41" i="10" s="1"/>
  <c r="C42" i="10" s="1"/>
  <c r="D45" i="10"/>
  <c r="B46" i="10" s="1"/>
  <c r="B28" i="4" l="1"/>
  <c r="B28" i="10" s="1"/>
  <c r="B27" i="4"/>
  <c r="B27" i="10" s="1"/>
  <c r="B26" i="4"/>
  <c r="B26" i="10" s="1"/>
  <c r="B25" i="4"/>
  <c r="B25" i="10" s="1"/>
  <c r="B24" i="4"/>
  <c r="G23" i="4"/>
  <c r="F23" i="4"/>
  <c r="E23" i="4"/>
  <c r="D23" i="4"/>
  <c r="C23" i="4"/>
  <c r="G22" i="4"/>
  <c r="F22" i="4"/>
  <c r="E22" i="4"/>
  <c r="D22" i="4"/>
  <c r="C22" i="4" s="1"/>
  <c r="G21" i="4"/>
  <c r="F21" i="4"/>
  <c r="E21" i="4"/>
  <c r="D21" i="4"/>
  <c r="C21" i="4" s="1"/>
  <c r="G20" i="4"/>
  <c r="F20" i="4"/>
  <c r="E20" i="4"/>
  <c r="D20" i="4"/>
  <c r="C20" i="4" s="1"/>
  <c r="G19" i="4"/>
  <c r="F19" i="4"/>
  <c r="E19" i="4"/>
  <c r="D19" i="4"/>
  <c r="C19" i="4" s="1"/>
  <c r="G18" i="4"/>
  <c r="F18" i="4"/>
  <c r="E18" i="4"/>
  <c r="D18" i="4"/>
  <c r="C18" i="4" s="1"/>
  <c r="G17" i="4"/>
  <c r="F17" i="4"/>
  <c r="E17" i="4"/>
  <c r="D17" i="4"/>
  <c r="C17" i="4"/>
  <c r="G16" i="4"/>
  <c r="F16" i="4"/>
  <c r="E16" i="4"/>
  <c r="D16" i="4"/>
  <c r="C16" i="4" s="1"/>
  <c r="B23" i="4"/>
  <c r="B23" i="10" s="1"/>
  <c r="B22" i="4"/>
  <c r="B22" i="10" s="1"/>
  <c r="B21" i="4"/>
  <c r="B21" i="10" s="1"/>
  <c r="B20" i="4"/>
  <c r="B20" i="10" s="1"/>
  <c r="B19" i="4"/>
  <c r="B19" i="10" s="1"/>
  <c r="B18" i="4"/>
  <c r="B18" i="10" s="1"/>
  <c r="B17" i="4"/>
  <c r="B17" i="10" s="1"/>
  <c r="B16" i="4"/>
  <c r="D5" i="12" l="1"/>
  <c r="B16" i="10"/>
  <c r="E20" i="12"/>
  <c r="E21" i="12"/>
  <c r="E22" i="12"/>
  <c r="E23" i="12"/>
  <c r="F37" i="10" l="1"/>
  <c r="C50" i="12" s="1"/>
  <c r="E50" i="12" s="1"/>
  <c r="F36" i="10"/>
  <c r="C49" i="12" s="1"/>
  <c r="E49" i="12" s="1"/>
  <c r="F35" i="10"/>
  <c r="C48" i="12" s="1"/>
  <c r="E48" i="12" s="1"/>
  <c r="F34" i="10"/>
  <c r="C47" i="12" s="1"/>
  <c r="E47" i="12" s="1"/>
  <c r="F39" i="10"/>
  <c r="C52" i="12" s="1"/>
  <c r="E52" i="12" s="1"/>
  <c r="F38" i="10"/>
  <c r="C51" i="12" s="1"/>
  <c r="E51" i="12" s="1"/>
  <c r="F32" i="10"/>
  <c r="C46" i="12" s="1"/>
  <c r="F31" i="10"/>
  <c r="C45" i="12" s="1"/>
  <c r="E45" i="12" s="1"/>
  <c r="F28" i="10"/>
  <c r="C44" i="12" s="1"/>
  <c r="E44" i="12" s="1"/>
  <c r="F27" i="10"/>
  <c r="C43" i="12" s="1"/>
  <c r="E43" i="12" s="1"/>
  <c r="F26" i="10"/>
  <c r="C42" i="12" s="1"/>
  <c r="E42" i="12" s="1"/>
  <c r="F25" i="10"/>
  <c r="C41" i="12" s="1"/>
  <c r="E41" i="12" s="1"/>
  <c r="F23" i="10"/>
  <c r="C40" i="12" s="1"/>
  <c r="E40" i="12" s="1"/>
  <c r="F22" i="10"/>
  <c r="C39" i="12" s="1"/>
  <c r="E39" i="12" s="1"/>
  <c r="F21" i="10"/>
  <c r="C38" i="12" s="1"/>
  <c r="E38" i="12" s="1"/>
  <c r="F20" i="10"/>
  <c r="C37" i="12" s="1"/>
  <c r="E37" i="12" s="1"/>
  <c r="F19" i="10"/>
  <c r="C36" i="12" s="1"/>
  <c r="E36" i="12" s="1"/>
  <c r="F18" i="10"/>
  <c r="C35" i="12" s="1"/>
  <c r="E35" i="12" s="1"/>
  <c r="F17" i="10"/>
  <c r="C34" i="12" s="1"/>
  <c r="E34" i="12" s="1"/>
  <c r="F16" i="10"/>
  <c r="C33" i="12" s="1"/>
  <c r="C53" i="12" s="1"/>
  <c r="C36" i="6"/>
  <c r="C25" i="12" s="1"/>
  <c r="C35" i="6"/>
  <c r="C24" i="12" s="1"/>
  <c r="C33" i="6"/>
  <c r="C19" i="12" s="1"/>
  <c r="C32" i="6"/>
  <c r="C29" i="6"/>
  <c r="C17" i="12" s="1"/>
  <c r="C28" i="6"/>
  <c r="C16" i="12" s="1"/>
  <c r="C27" i="6"/>
  <c r="C15" i="12" s="1"/>
  <c r="C26" i="6"/>
  <c r="C14" i="12" s="1"/>
  <c r="C25" i="6"/>
  <c r="C23" i="6"/>
  <c r="C12" i="12" s="1"/>
  <c r="C22" i="6"/>
  <c r="C11" i="12" s="1"/>
  <c r="C21" i="6"/>
  <c r="C10" i="12" s="1"/>
  <c r="C20" i="6"/>
  <c r="C9" i="12" s="1"/>
  <c r="C19" i="6"/>
  <c r="C8" i="12" s="1"/>
  <c r="C18" i="6"/>
  <c r="C7" i="12" s="1"/>
  <c r="C17" i="6"/>
  <c r="C6" i="12" s="1"/>
  <c r="C16" i="6"/>
  <c r="C18" i="12" l="1"/>
  <c r="C37" i="6"/>
  <c r="E33" i="12"/>
  <c r="E46" i="12"/>
  <c r="C13" i="12"/>
  <c r="E13" i="12" s="1"/>
  <c r="C30" i="6"/>
  <c r="C5" i="12"/>
  <c r="C24" i="6"/>
  <c r="E17" i="12"/>
  <c r="E6" i="12"/>
  <c r="E10" i="12"/>
  <c r="E14" i="12"/>
  <c r="E18" i="12"/>
  <c r="E25" i="12"/>
  <c r="E9" i="12"/>
  <c r="E24" i="12"/>
  <c r="E7" i="12"/>
  <c r="E11" i="12"/>
  <c r="E15" i="12"/>
  <c r="E8" i="12"/>
  <c r="E12" i="12"/>
  <c r="E16" i="12"/>
  <c r="E19" i="12"/>
  <c r="G38" i="4"/>
  <c r="E53" i="12" l="1"/>
  <c r="C39" i="6"/>
  <c r="C40" i="6" s="1"/>
  <c r="C26" i="12"/>
  <c r="E5" i="12"/>
  <c r="E26" i="12" s="1"/>
  <c r="H23" i="4" l="1"/>
  <c r="H22" i="4"/>
  <c r="D42" i="12"/>
  <c r="D43" i="12"/>
  <c r="D44" i="12"/>
  <c r="D41" i="12"/>
  <c r="D7" i="12" l="1"/>
  <c r="D35" i="12"/>
  <c r="B35" i="12" s="1"/>
  <c r="F35" i="12" s="1"/>
  <c r="D15" i="12"/>
  <c r="B41" i="12"/>
  <c r="F41" i="12" s="1"/>
  <c r="D8" i="12"/>
  <c r="D36" i="12"/>
  <c r="B36" i="12" s="1"/>
  <c r="F36" i="12" s="1"/>
  <c r="D12" i="12"/>
  <c r="D40" i="12"/>
  <c r="B40" i="12" s="1"/>
  <c r="F40" i="12" s="1"/>
  <c r="B43" i="12"/>
  <c r="F43" i="12" s="1"/>
  <c r="D16" i="12"/>
  <c r="D39" i="12"/>
  <c r="B39" i="12" s="1"/>
  <c r="F39" i="12" s="1"/>
  <c r="D11" i="12"/>
  <c r="D33" i="12"/>
  <c r="B33" i="12" s="1"/>
  <c r="B25" i="6"/>
  <c r="B44" i="12"/>
  <c r="F44" i="12" s="1"/>
  <c r="D14" i="12"/>
  <c r="B42" i="12"/>
  <c r="F42" i="12" s="1"/>
  <c r="D17" i="12"/>
  <c r="D37" i="12"/>
  <c r="B37" i="12" s="1"/>
  <c r="F37" i="12" s="1"/>
  <c r="D9" i="12"/>
  <c r="D34" i="12"/>
  <c r="B34" i="12" s="1"/>
  <c r="F34" i="12" s="1"/>
  <c r="D6" i="12"/>
  <c r="D38" i="12"/>
  <c r="B38" i="12" s="1"/>
  <c r="F38" i="12" s="1"/>
  <c r="D10" i="12"/>
  <c r="D13" i="12"/>
  <c r="E22" i="10"/>
  <c r="B22" i="6"/>
  <c r="E27" i="10"/>
  <c r="B28" i="6"/>
  <c r="H18" i="4"/>
  <c r="E19" i="10"/>
  <c r="B19" i="6"/>
  <c r="E23" i="10"/>
  <c r="B23" i="6"/>
  <c r="E26" i="10"/>
  <c r="B27" i="6"/>
  <c r="H16" i="4"/>
  <c r="D38" i="4"/>
  <c r="H19" i="4"/>
  <c r="E16" i="10"/>
  <c r="B16" i="6"/>
  <c r="H20" i="4"/>
  <c r="E18" i="10"/>
  <c r="B18" i="6"/>
  <c r="B20" i="6"/>
  <c r="E20" i="10"/>
  <c r="E25" i="10"/>
  <c r="B26" i="6"/>
  <c r="E17" i="10"/>
  <c r="B17" i="6"/>
  <c r="E21" i="10"/>
  <c r="B21" i="6"/>
  <c r="E28" i="10"/>
  <c r="B29" i="6"/>
  <c r="H17" i="4"/>
  <c r="H21" i="4"/>
  <c r="F40" i="10"/>
  <c r="F29" i="10"/>
  <c r="F24" i="10"/>
  <c r="G45" i="10" l="1"/>
  <c r="E46" i="10" s="1"/>
  <c r="D43" i="6"/>
  <c r="B44" i="6" s="1"/>
  <c r="B22" i="12"/>
  <c r="F22" i="12"/>
  <c r="B6" i="12"/>
  <c r="F6" i="12"/>
  <c r="B16" i="12"/>
  <c r="F16" i="12"/>
  <c r="F33" i="12"/>
  <c r="B20" i="12"/>
  <c r="F20" i="12"/>
  <c r="B8" i="12"/>
  <c r="F8" i="12"/>
  <c r="B15" i="12"/>
  <c r="F15" i="12"/>
  <c r="B10" i="12"/>
  <c r="F10" i="12"/>
  <c r="B9" i="12"/>
  <c r="F9" i="12"/>
  <c r="B21" i="12"/>
  <c r="F21" i="12"/>
  <c r="B14" i="12"/>
  <c r="F14" i="12"/>
  <c r="B5" i="12"/>
  <c r="F5" i="12"/>
  <c r="B23" i="12"/>
  <c r="F23" i="12"/>
  <c r="B13" i="12"/>
  <c r="F13" i="12"/>
  <c r="B17" i="12"/>
  <c r="F17" i="12"/>
  <c r="B11" i="12"/>
  <c r="F11" i="12"/>
  <c r="B12" i="12"/>
  <c r="F12" i="12"/>
  <c r="B7" i="12"/>
  <c r="F7" i="12"/>
  <c r="H38" i="4"/>
  <c r="F41" i="10"/>
  <c r="F42" i="10" s="1"/>
</calcChain>
</file>

<file path=xl/comments1.xml><?xml version="1.0" encoding="utf-8"?>
<comments xmlns="http://schemas.openxmlformats.org/spreadsheetml/2006/main">
  <authors>
    <author>Zahnow, Jessica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PacifiCorp added field
maps to CONFIDENTIAL Resource Cost Analysis Workpaper, (1.2)_Lvl_Resource_Cost Tab, Row 20 "Cost Differential"</t>
        </r>
      </text>
    </comment>
  </commentList>
</comments>
</file>

<file path=xl/comments2.xml><?xml version="1.0" encoding="utf-8"?>
<comments xmlns="http://schemas.openxmlformats.org/spreadsheetml/2006/main">
  <authors>
    <author>Zahnow, Jessica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31,135 vintage 2018 RECs
24,513 vintage 2017 RECs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24,567 vintage 2018 RECs
25,187 vintage 2017 RECs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Zahnow, Jessica:
</t>
        </r>
        <r>
          <rPr>
            <sz val="9"/>
            <color indexed="81"/>
            <rFont val="Tahoma"/>
            <family val="2"/>
          </rPr>
          <t>2017 vintage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2017 vintage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2017 vintage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50,456 vintage 2017 RECs
14,249 vintage 2018 RECs</t>
        </r>
      </text>
    </comment>
  </commentList>
</comments>
</file>

<file path=xl/comments3.xml><?xml version="1.0" encoding="utf-8"?>
<comments xmlns="http://schemas.openxmlformats.org/spreadsheetml/2006/main">
  <authors>
    <author>Zahnow, Jessica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Zahnow, Jessica
</t>
        </r>
        <r>
          <rPr>
            <sz val="9"/>
            <color indexed="81"/>
            <rFont val="Tahoma"/>
            <family val="2"/>
          </rPr>
          <t xml:space="preserve">2018 vintage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Zahnow, Jessica
</t>
        </r>
        <r>
          <rPr>
            <sz val="9"/>
            <color indexed="81"/>
            <rFont val="Tahoma"/>
            <family val="2"/>
          </rPr>
          <t xml:space="preserve">2018 vintage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2018 vintage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2018 vintage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4,434 vintage 2019 RECs 
588 vintage 2018 RECs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4,434 vintage 2019 RECs 
588 vintage 2018 RECs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4,455 vintage 2019 RECs 
677 vintage 2018 RECs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4,455 vintage 2019 RECs 
677 vintage 2018 RECs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 
3,930 vintage 2019 RECs 
129 vintage 2018 RECs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 
3,930 vintage 2019 RECs 
129 vintage 2018 RECs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4,374 vintage 2019 RECs
648 vintage 2018 RECs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4,374 vintage 2019 RECs
648 vintage 2018 RECs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26,688 vintage 2019 RECs
26,773 vintage 2018 RECs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26,688 vintage 2019 RECs
26,773 vintage 2018 RECs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47,360 vintage 2019 RECs
35,344 vintage 2018 RECs
5,572 vintage 2020 RECs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47,360 vintage 2019 RECs
35,344 vintage 2018 RECs
5,572 vintage 2020 RECs</t>
        </r>
      </text>
    </comment>
  </commentList>
</comments>
</file>

<file path=xl/comments4.xml><?xml version="1.0" encoding="utf-8"?>
<comments xmlns="http://schemas.openxmlformats.org/spreadsheetml/2006/main">
  <authors>
    <author>Zahnow, Jessica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 31,135 2018 vintage, and 24,513 2017 vintage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 24,567 2018 vintage, and 25,187 2017 vintage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2017 vintage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2017 vintage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Carried 2018 vintage RECs forward to 2019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Carried 2018 vintage RECs forward to 2019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Carried 2018 vintage RECs forward to 2019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Carried 2018 vintage RECs forward to 2019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2017 vintage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 50,456 2017 vintage and 14,249 2018 vintage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2018 vintage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2018 vintage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4,434 vintage 2019 RECs 
588 vintage 2018 RECs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4,455 vintage 2019 RECs 
677 vintage 2018 RECs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 
3,930 vintage 2019 RECs 
129 vintage 2018 RECs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 4,374 vintage 2019 RECs and 648 vintage 2018 RECs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26,688 vintage 2019 RECs
26,773 vintage 2018 RECs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Zahnow, Jessica:</t>
        </r>
        <r>
          <rPr>
            <sz val="9"/>
            <color indexed="81"/>
            <rFont val="Tahoma"/>
            <family val="2"/>
          </rPr>
          <t xml:space="preserve">
includes:
35,344 vintage 2018 RECS
5,572 vintage 2020 RECs</t>
        </r>
      </text>
    </comment>
  </commentList>
</comments>
</file>

<file path=xl/sharedStrings.xml><?xml version="1.0" encoding="utf-8"?>
<sst xmlns="http://schemas.openxmlformats.org/spreadsheetml/2006/main" count="189" uniqueCount="95">
  <si>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</si>
  <si>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</si>
  <si>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</si>
  <si>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</si>
  <si>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</si>
  <si>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</si>
  <si>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</si>
  <si>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</si>
  <si>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</si>
  <si>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</si>
  <si>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</si>
  <si>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</si>
  <si>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</si>
  <si>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</si>
  <si>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</si>
  <si>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</si>
  <si>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</si>
  <si>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</si>
  <si>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</si>
  <si>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</si>
  <si>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</si>
  <si>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</si>
  <si>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</si>
  <si>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</si>
  <si>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</si>
  <si>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</si>
  <si>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</si>
  <si>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</si>
  <si>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</si>
  <si>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Top of the World</t>
  </si>
  <si>
    <t>Dunlap I</t>
  </si>
  <si>
    <t>Glenrock I</t>
  </si>
  <si>
    <t>Seven Mile Hill I</t>
  </si>
  <si>
    <t>Bennett Creek Windfarm - REC Only</t>
  </si>
  <si>
    <t>Hot Springs Wind Farm - REC Only</t>
  </si>
  <si>
    <t>Pavant</t>
  </si>
  <si>
    <t>Enterprise</t>
  </si>
  <si>
    <t xml:space="preserve">WA Share </t>
  </si>
  <si>
    <t>WA Share</t>
  </si>
  <si>
    <t>Goodnoe Hills</t>
  </si>
  <si>
    <t>Leaning Juniper</t>
  </si>
  <si>
    <t>Marengo I</t>
  </si>
  <si>
    <t>Marengo II</t>
  </si>
  <si>
    <t>Lemolo 1 (Upgrade 2003)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</si>
  <si>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</si>
  <si>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</si>
  <si>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</si>
  <si>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</si>
  <si>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</si>
  <si>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</si>
  <si>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 xml:space="preserve">CALCULATION 1: </t>
  </si>
  <si>
    <t>CALCULATION 2:</t>
  </si>
  <si>
    <t xml:space="preserve">CALCULATION 1 : </t>
  </si>
  <si>
    <t xml:space="preserve">WIND REC  Only </t>
  </si>
  <si>
    <t xml:space="preserve">SOLAR REC Only </t>
  </si>
  <si>
    <t>Washington Share:</t>
  </si>
  <si>
    <t>Levelized Cost Eligible Renewable Resource ($/MWh)</t>
  </si>
  <si>
    <t>Incremental Levelized Cost ($/REC/MWh)</t>
  </si>
  <si>
    <t>RECs Generated or Purchased</t>
  </si>
  <si>
    <t>WIND REC Only</t>
  </si>
  <si>
    <t>TARGET YEAR: ALL AVAILABLE RESOURCES BASED ON ACTUAL RESULTS</t>
  </si>
  <si>
    <t>Solar REC Only</t>
  </si>
  <si>
    <t>Campbell Hill</t>
  </si>
  <si>
    <t>Adams Solar</t>
  </si>
  <si>
    <t>Bear Creek Solar</t>
  </si>
  <si>
    <t>Bly Solar</t>
  </si>
  <si>
    <t>Elbe Solar</t>
  </si>
  <si>
    <t xml:space="preserve">2018 ALL RESOURCES TOTAL INCREMENTAL COST =                 ENERGY + CAPACITY                                        </t>
  </si>
  <si>
    <t>2018 Actual Data: Annual Calculation of Revenue Requirement Ratio</t>
  </si>
  <si>
    <t xml:space="preserve">Campbell Hill </t>
  </si>
  <si>
    <t xml:space="preserve">Note: Washington's share of the resource varies from year to year, depending on the state's actual System Generation (SG) Allocation factor. </t>
  </si>
  <si>
    <t>TOTAL</t>
  </si>
  <si>
    <t>Pavant Solar</t>
  </si>
  <si>
    <t>Enterprise Solar</t>
  </si>
  <si>
    <t>Top of the World - Top of the World</t>
  </si>
  <si>
    <t>Glenrock I - Glenrock I</t>
  </si>
  <si>
    <t>Dunlap I - Dunlap I</t>
  </si>
  <si>
    <t>Campbell Hill - Campbell Hill</t>
  </si>
  <si>
    <t>Hot Springs Windfarm - Hot Springs Windfarm</t>
  </si>
  <si>
    <t>Bennett Creek Windfarm - Bennett Creek Windfarm</t>
  </si>
  <si>
    <t>(iii)(A) &amp; (B) Annual Reporting Summary Data: 2018 and 2019</t>
  </si>
  <si>
    <t xml:space="preserve">Adams Solar </t>
  </si>
  <si>
    <t>Pavant I</t>
  </si>
  <si>
    <t>Bennett Creek</t>
  </si>
  <si>
    <t>Hot Springs</t>
  </si>
  <si>
    <t>SG Total</t>
  </si>
  <si>
    <t>CAGW Total</t>
  </si>
  <si>
    <t>REC Only Total</t>
  </si>
  <si>
    <t xml:space="preserve">Bennett Creek Windfarm </t>
  </si>
  <si>
    <t>Hot Springs Wind Farm</t>
  </si>
  <si>
    <t>2019 Estimated Data: Annual Calculation of Revenue Requirement Ratio</t>
  </si>
  <si>
    <r>
      <t xml:space="preserve">Formula </t>
    </r>
    <r>
      <rPr>
        <b/>
        <u/>
        <sz val="12"/>
        <rFont val="Calibri"/>
        <family val="2"/>
        <scheme val="minor"/>
      </rPr>
      <t>Annual Calculation</t>
    </r>
    <r>
      <rPr>
        <sz val="12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2) Total Incremental Cost Required Resources for Target Year:
{[sum of incremental costs of Target Year* eligible resources used for target year compliance + cost of unbundled RECs] - [revenue RECs]} / annual revenue requirement
</t>
    </r>
  </si>
  <si>
    <t>*NOTE: does not include 2018 vintage RECs carried forward to 2019 compliance period</t>
  </si>
  <si>
    <t>*NOTE: does not include 2019 vintage RECs carried forward to 2020 compliance period</t>
  </si>
  <si>
    <t>Note: Please refer to confidential workbook '190448-PPL-WP-2a-Resource-Cost-Anlys-2018-WA-RPS-Rpt-r-8-23-19 (C)'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</si>
</sst>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2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/>
    <xf numFmtId="164" fontId="0" fillId="0" borderId="4" xfId="0" applyNumberFormat="1" applyBorder="1"/>
    <xf numFmtId="164" fontId="0" fillId="0" borderId="13" xfId="1" applyNumberFormat="1" applyFont="1" applyBorder="1"/>
    <xf numFmtId="0" fontId="0" fillId="0" borderId="18" xfId="0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0" xfId="0" applyFont="1"/>
    <xf numFmtId="0" fontId="9" fillId="0" borderId="0" xfId="0" applyFont="1"/>
    <xf numFmtId="0" fontId="1" fillId="0" borderId="18" xfId="0" applyFont="1" applyFill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1" fillId="0" borderId="20" xfId="0" applyNumberFormat="1" applyFont="1" applyBorder="1"/>
    <xf numFmtId="37" fontId="0" fillId="0" borderId="16" xfId="1" applyNumberFormat="1" applyFont="1" applyBorder="1"/>
    <xf numFmtId="0" fontId="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" fontId="0" fillId="0" borderId="24" xfId="0" applyNumberFormat="1" applyFont="1" applyFill="1" applyBorder="1"/>
    <xf numFmtId="16" fontId="0" fillId="0" borderId="15" xfId="0" applyNumberFormat="1" applyBorder="1"/>
    <xf numFmtId="0" fontId="0" fillId="4" borderId="15" xfId="0" applyFont="1" applyFill="1" applyBorder="1" applyAlignment="1">
      <alignment wrapText="1"/>
    </xf>
    <xf numFmtId="37" fontId="0" fillId="3" borderId="17" xfId="1" applyNumberFormat="1" applyFont="1" applyFill="1" applyBorder="1"/>
    <xf numFmtId="37" fontId="0" fillId="3" borderId="15" xfId="0" applyNumberFormat="1" applyFill="1" applyBorder="1"/>
    <xf numFmtId="0" fontId="0" fillId="3" borderId="15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164" fontId="0" fillId="0" borderId="13" xfId="1" applyNumberFormat="1" applyFont="1" applyFill="1" applyBorder="1"/>
    <xf numFmtId="0" fontId="0" fillId="0" borderId="0" xfId="0" applyFont="1" applyAlignment="1">
      <alignment horizontal="right"/>
    </xf>
    <xf numFmtId="43" fontId="0" fillId="0" borderId="0" xfId="0" applyNumberFormat="1" applyFont="1" applyBorder="1" applyAlignment="1">
      <alignment horizontal="right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Border="1" applyAlignment="1"/>
    <xf numFmtId="10" fontId="10" fillId="0" borderId="19" xfId="0" applyNumberFormat="1" applyFont="1" applyFill="1" applyBorder="1"/>
    <xf numFmtId="43" fontId="0" fillId="0" borderId="0" xfId="0" applyNumberFormat="1" applyFont="1"/>
    <xf numFmtId="0" fontId="0" fillId="0" borderId="22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20" xfId="0" applyNumberFormat="1" applyFont="1" applyBorder="1" applyAlignment="1">
      <alignment horizontal="center" wrapText="1"/>
    </xf>
    <xf numFmtId="164" fontId="0" fillId="0" borderId="19" xfId="0" applyNumberFormat="1" applyFont="1" applyBorder="1" applyAlignment="1">
      <alignment horizontal="center"/>
    </xf>
    <xf numFmtId="164" fontId="0" fillId="4" borderId="16" xfId="1" applyNumberFormat="1" applyFont="1" applyFill="1" applyBorder="1" applyAlignment="1">
      <alignment horizontal="center"/>
    </xf>
    <xf numFmtId="37" fontId="0" fillId="0" borderId="15" xfId="0" applyNumberFormat="1" applyFill="1" applyBorder="1"/>
    <xf numFmtId="37" fontId="0" fillId="0" borderId="16" xfId="0" applyNumberFormat="1" applyFill="1" applyBorder="1"/>
    <xf numFmtId="37" fontId="0" fillId="5" borderId="15" xfId="0" applyNumberFormat="1" applyFill="1" applyBorder="1"/>
    <xf numFmtId="37" fontId="0" fillId="0" borderId="0" xfId="0" applyNumberFormat="1"/>
    <xf numFmtId="0" fontId="1" fillId="6" borderId="0" xfId="0" applyFont="1" applyFill="1" applyAlignment="1">
      <alignment horizontal="left"/>
    </xf>
    <xf numFmtId="164" fontId="10" fillId="4" borderId="15" xfId="1" applyNumberFormat="1" applyFont="1" applyFill="1" applyBorder="1" applyAlignment="1">
      <alignment horizontal="center"/>
    </xf>
    <xf numFmtId="164" fontId="10" fillId="0" borderId="29" xfId="1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37" fontId="10" fillId="0" borderId="17" xfId="1" applyNumberFormat="1" applyFont="1" applyBorder="1"/>
    <xf numFmtId="37" fontId="10" fillId="0" borderId="15" xfId="0" applyNumberFormat="1" applyFont="1" applyFill="1" applyBorder="1"/>
    <xf numFmtId="37" fontId="10" fillId="0" borderId="16" xfId="0" applyNumberFormat="1" applyFont="1" applyFill="1" applyBorder="1"/>
    <xf numFmtId="37" fontId="10" fillId="0" borderId="15" xfId="0" applyNumberFormat="1" applyFont="1" applyBorder="1"/>
    <xf numFmtId="16" fontId="0" fillId="0" borderId="0" xfId="0" applyNumberFormat="1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16" fontId="3" fillId="0" borderId="15" xfId="0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7" fontId="14" fillId="0" borderId="17" xfId="1" applyNumberFormat="1" applyFont="1" applyBorder="1" applyAlignment="1">
      <alignment horizontal="right" wrapText="1"/>
    </xf>
    <xf numFmtId="16" fontId="3" fillId="0" borderId="32" xfId="0" applyNumberFormat="1" applyFont="1" applyBorder="1" applyAlignment="1">
      <alignment horizontal="left" vertical="center"/>
    </xf>
    <xf numFmtId="16" fontId="3" fillId="0" borderId="15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7" fontId="14" fillId="0" borderId="0" xfId="1" applyNumberFormat="1" applyFont="1" applyBorder="1" applyAlignment="1">
      <alignment horizontal="right" wrapText="1"/>
    </xf>
    <xf numFmtId="37" fontId="14" fillId="0" borderId="0" xfId="1" applyNumberFormat="1" applyFont="1" applyBorder="1" applyAlignment="1">
      <alignment horizontal="right" vertical="center" wrapText="1"/>
    </xf>
    <xf numFmtId="37" fontId="13" fillId="0" borderId="15" xfId="1" applyNumberFormat="1" applyFont="1" applyBorder="1" applyAlignment="1">
      <alignment horizontal="right" wrapText="1"/>
    </xf>
    <xf numFmtId="37" fontId="13" fillId="4" borderId="15" xfId="1" applyNumberFormat="1" applyFont="1" applyFill="1" applyBorder="1" applyAlignment="1">
      <alignment horizontal="right" vertical="center"/>
    </xf>
    <xf numFmtId="37" fontId="13" fillId="4" borderId="32" xfId="1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164" fontId="10" fillId="4" borderId="16" xfId="1" applyNumberFormat="1" applyFont="1" applyFill="1" applyBorder="1" applyAlignment="1">
      <alignment horizontal="center"/>
    </xf>
    <xf numFmtId="37" fontId="10" fillId="5" borderId="17" xfId="1" applyNumberFormat="1" applyFont="1" applyFill="1" applyBorder="1"/>
    <xf numFmtId="37" fontId="15" fillId="5" borderId="15" xfId="0" applyNumberFormat="1" applyFont="1" applyFill="1" applyBorder="1"/>
    <xf numFmtId="37" fontId="10" fillId="3" borderId="15" xfId="0" applyNumberFormat="1" applyFont="1" applyFill="1" applyBorder="1"/>
    <xf numFmtId="37" fontId="10" fillId="5" borderId="15" xfId="0" applyNumberFormat="1" applyFont="1" applyFill="1" applyBorder="1"/>
    <xf numFmtId="37" fontId="15" fillId="0" borderId="20" xfId="0" applyNumberFormat="1" applyFont="1" applyBorder="1"/>
    <xf numFmtId="37" fontId="10" fillId="0" borderId="20" xfId="0" applyNumberFormat="1" applyFont="1" applyBorder="1"/>
    <xf numFmtId="37" fontId="15" fillId="0" borderId="20" xfId="0" applyNumberFormat="1" applyFont="1" applyFill="1" applyBorder="1"/>
    <xf numFmtId="0" fontId="10" fillId="0" borderId="0" xfId="0" applyFont="1"/>
    <xf numFmtId="16" fontId="10" fillId="0" borderId="17" xfId="0" applyNumberFormat="1" applyFont="1" applyBorder="1"/>
    <xf numFmtId="3" fontId="10" fillId="0" borderId="17" xfId="0" applyNumberFormat="1" applyFont="1" applyFill="1" applyBorder="1"/>
    <xf numFmtId="3" fontId="10" fillId="0" borderId="15" xfId="0" applyNumberFormat="1" applyFont="1" applyFill="1" applyBorder="1"/>
    <xf numFmtId="16" fontId="10" fillId="0" borderId="15" xfId="0" applyNumberFormat="1" applyFont="1" applyBorder="1"/>
    <xf numFmtId="0" fontId="15" fillId="3" borderId="15" xfId="0" applyFont="1" applyFill="1" applyBorder="1" applyAlignment="1">
      <alignment wrapText="1"/>
    </xf>
    <xf numFmtId="3" fontId="10" fillId="0" borderId="16" xfId="0" applyNumberFormat="1" applyFont="1" applyFill="1" applyBorder="1"/>
    <xf numFmtId="3" fontId="10" fillId="0" borderId="16" xfId="1" applyNumberFormat="1" applyFont="1" applyFill="1" applyBorder="1"/>
    <xf numFmtId="0" fontId="10" fillId="3" borderId="15" xfId="0" applyFont="1" applyFill="1" applyBorder="1" applyAlignment="1">
      <alignment wrapText="1"/>
    </xf>
    <xf numFmtId="37" fontId="10" fillId="0" borderId="16" xfId="0" applyNumberFormat="1" applyFont="1" applyBorder="1"/>
    <xf numFmtId="37" fontId="10" fillId="3" borderId="16" xfId="1" applyNumberFormat="1" applyFont="1" applyFill="1" applyBorder="1"/>
    <xf numFmtId="3" fontId="10" fillId="0" borderId="15" xfId="1" applyNumberFormat="1" applyFont="1" applyFill="1" applyBorder="1"/>
    <xf numFmtId="0" fontId="10" fillId="0" borderId="18" xfId="0" applyFont="1" applyFill="1" applyBorder="1"/>
    <xf numFmtId="0" fontId="15" fillId="4" borderId="18" xfId="0" applyFont="1" applyFill="1" applyBorder="1" applyAlignment="1">
      <alignment horizontal="left" indent="1"/>
    </xf>
    <xf numFmtId="0" fontId="10" fillId="0" borderId="7" xfId="0" applyFont="1" applyFill="1" applyBorder="1"/>
    <xf numFmtId="164" fontId="10" fillId="0" borderId="8" xfId="0" applyNumberFormat="1" applyFont="1" applyBorder="1"/>
    <xf numFmtId="37" fontId="10" fillId="0" borderId="14" xfId="1" applyNumberFormat="1" applyFont="1" applyFill="1" applyBorder="1"/>
    <xf numFmtId="37" fontId="10" fillId="0" borderId="14" xfId="0" applyNumberFormat="1" applyFont="1" applyFill="1" applyBorder="1"/>
    <xf numFmtId="0" fontId="10" fillId="0" borderId="10" xfId="0" applyFont="1" applyBorder="1" applyAlignment="1"/>
    <xf numFmtId="0" fontId="10" fillId="0" borderId="11" xfId="0" applyFont="1" applyBorder="1" applyAlignment="1"/>
    <xf numFmtId="164" fontId="10" fillId="0" borderId="13" xfId="1" applyNumberFormat="1" applyFont="1" applyFill="1" applyBorder="1"/>
    <xf numFmtId="0" fontId="10" fillId="0" borderId="2" xfId="0" applyFont="1" applyBorder="1"/>
    <xf numFmtId="0" fontId="10" fillId="0" borderId="3" xfId="0" applyFont="1" applyBorder="1"/>
    <xf numFmtId="164" fontId="10" fillId="0" borderId="4" xfId="0" applyNumberFormat="1" applyFont="1" applyBorder="1"/>
    <xf numFmtId="0" fontId="0" fillId="0" borderId="0" xfId="0" applyAlignment="1">
      <alignment wrapText="1"/>
    </xf>
    <xf numFmtId="43" fontId="10" fillId="4" borderId="15" xfId="1" applyNumberFormat="1" applyFont="1" applyFill="1" applyBorder="1" applyAlignment="1">
      <alignment horizontal="center"/>
    </xf>
    <xf numFmtId="43" fontId="10" fillId="4" borderId="16" xfId="1" applyNumberFormat="1" applyFont="1" applyFill="1" applyBorder="1" applyAlignment="1">
      <alignment horizontal="center"/>
    </xf>
    <xf numFmtId="43" fontId="19" fillId="4" borderId="16" xfId="1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16" fontId="10" fillId="0" borderId="24" xfId="0" applyNumberFormat="1" applyFont="1" applyFill="1" applyBorder="1"/>
    <xf numFmtId="43" fontId="0" fillId="0" borderId="0" xfId="0" applyNumberFormat="1"/>
    <xf numFmtId="164" fontId="0" fillId="0" borderId="0" xfId="0" applyNumberFormat="1"/>
    <xf numFmtId="164" fontId="20" fillId="4" borderId="15" xfId="1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" fontId="10" fillId="0" borderId="33" xfId="0" applyNumberFormat="1" applyFont="1" applyFill="1" applyBorder="1"/>
    <xf numFmtId="164" fontId="0" fillId="0" borderId="27" xfId="1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14" xfId="0" applyNumberFormat="1" applyFont="1" applyBorder="1"/>
    <xf numFmtId="37" fontId="20" fillId="3" borderId="17" xfId="1" applyNumberFormat="1" applyFont="1" applyFill="1" applyBorder="1"/>
    <xf numFmtId="37" fontId="20" fillId="5" borderId="17" xfId="1" applyNumberFormat="1" applyFont="1" applyFill="1" applyBorder="1"/>
    <xf numFmtId="37" fontId="20" fillId="0" borderId="17" xfId="1" applyNumberFormat="1" applyFont="1" applyFill="1" applyBorder="1"/>
    <xf numFmtId="37" fontId="20" fillId="5" borderId="16" xfId="0" applyNumberFormat="1" applyFont="1" applyFill="1" applyBorder="1"/>
    <xf numFmtId="39" fontId="13" fillId="0" borderId="15" xfId="1" applyNumberFormat="1" applyFont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37" fontId="14" fillId="0" borderId="0" xfId="1" applyNumberFormat="1" applyFont="1" applyBorder="1" applyAlignment="1">
      <alignment horizontal="left"/>
    </xf>
    <xf numFmtId="37" fontId="13" fillId="0" borderId="15" xfId="1" applyNumberFormat="1" applyFont="1" applyFill="1" applyBorder="1"/>
    <xf numFmtId="37" fontId="21" fillId="0" borderId="17" xfId="1" applyNumberFormat="1" applyFont="1" applyFill="1" applyBorder="1"/>
    <xf numFmtId="37" fontId="13" fillId="0" borderId="32" xfId="1" applyNumberFormat="1" applyFont="1" applyFill="1" applyBorder="1"/>
    <xf numFmtId="0" fontId="3" fillId="0" borderId="15" xfId="0" applyFont="1" applyFill="1" applyBorder="1" applyAlignment="1">
      <alignment horizontal="left" vertical="center"/>
    </xf>
    <xf numFmtId="37" fontId="13" fillId="0" borderId="15" xfId="1" applyNumberFormat="1" applyFont="1" applyBorder="1" applyAlignment="1">
      <alignment wrapText="1"/>
    </xf>
    <xf numFmtId="39" fontId="13" fillId="0" borderId="17" xfId="1" applyNumberFormat="1" applyFont="1" applyBorder="1" applyAlignment="1">
      <alignment horizontal="right" wrapText="1"/>
    </xf>
    <xf numFmtId="0" fontId="3" fillId="0" borderId="32" xfId="0" applyFont="1" applyBorder="1" applyAlignment="1">
      <alignment horizontal="left" vertical="center"/>
    </xf>
    <xf numFmtId="37" fontId="0" fillId="5" borderId="17" xfId="1" applyNumberFormat="1" applyFont="1" applyFill="1" applyBorder="1"/>
    <xf numFmtId="37" fontId="0" fillId="5" borderId="17" xfId="0" applyNumberFormat="1" applyFill="1" applyBorder="1"/>
    <xf numFmtId="16" fontId="1" fillId="5" borderId="15" xfId="0" applyNumberFormat="1" applyFont="1" applyFill="1" applyBorder="1"/>
    <xf numFmtId="37" fontId="1" fillId="5" borderId="15" xfId="0" applyNumberFormat="1" applyFont="1" applyFill="1" applyBorder="1"/>
    <xf numFmtId="37" fontId="0" fillId="5" borderId="16" xfId="0" applyNumberFormat="1" applyFill="1" applyBorder="1"/>
    <xf numFmtId="37" fontId="0" fillId="5" borderId="16" xfId="1" applyNumberFormat="1" applyFont="1" applyFill="1" applyBorder="1"/>
    <xf numFmtId="37" fontId="10" fillId="5" borderId="17" xfId="0" applyNumberFormat="1" applyFont="1" applyFill="1" applyBorder="1"/>
    <xf numFmtId="16" fontId="1" fillId="5" borderId="17" xfId="0" applyNumberFormat="1" applyFont="1" applyFill="1" applyBorder="1"/>
    <xf numFmtId="37" fontId="1" fillId="5" borderId="16" xfId="0" applyNumberFormat="1" applyFont="1" applyFill="1" applyBorder="1"/>
    <xf numFmtId="37" fontId="14" fillId="0" borderId="17" xfId="1" applyNumberFormat="1" applyFont="1" applyFill="1" applyBorder="1" applyAlignment="1">
      <alignment horizontal="right" wrapText="1"/>
    </xf>
    <xf numFmtId="37" fontId="13" fillId="0" borderId="15" xfId="1" applyNumberFormat="1" applyFont="1" applyFill="1" applyBorder="1" applyAlignment="1">
      <alignment horizontal="right" wrapText="1"/>
    </xf>
    <xf numFmtId="37" fontId="13" fillId="7" borderId="15" xfId="1" applyNumberFormat="1" applyFont="1" applyFill="1" applyBorder="1" applyAlignment="1">
      <alignment horizontal="right" wrapText="1"/>
    </xf>
    <xf numFmtId="37" fontId="13" fillId="7" borderId="32" xfId="1" applyNumberFormat="1" applyFont="1" applyFill="1" applyBorder="1" applyAlignment="1">
      <alignment horizontal="right" wrapText="1"/>
    </xf>
    <xf numFmtId="39" fontId="13" fillId="7" borderId="15" xfId="1" applyNumberFormat="1" applyFont="1" applyFill="1" applyBorder="1" applyAlignment="1">
      <alignment horizontal="right" wrapText="1"/>
    </xf>
    <xf numFmtId="39" fontId="13" fillId="7" borderId="32" xfId="1" applyNumberFormat="1" applyFont="1" applyFill="1" applyBorder="1" applyAlignment="1">
      <alignment horizontal="right" wrapText="1"/>
    </xf>
    <xf numFmtId="37" fontId="13" fillId="7" borderId="15" xfId="1" applyNumberFormat="1" applyFont="1" applyFill="1" applyBorder="1" applyAlignment="1">
      <alignment wrapText="1"/>
    </xf>
    <xf numFmtId="37" fontId="13" fillId="7" borderId="32" xfId="1" applyNumberFormat="1" applyFont="1" applyFill="1" applyBorder="1" applyAlignment="1">
      <alignment wrapText="1"/>
    </xf>
    <xf numFmtId="37" fontId="13" fillId="7" borderId="15" xfId="1" applyNumberFormat="1" applyFont="1" applyFill="1" applyBorder="1"/>
    <xf numFmtId="37" fontId="13" fillId="7" borderId="32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37" fontId="10" fillId="7" borderId="15" xfId="0" applyNumberFormat="1" applyFont="1" applyFill="1" applyBorder="1"/>
    <xf numFmtId="37" fontId="20" fillId="5" borderId="15" xfId="1" applyNumberFormat="1" applyFont="1" applyFill="1" applyBorder="1"/>
    <xf numFmtId="0" fontId="10" fillId="2" borderId="0" xfId="0" applyFont="1" applyFill="1"/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top" wrapText="1"/>
    </xf>
    <xf numFmtId="0" fontId="0" fillId="0" borderId="2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5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10" fontId="0" fillId="0" borderId="6" xfId="2" applyNumberFormat="1" applyFont="1" applyBorder="1" applyAlignment="1">
      <alignment wrapText="1"/>
    </xf>
    <xf numFmtId="10" fontId="0" fillId="0" borderId="7" xfId="2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0" fontId="0" fillId="0" borderId="9" xfId="2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165" fontId="10" fillId="0" borderId="5" xfId="2" applyNumberFormat="1" applyFont="1" applyFill="1" applyBorder="1" applyAlignment="1">
      <alignment wrapText="1"/>
    </xf>
    <xf numFmtId="165" fontId="10" fillId="0" borderId="0" xfId="2" applyNumberFormat="1" applyFont="1" applyFill="1" applyBorder="1" applyAlignment="1">
      <alignment wrapText="1"/>
    </xf>
    <xf numFmtId="165" fontId="10" fillId="0" borderId="6" xfId="2" applyNumberFormat="1" applyFont="1" applyFill="1" applyBorder="1" applyAlignment="1">
      <alignment wrapText="1"/>
    </xf>
    <xf numFmtId="165" fontId="10" fillId="0" borderId="7" xfId="2" applyNumberFormat="1" applyFont="1" applyFill="1" applyBorder="1" applyAlignment="1">
      <alignment wrapText="1"/>
    </xf>
    <xf numFmtId="165" fontId="10" fillId="0" borderId="8" xfId="2" applyNumberFormat="1" applyFont="1" applyFill="1" applyBorder="1" applyAlignment="1">
      <alignment wrapText="1"/>
    </xf>
    <xf numFmtId="165" fontId="10" fillId="0" borderId="9" xfId="2" applyNumberFormat="1" applyFont="1" applyFill="1" applyBorder="1" applyAlignment="1">
      <alignment wrapText="1"/>
    </xf>
    <xf numFmtId="165" fontId="10" fillId="0" borderId="5" xfId="2" applyNumberFormat="1" applyFont="1" applyBorder="1" applyAlignment="1">
      <alignment wrapText="1"/>
    </xf>
    <xf numFmtId="165" fontId="10" fillId="0" borderId="0" xfId="2" applyNumberFormat="1" applyFont="1" applyBorder="1" applyAlignment="1">
      <alignment wrapText="1"/>
    </xf>
    <xf numFmtId="165" fontId="10" fillId="0" borderId="6" xfId="2" applyNumberFormat="1" applyFont="1" applyBorder="1" applyAlignment="1">
      <alignment wrapText="1"/>
    </xf>
    <xf numFmtId="165" fontId="10" fillId="0" borderId="7" xfId="2" applyNumberFormat="1" applyFont="1" applyBorder="1" applyAlignment="1">
      <alignment wrapText="1"/>
    </xf>
    <xf numFmtId="165" fontId="10" fillId="0" borderId="8" xfId="2" applyNumberFormat="1" applyFont="1" applyBorder="1" applyAlignment="1">
      <alignment wrapText="1"/>
    </xf>
    <xf numFmtId="165" fontId="10" fillId="0" borderId="9" xfId="2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6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lings\_WA\2019\1.%202019%20WUTC%20-%20RPS%20Report%20-%20refiled%209.X.19\Workpapers%20-%202019%20WUTC\CONF%20WORKPAPERS%202%20PacifiCorp%20Resource%20Cost%20Analysis\CONF%20PacifiCorp%20-%202019%20WA%20RPS%20Report%20-%20Cost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lings\_WA\2019\1.%202019%20WUTC%20-%20RPS%20Report%20-%20refiled%209.X.19\A.%20Reporting%20Spreadsheet\CONFIDENTIAL%20Attach%20A%20PacifiCorp%20RPS%20Report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1.1)_Summary"/>
      <sheetName val="(1.2)_Lvl_Resource_Cost"/>
      <sheetName val="(2.1)_Resources"/>
      <sheetName val="(2.2)_Forward_Price_Curve"/>
      <sheetName val="(3.1)_Goodnoe_Hills"/>
      <sheetName val="(3.2)_Marengo"/>
      <sheetName val="(3.3)_Marengo 2"/>
      <sheetName val="(3.4)_Leaning Juniper"/>
      <sheetName val="(3.5)_Lemolo 1 (2003IRP)"/>
      <sheetName val="(3.6)_Lemolo 2 (2008 IRP)"/>
      <sheetName val="(3.7)_JC Boyle (2004 IRP)"/>
      <sheetName val="(3.8)_Prospect 2 (2003 IRP)"/>
      <sheetName val="(3.9)_WCA Wind Weighted Average"/>
    </sheetNames>
    <sheetDataSet>
      <sheetData sheetId="0"/>
      <sheetData sheetId="1">
        <row r="28">
          <cell r="S28">
            <v>1.4</v>
          </cell>
        </row>
      </sheetData>
      <sheetData sheetId="2">
        <row r="20">
          <cell r="E20">
            <v>14.131675601963146</v>
          </cell>
          <cell r="G20">
            <v>6.4704515517312311</v>
          </cell>
          <cell r="I20">
            <v>12.106425175599828</v>
          </cell>
          <cell r="K20">
            <v>3.5839563567065311</v>
          </cell>
          <cell r="M20">
            <v>-45.230021351870242</v>
          </cell>
          <cell r="O20">
            <v>-65.946274804512385</v>
          </cell>
          <cell r="Q20">
            <v>-66.436339352473794</v>
          </cell>
          <cell r="S20">
            <v>-40.273516972999651</v>
          </cell>
        </row>
      </sheetData>
      <sheetData sheetId="3"/>
      <sheetData sheetId="4"/>
      <sheetData sheetId="5">
        <row r="54">
          <cell r="G54">
            <v>267074.61582954036</v>
          </cell>
          <cell r="S54">
            <v>23998.180081300361</v>
          </cell>
          <cell r="AT54">
            <v>2522.4232461058341</v>
          </cell>
          <cell r="AV54">
            <v>17701.545002772535</v>
          </cell>
          <cell r="AX54">
            <v>20223.968248878362</v>
          </cell>
        </row>
      </sheetData>
      <sheetData sheetId="6">
        <row r="54">
          <cell r="G54">
            <v>393434.95185324195</v>
          </cell>
          <cell r="S54">
            <v>31977.637511687299</v>
          </cell>
          <cell r="AT54">
            <v>3651.5343914440459</v>
          </cell>
          <cell r="AV54">
            <v>25780.401325519142</v>
          </cell>
          <cell r="AX54">
            <v>29431.93571696318</v>
          </cell>
        </row>
      </sheetData>
      <sheetData sheetId="7">
        <row r="54">
          <cell r="G54">
            <v>187414.22444855821</v>
          </cell>
          <cell r="S54">
            <v>16471.141688628581</v>
          </cell>
          <cell r="AT54">
            <v>1780.5276024278494</v>
          </cell>
          <cell r="AV54">
            <v>12421.69780107119</v>
          </cell>
          <cell r="AX54">
            <v>14202.225403499042</v>
          </cell>
        </row>
      </sheetData>
      <sheetData sheetId="8">
        <row r="54">
          <cell r="G54">
            <v>305620.97890622105</v>
          </cell>
          <cell r="S54">
            <v>23505.013714272351</v>
          </cell>
          <cell r="AT54">
            <v>2769.1125319600128</v>
          </cell>
          <cell r="AV54">
            <v>19640.568932218514</v>
          </cell>
          <cell r="AX54">
            <v>22409.681464178528</v>
          </cell>
        </row>
      </sheetData>
      <sheetData sheetId="9">
        <row r="66">
          <cell r="G66">
            <v>13140.000000000005</v>
          </cell>
          <cell r="S66">
            <v>51.351375492717658</v>
          </cell>
          <cell r="AT66">
            <v>149.44895901850032</v>
          </cell>
          <cell r="AV66">
            <v>496.22489703779212</v>
          </cell>
          <cell r="AX66">
            <v>645.67385605629227</v>
          </cell>
        </row>
      </sheetData>
      <sheetData sheetId="10">
        <row r="58">
          <cell r="G58">
            <v>17202.000000000022</v>
          </cell>
          <cell r="S58">
            <v>886.73874951453615</v>
          </cell>
          <cell r="AT58">
            <v>423.56654167180881</v>
          </cell>
          <cell r="AV58">
            <v>1597.5800270299487</v>
          </cell>
          <cell r="AX58">
            <v>2021.1465687017583</v>
          </cell>
        </row>
      </sheetData>
      <sheetData sheetId="11">
        <row r="47">
          <cell r="G47">
            <v>34831.910590686253</v>
          </cell>
          <cell r="S47">
            <v>113.44495737553754</v>
          </cell>
          <cell r="AT47">
            <v>978.52533132031351</v>
          </cell>
          <cell r="AV47">
            <v>1358.344595164464</v>
          </cell>
          <cell r="AX47">
            <v>2336.8699264847774</v>
          </cell>
        </row>
      </sheetData>
      <sheetData sheetId="12">
        <row r="66">
          <cell r="G66">
            <v>9057.4425184090578</v>
          </cell>
          <cell r="S66">
            <v>39.061852998687137</v>
          </cell>
          <cell r="AT66">
            <v>94.81864540137947</v>
          </cell>
          <cell r="AV66">
            <v>316.34511127690826</v>
          </cell>
          <cell r="AX66">
            <v>411.16375667828771</v>
          </cell>
        </row>
      </sheetData>
      <sheetData sheetId="13">
        <row r="15">
          <cell r="L15">
            <v>8.5085367809399699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51">
          <cell r="K51">
            <v>18315</v>
          </cell>
          <cell r="L51">
            <v>16098</v>
          </cell>
        </row>
        <row r="97">
          <cell r="K97">
            <v>16022</v>
          </cell>
          <cell r="L97">
            <v>16388</v>
          </cell>
        </row>
        <row r="143">
          <cell r="K143">
            <v>26729</v>
          </cell>
          <cell r="L143">
            <v>26067</v>
          </cell>
        </row>
        <row r="189">
          <cell r="K189">
            <v>13065</v>
          </cell>
          <cell r="L189">
            <v>12516</v>
          </cell>
        </row>
        <row r="268">
          <cell r="K268">
            <v>9667</v>
          </cell>
          <cell r="L268">
            <v>3216</v>
          </cell>
        </row>
        <row r="312">
          <cell r="K312">
            <v>8846</v>
          </cell>
          <cell r="L312">
            <v>1923</v>
          </cell>
        </row>
        <row r="399">
          <cell r="K399">
            <v>266</v>
          </cell>
          <cell r="L399">
            <v>283</v>
          </cell>
        </row>
        <row r="445">
          <cell r="K445">
            <v>1007</v>
          </cell>
          <cell r="L445">
            <v>1208</v>
          </cell>
        </row>
        <row r="491">
          <cell r="K491">
            <v>205</v>
          </cell>
          <cell r="L491">
            <v>246</v>
          </cell>
        </row>
        <row r="537">
          <cell r="K537">
            <v>84</v>
          </cell>
          <cell r="L537">
            <v>109</v>
          </cell>
        </row>
        <row r="583">
          <cell r="K583">
            <v>11844</v>
          </cell>
        </row>
        <row r="671">
          <cell r="K671">
            <v>42284</v>
          </cell>
          <cell r="L671">
            <v>48616</v>
          </cell>
        </row>
        <row r="752">
          <cell r="K752">
            <v>55648</v>
          </cell>
          <cell r="L752">
            <v>29430</v>
          </cell>
        </row>
        <row r="798">
          <cell r="K798">
            <v>49754</v>
          </cell>
          <cell r="L798">
            <v>26479</v>
          </cell>
        </row>
        <row r="809">
          <cell r="K809">
            <v>24143</v>
          </cell>
          <cell r="L809">
            <v>24118</v>
          </cell>
        </row>
        <row r="1472">
          <cell r="L1472">
            <v>5022</v>
          </cell>
        </row>
        <row r="1517">
          <cell r="L1517">
            <v>5132</v>
          </cell>
        </row>
        <row r="1562">
          <cell r="L1562">
            <v>4059</v>
          </cell>
        </row>
        <row r="1606">
          <cell r="L1606">
            <v>5022</v>
          </cell>
        </row>
        <row r="1652">
          <cell r="K1652">
            <v>64705</v>
          </cell>
          <cell r="L1652">
            <v>88276</v>
          </cell>
        </row>
        <row r="1696">
          <cell r="K1696">
            <v>26549</v>
          </cell>
          <cell r="L1696">
            <v>53461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75"/>
  <sheetViews>
    <sheetView tabSelected="1" zoomScale="87" zoomScaleNormal="87" workbookViewId="0">
      <selection activeCell="C37" sqref="C37:E37"/>
    </sheetView>
  </sheetViews>
  <sheetFormatPr defaultRowHeight="15" x14ac:dyDescent="0.25"/>
  <cols>
    <col min="1" max="1" width="50.85546875" style="11" customWidth="1"/>
    <col min="2" max="2" width="25.28515625" style="11" customWidth="1"/>
    <col min="3" max="3" width="22" style="11" customWidth="1"/>
    <col min="4" max="6" width="18.85546875" style="11" customWidth="1"/>
    <col min="7" max="7" width="21.28515625" style="11" customWidth="1"/>
    <col min="8" max="8" width="18.85546875" style="11" customWidth="1"/>
    <col min="9" max="9" width="18" style="11" customWidth="1"/>
    <col min="10" max="10" width="17.140625" style="35" customWidth="1"/>
    <col min="11" max="16384" width="9.140625" style="11"/>
  </cols>
  <sheetData>
    <row r="1" spans="1:10" ht="33" customHeight="1" thickBot="1" x14ac:dyDescent="0.45">
      <c r="A1" s="12" t="s">
        <v>4</v>
      </c>
    </row>
    <row r="2" spans="1:10" ht="15" customHeight="1" x14ac:dyDescent="0.25">
      <c r="A2" s="173" t="s">
        <v>0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5">
      <c r="A3" s="176"/>
      <c r="B3" s="177"/>
      <c r="C3" s="177"/>
      <c r="D3" s="177"/>
      <c r="E3" s="177"/>
      <c r="F3" s="177"/>
      <c r="G3" s="177"/>
      <c r="H3" s="177"/>
      <c r="I3" s="178"/>
    </row>
    <row r="4" spans="1:10" ht="0.75" customHeight="1" thickBot="1" x14ac:dyDescent="0.3">
      <c r="A4" s="176"/>
      <c r="B4" s="177"/>
      <c r="C4" s="177"/>
      <c r="D4" s="177"/>
      <c r="E4" s="177"/>
      <c r="F4" s="177"/>
      <c r="G4" s="177"/>
      <c r="H4" s="177"/>
      <c r="I4" s="178"/>
    </row>
    <row r="5" spans="1:10" ht="15.75" hidden="1" customHeight="1" thickBot="1" x14ac:dyDescent="0.3">
      <c r="A5" s="176"/>
      <c r="B5" s="177"/>
      <c r="C5" s="177"/>
      <c r="D5" s="177"/>
      <c r="E5" s="177"/>
      <c r="F5" s="177"/>
      <c r="G5" s="177"/>
      <c r="H5" s="177"/>
      <c r="I5" s="178"/>
    </row>
    <row r="6" spans="1:10" ht="15" customHeight="1" x14ac:dyDescent="0.25">
      <c r="A6" s="179" t="s">
        <v>3</v>
      </c>
      <c r="B6" s="180"/>
      <c r="C6" s="180"/>
      <c r="D6" s="180"/>
      <c r="E6" s="180"/>
      <c r="F6" s="180"/>
      <c r="G6" s="180"/>
      <c r="H6" s="180"/>
      <c r="I6" s="181"/>
    </row>
    <row r="7" spans="1:10" x14ac:dyDescent="0.25">
      <c r="A7" s="182"/>
      <c r="B7" s="183"/>
      <c r="C7" s="183"/>
      <c r="D7" s="183"/>
      <c r="E7" s="183"/>
      <c r="F7" s="183"/>
      <c r="G7" s="183"/>
      <c r="H7" s="183"/>
      <c r="I7" s="184"/>
    </row>
    <row r="8" spans="1:10" x14ac:dyDescent="0.25">
      <c r="A8" s="182"/>
      <c r="B8" s="183"/>
      <c r="C8" s="183"/>
      <c r="D8" s="183"/>
      <c r="E8" s="183"/>
      <c r="F8" s="183"/>
      <c r="G8" s="183"/>
      <c r="H8" s="183"/>
      <c r="I8" s="184"/>
    </row>
    <row r="9" spans="1:10" x14ac:dyDescent="0.25">
      <c r="A9" s="182"/>
      <c r="B9" s="183"/>
      <c r="C9" s="183"/>
      <c r="D9" s="183"/>
      <c r="E9" s="183"/>
      <c r="F9" s="183"/>
      <c r="G9" s="183"/>
      <c r="H9" s="183"/>
      <c r="I9" s="184"/>
    </row>
    <row r="10" spans="1:10" x14ac:dyDescent="0.25">
      <c r="A10" s="182"/>
      <c r="B10" s="183"/>
      <c r="C10" s="183"/>
      <c r="D10" s="183"/>
      <c r="E10" s="183"/>
      <c r="F10" s="183"/>
      <c r="G10" s="183"/>
      <c r="H10" s="183"/>
      <c r="I10" s="184"/>
    </row>
    <row r="11" spans="1:10" ht="86.25" customHeight="1" thickBot="1" x14ac:dyDescent="0.3">
      <c r="A11" s="185"/>
      <c r="B11" s="186"/>
      <c r="C11" s="186"/>
      <c r="D11" s="186"/>
      <c r="E11" s="186"/>
      <c r="F11" s="186"/>
      <c r="G11" s="186"/>
      <c r="H11" s="186"/>
      <c r="I11" s="187"/>
    </row>
    <row r="12" spans="1:10" ht="15.75" thickBo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36"/>
    </row>
    <row r="13" spans="1:10" x14ac:dyDescent="0.25">
      <c r="A13" s="189" t="s">
        <v>2</v>
      </c>
      <c r="B13" s="42"/>
      <c r="C13" s="42"/>
      <c r="D13" s="42" t="s">
        <v>20</v>
      </c>
      <c r="E13" s="42" t="s">
        <v>17</v>
      </c>
      <c r="F13" s="42" t="s">
        <v>18</v>
      </c>
      <c r="G13" s="42" t="s">
        <v>18</v>
      </c>
      <c r="H13" s="43" t="s">
        <v>20</v>
      </c>
      <c r="I13" s="44" t="s">
        <v>20</v>
      </c>
      <c r="J13" s="36"/>
    </row>
    <row r="14" spans="1:10" ht="15" customHeight="1" x14ac:dyDescent="0.25">
      <c r="A14" s="190"/>
      <c r="B14" s="192" t="s">
        <v>57</v>
      </c>
      <c r="C14" s="192" t="s">
        <v>56</v>
      </c>
      <c r="D14" s="194" t="s">
        <v>22</v>
      </c>
      <c r="E14" s="81" t="s">
        <v>16</v>
      </c>
      <c r="F14" s="81" t="s">
        <v>25</v>
      </c>
      <c r="G14" s="195" t="s">
        <v>26</v>
      </c>
      <c r="H14" s="197" t="s">
        <v>27</v>
      </c>
      <c r="I14" s="188" t="s">
        <v>28</v>
      </c>
      <c r="J14" s="36"/>
    </row>
    <row r="15" spans="1:10" ht="32.25" customHeight="1" x14ac:dyDescent="0.25">
      <c r="A15" s="191"/>
      <c r="B15" s="193"/>
      <c r="C15" s="193"/>
      <c r="D15" s="194"/>
      <c r="E15" s="82"/>
      <c r="F15" s="82"/>
      <c r="G15" s="196"/>
      <c r="H15" s="198"/>
      <c r="I15" s="188"/>
      <c r="J15" s="36"/>
    </row>
    <row r="16" spans="1:10" x14ac:dyDescent="0.25">
      <c r="A16" s="27" t="s">
        <v>39</v>
      </c>
      <c r="B16" s="116">
        <f>'[1](1.2)_Lvl_Resource_Cost'!$E$20</f>
        <v>14.131675601963146</v>
      </c>
      <c r="C16" s="116">
        <f>D16/'[1](3.1)_Goodnoe_Hills'!$G$54</f>
        <v>89.85571319371337</v>
      </c>
      <c r="D16" s="56">
        <f>'[1](3.1)_Goodnoe_Hills'!$S$54*1000</f>
        <v>23998180.081300359</v>
      </c>
      <c r="E16" s="116">
        <f>'[1](3.1)_Goodnoe_Hills'!$AV$54*1000/'[1](3.1)_Goodnoe_Hills'!$G$54</f>
        <v>66.279398915509432</v>
      </c>
      <c r="F16" s="116">
        <f>'[1](3.1)_Goodnoe_Hills'!$AT$54*1000/'[1](3.1)_Goodnoe_Hills'!$G$54</f>
        <v>9.4446386762408139</v>
      </c>
      <c r="G16" s="56">
        <f>'[1](3.1)_Goodnoe_Hills'!$AX$54*1000</f>
        <v>20223968.248878364</v>
      </c>
      <c r="H16" s="57">
        <f>D16-G16</f>
        <v>3774211.8324219957</v>
      </c>
      <c r="I16" s="58">
        <v>0</v>
      </c>
      <c r="J16" s="36"/>
    </row>
    <row r="17" spans="1:10" x14ac:dyDescent="0.25">
      <c r="A17" s="27" t="s">
        <v>40</v>
      </c>
      <c r="B17" s="116">
        <f>'[1](1.2)_Lvl_Resource_Cost'!$K$20</f>
        <v>3.5839563567065311</v>
      </c>
      <c r="C17" s="116">
        <f>D17/'[1](3.4)_Leaning Juniper'!$G$54</f>
        <v>76.909032221524285</v>
      </c>
      <c r="D17" s="56">
        <f>'[1](3.4)_Leaning Juniper'!$S$54*1000</f>
        <v>23505013.71427235</v>
      </c>
      <c r="E17" s="116">
        <f>'[1](3.4)_Leaning Juniper'!$AV$54*1000/'[1](3.4)_Leaning Juniper'!$G$54</f>
        <v>64.264465752677168</v>
      </c>
      <c r="F17" s="116">
        <f>'[1](3.4)_Leaning Juniper'!$AT$54*1000/'[1](3.4)_Leaning Juniper'!$G$54</f>
        <v>9.0606101121405924</v>
      </c>
      <c r="G17" s="56">
        <f>'[1](3.4)_Leaning Juniper'!$AX$54*1000</f>
        <v>22409681.464178529</v>
      </c>
      <c r="H17" s="57">
        <f t="shared" ref="H17:H23" si="0">D17-G17</f>
        <v>1095332.2500938214</v>
      </c>
      <c r="I17" s="58">
        <v>0</v>
      </c>
      <c r="J17" s="36"/>
    </row>
    <row r="18" spans="1:10" x14ac:dyDescent="0.25">
      <c r="A18" s="27" t="s">
        <v>41</v>
      </c>
      <c r="B18" s="116">
        <f>'[1](1.2)_Lvl_Resource_Cost'!$G$20</f>
        <v>6.4704515517312311</v>
      </c>
      <c r="C18" s="116">
        <f>D18/'[1](3.2)_Marengo'!$G$54</f>
        <v>81.278080051249518</v>
      </c>
      <c r="D18" s="56">
        <f>'[1](3.2)_Marengo'!$S$54*1000</f>
        <v>31977637.511687297</v>
      </c>
      <c r="E18" s="116">
        <f>'[1](3.2)_Marengo'!$AV$54*1000/'[1](3.2)_Marengo'!$G$54</f>
        <v>65.526464296277567</v>
      </c>
      <c r="F18" s="116">
        <f>'[1](3.2)_Marengo'!$AT$54*1000/'[1](3.2)_Marengo'!$G$54</f>
        <v>9.2811642032407224</v>
      </c>
      <c r="G18" s="56">
        <f>'[1](3.2)_Marengo'!$AX$54*1000</f>
        <v>29431935.716963179</v>
      </c>
      <c r="H18" s="57">
        <f t="shared" si="0"/>
        <v>2545701.794724118</v>
      </c>
      <c r="I18" s="58">
        <v>0</v>
      </c>
      <c r="J18" s="36"/>
    </row>
    <row r="19" spans="1:10" x14ac:dyDescent="0.25">
      <c r="A19" s="27" t="s">
        <v>42</v>
      </c>
      <c r="B19" s="116">
        <f>'[1](1.2)_Lvl_Resource_Cost'!$I$20</f>
        <v>12.106425175599828</v>
      </c>
      <c r="C19" s="116">
        <f>D19/'[1](3.3)_Marengo 2'!$G$54</f>
        <v>87.886294314600491</v>
      </c>
      <c r="D19" s="56">
        <f>'[1](3.3)_Marengo 2'!$S$54*1000</f>
        <v>16471141.68862858</v>
      </c>
      <c r="E19" s="116">
        <f>'[1](3.3)_Marengo 2'!$AV$54*1000/'[1](3.3)_Marengo 2'!$G$54</f>
        <v>66.279375739063596</v>
      </c>
      <c r="F19" s="116">
        <f>'[1](3.3)_Marengo 2'!$AT$54*1000/'[1](3.3)_Marengo 2'!$G$54</f>
        <v>9.5004933999370564</v>
      </c>
      <c r="G19" s="56">
        <f>'[1](3.3)_Marengo 2'!$AX$54*1000</f>
        <v>14202225.403499043</v>
      </c>
      <c r="H19" s="57">
        <f t="shared" si="0"/>
        <v>2268916.2851295378</v>
      </c>
      <c r="I19" s="58">
        <v>0</v>
      </c>
      <c r="J19" s="36"/>
    </row>
    <row r="20" spans="1:10" x14ac:dyDescent="0.25">
      <c r="A20" s="27" t="s">
        <v>43</v>
      </c>
      <c r="B20" s="116">
        <f>'[1](1.2)_Lvl_Resource_Cost'!$M$20</f>
        <v>-45.230021351870242</v>
      </c>
      <c r="C20" s="116">
        <f>D20/'[1](3.5)_Lemolo 1 (2003IRP)'!$G$66</f>
        <v>3.9080194438902311</v>
      </c>
      <c r="D20" s="56">
        <f>'[1](3.5)_Lemolo 1 (2003IRP)'!$S$66*1000</f>
        <v>51351.375492717656</v>
      </c>
      <c r="E20" s="116">
        <f>'[1](3.5)_Lemolo 1 (2003IRP)'!$AV$66*1000/'[1](3.5)_Lemolo 1 (2003IRP)'!$G$66</f>
        <v>37.764451829360119</v>
      </c>
      <c r="F20" s="116">
        <f>'[1](3.5)_Lemolo 1 (2003IRP)'!$AT$66*1000/'[1](3.5)_Lemolo 1 (2003IRP)'!$G$66</f>
        <v>11.373588966400323</v>
      </c>
      <c r="G20" s="56">
        <f>'[1](3.5)_Lemolo 1 (2003IRP)'!$AX$66*1000</f>
        <v>645673.85605629231</v>
      </c>
      <c r="H20" s="57">
        <f t="shared" si="0"/>
        <v>-594322.4805635747</v>
      </c>
      <c r="I20" s="58">
        <v>0</v>
      </c>
      <c r="J20" s="36"/>
    </row>
    <row r="21" spans="1:10" x14ac:dyDescent="0.25">
      <c r="A21" s="27" t="s">
        <v>44</v>
      </c>
      <c r="B21" s="116">
        <f>'[1](1.2)_Lvl_Resource_Cost'!$O$20</f>
        <v>-65.946274804512385</v>
      </c>
      <c r="C21" s="116">
        <f>D21/'[1](3.6)_Lemolo 2 (2008 IRP)'!$G$58</f>
        <v>51.54858443870102</v>
      </c>
      <c r="D21" s="56">
        <f>'[1](3.6)_Lemolo 2 (2008 IRP)'!$S$58*1000</f>
        <v>886738.74951453612</v>
      </c>
      <c r="E21" s="116">
        <f>'[1](3.6)_Lemolo 2 (2008 IRP)'!$AV$58*1000/'[1](3.6)_Lemolo 2 (2008 IRP)'!$G$58</f>
        <v>92.871760669105143</v>
      </c>
      <c r="F21" s="116">
        <f>'[1](3.6)_Lemolo 2 (2008 IRP)'!$AT$58*1000/'[1](3.6)_Lemolo 2 (2008 IRP)'!$G$58</f>
        <v>24.623098574108141</v>
      </c>
      <c r="G21" s="56">
        <f>'[1](3.6)_Lemolo 2 (2008 IRP)'!$AX$58*1000</f>
        <v>2021146.5687017583</v>
      </c>
      <c r="H21" s="57">
        <f t="shared" si="0"/>
        <v>-1134407.819187222</v>
      </c>
      <c r="I21" s="58">
        <v>0</v>
      </c>
      <c r="J21" s="36"/>
    </row>
    <row r="22" spans="1:10" x14ac:dyDescent="0.25">
      <c r="A22" s="27" t="s">
        <v>45</v>
      </c>
      <c r="B22" s="116">
        <f>'[1](1.2)_Lvl_Resource_Cost'!$Q$20</f>
        <v>-66.436339352473794</v>
      </c>
      <c r="C22" s="116">
        <f>D22/'[1](3.7)_JC Boyle (2004 IRP)'!$G$47</f>
        <v>3.2569260615256557</v>
      </c>
      <c r="D22" s="56">
        <f>'[1](3.7)_JC Boyle (2004 IRP)'!$S$47*1000</f>
        <v>113444.95737553755</v>
      </c>
      <c r="E22" s="116">
        <f>'[1](3.7)_JC Boyle (2004 IRP)'!$AV$47*1000/'[1](3.7)_JC Boyle (2004 IRP)'!$G$47</f>
        <v>38.997131427171077</v>
      </c>
      <c r="F22" s="116">
        <f>'[1](3.7)_JC Boyle (2004 IRP)'!$AT$47*1000/'[1](3.7)_JC Boyle (2004 IRP)'!$G$47</f>
        <v>28.092783735554335</v>
      </c>
      <c r="G22" s="56">
        <f>'[1](3.7)_JC Boyle (2004 IRP)'!$AX$47*1000</f>
        <v>2336869.9264847771</v>
      </c>
      <c r="H22" s="57">
        <f t="shared" si="0"/>
        <v>-2223424.9691092395</v>
      </c>
      <c r="I22" s="58">
        <v>0</v>
      </c>
      <c r="J22" s="36"/>
    </row>
    <row r="23" spans="1:10" x14ac:dyDescent="0.25">
      <c r="A23" s="122" t="s">
        <v>46</v>
      </c>
      <c r="B23" s="116">
        <f>'[1](1.2)_Lvl_Resource_Cost'!$S$20</f>
        <v>-40.273516972999651</v>
      </c>
      <c r="C23" s="116">
        <f>D23/'[1](3.8)_Prospect 2 (2003 IRP)'!$G$66</f>
        <v>4.3126801985543661</v>
      </c>
      <c r="D23" s="56">
        <f>'[1](3.8)_Prospect 2 (2003 IRP)'!$S$66*1000</f>
        <v>39061.852998687136</v>
      </c>
      <c r="E23" s="116">
        <f>'[1](3.8)_Prospect 2 (2003 IRP)'!$AV$66*1000/'[1](3.8)_Prospect 2 (2003 IRP)'!$G$66</f>
        <v>34.926538107632879</v>
      </c>
      <c r="F23" s="116">
        <f>'[1](3.8)_Prospect 2 (2003 IRP)'!$AT$66*1000/'[1](3.8)_Prospect 2 (2003 IRP)'!$G$66</f>
        <v>10.468589252282044</v>
      </c>
      <c r="G23" s="56">
        <f>'[1](3.8)_Prospect 2 (2003 IRP)'!$AX$66*1000</f>
        <v>411163.7566782877</v>
      </c>
      <c r="H23" s="57">
        <f t="shared" si="0"/>
        <v>-372101.90367960057</v>
      </c>
      <c r="I23" s="58">
        <v>0</v>
      </c>
      <c r="J23" s="36"/>
    </row>
    <row r="24" spans="1:10" x14ac:dyDescent="0.25">
      <c r="A24" s="122" t="s">
        <v>29</v>
      </c>
      <c r="B24" s="117">
        <f>'[1](3.9)_WCA Wind Weighted Average'!$L$15</f>
        <v>8.5085367809399699</v>
      </c>
      <c r="C24" s="117"/>
      <c r="D24" s="83"/>
      <c r="E24" s="117"/>
      <c r="F24" s="117"/>
      <c r="G24" s="83"/>
      <c r="H24" s="57"/>
      <c r="I24" s="58"/>
      <c r="J24" s="36"/>
    </row>
    <row r="25" spans="1:10" x14ac:dyDescent="0.25">
      <c r="A25" s="122" t="s">
        <v>30</v>
      </c>
      <c r="B25" s="117">
        <f>'[1](3.9)_WCA Wind Weighted Average'!$L$15</f>
        <v>8.5085367809399699</v>
      </c>
      <c r="C25" s="117"/>
      <c r="D25" s="83"/>
      <c r="E25" s="117"/>
      <c r="F25" s="116"/>
      <c r="G25" s="83"/>
      <c r="H25" s="57"/>
      <c r="I25" s="58"/>
      <c r="J25" s="36"/>
    </row>
    <row r="26" spans="1:10" x14ac:dyDescent="0.25">
      <c r="A26" s="122" t="s">
        <v>32</v>
      </c>
      <c r="B26" s="117">
        <f>'[1](3.9)_WCA Wind Weighted Average'!$L$15</f>
        <v>8.5085367809399699</v>
      </c>
      <c r="C26" s="117"/>
      <c r="D26" s="83"/>
      <c r="E26" s="117"/>
      <c r="F26" s="116"/>
      <c r="G26" s="125"/>
      <c r="H26" s="57"/>
      <c r="I26" s="58"/>
      <c r="J26" s="36"/>
    </row>
    <row r="27" spans="1:10" x14ac:dyDescent="0.25">
      <c r="A27" s="122" t="s">
        <v>31</v>
      </c>
      <c r="B27" s="117">
        <f>'[1](3.9)_WCA Wind Weighted Average'!$L$15</f>
        <v>8.5085367809399699</v>
      </c>
      <c r="C27" s="117"/>
      <c r="D27" s="83"/>
      <c r="E27" s="117"/>
      <c r="F27" s="116"/>
      <c r="G27" s="125"/>
      <c r="H27" s="57"/>
      <c r="I27" s="58"/>
      <c r="J27" s="36"/>
    </row>
    <row r="28" spans="1:10" x14ac:dyDescent="0.25">
      <c r="A28" s="122" t="s">
        <v>62</v>
      </c>
      <c r="B28" s="117">
        <f>'[1](3.9)_WCA Wind Weighted Average'!$L$15</f>
        <v>8.5085367809399699</v>
      </c>
      <c r="C28" s="117"/>
      <c r="D28" s="83"/>
      <c r="E28" s="117"/>
      <c r="F28" s="116"/>
      <c r="G28" s="56"/>
      <c r="H28" s="57"/>
      <c r="I28" s="58"/>
      <c r="J28" s="36"/>
    </row>
    <row r="29" spans="1:10" x14ac:dyDescent="0.25">
      <c r="A29" s="122" t="s">
        <v>83</v>
      </c>
      <c r="B29" s="164"/>
      <c r="C29" s="117"/>
      <c r="D29" s="83"/>
      <c r="E29" s="118"/>
      <c r="F29" s="118"/>
      <c r="G29" s="50"/>
      <c r="H29" s="45"/>
      <c r="I29" s="46"/>
      <c r="J29" s="36"/>
    </row>
    <row r="30" spans="1:10" x14ac:dyDescent="0.25">
      <c r="A30" s="122" t="s">
        <v>84</v>
      </c>
      <c r="B30" s="164"/>
      <c r="C30" s="117"/>
      <c r="D30" s="83"/>
      <c r="E30" s="118"/>
      <c r="F30" s="118"/>
      <c r="G30" s="50"/>
      <c r="H30" s="45"/>
      <c r="I30" s="46"/>
      <c r="J30" s="36"/>
    </row>
    <row r="31" spans="1:10" x14ac:dyDescent="0.25">
      <c r="A31" s="122" t="s">
        <v>82</v>
      </c>
      <c r="B31" s="164"/>
      <c r="C31" s="117"/>
      <c r="D31" s="83"/>
      <c r="E31" s="117"/>
      <c r="F31" s="116"/>
      <c r="G31" s="56"/>
      <c r="H31" s="57"/>
      <c r="I31" s="46"/>
      <c r="J31" s="36"/>
    </row>
    <row r="32" spans="1:10" x14ac:dyDescent="0.25">
      <c r="A32" s="122" t="s">
        <v>36</v>
      </c>
      <c r="B32" s="164"/>
      <c r="C32" s="117"/>
      <c r="D32" s="83"/>
      <c r="E32" s="117"/>
      <c r="F32" s="116"/>
      <c r="G32" s="56"/>
      <c r="H32" s="57"/>
      <c r="I32" s="46"/>
      <c r="J32" s="36"/>
    </row>
    <row r="33" spans="1:10" x14ac:dyDescent="0.25">
      <c r="A33" s="122" t="s">
        <v>81</v>
      </c>
      <c r="B33" s="164"/>
      <c r="C33" s="117"/>
      <c r="D33" s="83"/>
      <c r="E33" s="117"/>
      <c r="F33" s="116"/>
      <c r="G33" s="56"/>
      <c r="H33" s="57"/>
      <c r="I33" s="46"/>
      <c r="J33" s="36"/>
    </row>
    <row r="34" spans="1:10" x14ac:dyDescent="0.25">
      <c r="A34" s="122" t="s">
        <v>64</v>
      </c>
      <c r="B34" s="164"/>
      <c r="C34" s="117"/>
      <c r="D34" s="83"/>
      <c r="E34" s="117"/>
      <c r="F34" s="116"/>
      <c r="G34" s="56"/>
      <c r="H34" s="57"/>
      <c r="I34" s="46"/>
      <c r="J34" s="36"/>
    </row>
    <row r="35" spans="1:10" x14ac:dyDescent="0.25">
      <c r="A35" s="122" t="s">
        <v>65</v>
      </c>
      <c r="B35" s="164"/>
      <c r="C35" s="117"/>
      <c r="D35" s="83"/>
      <c r="E35" s="117"/>
      <c r="F35" s="118"/>
      <c r="G35" s="56"/>
      <c r="H35" s="57"/>
      <c r="I35" s="46"/>
      <c r="J35" s="36"/>
    </row>
    <row r="36" spans="1:10" x14ac:dyDescent="0.25">
      <c r="A36" s="122" t="s">
        <v>66</v>
      </c>
      <c r="B36" s="164"/>
      <c r="C36" s="117"/>
      <c r="D36" s="83"/>
      <c r="E36" s="117"/>
      <c r="F36" s="118"/>
      <c r="G36" s="50"/>
      <c r="H36" s="45"/>
      <c r="I36" s="46"/>
      <c r="J36" s="36"/>
    </row>
    <row r="37" spans="1:10" ht="15.75" thickBot="1" x14ac:dyDescent="0.3">
      <c r="A37" s="127"/>
      <c r="B37" s="119"/>
      <c r="C37" s="119"/>
      <c r="D37" s="119"/>
      <c r="E37" s="119"/>
      <c r="F37" s="119"/>
      <c r="G37" s="47"/>
      <c r="H37" s="128"/>
      <c r="I37" s="129"/>
      <c r="J37" s="36"/>
    </row>
    <row r="38" spans="1:10" ht="31.5" customHeight="1" thickBot="1" x14ac:dyDescent="0.3">
      <c r="A38" s="25" t="s">
        <v>19</v>
      </c>
      <c r="B38" s="120"/>
      <c r="C38" s="120"/>
      <c r="D38" s="121">
        <f>SUM(D16:D23)</f>
        <v>97042569.931270078</v>
      </c>
      <c r="E38" s="120"/>
      <c r="F38" s="120"/>
      <c r="G38" s="130">
        <f>SUM(G16:G23)</f>
        <v>91682664.94144021</v>
      </c>
      <c r="H38" s="48">
        <f>SUM(H16:H23)</f>
        <v>5359904.9898298355</v>
      </c>
      <c r="I38" s="49">
        <v>0</v>
      </c>
      <c r="J38" s="36"/>
    </row>
    <row r="39" spans="1:10" ht="31.5" customHeight="1" thickBot="1" x14ac:dyDescent="0.3">
      <c r="A39" s="26"/>
      <c r="B39" s="91"/>
      <c r="C39" s="91"/>
      <c r="D39" s="126"/>
      <c r="E39" s="91"/>
      <c r="F39" s="91"/>
      <c r="G39" s="37"/>
    </row>
    <row r="40" spans="1:10" ht="15.75" thickBot="1" x14ac:dyDescent="0.3">
      <c r="A40" s="63" t="s">
        <v>70</v>
      </c>
      <c r="C40" s="41"/>
      <c r="E40" s="3"/>
      <c r="F40" s="3"/>
      <c r="G40" s="33" t="s">
        <v>55</v>
      </c>
      <c r="H40" s="40"/>
    </row>
    <row r="41" spans="1:10" x14ac:dyDescent="0.25">
      <c r="A41" s="167" t="s">
        <v>94</v>
      </c>
      <c r="G41" s="168" t="s">
        <v>67</v>
      </c>
      <c r="H41" s="170">
        <v>0</v>
      </c>
    </row>
    <row r="42" spans="1:10" x14ac:dyDescent="0.25">
      <c r="G42" s="168"/>
      <c r="H42" s="171"/>
    </row>
    <row r="43" spans="1:10" ht="24" customHeight="1" thickBot="1" x14ac:dyDescent="0.3">
      <c r="G43" s="169"/>
      <c r="H43" s="172"/>
    </row>
    <row r="45" spans="1:10" x14ac:dyDescent="0.25">
      <c r="B45" s="37"/>
      <c r="C45" s="37"/>
    </row>
    <row r="46" spans="1:10" x14ac:dyDescent="0.25">
      <c r="B46" s="37"/>
      <c r="C46" s="37"/>
    </row>
    <row r="47" spans="1:10" x14ac:dyDescent="0.25">
      <c r="B47" s="37"/>
      <c r="C47" s="37"/>
    </row>
    <row r="48" spans="1:10" x14ac:dyDescent="0.25">
      <c r="B48" s="37"/>
      <c r="C48" s="37"/>
    </row>
    <row r="49" spans="2:4" x14ac:dyDescent="0.25">
      <c r="B49" s="37"/>
      <c r="C49" s="37"/>
    </row>
    <row r="50" spans="2:4" x14ac:dyDescent="0.25">
      <c r="B50" s="37"/>
      <c r="C50" s="37"/>
    </row>
    <row r="51" spans="2:4" x14ac:dyDescent="0.25">
      <c r="B51" s="37"/>
      <c r="C51" s="37"/>
    </row>
    <row r="52" spans="2:4" x14ac:dyDescent="0.25">
      <c r="B52" s="37"/>
      <c r="C52" s="37"/>
      <c r="D52" s="38"/>
    </row>
    <row r="53" spans="2:4" x14ac:dyDescent="0.25">
      <c r="B53" s="37"/>
      <c r="C53" s="37"/>
      <c r="D53" s="38"/>
    </row>
    <row r="54" spans="2:4" x14ac:dyDescent="0.25">
      <c r="B54" s="37"/>
      <c r="C54" s="37"/>
      <c r="D54" s="38"/>
    </row>
    <row r="55" spans="2:4" x14ac:dyDescent="0.25">
      <c r="B55" s="37"/>
      <c r="C55" s="37"/>
      <c r="D55" s="38"/>
    </row>
    <row r="56" spans="2:4" x14ac:dyDescent="0.25">
      <c r="B56" s="37"/>
      <c r="C56" s="37"/>
    </row>
    <row r="57" spans="2:4" x14ac:dyDescent="0.25">
      <c r="B57" s="37"/>
      <c r="C57" s="37"/>
    </row>
    <row r="58" spans="2:4" x14ac:dyDescent="0.25">
      <c r="B58" s="37"/>
      <c r="C58" s="37"/>
    </row>
    <row r="59" spans="2:4" x14ac:dyDescent="0.25">
      <c r="B59" s="37"/>
      <c r="C59" s="37"/>
    </row>
    <row r="60" spans="2:4" x14ac:dyDescent="0.25">
      <c r="B60" s="37"/>
      <c r="C60" s="37"/>
    </row>
    <row r="61" spans="2:4" x14ac:dyDescent="0.25">
      <c r="B61" s="37"/>
      <c r="C61" s="37"/>
    </row>
    <row r="62" spans="2:4" x14ac:dyDescent="0.25">
      <c r="B62" s="37"/>
      <c r="C62" s="37"/>
    </row>
    <row r="63" spans="2:4" x14ac:dyDescent="0.25">
      <c r="B63" s="37"/>
      <c r="C63" s="37"/>
    </row>
    <row r="64" spans="2:4" x14ac:dyDescent="0.25">
      <c r="B64" s="37"/>
      <c r="C64" s="37"/>
    </row>
    <row r="65" spans="2:3" x14ac:dyDescent="0.25">
      <c r="B65" s="37"/>
      <c r="C65" s="37"/>
    </row>
    <row r="66" spans="2:3" x14ac:dyDescent="0.25">
      <c r="B66" s="37"/>
      <c r="C66" s="37"/>
    </row>
    <row r="67" spans="2:3" x14ac:dyDescent="0.25">
      <c r="B67" s="37"/>
      <c r="C67" s="37"/>
    </row>
    <row r="68" spans="2:3" x14ac:dyDescent="0.25">
      <c r="B68" s="37"/>
      <c r="C68" s="37"/>
    </row>
    <row r="69" spans="2:3" x14ac:dyDescent="0.25">
      <c r="B69" s="37"/>
      <c r="C69" s="37"/>
    </row>
    <row r="70" spans="2:3" x14ac:dyDescent="0.25">
      <c r="B70" s="37"/>
      <c r="C70" s="37"/>
    </row>
    <row r="71" spans="2:3" x14ac:dyDescent="0.25">
      <c r="B71" s="37"/>
      <c r="C71" s="37"/>
    </row>
    <row r="72" spans="2:3" x14ac:dyDescent="0.25">
      <c r="B72" s="37"/>
      <c r="C72" s="37"/>
    </row>
    <row r="73" spans="2:3" x14ac:dyDescent="0.25">
      <c r="B73" s="37"/>
      <c r="C73" s="37"/>
    </row>
    <row r="74" spans="2:3" x14ac:dyDescent="0.25">
      <c r="B74" s="37"/>
      <c r="C74" s="37"/>
    </row>
    <row r="75" spans="2:3" x14ac:dyDescent="0.25">
      <c r="B75" s="37"/>
      <c r="C75" s="37"/>
    </row>
  </sheetData>
  <mergeCells count="11">
    <mergeCell ref="G41:G43"/>
    <mergeCell ref="H41:H43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63" orientation="landscape" r:id="rId1"/>
  <headerFooter>
    <oddHeader>&amp;CDESIGNATED INFORMATION IS CONFIDENTIAL PER WAC 480-07-160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45"/>
  <sheetViews>
    <sheetView tabSelected="1" zoomScale="89" zoomScaleNormal="89" workbookViewId="0">
      <selection activeCell="C37" sqref="C37:E37"/>
    </sheetView>
  </sheetViews>
  <sheetFormatPr defaultRowHeight="15" x14ac:dyDescent="0.25"/>
  <cols>
    <col min="1" max="1" width="44.140625" customWidth="1"/>
    <col min="2" max="2" width="24" customWidth="1"/>
    <col min="3" max="3" width="23.42578125" customWidth="1"/>
    <col min="4" max="4" width="22.85546875" customWidth="1"/>
    <col min="5" max="5" width="20.140625" customWidth="1"/>
    <col min="6" max="6" width="17.140625" customWidth="1"/>
    <col min="7" max="7" width="19" customWidth="1"/>
    <col min="8" max="8" width="12.28515625" bestFit="1" customWidth="1"/>
  </cols>
  <sheetData>
    <row r="1" spans="1:7" s="5" customFormat="1" ht="32.25" customHeight="1" thickBot="1" x14ac:dyDescent="0.4">
      <c r="A1" s="199" t="s">
        <v>68</v>
      </c>
      <c r="B1" s="200"/>
      <c r="C1" s="200"/>
      <c r="D1" s="200"/>
      <c r="E1" s="200"/>
      <c r="F1" s="200"/>
      <c r="G1" s="200"/>
    </row>
    <row r="2" spans="1:7" s="5" customFormat="1" x14ac:dyDescent="0.25">
      <c r="A2" s="201" t="s">
        <v>5</v>
      </c>
      <c r="B2" s="174"/>
      <c r="C2" s="174"/>
      <c r="D2" s="174"/>
      <c r="E2" s="174"/>
      <c r="F2" s="174"/>
      <c r="G2" s="175"/>
    </row>
    <row r="3" spans="1:7" s="5" customFormat="1" x14ac:dyDescent="0.25">
      <c r="A3" s="176"/>
      <c r="B3" s="177"/>
      <c r="C3" s="177"/>
      <c r="D3" s="177"/>
      <c r="E3" s="177"/>
      <c r="F3" s="177"/>
      <c r="G3" s="178"/>
    </row>
    <row r="4" spans="1:7" s="5" customFormat="1" ht="0.75" customHeight="1" thickBot="1" x14ac:dyDescent="0.3">
      <c r="A4" s="176"/>
      <c r="B4" s="177"/>
      <c r="C4" s="177"/>
      <c r="D4" s="177"/>
      <c r="E4" s="177"/>
      <c r="F4" s="177"/>
      <c r="G4" s="178"/>
    </row>
    <row r="5" spans="1:7" s="5" customFormat="1" ht="15.75" hidden="1" thickBot="1" x14ac:dyDescent="0.3">
      <c r="A5" s="202"/>
      <c r="B5" s="203"/>
      <c r="C5" s="203"/>
      <c r="D5" s="203"/>
      <c r="E5" s="203"/>
      <c r="F5" s="203"/>
      <c r="G5" s="204"/>
    </row>
    <row r="6" spans="1:7" s="5" customFormat="1" x14ac:dyDescent="0.25">
      <c r="A6" s="205" t="s">
        <v>49</v>
      </c>
      <c r="B6" s="206"/>
      <c r="C6" s="206"/>
      <c r="D6" s="206"/>
      <c r="E6" s="206"/>
      <c r="F6" s="206"/>
      <c r="G6" s="207"/>
    </row>
    <row r="7" spans="1:7" s="5" customFormat="1" x14ac:dyDescent="0.25">
      <c r="A7" s="208"/>
      <c r="B7" s="209"/>
      <c r="C7" s="209"/>
      <c r="D7" s="209"/>
      <c r="E7" s="209"/>
      <c r="F7" s="209"/>
      <c r="G7" s="210"/>
    </row>
    <row r="8" spans="1:7" s="5" customFormat="1" x14ac:dyDescent="0.25">
      <c r="A8" s="208"/>
      <c r="B8" s="209"/>
      <c r="C8" s="209"/>
      <c r="D8" s="209"/>
      <c r="E8" s="209"/>
      <c r="F8" s="209"/>
      <c r="G8" s="210"/>
    </row>
    <row r="9" spans="1:7" s="5" customFormat="1" x14ac:dyDescent="0.25">
      <c r="A9" s="208"/>
      <c r="B9" s="209"/>
      <c r="C9" s="209"/>
      <c r="D9" s="209"/>
      <c r="E9" s="209"/>
      <c r="F9" s="209"/>
      <c r="G9" s="210"/>
    </row>
    <row r="10" spans="1:7" s="5" customFormat="1" x14ac:dyDescent="0.25">
      <c r="A10" s="208"/>
      <c r="B10" s="209"/>
      <c r="C10" s="209"/>
      <c r="D10" s="209"/>
      <c r="E10" s="209"/>
      <c r="F10" s="209"/>
      <c r="G10" s="210"/>
    </row>
    <row r="11" spans="1:7" s="5" customFormat="1" ht="40.5" customHeight="1" thickBot="1" x14ac:dyDescent="0.3">
      <c r="A11" s="211"/>
      <c r="B11" s="212"/>
      <c r="C11" s="212"/>
      <c r="D11" s="212"/>
      <c r="E11" s="212"/>
      <c r="F11" s="212"/>
      <c r="G11" s="213"/>
    </row>
    <row r="12" spans="1:7" ht="15.75" thickBot="1" x14ac:dyDescent="0.3"/>
    <row r="13" spans="1:7" ht="15.75" customHeight="1" thickBot="1" x14ac:dyDescent="0.3">
      <c r="A13" s="220" t="s">
        <v>2</v>
      </c>
      <c r="B13" s="221" t="s">
        <v>60</v>
      </c>
      <c r="C13" s="221"/>
      <c r="D13" s="221"/>
      <c r="E13" s="221" t="s">
        <v>47</v>
      </c>
      <c r="F13" s="221"/>
      <c r="G13" s="221"/>
    </row>
    <row r="14" spans="1:7" ht="15" customHeight="1" thickBot="1" x14ac:dyDescent="0.3">
      <c r="A14" s="220"/>
      <c r="B14" s="222" t="s">
        <v>6</v>
      </c>
      <c r="C14" s="222" t="s">
        <v>58</v>
      </c>
      <c r="D14" s="222" t="s">
        <v>23</v>
      </c>
      <c r="E14" s="222" t="s">
        <v>6</v>
      </c>
      <c r="F14" s="222" t="s">
        <v>14</v>
      </c>
      <c r="G14" s="222" t="s">
        <v>23</v>
      </c>
    </row>
    <row r="15" spans="1:7" ht="15.75" thickBot="1" x14ac:dyDescent="0.3">
      <c r="A15" s="220"/>
      <c r="B15" s="222"/>
      <c r="C15" s="222"/>
      <c r="D15" s="222"/>
      <c r="E15" s="222"/>
      <c r="F15" s="222"/>
      <c r="G15" s="222"/>
    </row>
    <row r="16" spans="1:7" s="5" customFormat="1" x14ac:dyDescent="0.25">
      <c r="A16" s="28" t="s">
        <v>39</v>
      </c>
      <c r="B16" s="59">
        <f>C16*'(2)(a)(i) One Time (all)'!B16</f>
        <v>258821.63864995501</v>
      </c>
      <c r="C16" s="20">
        <f>'[2]Facility Detail'!$K$51</f>
        <v>18315</v>
      </c>
      <c r="D16" s="20">
        <v>0</v>
      </c>
      <c r="E16" s="17"/>
      <c r="F16" s="20"/>
      <c r="G16" s="20"/>
    </row>
    <row r="17" spans="1:9" s="5" customFormat="1" x14ac:dyDescent="0.25">
      <c r="A17" s="28" t="s">
        <v>40</v>
      </c>
      <c r="B17" s="59">
        <f>C17*'(2)(a)(i) One Time (all)'!B17</f>
        <v>57422.148747152045</v>
      </c>
      <c r="C17" s="20">
        <f>'[2]Facility Detail'!$K$97</f>
        <v>16022</v>
      </c>
      <c r="D17" s="20">
        <v>0</v>
      </c>
      <c r="E17" s="17"/>
      <c r="F17" s="18"/>
      <c r="G17" s="18"/>
    </row>
    <row r="18" spans="1:9" s="5" customFormat="1" x14ac:dyDescent="0.25">
      <c r="A18" s="28" t="s">
        <v>41</v>
      </c>
      <c r="B18" s="59">
        <f>C18*'(2)(a)(i) One Time (all)'!B18</f>
        <v>172948.69952622408</v>
      </c>
      <c r="C18" s="20">
        <f>'[2]Facility Detail'!$K$143</f>
        <v>26729</v>
      </c>
      <c r="D18" s="20">
        <v>0</v>
      </c>
      <c r="E18" s="17"/>
      <c r="F18" s="20"/>
      <c r="G18" s="20"/>
    </row>
    <row r="19" spans="1:9" s="5" customFormat="1" x14ac:dyDescent="0.25">
      <c r="A19" s="28" t="s">
        <v>42</v>
      </c>
      <c r="B19" s="59">
        <f>C19*'(2)(a)(i) One Time (all)'!B19</f>
        <v>158170.44491921176</v>
      </c>
      <c r="C19" s="20">
        <f>'[2]Facility Detail'!$K$189</f>
        <v>13065</v>
      </c>
      <c r="D19" s="20">
        <v>0</v>
      </c>
      <c r="E19" s="17"/>
      <c r="F19" s="18"/>
      <c r="G19" s="18"/>
    </row>
    <row r="20" spans="1:9" s="5" customFormat="1" x14ac:dyDescent="0.25">
      <c r="A20" s="28" t="s">
        <v>43</v>
      </c>
      <c r="B20" s="59">
        <f>C20*'(2)(a)(i) One Time (all)'!B20</f>
        <v>-45546.631501333337</v>
      </c>
      <c r="C20" s="20">
        <f>'[2]Facility Detail'!$K$445</f>
        <v>1007</v>
      </c>
      <c r="D20" s="20">
        <v>0</v>
      </c>
      <c r="E20" s="17"/>
      <c r="F20" s="20"/>
      <c r="G20" s="20"/>
    </row>
    <row r="21" spans="1:9" s="5" customFormat="1" x14ac:dyDescent="0.25">
      <c r="A21" s="28" t="s">
        <v>44</v>
      </c>
      <c r="B21" s="59">
        <f>C21*'(2)(a)(i) One Time (all)'!B21</f>
        <v>-5539.4870835790407</v>
      </c>
      <c r="C21" s="20">
        <f>'[2]Facility Detail'!$K$537</f>
        <v>84</v>
      </c>
      <c r="D21" s="20">
        <v>0</v>
      </c>
      <c r="E21" s="17"/>
      <c r="F21" s="18"/>
      <c r="G21" s="18"/>
    </row>
    <row r="22" spans="1:9" s="5" customFormat="1" x14ac:dyDescent="0.25">
      <c r="A22" s="28" t="s">
        <v>45</v>
      </c>
      <c r="B22" s="59">
        <f>C22*'(2)(a)(i) One Time (all)'!B22</f>
        <v>-13619.449567257128</v>
      </c>
      <c r="C22" s="20">
        <f>'[2]Facility Detail'!$K$491</f>
        <v>205</v>
      </c>
      <c r="D22" s="20">
        <v>0</v>
      </c>
      <c r="E22" s="17"/>
      <c r="F22" s="20"/>
      <c r="G22" s="20"/>
    </row>
    <row r="23" spans="1:9" s="5" customFormat="1" x14ac:dyDescent="0.25">
      <c r="A23" s="28" t="s">
        <v>46</v>
      </c>
      <c r="B23" s="59">
        <f>C23*'(2)(a)(i) One Time (all)'!B23</f>
        <v>-10712.755514817907</v>
      </c>
      <c r="C23" s="20">
        <f>'[2]Facility Detail'!$K$399</f>
        <v>266</v>
      </c>
      <c r="D23" s="20">
        <v>0</v>
      </c>
      <c r="E23" s="17"/>
      <c r="F23" s="18"/>
      <c r="G23" s="18"/>
      <c r="I23" s="54"/>
    </row>
    <row r="24" spans="1:9" s="5" customFormat="1" x14ac:dyDescent="0.25">
      <c r="A24" s="147" t="s">
        <v>85</v>
      </c>
      <c r="B24" s="84"/>
      <c r="C24" s="148">
        <f>SUM(C16:C23)</f>
        <v>75693</v>
      </c>
      <c r="D24" s="53"/>
      <c r="E24" s="145"/>
      <c r="F24" s="146"/>
      <c r="G24" s="146"/>
      <c r="I24" s="54"/>
    </row>
    <row r="25" spans="1:9" s="5" customFormat="1" x14ac:dyDescent="0.25">
      <c r="A25" s="28" t="s">
        <v>29</v>
      </c>
      <c r="B25" s="59">
        <f>C25*'(2)(a)(i) One Time (all)'!B24</f>
        <v>359774.9692452657</v>
      </c>
      <c r="C25" s="20">
        <f>'[2]Facility Detail'!$K$671</f>
        <v>42284</v>
      </c>
      <c r="D25" s="51">
        <v>0</v>
      </c>
      <c r="E25" s="17"/>
      <c r="F25" s="20"/>
      <c r="G25" s="20"/>
    </row>
    <row r="26" spans="1:9" s="5" customFormat="1" x14ac:dyDescent="0.25">
      <c r="A26" s="28" t="s">
        <v>30</v>
      </c>
      <c r="B26" s="59">
        <f>C26*'(2)(a)(i) One Time (all)'!B25</f>
        <v>473483.05478574743</v>
      </c>
      <c r="C26" s="20">
        <f>'[2]Facility Detail'!$K$752</f>
        <v>55648</v>
      </c>
      <c r="D26" s="51">
        <v>0</v>
      </c>
      <c r="E26" s="17"/>
      <c r="F26" s="20"/>
      <c r="G26" s="19"/>
    </row>
    <row r="27" spans="1:9" s="5" customFormat="1" x14ac:dyDescent="0.25">
      <c r="A27" s="28" t="s">
        <v>32</v>
      </c>
      <c r="B27" s="59">
        <f>C27*'(2)(a)(i) One Time (all)'!B26</f>
        <v>100775.109633453</v>
      </c>
      <c r="C27" s="20">
        <f>'[2]Facility Detail'!$K$583</f>
        <v>11844</v>
      </c>
      <c r="D27" s="51">
        <v>0</v>
      </c>
      <c r="E27" s="17"/>
      <c r="F27" s="21"/>
      <c r="G27" s="24"/>
    </row>
    <row r="28" spans="1:9" s="5" customFormat="1" x14ac:dyDescent="0.25">
      <c r="A28" s="28" t="s">
        <v>31</v>
      </c>
      <c r="B28" s="59">
        <f>C28*'(2)(a)(i) One Time (all)'!B27</f>
        <v>205421.60350223369</v>
      </c>
      <c r="C28" s="20">
        <f>'[2]Facility Detail'!$K$809</f>
        <v>24143</v>
      </c>
      <c r="D28" s="51">
        <v>0</v>
      </c>
      <c r="E28" s="17"/>
      <c r="F28" s="21"/>
      <c r="G28" s="24"/>
    </row>
    <row r="29" spans="1:9" s="5" customFormat="1" x14ac:dyDescent="0.25">
      <c r="A29" s="28" t="s">
        <v>69</v>
      </c>
      <c r="B29" s="59">
        <f>C29*'(2)(a)(i) One Time (all)'!B28</f>
        <v>423333.73899888725</v>
      </c>
      <c r="C29" s="20">
        <f>'[2]Facility Detail'!$K$798</f>
        <v>49754</v>
      </c>
      <c r="D29" s="51">
        <v>0</v>
      </c>
      <c r="E29" s="17"/>
      <c r="F29" s="21"/>
      <c r="G29" s="24"/>
    </row>
    <row r="30" spans="1:9" s="5" customFormat="1" x14ac:dyDescent="0.25">
      <c r="A30" s="147" t="s">
        <v>86</v>
      </c>
      <c r="B30" s="84"/>
      <c r="C30" s="148">
        <f>SUM(C25:C29)</f>
        <v>183673</v>
      </c>
      <c r="D30" s="53"/>
      <c r="E30" s="145"/>
      <c r="F30" s="149"/>
      <c r="G30" s="150"/>
    </row>
    <row r="31" spans="1:9" s="5" customFormat="1" x14ac:dyDescent="0.25">
      <c r="A31" s="32" t="s">
        <v>59</v>
      </c>
      <c r="B31" s="131"/>
      <c r="C31" s="31"/>
      <c r="D31" s="31"/>
      <c r="E31" s="30"/>
      <c r="F31" s="31"/>
      <c r="G31" s="31"/>
    </row>
    <row r="32" spans="1:9" s="5" customFormat="1" x14ac:dyDescent="0.25">
      <c r="A32" s="28" t="s">
        <v>33</v>
      </c>
      <c r="B32" s="165"/>
      <c r="C32" s="20">
        <f>'[2]Facility Detail'!$K$268</f>
        <v>9667</v>
      </c>
      <c r="D32" s="20">
        <v>0</v>
      </c>
      <c r="E32" s="17"/>
      <c r="F32" s="20"/>
      <c r="G32" s="20"/>
    </row>
    <row r="33" spans="1:8" s="5" customFormat="1" x14ac:dyDescent="0.25">
      <c r="A33" s="28" t="s">
        <v>34</v>
      </c>
      <c r="B33" s="165"/>
      <c r="C33" s="20">
        <f>'[2]Facility Detail'!$K$312</f>
        <v>8846</v>
      </c>
      <c r="D33" s="20">
        <v>0</v>
      </c>
      <c r="E33" s="17"/>
      <c r="F33" s="20"/>
      <c r="G33" s="19"/>
    </row>
    <row r="34" spans="1:8" s="5" customFormat="1" x14ac:dyDescent="0.25">
      <c r="A34" s="29" t="s">
        <v>61</v>
      </c>
      <c r="B34" s="132"/>
      <c r="C34" s="53"/>
      <c r="D34" s="31"/>
      <c r="E34" s="30"/>
      <c r="F34" s="31"/>
      <c r="G34" s="31"/>
    </row>
    <row r="35" spans="1:8" s="5" customFormat="1" x14ac:dyDescent="0.25">
      <c r="A35" s="28" t="s">
        <v>35</v>
      </c>
      <c r="B35" s="165"/>
      <c r="C35" s="51">
        <f>'[2]Facility Detail'!$K$1696</f>
        <v>26549</v>
      </c>
      <c r="D35" s="19">
        <v>0</v>
      </c>
      <c r="E35" s="17"/>
      <c r="F35" s="20"/>
      <c r="G35" s="19"/>
    </row>
    <row r="36" spans="1:8" s="5" customFormat="1" x14ac:dyDescent="0.25">
      <c r="A36" s="28" t="s">
        <v>36</v>
      </c>
      <c r="B36" s="165"/>
      <c r="C36" s="52">
        <f>'[2]Facility Detail'!$K$1652</f>
        <v>64705</v>
      </c>
      <c r="D36" s="24">
        <v>0</v>
      </c>
      <c r="E36" s="17"/>
      <c r="F36" s="21"/>
      <c r="G36" s="24"/>
      <c r="H36" s="123"/>
    </row>
    <row r="37" spans="1:8" s="5" customFormat="1" x14ac:dyDescent="0.25">
      <c r="A37" s="152" t="s">
        <v>87</v>
      </c>
      <c r="B37" s="151"/>
      <c r="C37" s="153">
        <f>SUM(C32:C33,C35:C36)</f>
        <v>109767</v>
      </c>
      <c r="D37" s="150"/>
      <c r="E37" s="145"/>
      <c r="F37" s="149"/>
      <c r="G37" s="150"/>
      <c r="H37" s="123"/>
    </row>
    <row r="38" spans="1:8" s="5" customFormat="1" ht="15.75" thickBot="1" x14ac:dyDescent="0.3">
      <c r="A38" s="16"/>
      <c r="B38" s="133"/>
      <c r="C38" s="52"/>
      <c r="D38" s="24">
        <v>0</v>
      </c>
      <c r="E38" s="17"/>
      <c r="F38" s="21"/>
      <c r="G38" s="24"/>
    </row>
    <row r="39" spans="1:8" s="5" customFormat="1" ht="15.75" thickBot="1" x14ac:dyDescent="0.3">
      <c r="A39" s="8" t="s">
        <v>21</v>
      </c>
      <c r="B39" s="89">
        <v>2325265.5843411428</v>
      </c>
      <c r="C39" s="22">
        <f>SUM(C24,C30,C37)</f>
        <v>369133</v>
      </c>
      <c r="D39" s="22">
        <v>0</v>
      </c>
      <c r="E39" s="22"/>
      <c r="F39" s="22"/>
      <c r="G39" s="22"/>
    </row>
    <row r="40" spans="1:8" s="5" customFormat="1" ht="15.75" thickBot="1" x14ac:dyDescent="0.3">
      <c r="A40" s="13" t="s">
        <v>37</v>
      </c>
      <c r="B40" s="23">
        <v>2325265.5843411428</v>
      </c>
      <c r="C40" s="23">
        <f>C39</f>
        <v>369133</v>
      </c>
      <c r="D40" s="23">
        <v>0</v>
      </c>
      <c r="E40" s="23"/>
      <c r="F40" s="23"/>
      <c r="G40" s="23"/>
    </row>
    <row r="41" spans="1:8" s="5" customFormat="1" ht="15.75" thickBot="1" x14ac:dyDescent="0.3">
      <c r="A41" s="14"/>
      <c r="B41" s="15"/>
      <c r="C41" s="15"/>
      <c r="D41" s="15"/>
      <c r="E41" s="15"/>
      <c r="F41" s="15"/>
      <c r="G41" s="15"/>
    </row>
    <row r="42" spans="1:8" ht="15.75" customHeight="1" thickBot="1" x14ac:dyDescent="0.3">
      <c r="A42" s="211" t="s">
        <v>7</v>
      </c>
      <c r="B42" s="212"/>
      <c r="C42" s="213"/>
      <c r="D42" s="34">
        <v>330209153</v>
      </c>
      <c r="E42" s="39"/>
      <c r="F42" s="39"/>
      <c r="G42" s="7"/>
    </row>
    <row r="43" spans="1:8" x14ac:dyDescent="0.25">
      <c r="B43" s="1" t="s">
        <v>52</v>
      </c>
      <c r="C43" s="2"/>
      <c r="D43" s="6">
        <f>B40</f>
        <v>2325265.5843411428</v>
      </c>
      <c r="E43" s="1" t="s">
        <v>51</v>
      </c>
      <c r="F43" s="2"/>
      <c r="G43" s="6"/>
    </row>
    <row r="44" spans="1:8" ht="15" customHeight="1" x14ac:dyDescent="0.25">
      <c r="B44" s="214">
        <f>D43/D42</f>
        <v>7.0417962773465055E-3</v>
      </c>
      <c r="C44" s="215"/>
      <c r="D44" s="216"/>
      <c r="E44" s="223"/>
      <c r="F44" s="224"/>
      <c r="G44" s="225"/>
    </row>
    <row r="45" spans="1:8" ht="15.75" thickBot="1" x14ac:dyDescent="0.3">
      <c r="B45" s="217"/>
      <c r="C45" s="218"/>
      <c r="D45" s="219"/>
      <c r="E45" s="226"/>
      <c r="F45" s="227"/>
      <c r="G45" s="228"/>
    </row>
  </sheetData>
  <mergeCells count="15">
    <mergeCell ref="A1:G1"/>
    <mergeCell ref="A2:G5"/>
    <mergeCell ref="A6:G11"/>
    <mergeCell ref="A42:C42"/>
    <mergeCell ref="B44:D45"/>
    <mergeCell ref="A13:A15"/>
    <mergeCell ref="B13:D13"/>
    <mergeCell ref="B14:B15"/>
    <mergeCell ref="C14:C15"/>
    <mergeCell ref="D14:D15"/>
    <mergeCell ref="E13:G13"/>
    <mergeCell ref="E14:E15"/>
    <mergeCell ref="E44:G45"/>
    <mergeCell ref="F14:F15"/>
    <mergeCell ref="G14:G15"/>
  </mergeCells>
  <pageMargins left="0.25" right="0.25" top="0.75" bottom="0.75" header="0.3" footer="0.3"/>
  <pageSetup scale="74" orientation="landscape" r:id="rId1"/>
  <headerFooter>
    <oddHeader>&amp;CDESIGNATED INFORMATION IS CONFIDENTIAL PER WAC 480-07-160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50"/>
  <sheetViews>
    <sheetView tabSelected="1" zoomScale="80" zoomScaleNormal="80" workbookViewId="0">
      <selection activeCell="C37" sqref="C37:E37"/>
    </sheetView>
  </sheetViews>
  <sheetFormatPr defaultRowHeight="15" x14ac:dyDescent="0.25"/>
  <cols>
    <col min="1" max="1" width="63.5703125" style="5" bestFit="1" customWidth="1"/>
    <col min="2" max="2" width="23" style="5" customWidth="1"/>
    <col min="3" max="3" width="23.42578125" style="5" customWidth="1"/>
    <col min="4" max="4" width="22.85546875" style="5" customWidth="1"/>
    <col min="5" max="5" width="24.28515625" style="5" customWidth="1"/>
    <col min="6" max="6" width="19.42578125" style="5" customWidth="1"/>
    <col min="7" max="7" width="31.140625" style="5" customWidth="1"/>
    <col min="8" max="8" width="16" style="5" customWidth="1"/>
    <col min="9" max="16384" width="9.140625" style="5"/>
  </cols>
  <sheetData>
    <row r="1" spans="1:8" ht="32.25" customHeight="1" thickBot="1" x14ac:dyDescent="0.4">
      <c r="A1" s="242" t="s">
        <v>90</v>
      </c>
      <c r="B1" s="243"/>
      <c r="C1" s="243"/>
      <c r="D1" s="243"/>
      <c r="E1" s="243"/>
      <c r="F1" s="243"/>
      <c r="G1" s="243"/>
    </row>
    <row r="2" spans="1:8" ht="15" customHeight="1" x14ac:dyDescent="0.25">
      <c r="A2" s="244" t="s">
        <v>5</v>
      </c>
      <c r="B2" s="245"/>
      <c r="C2" s="245"/>
      <c r="D2" s="245"/>
      <c r="E2" s="245"/>
      <c r="F2" s="245"/>
      <c r="G2" s="246"/>
    </row>
    <row r="3" spans="1:8" x14ac:dyDescent="0.25">
      <c r="A3" s="247"/>
      <c r="B3" s="248"/>
      <c r="C3" s="248"/>
      <c r="D3" s="248"/>
      <c r="E3" s="248"/>
      <c r="F3" s="248"/>
      <c r="G3" s="249"/>
    </row>
    <row r="4" spans="1:8" ht="0.75" customHeight="1" thickBot="1" x14ac:dyDescent="0.3">
      <c r="A4" s="247"/>
      <c r="B4" s="248"/>
      <c r="C4" s="248"/>
      <c r="D4" s="248"/>
      <c r="E4" s="248"/>
      <c r="F4" s="248"/>
      <c r="G4" s="249"/>
    </row>
    <row r="5" spans="1:8" ht="15.75" hidden="1" customHeight="1" thickBot="1" x14ac:dyDescent="0.3">
      <c r="A5" s="250"/>
      <c r="B5" s="251"/>
      <c r="C5" s="251"/>
      <c r="D5" s="251"/>
      <c r="E5" s="251"/>
      <c r="F5" s="251"/>
      <c r="G5" s="252"/>
    </row>
    <row r="6" spans="1:8" ht="15" customHeight="1" x14ac:dyDescent="0.25">
      <c r="A6" s="253" t="s">
        <v>91</v>
      </c>
      <c r="B6" s="254"/>
      <c r="C6" s="254"/>
      <c r="D6" s="254"/>
      <c r="E6" s="254"/>
      <c r="F6" s="254"/>
      <c r="G6" s="255"/>
    </row>
    <row r="7" spans="1:8" x14ac:dyDescent="0.25">
      <c r="A7" s="256"/>
      <c r="B7" s="257"/>
      <c r="C7" s="257"/>
      <c r="D7" s="257"/>
      <c r="E7" s="257"/>
      <c r="F7" s="257"/>
      <c r="G7" s="258"/>
    </row>
    <row r="8" spans="1:8" x14ac:dyDescent="0.25">
      <c r="A8" s="256"/>
      <c r="B8" s="257"/>
      <c r="C8" s="257"/>
      <c r="D8" s="257"/>
      <c r="E8" s="257"/>
      <c r="F8" s="257"/>
      <c r="G8" s="258"/>
    </row>
    <row r="9" spans="1:8" x14ac:dyDescent="0.25">
      <c r="A9" s="256"/>
      <c r="B9" s="257"/>
      <c r="C9" s="257"/>
      <c r="D9" s="257"/>
      <c r="E9" s="257"/>
      <c r="F9" s="257"/>
      <c r="G9" s="258"/>
    </row>
    <row r="10" spans="1:8" x14ac:dyDescent="0.25">
      <c r="A10" s="256"/>
      <c r="B10" s="257"/>
      <c r="C10" s="257"/>
      <c r="D10" s="257"/>
      <c r="E10" s="257"/>
      <c r="F10" s="257"/>
      <c r="G10" s="258"/>
    </row>
    <row r="11" spans="1:8" ht="19.5" customHeight="1" thickBot="1" x14ac:dyDescent="0.3">
      <c r="A11" s="259"/>
      <c r="B11" s="243"/>
      <c r="C11" s="243"/>
      <c r="D11" s="243"/>
      <c r="E11" s="243"/>
      <c r="F11" s="243"/>
      <c r="G11" s="260"/>
    </row>
    <row r="12" spans="1:8" ht="15.75" thickBot="1" x14ac:dyDescent="0.3">
      <c r="A12" s="91"/>
      <c r="B12" s="91"/>
      <c r="C12" s="91"/>
      <c r="D12" s="91"/>
      <c r="E12" s="91"/>
      <c r="F12" s="91"/>
      <c r="G12" s="91"/>
    </row>
    <row r="13" spans="1:8" ht="15.75" customHeight="1" thickBot="1" x14ac:dyDescent="0.3">
      <c r="A13" s="262" t="s">
        <v>2</v>
      </c>
      <c r="B13" s="241" t="s">
        <v>24</v>
      </c>
      <c r="C13" s="241"/>
      <c r="D13" s="241"/>
      <c r="E13" s="241" t="s">
        <v>48</v>
      </c>
      <c r="F13" s="241"/>
      <c r="G13" s="241"/>
    </row>
    <row r="14" spans="1:8" ht="15" customHeight="1" thickBot="1" x14ac:dyDescent="0.3">
      <c r="A14" s="262"/>
      <c r="B14" s="261" t="s">
        <v>6</v>
      </c>
      <c r="C14" s="261" t="s">
        <v>58</v>
      </c>
      <c r="D14" s="261" t="s">
        <v>23</v>
      </c>
      <c r="E14" s="261" t="s">
        <v>6</v>
      </c>
      <c r="F14" s="261" t="s">
        <v>58</v>
      </c>
      <c r="G14" s="261" t="s">
        <v>23</v>
      </c>
    </row>
    <row r="15" spans="1:8" ht="15.75" customHeight="1" thickBot="1" x14ac:dyDescent="0.3">
      <c r="A15" s="262"/>
      <c r="B15" s="261"/>
      <c r="C15" s="261"/>
      <c r="D15" s="261"/>
      <c r="E15" s="261"/>
      <c r="F15" s="261"/>
      <c r="G15" s="261"/>
    </row>
    <row r="16" spans="1:8" x14ac:dyDescent="0.25">
      <c r="A16" s="92" t="s">
        <v>39</v>
      </c>
      <c r="B16" s="59">
        <f>C16*'(2)(a)(i) One Time (all)'!$B16</f>
        <v>227491.71384040272</v>
      </c>
      <c r="C16" s="20">
        <f>'[2]Facility Detail'!$L$51</f>
        <v>16098</v>
      </c>
      <c r="D16" s="93">
        <v>0</v>
      </c>
      <c r="E16" s="59">
        <f>F16*'(2)(a)(i) One Time (all)'!$B16</f>
        <v>227491.71384040272</v>
      </c>
      <c r="F16" s="20">
        <f>'[2]Facility Detail'!$L$51</f>
        <v>16098</v>
      </c>
      <c r="G16" s="62">
        <v>0</v>
      </c>
      <c r="H16" s="124"/>
    </row>
    <row r="17" spans="1:7" x14ac:dyDescent="0.25">
      <c r="A17" s="92" t="s">
        <v>40</v>
      </c>
      <c r="B17" s="59">
        <f>C17*'(2)(a)(i) One Time (all)'!$B17</f>
        <v>58733.87677370663</v>
      </c>
      <c r="C17" s="20">
        <f>'[2]Facility Detail'!$L$97</f>
        <v>16388</v>
      </c>
      <c r="D17" s="94">
        <v>0</v>
      </c>
      <c r="E17" s="59">
        <f>F17*'(2)(a)(i) One Time (all)'!$B17</f>
        <v>58733.87677370663</v>
      </c>
      <c r="F17" s="20">
        <f>'[2]Facility Detail'!$L$97</f>
        <v>16388</v>
      </c>
      <c r="G17" s="62">
        <v>0</v>
      </c>
    </row>
    <row r="18" spans="1:7" x14ac:dyDescent="0.25">
      <c r="A18" s="92" t="s">
        <v>41</v>
      </c>
      <c r="B18" s="59">
        <f>C18*'(2)(a)(i) One Time (all)'!$B18</f>
        <v>168665.260598978</v>
      </c>
      <c r="C18" s="20">
        <f>'[2]Facility Detail'!$L$143</f>
        <v>26067</v>
      </c>
      <c r="D18" s="94">
        <v>0</v>
      </c>
      <c r="E18" s="59">
        <f>F18*'(2)(a)(i) One Time (all)'!$B18</f>
        <v>168665.260598978</v>
      </c>
      <c r="F18" s="20">
        <f>'[2]Facility Detail'!$L$143</f>
        <v>26067</v>
      </c>
      <c r="G18" s="62">
        <v>0</v>
      </c>
    </row>
    <row r="19" spans="1:7" x14ac:dyDescent="0.25">
      <c r="A19" s="92" t="s">
        <v>42</v>
      </c>
      <c r="B19" s="59">
        <f>C19*'(2)(a)(i) One Time (all)'!$B19</f>
        <v>151524.01749780745</v>
      </c>
      <c r="C19" s="20">
        <f>'[2]Facility Detail'!$L$189</f>
        <v>12516</v>
      </c>
      <c r="D19" s="94">
        <v>0</v>
      </c>
      <c r="E19" s="59">
        <f>F19*'(2)(a)(i) One Time (all)'!$B19</f>
        <v>151524.01749780745</v>
      </c>
      <c r="F19" s="20">
        <f>'[2]Facility Detail'!$L$189</f>
        <v>12516</v>
      </c>
      <c r="G19" s="62">
        <v>0</v>
      </c>
    </row>
    <row r="20" spans="1:7" x14ac:dyDescent="0.25">
      <c r="A20" s="92" t="s">
        <v>43</v>
      </c>
      <c r="B20" s="59">
        <f>C20*'(2)(a)(i) One Time (all)'!$B20</f>
        <v>-54637.865793059253</v>
      </c>
      <c r="C20" s="20">
        <f>'[2]Facility Detail'!$L$445</f>
        <v>1208</v>
      </c>
      <c r="D20" s="94">
        <v>0</v>
      </c>
      <c r="E20" s="59">
        <f>F20*'(2)(a)(i) One Time (all)'!$B20</f>
        <v>-54637.865793059253</v>
      </c>
      <c r="F20" s="20">
        <f>'[2]Facility Detail'!$L$445</f>
        <v>1208</v>
      </c>
      <c r="G20" s="62">
        <v>0</v>
      </c>
    </row>
    <row r="21" spans="1:7" x14ac:dyDescent="0.25">
      <c r="A21" s="92" t="s">
        <v>44</v>
      </c>
      <c r="B21" s="59">
        <f>C21*'(2)(a)(i) One Time (all)'!$B21</f>
        <v>-7188.1439536918497</v>
      </c>
      <c r="C21" s="20">
        <f>'[2]Facility Detail'!$L$537</f>
        <v>109</v>
      </c>
      <c r="D21" s="94">
        <v>0</v>
      </c>
      <c r="E21" s="59">
        <f>F21*'(2)(a)(i) One Time (all)'!$B21</f>
        <v>-7188.1439536918497</v>
      </c>
      <c r="F21" s="20">
        <f>'[2]Facility Detail'!$L$537</f>
        <v>109</v>
      </c>
      <c r="G21" s="62">
        <v>0</v>
      </c>
    </row>
    <row r="22" spans="1:7" x14ac:dyDescent="0.25">
      <c r="A22" s="92" t="s">
        <v>45</v>
      </c>
      <c r="B22" s="59">
        <f>C22*'(2)(a)(i) One Time (all)'!$B22</f>
        <v>-16343.339480708553</v>
      </c>
      <c r="C22" s="20">
        <f>'[2]Facility Detail'!$L$491</f>
        <v>246</v>
      </c>
      <c r="D22" s="94">
        <v>0</v>
      </c>
      <c r="E22" s="59">
        <f>F22*'(2)(a)(i) One Time (all)'!$B22</f>
        <v>-16343.339480708553</v>
      </c>
      <c r="F22" s="20">
        <f>'[2]Facility Detail'!$L$491</f>
        <v>246</v>
      </c>
      <c r="G22" s="62">
        <v>0</v>
      </c>
    </row>
    <row r="23" spans="1:7" x14ac:dyDescent="0.25">
      <c r="A23" s="95" t="s">
        <v>46</v>
      </c>
      <c r="B23" s="59">
        <f>C23*'(2)(a)(i) One Time (all)'!$B23</f>
        <v>-11397.405303358901</v>
      </c>
      <c r="C23" s="20">
        <f>'[2]Facility Detail'!$L$399</f>
        <v>283</v>
      </c>
      <c r="D23" s="94">
        <v>0</v>
      </c>
      <c r="E23" s="59">
        <f>F23*'(2)(a)(i) One Time (all)'!$B23</f>
        <v>-11397.405303358901</v>
      </c>
      <c r="F23" s="20">
        <f>'[2]Facility Detail'!$L$399</f>
        <v>283</v>
      </c>
      <c r="G23" s="62">
        <v>0</v>
      </c>
    </row>
    <row r="24" spans="1:7" x14ac:dyDescent="0.25">
      <c r="A24" s="96" t="s">
        <v>85</v>
      </c>
      <c r="B24" s="132"/>
      <c r="C24" s="85">
        <f>SUM(C16:C23)</f>
        <v>72915</v>
      </c>
      <c r="D24" s="86"/>
      <c r="E24" s="132"/>
      <c r="F24" s="85">
        <f>SUM(F16:F23)</f>
        <v>72915</v>
      </c>
      <c r="G24" s="86"/>
    </row>
    <row r="25" spans="1:7" x14ac:dyDescent="0.25">
      <c r="A25" s="95" t="s">
        <v>29</v>
      </c>
      <c r="B25" s="59">
        <f>C25*'(2)(a)(i) One Time (all)'!$B25</f>
        <v>413651.0241421776</v>
      </c>
      <c r="C25" s="20">
        <f>'[2]Facility Detail'!$L$671</f>
        <v>48616</v>
      </c>
      <c r="D25" s="94">
        <v>0</v>
      </c>
      <c r="E25" s="59">
        <f>F25*'(2)(a)(i) One Time (all)'!$B25</f>
        <v>413651.0241421776</v>
      </c>
      <c r="F25" s="20">
        <f>'[2]Facility Detail'!$L$671</f>
        <v>48616</v>
      </c>
      <c r="G25" s="62">
        <v>0</v>
      </c>
    </row>
    <row r="26" spans="1:7" x14ac:dyDescent="0.25">
      <c r="A26" s="95" t="s">
        <v>30</v>
      </c>
      <c r="B26" s="59">
        <f>C26*'(2)(a)(i) One Time (all)'!$B26</f>
        <v>250406.23746306333</v>
      </c>
      <c r="C26" s="20">
        <f>'[2]Facility Detail'!$L$752</f>
        <v>29430</v>
      </c>
      <c r="D26" s="94">
        <v>0</v>
      </c>
      <c r="E26" s="59">
        <f>F26*'(2)(a)(i) One Time (all)'!$B26</f>
        <v>250406.23746306333</v>
      </c>
      <c r="F26" s="20">
        <f>'[2]Facility Detail'!$L$752</f>
        <v>29430</v>
      </c>
      <c r="G26" s="62">
        <v>0</v>
      </c>
    </row>
    <row r="27" spans="1:7" x14ac:dyDescent="0.25">
      <c r="A27" s="95" t="s">
        <v>31</v>
      </c>
      <c r="B27" s="59">
        <f>C27*'(2)(a)(i) One Time (all)'!$B27</f>
        <v>205208.89008271019</v>
      </c>
      <c r="C27" s="20">
        <f>'[2]Facility Detail'!$L$809</f>
        <v>24118</v>
      </c>
      <c r="D27" s="98">
        <v>0</v>
      </c>
      <c r="E27" s="59">
        <f>F27*'(2)(a)(i) One Time (all)'!$B27</f>
        <v>205208.89008271019</v>
      </c>
      <c r="F27" s="20">
        <f>'[2]Facility Detail'!$L$809</f>
        <v>24118</v>
      </c>
      <c r="G27" s="62">
        <v>0</v>
      </c>
    </row>
    <row r="28" spans="1:7" x14ac:dyDescent="0.25">
      <c r="A28" s="95" t="s">
        <v>62</v>
      </c>
      <c r="B28" s="59">
        <f>C28*'(2)(a)(i) One Time (all)'!$B28</f>
        <v>225297.54542250946</v>
      </c>
      <c r="C28" s="20">
        <f>'[2]Facility Detail'!$L$798</f>
        <v>26479</v>
      </c>
      <c r="D28" s="98">
        <v>0</v>
      </c>
      <c r="E28" s="59">
        <f>F28*'(2)(a)(i) One Time (all)'!$B28</f>
        <v>225297.54542250946</v>
      </c>
      <c r="F28" s="20">
        <f>'[2]Facility Detail'!$L$798</f>
        <v>26479</v>
      </c>
      <c r="G28" s="62">
        <v>0</v>
      </c>
    </row>
    <row r="29" spans="1:7" x14ac:dyDescent="0.25">
      <c r="A29" s="96" t="s">
        <v>86</v>
      </c>
      <c r="B29" s="132"/>
      <c r="C29" s="85">
        <f>SUM(C25:C28)</f>
        <v>128643</v>
      </c>
      <c r="D29" s="86"/>
      <c r="E29" s="132"/>
      <c r="F29" s="85">
        <f>SUM(F25:F28)</f>
        <v>128643</v>
      </c>
      <c r="G29" s="86"/>
    </row>
    <row r="30" spans="1:7" x14ac:dyDescent="0.25">
      <c r="A30" s="99" t="s">
        <v>53</v>
      </c>
      <c r="B30" s="84"/>
      <c r="C30" s="87"/>
      <c r="D30" s="86"/>
      <c r="E30" s="132"/>
      <c r="F30" s="87"/>
      <c r="G30" s="86"/>
    </row>
    <row r="31" spans="1:7" x14ac:dyDescent="0.25">
      <c r="A31" s="95" t="s">
        <v>88</v>
      </c>
      <c r="B31" s="165"/>
      <c r="C31" s="61">
        <f>'[2]Facility Detail'!$L$268</f>
        <v>3216</v>
      </c>
      <c r="D31" s="98">
        <v>0</v>
      </c>
      <c r="E31" s="165"/>
      <c r="F31" s="61">
        <f>'[2]Facility Detail'!$L$268</f>
        <v>3216</v>
      </c>
      <c r="G31" s="100">
        <v>0</v>
      </c>
    </row>
    <row r="32" spans="1:7" x14ac:dyDescent="0.25">
      <c r="A32" s="95" t="s">
        <v>89</v>
      </c>
      <c r="B32" s="165"/>
      <c r="C32" s="60">
        <f>'[2]Facility Detail'!$L$312</f>
        <v>1923</v>
      </c>
      <c r="D32" s="97">
        <v>0</v>
      </c>
      <c r="E32" s="165"/>
      <c r="F32" s="60">
        <f>'[2]Facility Detail'!$L$312</f>
        <v>1923</v>
      </c>
      <c r="G32" s="100">
        <v>0</v>
      </c>
    </row>
    <row r="33" spans="1:7" x14ac:dyDescent="0.25">
      <c r="A33" s="99" t="s">
        <v>54</v>
      </c>
      <c r="B33" s="166"/>
      <c r="C33" s="134"/>
      <c r="D33" s="86"/>
      <c r="E33" s="132"/>
      <c r="F33" s="134"/>
      <c r="G33" s="101"/>
    </row>
    <row r="34" spans="1:7" x14ac:dyDescent="0.25">
      <c r="A34" s="92" t="s">
        <v>63</v>
      </c>
      <c r="B34" s="165"/>
      <c r="C34" s="61">
        <f>'[2]Facility Detail'!$L$1472</f>
        <v>5022</v>
      </c>
      <c r="D34" s="97">
        <v>0</v>
      </c>
      <c r="E34" s="165"/>
      <c r="F34" s="61">
        <f>'[2]Facility Detail'!$L$1472</f>
        <v>5022</v>
      </c>
      <c r="G34" s="100">
        <v>0</v>
      </c>
    </row>
    <row r="35" spans="1:7" x14ac:dyDescent="0.25">
      <c r="A35" s="92" t="s">
        <v>64</v>
      </c>
      <c r="B35" s="165"/>
      <c r="C35" s="61">
        <f>'[2]Facility Detail'!$L$1517</f>
        <v>5132</v>
      </c>
      <c r="D35" s="97">
        <v>0</v>
      </c>
      <c r="E35" s="165"/>
      <c r="F35" s="61">
        <f>'[2]Facility Detail'!$L$1517</f>
        <v>5132</v>
      </c>
      <c r="G35" s="100">
        <v>0</v>
      </c>
    </row>
    <row r="36" spans="1:7" x14ac:dyDescent="0.25">
      <c r="A36" s="95" t="s">
        <v>65</v>
      </c>
      <c r="B36" s="165"/>
      <c r="C36" s="61">
        <f>'[2]Facility Detail'!$L$1562</f>
        <v>4059</v>
      </c>
      <c r="D36" s="98">
        <v>0</v>
      </c>
      <c r="E36" s="165"/>
      <c r="F36" s="61">
        <f>'[2]Facility Detail'!$L$1562</f>
        <v>4059</v>
      </c>
      <c r="G36" s="100">
        <v>0</v>
      </c>
    </row>
    <row r="37" spans="1:7" x14ac:dyDescent="0.25">
      <c r="A37" s="95" t="s">
        <v>66</v>
      </c>
      <c r="B37" s="165"/>
      <c r="C37" s="61">
        <f>'[2]Facility Detail'!$L$1606</f>
        <v>5022</v>
      </c>
      <c r="D37" s="94">
        <v>0</v>
      </c>
      <c r="E37" s="165"/>
      <c r="F37" s="61">
        <f>'[2]Facility Detail'!$L$1606</f>
        <v>5022</v>
      </c>
      <c r="G37" s="100">
        <v>0</v>
      </c>
    </row>
    <row r="38" spans="1:7" x14ac:dyDescent="0.25">
      <c r="A38" s="95" t="s">
        <v>35</v>
      </c>
      <c r="B38" s="165"/>
      <c r="C38" s="61">
        <f>'[2]Facility Detail'!$L$1696</f>
        <v>53461</v>
      </c>
      <c r="D38" s="94">
        <v>0</v>
      </c>
      <c r="E38" s="165"/>
      <c r="F38" s="61">
        <f>'[2]Facility Detail'!$L$1696</f>
        <v>53461</v>
      </c>
      <c r="G38" s="100">
        <v>0</v>
      </c>
    </row>
    <row r="39" spans="1:7" ht="17.25" customHeight="1" x14ac:dyDescent="0.25">
      <c r="A39" s="95" t="s">
        <v>36</v>
      </c>
      <c r="B39" s="165"/>
      <c r="C39" s="61">
        <f>'[2]Facility Detail'!$L$1652</f>
        <v>88276</v>
      </c>
      <c r="D39" s="102">
        <v>0</v>
      </c>
      <c r="E39" s="165"/>
      <c r="F39" s="61">
        <f>'[2]Facility Detail'!$L$1652</f>
        <v>88276</v>
      </c>
      <c r="G39" s="100">
        <v>0</v>
      </c>
    </row>
    <row r="40" spans="1:7" ht="15.75" thickBot="1" x14ac:dyDescent="0.3">
      <c r="A40" s="96" t="s">
        <v>87</v>
      </c>
      <c r="B40" s="132"/>
      <c r="C40" s="85">
        <f>SUM(C31:C32,C34:C39)</f>
        <v>166111</v>
      </c>
      <c r="D40" s="86"/>
      <c r="E40" s="132"/>
      <c r="F40" s="85">
        <f>SUM(F31:F32,F34:F39)</f>
        <v>166111</v>
      </c>
      <c r="G40" s="86"/>
    </row>
    <row r="41" spans="1:7" ht="15.75" thickBot="1" x14ac:dyDescent="0.3">
      <c r="A41" s="103" t="s">
        <v>21</v>
      </c>
      <c r="B41" s="90">
        <v>1893965.2112905371</v>
      </c>
      <c r="C41" s="90">
        <f>SUM(C40,C29,C24)</f>
        <v>367669</v>
      </c>
      <c r="D41" s="89">
        <v>0</v>
      </c>
      <c r="E41" s="90">
        <v>1893965.2112905371</v>
      </c>
      <c r="F41" s="90">
        <f>SUM(F40,F29,F24)</f>
        <v>367669</v>
      </c>
      <c r="G41" s="89">
        <v>0</v>
      </c>
    </row>
    <row r="42" spans="1:7" ht="15.75" thickBot="1" x14ac:dyDescent="0.3">
      <c r="A42" s="104" t="s">
        <v>38</v>
      </c>
      <c r="B42" s="88">
        <v>1893965.2112905371</v>
      </c>
      <c r="C42" s="88">
        <f>C41</f>
        <v>367669</v>
      </c>
      <c r="D42" s="88"/>
      <c r="E42" s="88">
        <v>1893965.2112905371</v>
      </c>
      <c r="F42" s="88">
        <f>F41</f>
        <v>367669</v>
      </c>
      <c r="G42" s="88"/>
    </row>
    <row r="43" spans="1:7" ht="15" customHeight="1" thickBot="1" x14ac:dyDescent="0.3">
      <c r="A43" s="105"/>
      <c r="B43" s="106"/>
      <c r="C43" s="106"/>
      <c r="D43" s="106"/>
      <c r="E43" s="107"/>
      <c r="F43" s="108"/>
      <c r="G43" s="108"/>
    </row>
    <row r="44" spans="1:7" ht="15.75" thickBot="1" x14ac:dyDescent="0.3">
      <c r="A44" s="259" t="s">
        <v>7</v>
      </c>
      <c r="B44" s="243"/>
      <c r="C44" s="260"/>
      <c r="D44" s="111">
        <v>330209153</v>
      </c>
      <c r="E44" s="109"/>
      <c r="F44" s="110"/>
      <c r="G44" s="111">
        <v>330209153</v>
      </c>
    </row>
    <row r="45" spans="1:7" x14ac:dyDescent="0.25">
      <c r="A45" s="91"/>
      <c r="B45" s="112" t="s">
        <v>50</v>
      </c>
      <c r="C45" s="113"/>
      <c r="D45" s="114">
        <f>B42</f>
        <v>1893965.2112905371</v>
      </c>
      <c r="E45" s="112" t="s">
        <v>51</v>
      </c>
      <c r="F45" s="113"/>
      <c r="G45" s="114">
        <f>E42</f>
        <v>1893965.2112905371</v>
      </c>
    </row>
    <row r="46" spans="1:7" x14ac:dyDescent="0.25">
      <c r="A46" s="91"/>
      <c r="B46" s="229">
        <f>D45/D44</f>
        <v>5.7356532793945208E-3</v>
      </c>
      <c r="C46" s="230"/>
      <c r="D46" s="231"/>
      <c r="E46" s="235">
        <f>G45/G44</f>
        <v>5.7356532793945208E-3</v>
      </c>
      <c r="F46" s="236"/>
      <c r="G46" s="237"/>
    </row>
    <row r="47" spans="1:7" ht="15.75" thickBot="1" x14ac:dyDescent="0.3">
      <c r="A47" s="91"/>
      <c r="B47" s="232"/>
      <c r="C47" s="233"/>
      <c r="D47" s="234"/>
      <c r="E47" s="238"/>
      <c r="F47" s="239"/>
      <c r="G47" s="240"/>
    </row>
    <row r="48" spans="1:7" x14ac:dyDescent="0.25">
      <c r="E48" s="91"/>
    </row>
    <row r="50" spans="6:6" x14ac:dyDescent="0.25">
      <c r="F50" s="115"/>
    </row>
  </sheetData>
  <mergeCells count="15">
    <mergeCell ref="B46:D47"/>
    <mergeCell ref="E46:G47"/>
    <mergeCell ref="E13:G13"/>
    <mergeCell ref="A1:G1"/>
    <mergeCell ref="A2:G5"/>
    <mergeCell ref="A6:G11"/>
    <mergeCell ref="E14:E15"/>
    <mergeCell ref="F14:F15"/>
    <mergeCell ref="G14:G15"/>
    <mergeCell ref="A13:A15"/>
    <mergeCell ref="B13:D13"/>
    <mergeCell ref="B14:B15"/>
    <mergeCell ref="C14:C15"/>
    <mergeCell ref="D14:D15"/>
    <mergeCell ref="A44:C44"/>
  </mergeCells>
  <pageMargins left="0.25" right="0.25" top="0.75" bottom="0.75" header="0.3" footer="0.3"/>
  <pageSetup scale="64" orientation="landscape" r:id="rId1"/>
  <headerFooter>
    <oddHeader>&amp;CDESIGNATED INFORMATION IS CONFIDENTIAL PER WAC 480-07-160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25" zoomScale="90" zoomScaleNormal="90" workbookViewId="0">
      <selection activeCell="C37" sqref="C37:E37"/>
    </sheetView>
  </sheetViews>
  <sheetFormatPr defaultRowHeight="15" x14ac:dyDescent="0.25"/>
  <cols>
    <col min="1" max="1" width="46.28515625" style="65" customWidth="1"/>
    <col min="2" max="2" width="21.28515625" style="4" customWidth="1"/>
    <col min="3" max="3" width="18.28515625" style="65" customWidth="1"/>
    <col min="4" max="4" width="23.42578125" style="4" customWidth="1"/>
    <col min="5" max="5" width="32.28515625" style="4" customWidth="1"/>
    <col min="6" max="6" width="52.85546875" style="4" customWidth="1"/>
    <col min="7" max="16384" width="9.140625" style="4"/>
  </cols>
  <sheetData>
    <row r="1" spans="1:6" ht="31.5" customHeight="1" thickBot="1" x14ac:dyDescent="0.4">
      <c r="A1" s="199" t="s">
        <v>80</v>
      </c>
      <c r="B1" s="263"/>
      <c r="C1" s="263"/>
      <c r="D1" s="263"/>
      <c r="E1" s="263"/>
      <c r="F1" s="263"/>
    </row>
    <row r="2" spans="1:6" ht="50.25" customHeight="1" thickBot="1" x14ac:dyDescent="0.3">
      <c r="A2" s="70">
        <v>2018</v>
      </c>
      <c r="B2" s="270" t="s">
        <v>13</v>
      </c>
      <c r="C2" s="271"/>
      <c r="D2" s="271"/>
      <c r="E2" s="271"/>
      <c r="F2" s="271"/>
    </row>
    <row r="3" spans="1:6" ht="15.75" customHeight="1" thickBot="1" x14ac:dyDescent="0.3">
      <c r="A3" s="69"/>
      <c r="B3" s="264" t="s">
        <v>1</v>
      </c>
      <c r="C3" s="265"/>
      <c r="D3" s="266"/>
      <c r="E3" s="264" t="s">
        <v>11</v>
      </c>
      <c r="F3" s="266"/>
    </row>
    <row r="4" spans="1:6" ht="33" customHeight="1" x14ac:dyDescent="0.25">
      <c r="A4" s="68" t="s">
        <v>2</v>
      </c>
      <c r="B4" s="10" t="s">
        <v>8</v>
      </c>
      <c r="C4" s="74" t="s">
        <v>9</v>
      </c>
      <c r="D4" s="10" t="s">
        <v>12</v>
      </c>
      <c r="E4" s="10" t="s">
        <v>10</v>
      </c>
      <c r="F4" s="10" t="s">
        <v>15</v>
      </c>
    </row>
    <row r="5" spans="1:6" x14ac:dyDescent="0.25">
      <c r="A5" s="73" t="s">
        <v>39</v>
      </c>
      <c r="B5" s="78">
        <f t="shared" ref="B5:B14" si="0">C5*D5</f>
        <v>258821.63864995501</v>
      </c>
      <c r="C5" s="79">
        <f>'(2)(a)(ii)Annual-2018,actual'!C16</f>
        <v>18315</v>
      </c>
      <c r="D5" s="135">
        <f>'(2)(a)(i) One Time (all)'!$B$16</f>
        <v>14.131675601963146</v>
      </c>
      <c r="E5" s="79">
        <f>C5</f>
        <v>18315</v>
      </c>
      <c r="F5" s="78">
        <f>D5*E5</f>
        <v>258821.63864995501</v>
      </c>
    </row>
    <row r="6" spans="1:6" x14ac:dyDescent="0.25">
      <c r="A6" s="73" t="s">
        <v>40</v>
      </c>
      <c r="B6" s="78">
        <f t="shared" si="0"/>
        <v>57422.148747152045</v>
      </c>
      <c r="C6" s="79">
        <f>'(2)(a)(ii)Annual-2018,actual'!C17</f>
        <v>16022</v>
      </c>
      <c r="D6" s="135">
        <f>'(2)(a)(i) One Time (all)'!B17</f>
        <v>3.5839563567065311</v>
      </c>
      <c r="E6" s="79">
        <f t="shared" ref="E6:E25" si="1">C6</f>
        <v>16022</v>
      </c>
      <c r="F6" s="78">
        <f t="shared" ref="F6:F23" si="2">D6*E6</f>
        <v>57422.148747152045</v>
      </c>
    </row>
    <row r="7" spans="1:6" x14ac:dyDescent="0.25">
      <c r="A7" s="73" t="s">
        <v>41</v>
      </c>
      <c r="B7" s="78">
        <f t="shared" si="0"/>
        <v>172948.69952622408</v>
      </c>
      <c r="C7" s="79">
        <f>'(2)(a)(ii)Annual-2018,actual'!C18</f>
        <v>26729</v>
      </c>
      <c r="D7" s="135">
        <f>'(2)(a)(i) One Time (all)'!B18</f>
        <v>6.4704515517312311</v>
      </c>
      <c r="E7" s="79">
        <f t="shared" si="1"/>
        <v>26729</v>
      </c>
      <c r="F7" s="78">
        <f t="shared" si="2"/>
        <v>172948.69952622408</v>
      </c>
    </row>
    <row r="8" spans="1:6" x14ac:dyDescent="0.25">
      <c r="A8" s="73" t="s">
        <v>42</v>
      </c>
      <c r="B8" s="78">
        <f t="shared" si="0"/>
        <v>158170.44491921176</v>
      </c>
      <c r="C8" s="79">
        <f>'(2)(a)(ii)Annual-2018,actual'!C19</f>
        <v>13065</v>
      </c>
      <c r="D8" s="135">
        <f>'(2)(a)(i) One Time (all)'!B19</f>
        <v>12.106425175599828</v>
      </c>
      <c r="E8" s="79">
        <f t="shared" si="1"/>
        <v>13065</v>
      </c>
      <c r="F8" s="78">
        <f t="shared" si="2"/>
        <v>158170.44491921176</v>
      </c>
    </row>
    <row r="9" spans="1:6" x14ac:dyDescent="0.25">
      <c r="A9" s="73" t="s">
        <v>43</v>
      </c>
      <c r="B9" s="78">
        <f t="shared" si="0"/>
        <v>-45546.631501333337</v>
      </c>
      <c r="C9" s="79">
        <f>'(2)(a)(ii)Annual-2018,actual'!C20</f>
        <v>1007</v>
      </c>
      <c r="D9" s="135">
        <f>'(2)(a)(i) One Time (all)'!B20</f>
        <v>-45.230021351870242</v>
      </c>
      <c r="E9" s="79">
        <f t="shared" si="1"/>
        <v>1007</v>
      </c>
      <c r="F9" s="78">
        <f t="shared" si="2"/>
        <v>-45546.631501333337</v>
      </c>
    </row>
    <row r="10" spans="1:6" x14ac:dyDescent="0.25">
      <c r="A10" s="73" t="s">
        <v>44</v>
      </c>
      <c r="B10" s="78">
        <f t="shared" si="0"/>
        <v>-5539.4870835790407</v>
      </c>
      <c r="C10" s="79">
        <f>'(2)(a)(ii)Annual-2018,actual'!C21</f>
        <v>84</v>
      </c>
      <c r="D10" s="135">
        <f>'(2)(a)(i) One Time (all)'!B21</f>
        <v>-65.946274804512385</v>
      </c>
      <c r="E10" s="79">
        <f t="shared" si="1"/>
        <v>84</v>
      </c>
      <c r="F10" s="78">
        <f t="shared" si="2"/>
        <v>-5539.4870835790407</v>
      </c>
    </row>
    <row r="11" spans="1:6" x14ac:dyDescent="0.25">
      <c r="A11" s="73" t="s">
        <v>45</v>
      </c>
      <c r="B11" s="78">
        <f t="shared" si="0"/>
        <v>-13619.449567257128</v>
      </c>
      <c r="C11" s="79">
        <f>'(2)(a)(ii)Annual-2018,actual'!C22</f>
        <v>205</v>
      </c>
      <c r="D11" s="135">
        <f>'(2)(a)(i) One Time (all)'!B22</f>
        <v>-66.436339352473794</v>
      </c>
      <c r="E11" s="79">
        <f t="shared" si="1"/>
        <v>205</v>
      </c>
      <c r="F11" s="78">
        <f t="shared" si="2"/>
        <v>-13619.449567257128</v>
      </c>
    </row>
    <row r="12" spans="1:6" x14ac:dyDescent="0.25">
      <c r="A12" s="73" t="s">
        <v>46</v>
      </c>
      <c r="B12" s="78">
        <f t="shared" si="0"/>
        <v>-10712.755514817907</v>
      </c>
      <c r="C12" s="79">
        <f>'(2)(a)(ii)Annual-2018,actual'!C23</f>
        <v>266</v>
      </c>
      <c r="D12" s="135">
        <f>'(2)(a)(i) One Time (all)'!B23</f>
        <v>-40.273516972999651</v>
      </c>
      <c r="E12" s="79">
        <f t="shared" si="1"/>
        <v>266</v>
      </c>
      <c r="F12" s="78">
        <f t="shared" si="2"/>
        <v>-10712.755514817907</v>
      </c>
    </row>
    <row r="13" spans="1:6" x14ac:dyDescent="0.25">
      <c r="A13" s="73" t="s">
        <v>74</v>
      </c>
      <c r="B13" s="78">
        <f>C13*D13</f>
        <v>359774.9692452657</v>
      </c>
      <c r="C13" s="79">
        <f>'(2)(a)(ii)Annual-2018,actual'!C25</f>
        <v>42284</v>
      </c>
      <c r="D13" s="135">
        <f>'(2)(a)(i) One Time (all)'!B28</f>
        <v>8.5085367809399699</v>
      </c>
      <c r="E13" s="79">
        <f>C13</f>
        <v>42284</v>
      </c>
      <c r="F13" s="78">
        <f>D13*E13</f>
        <v>359774.9692452657</v>
      </c>
    </row>
    <row r="14" spans="1:6" x14ac:dyDescent="0.25">
      <c r="A14" s="73" t="s">
        <v>76</v>
      </c>
      <c r="B14" s="78">
        <f t="shared" si="0"/>
        <v>473483.05478574743</v>
      </c>
      <c r="C14" s="79">
        <f>'(2)(a)(ii)Annual-2018,actual'!C26</f>
        <v>55648</v>
      </c>
      <c r="D14" s="135">
        <f>'(2)(a)(i) One Time (all)'!B24</f>
        <v>8.5085367809399699</v>
      </c>
      <c r="E14" s="79">
        <f t="shared" si="1"/>
        <v>55648</v>
      </c>
      <c r="F14" s="78">
        <f t="shared" si="2"/>
        <v>473483.05478574743</v>
      </c>
    </row>
    <row r="15" spans="1:6" x14ac:dyDescent="0.25">
      <c r="A15" s="67" t="s">
        <v>32</v>
      </c>
      <c r="B15" s="78">
        <f>C15*D15</f>
        <v>100775.109633453</v>
      </c>
      <c r="C15" s="79">
        <f>'(2)(a)(ii)Annual-2018,actual'!C27</f>
        <v>11844</v>
      </c>
      <c r="D15" s="135">
        <f>'(2)(a)(i) One Time (all)'!B27</f>
        <v>8.5085367809399699</v>
      </c>
      <c r="E15" s="79">
        <f>C15</f>
        <v>11844</v>
      </c>
      <c r="F15" s="78">
        <f>D15*E15</f>
        <v>100775.109633453</v>
      </c>
    </row>
    <row r="16" spans="1:6" x14ac:dyDescent="0.25">
      <c r="A16" s="73" t="s">
        <v>75</v>
      </c>
      <c r="B16" s="78">
        <f>C16*D16</f>
        <v>205421.60350223369</v>
      </c>
      <c r="C16" s="79">
        <f>'(2)(a)(ii)Annual-2018,actual'!C28</f>
        <v>24143</v>
      </c>
      <c r="D16" s="135">
        <f>'(2)(a)(i) One Time (all)'!B26</f>
        <v>8.5085367809399699</v>
      </c>
      <c r="E16" s="79">
        <f>C16</f>
        <v>24143</v>
      </c>
      <c r="F16" s="78">
        <f>D16*E16</f>
        <v>205421.60350223369</v>
      </c>
    </row>
    <row r="17" spans="1:6" x14ac:dyDescent="0.25">
      <c r="A17" s="73" t="s">
        <v>69</v>
      </c>
      <c r="B17" s="78">
        <f t="shared" ref="B17:B23" si="3">C17*D17</f>
        <v>423333.73899888725</v>
      </c>
      <c r="C17" s="79">
        <f>'(2)(a)(ii)Annual-2018,actual'!C29</f>
        <v>49754</v>
      </c>
      <c r="D17" s="135">
        <f>'(2)(a)(i) One Time (all)'!B25</f>
        <v>8.5085367809399699</v>
      </c>
      <c r="E17" s="79">
        <f t="shared" si="1"/>
        <v>49754</v>
      </c>
      <c r="F17" s="78">
        <f t="shared" si="2"/>
        <v>423333.73899888725</v>
      </c>
    </row>
    <row r="18" spans="1:6" x14ac:dyDescent="0.25">
      <c r="A18" s="73" t="s">
        <v>79</v>
      </c>
      <c r="B18" s="156"/>
      <c r="C18" s="79">
        <f>'(2)(a)(ii)Annual-2018,actual'!C32</f>
        <v>9667</v>
      </c>
      <c r="D18" s="158"/>
      <c r="E18" s="79">
        <f t="shared" si="1"/>
        <v>9667</v>
      </c>
      <c r="F18" s="156"/>
    </row>
    <row r="19" spans="1:6" x14ac:dyDescent="0.25">
      <c r="A19" s="73" t="s">
        <v>78</v>
      </c>
      <c r="B19" s="156"/>
      <c r="C19" s="79">
        <f>'(2)(a)(ii)Annual-2018,actual'!C33</f>
        <v>8846</v>
      </c>
      <c r="D19" s="158"/>
      <c r="E19" s="79">
        <f t="shared" si="1"/>
        <v>8846</v>
      </c>
      <c r="F19" s="156"/>
    </row>
    <row r="20" spans="1:6" x14ac:dyDescent="0.25">
      <c r="A20" s="73" t="s">
        <v>63</v>
      </c>
      <c r="B20" s="155">
        <f t="shared" si="3"/>
        <v>0</v>
      </c>
      <c r="C20" s="79">
        <v>0</v>
      </c>
      <c r="D20" s="158"/>
      <c r="E20" s="79">
        <f t="shared" si="1"/>
        <v>0</v>
      </c>
      <c r="F20" s="78">
        <f t="shared" si="2"/>
        <v>0</v>
      </c>
    </row>
    <row r="21" spans="1:6" x14ac:dyDescent="0.25">
      <c r="A21" s="73" t="s">
        <v>64</v>
      </c>
      <c r="B21" s="155">
        <f t="shared" si="3"/>
        <v>0</v>
      </c>
      <c r="C21" s="79">
        <v>0</v>
      </c>
      <c r="D21" s="158"/>
      <c r="E21" s="79">
        <f t="shared" si="1"/>
        <v>0</v>
      </c>
      <c r="F21" s="78">
        <f t="shared" si="2"/>
        <v>0</v>
      </c>
    </row>
    <row r="22" spans="1:6" x14ac:dyDescent="0.25">
      <c r="A22" s="73" t="s">
        <v>65</v>
      </c>
      <c r="B22" s="155">
        <f t="shared" si="3"/>
        <v>0</v>
      </c>
      <c r="C22" s="79">
        <v>0</v>
      </c>
      <c r="D22" s="158"/>
      <c r="E22" s="79">
        <f t="shared" si="1"/>
        <v>0</v>
      </c>
      <c r="F22" s="78">
        <f t="shared" si="2"/>
        <v>0</v>
      </c>
    </row>
    <row r="23" spans="1:6" x14ac:dyDescent="0.25">
      <c r="A23" s="73" t="s">
        <v>66</v>
      </c>
      <c r="B23" s="155">
        <f t="shared" si="3"/>
        <v>0</v>
      </c>
      <c r="C23" s="79">
        <v>0</v>
      </c>
      <c r="D23" s="158"/>
      <c r="E23" s="79">
        <f t="shared" si="1"/>
        <v>0</v>
      </c>
      <c r="F23" s="78">
        <f t="shared" si="2"/>
        <v>0</v>
      </c>
    </row>
    <row r="24" spans="1:6" x14ac:dyDescent="0.25">
      <c r="A24" s="73" t="s">
        <v>72</v>
      </c>
      <c r="B24" s="156"/>
      <c r="C24" s="79">
        <f>'(2)(a)(ii)Annual-2018,actual'!C35</f>
        <v>26549</v>
      </c>
      <c r="D24" s="158"/>
      <c r="E24" s="79">
        <f>C24</f>
        <v>26549</v>
      </c>
      <c r="F24" s="156"/>
    </row>
    <row r="25" spans="1:6" ht="15.75" thickBot="1" x14ac:dyDescent="0.3">
      <c r="A25" s="72" t="s">
        <v>73</v>
      </c>
      <c r="B25" s="157"/>
      <c r="C25" s="80">
        <f>'(2)(a)(ii)Annual-2018,actual'!C36</f>
        <v>64705</v>
      </c>
      <c r="D25" s="159"/>
      <c r="E25" s="80">
        <f t="shared" si="1"/>
        <v>64705</v>
      </c>
      <c r="F25" s="157"/>
    </row>
    <row r="26" spans="1:6" ht="15.75" thickTop="1" x14ac:dyDescent="0.25">
      <c r="A26" s="66" t="s">
        <v>71</v>
      </c>
      <c r="B26" s="154">
        <v>2325265.5843411428</v>
      </c>
      <c r="C26" s="71">
        <f>SUM(C5:C25)</f>
        <v>369133</v>
      </c>
      <c r="D26" s="71"/>
      <c r="E26" s="71">
        <f>SUM(E5:E25)</f>
        <v>369133</v>
      </c>
      <c r="F26" s="71">
        <v>2325265.5843411428</v>
      </c>
    </row>
    <row r="27" spans="1:6" x14ac:dyDescent="0.25">
      <c r="A27" s="75"/>
      <c r="B27" s="76"/>
      <c r="C27" s="77"/>
      <c r="D27" s="137" t="s">
        <v>92</v>
      </c>
      <c r="E27" s="136"/>
    </row>
    <row r="28" spans="1:6" x14ac:dyDescent="0.25">
      <c r="A28" s="64"/>
      <c r="E28" s="64"/>
    </row>
    <row r="29" spans="1:6" x14ac:dyDescent="0.25">
      <c r="A29" s="64"/>
      <c r="E29" s="64"/>
    </row>
    <row r="30" spans="1:6" ht="52.5" customHeight="1" thickBot="1" x14ac:dyDescent="0.3">
      <c r="A30" s="70">
        <v>2019</v>
      </c>
      <c r="B30" s="270" t="s">
        <v>13</v>
      </c>
      <c r="C30" s="271"/>
      <c r="D30" s="271"/>
      <c r="E30" s="271"/>
      <c r="F30" s="271"/>
    </row>
    <row r="31" spans="1:6" ht="18" customHeight="1" x14ac:dyDescent="0.25">
      <c r="A31" s="69"/>
      <c r="B31" s="267" t="s">
        <v>1</v>
      </c>
      <c r="C31" s="268"/>
      <c r="D31" s="269"/>
      <c r="E31" s="267" t="s">
        <v>11</v>
      </c>
      <c r="F31" s="269"/>
    </row>
    <row r="32" spans="1:6" ht="36" customHeight="1" x14ac:dyDescent="0.25">
      <c r="A32" s="68" t="s">
        <v>2</v>
      </c>
      <c r="B32" s="9" t="s">
        <v>8</v>
      </c>
      <c r="C32" s="68" t="s">
        <v>9</v>
      </c>
      <c r="D32" s="9" t="s">
        <v>12</v>
      </c>
      <c r="E32" s="9" t="s">
        <v>10</v>
      </c>
      <c r="F32" s="9" t="s">
        <v>15</v>
      </c>
    </row>
    <row r="33" spans="1:6" x14ac:dyDescent="0.25">
      <c r="A33" s="67" t="s">
        <v>39</v>
      </c>
      <c r="B33" s="138">
        <f>C33*D33</f>
        <v>227491.71384040272</v>
      </c>
      <c r="C33" s="79">
        <f>'(2)(a)(ii)Annual-2019, estimate'!F16</f>
        <v>16098</v>
      </c>
      <c r="D33" s="135">
        <f>'(2)(a)(i) One Time (all)'!$B16</f>
        <v>14.131675601963146</v>
      </c>
      <c r="E33" s="138">
        <f>C33</f>
        <v>16098</v>
      </c>
      <c r="F33" s="142">
        <f>B33</f>
        <v>227491.71384040272</v>
      </c>
    </row>
    <row r="34" spans="1:6" x14ac:dyDescent="0.25">
      <c r="A34" s="67" t="s">
        <v>40</v>
      </c>
      <c r="B34" s="138">
        <f t="shared" ref="B34:B44" si="4">C34*D34</f>
        <v>58733.87677370663</v>
      </c>
      <c r="C34" s="79">
        <f>'(2)(a)(ii)Annual-2019, estimate'!F17</f>
        <v>16388</v>
      </c>
      <c r="D34" s="135">
        <f>'(2)(a)(i) One Time (all)'!$B17</f>
        <v>3.5839563567065311</v>
      </c>
      <c r="E34" s="138">
        <f t="shared" ref="E34:E52" si="5">C34</f>
        <v>16388</v>
      </c>
      <c r="F34" s="142">
        <f t="shared" ref="F34:F44" si="6">B34</f>
        <v>58733.87677370663</v>
      </c>
    </row>
    <row r="35" spans="1:6" x14ac:dyDescent="0.25">
      <c r="A35" s="67" t="s">
        <v>41</v>
      </c>
      <c r="B35" s="138">
        <f t="shared" si="4"/>
        <v>168665.260598978</v>
      </c>
      <c r="C35" s="79">
        <f>'(2)(a)(ii)Annual-2019, estimate'!F18</f>
        <v>26067</v>
      </c>
      <c r="D35" s="135">
        <f>'(2)(a)(i) One Time (all)'!$B18</f>
        <v>6.4704515517312311</v>
      </c>
      <c r="E35" s="138">
        <f t="shared" si="5"/>
        <v>26067</v>
      </c>
      <c r="F35" s="142">
        <f t="shared" si="6"/>
        <v>168665.260598978</v>
      </c>
    </row>
    <row r="36" spans="1:6" x14ac:dyDescent="0.25">
      <c r="A36" s="67" t="s">
        <v>42</v>
      </c>
      <c r="B36" s="138">
        <f t="shared" si="4"/>
        <v>151524.01749780745</v>
      </c>
      <c r="C36" s="79">
        <f>'(2)(a)(ii)Annual-2019, estimate'!F19</f>
        <v>12516</v>
      </c>
      <c r="D36" s="135">
        <f>'(2)(a)(i) One Time (all)'!$B19</f>
        <v>12.106425175599828</v>
      </c>
      <c r="E36" s="138">
        <f t="shared" si="5"/>
        <v>12516</v>
      </c>
      <c r="F36" s="142">
        <f t="shared" si="6"/>
        <v>151524.01749780745</v>
      </c>
    </row>
    <row r="37" spans="1:6" x14ac:dyDescent="0.25">
      <c r="A37" s="67" t="s">
        <v>43</v>
      </c>
      <c r="B37" s="138">
        <f t="shared" si="4"/>
        <v>-54637.865793059253</v>
      </c>
      <c r="C37" s="79">
        <f>'(2)(a)(ii)Annual-2019, estimate'!F20</f>
        <v>1208</v>
      </c>
      <c r="D37" s="135">
        <f>'(2)(a)(i) One Time (all)'!$B20</f>
        <v>-45.230021351870242</v>
      </c>
      <c r="E37" s="138">
        <f t="shared" si="5"/>
        <v>1208</v>
      </c>
      <c r="F37" s="142">
        <f t="shared" si="6"/>
        <v>-54637.865793059253</v>
      </c>
    </row>
    <row r="38" spans="1:6" x14ac:dyDescent="0.25">
      <c r="A38" s="67" t="s">
        <v>44</v>
      </c>
      <c r="B38" s="138">
        <f t="shared" si="4"/>
        <v>-7188.1439536918497</v>
      </c>
      <c r="C38" s="79">
        <f>'(2)(a)(ii)Annual-2019, estimate'!F21</f>
        <v>109</v>
      </c>
      <c r="D38" s="135">
        <f>'(2)(a)(i) One Time (all)'!$B21</f>
        <v>-65.946274804512385</v>
      </c>
      <c r="E38" s="138">
        <f t="shared" si="5"/>
        <v>109</v>
      </c>
      <c r="F38" s="142">
        <f t="shared" si="6"/>
        <v>-7188.1439536918497</v>
      </c>
    </row>
    <row r="39" spans="1:6" x14ac:dyDescent="0.25">
      <c r="A39" s="67" t="s">
        <v>45</v>
      </c>
      <c r="B39" s="138">
        <f t="shared" si="4"/>
        <v>-16343.339480708553</v>
      </c>
      <c r="C39" s="79">
        <f>'(2)(a)(ii)Annual-2019, estimate'!F22</f>
        <v>246</v>
      </c>
      <c r="D39" s="135">
        <f>'(2)(a)(i) One Time (all)'!$B22</f>
        <v>-66.436339352473794</v>
      </c>
      <c r="E39" s="138">
        <f t="shared" si="5"/>
        <v>246</v>
      </c>
      <c r="F39" s="142">
        <f t="shared" si="6"/>
        <v>-16343.339480708553</v>
      </c>
    </row>
    <row r="40" spans="1:6" x14ac:dyDescent="0.25">
      <c r="A40" s="67" t="s">
        <v>46</v>
      </c>
      <c r="B40" s="138">
        <f t="shared" si="4"/>
        <v>-11397.405303358901</v>
      </c>
      <c r="C40" s="79">
        <f>'(2)(a)(ii)Annual-2019, estimate'!F23</f>
        <v>283</v>
      </c>
      <c r="D40" s="135">
        <f>'(2)(a)(i) One Time (all)'!$B23</f>
        <v>-40.273516972999651</v>
      </c>
      <c r="E40" s="138">
        <f t="shared" si="5"/>
        <v>283</v>
      </c>
      <c r="F40" s="142">
        <f t="shared" si="6"/>
        <v>-11397.405303358901</v>
      </c>
    </row>
    <row r="41" spans="1:6" x14ac:dyDescent="0.25">
      <c r="A41" s="67" t="s">
        <v>74</v>
      </c>
      <c r="B41" s="138">
        <f>C41*D41</f>
        <v>413651.0241421776</v>
      </c>
      <c r="C41" s="79">
        <f>'(2)(a)(ii)Annual-2019, estimate'!F25</f>
        <v>48616</v>
      </c>
      <c r="D41" s="135">
        <f>'(2)(a)(i) One Time (all)'!B24</f>
        <v>8.5085367809399699</v>
      </c>
      <c r="E41" s="138">
        <f>C41</f>
        <v>48616</v>
      </c>
      <c r="F41" s="142">
        <f>B41</f>
        <v>413651.0241421776</v>
      </c>
    </row>
    <row r="42" spans="1:6" x14ac:dyDescent="0.25">
      <c r="A42" s="67" t="s">
        <v>76</v>
      </c>
      <c r="B42" s="138">
        <f>C42*D42</f>
        <v>250406.23746306333</v>
      </c>
      <c r="C42" s="79">
        <f>'(2)(a)(ii)Annual-2019, estimate'!F26</f>
        <v>29430</v>
      </c>
      <c r="D42" s="135">
        <f>'(2)(a)(i) One Time (all)'!B25</f>
        <v>8.5085367809399699</v>
      </c>
      <c r="E42" s="138">
        <f>C42</f>
        <v>29430</v>
      </c>
      <c r="F42" s="142">
        <f>B42</f>
        <v>250406.23746306333</v>
      </c>
    </row>
    <row r="43" spans="1:6" x14ac:dyDescent="0.25">
      <c r="A43" s="67" t="s">
        <v>75</v>
      </c>
      <c r="B43" s="138">
        <f>C43*D43</f>
        <v>205208.89008271019</v>
      </c>
      <c r="C43" s="79">
        <f>'(2)(a)(ii)Annual-2019, estimate'!F27</f>
        <v>24118</v>
      </c>
      <c r="D43" s="135">
        <f>'(2)(a)(i) One Time (all)'!B26</f>
        <v>8.5085367809399699</v>
      </c>
      <c r="E43" s="138">
        <f>C43</f>
        <v>24118</v>
      </c>
      <c r="F43" s="142">
        <f>B43</f>
        <v>205208.89008271019</v>
      </c>
    </row>
    <row r="44" spans="1:6" x14ac:dyDescent="0.25">
      <c r="A44" s="67" t="s">
        <v>77</v>
      </c>
      <c r="B44" s="138">
        <f t="shared" si="4"/>
        <v>225297.54542250946</v>
      </c>
      <c r="C44" s="79">
        <f>'(2)(a)(ii)Annual-2019, estimate'!F28</f>
        <v>26479</v>
      </c>
      <c r="D44" s="135">
        <f>'(2)(a)(i) One Time (all)'!B27</f>
        <v>8.5085367809399699</v>
      </c>
      <c r="E44" s="138">
        <f t="shared" si="5"/>
        <v>26479</v>
      </c>
      <c r="F44" s="142">
        <f t="shared" si="6"/>
        <v>225297.54542250946</v>
      </c>
    </row>
    <row r="45" spans="1:6" x14ac:dyDescent="0.25">
      <c r="A45" s="73" t="s">
        <v>79</v>
      </c>
      <c r="B45" s="162"/>
      <c r="C45" s="79">
        <f>'(2)(a)(ii)Annual-2019, estimate'!F31</f>
        <v>3216</v>
      </c>
      <c r="D45" s="158"/>
      <c r="E45" s="138">
        <f t="shared" si="5"/>
        <v>3216</v>
      </c>
      <c r="F45" s="160"/>
    </row>
    <row r="46" spans="1:6" x14ac:dyDescent="0.25">
      <c r="A46" s="73" t="s">
        <v>78</v>
      </c>
      <c r="B46" s="162"/>
      <c r="C46" s="79">
        <f>'(2)(a)(ii)Annual-2019, estimate'!F32</f>
        <v>1923</v>
      </c>
      <c r="D46" s="158"/>
      <c r="E46" s="138">
        <f t="shared" si="5"/>
        <v>1923</v>
      </c>
      <c r="F46" s="160"/>
    </row>
    <row r="47" spans="1:6" x14ac:dyDescent="0.25">
      <c r="A47" s="73" t="s">
        <v>63</v>
      </c>
      <c r="B47" s="162"/>
      <c r="C47" s="79">
        <f>'(2)(a)(ii)Annual-2019, estimate'!F34</f>
        <v>5022</v>
      </c>
      <c r="D47" s="158"/>
      <c r="E47" s="138">
        <f t="shared" si="5"/>
        <v>5022</v>
      </c>
      <c r="F47" s="160"/>
    </row>
    <row r="48" spans="1:6" x14ac:dyDescent="0.25">
      <c r="A48" s="73" t="s">
        <v>64</v>
      </c>
      <c r="B48" s="162"/>
      <c r="C48" s="79">
        <f>'(2)(a)(ii)Annual-2019, estimate'!F35</f>
        <v>5132</v>
      </c>
      <c r="D48" s="158"/>
      <c r="E48" s="138">
        <f t="shared" si="5"/>
        <v>5132</v>
      </c>
      <c r="F48" s="160"/>
    </row>
    <row r="49" spans="1:6" x14ac:dyDescent="0.25">
      <c r="A49" s="73" t="s">
        <v>65</v>
      </c>
      <c r="B49" s="162"/>
      <c r="C49" s="79">
        <f>'(2)(a)(ii)Annual-2019, estimate'!F36</f>
        <v>4059</v>
      </c>
      <c r="D49" s="158"/>
      <c r="E49" s="138">
        <f t="shared" si="5"/>
        <v>4059</v>
      </c>
      <c r="F49" s="160"/>
    </row>
    <row r="50" spans="1:6" x14ac:dyDescent="0.25">
      <c r="A50" s="73" t="s">
        <v>66</v>
      </c>
      <c r="B50" s="162"/>
      <c r="C50" s="79">
        <f>'(2)(a)(ii)Annual-2019, estimate'!F37</f>
        <v>5022</v>
      </c>
      <c r="D50" s="158"/>
      <c r="E50" s="138">
        <f t="shared" si="5"/>
        <v>5022</v>
      </c>
      <c r="F50" s="160"/>
    </row>
    <row r="51" spans="1:6" x14ac:dyDescent="0.25">
      <c r="A51" s="141" t="s">
        <v>72</v>
      </c>
      <c r="B51" s="162"/>
      <c r="C51" s="79">
        <f>'(2)(a)(ii)Annual-2019, estimate'!F38</f>
        <v>53461</v>
      </c>
      <c r="D51" s="158"/>
      <c r="E51" s="138">
        <f t="shared" si="5"/>
        <v>53461</v>
      </c>
      <c r="F51" s="160"/>
    </row>
    <row r="52" spans="1:6" ht="15.75" thickBot="1" x14ac:dyDescent="0.3">
      <c r="A52" s="144" t="s">
        <v>73</v>
      </c>
      <c r="B52" s="163"/>
      <c r="C52" s="80">
        <f>'(2)(a)(ii)Annual-2019, estimate'!F39</f>
        <v>88276</v>
      </c>
      <c r="D52" s="159"/>
      <c r="E52" s="140">
        <f t="shared" si="5"/>
        <v>88276</v>
      </c>
      <c r="F52" s="161"/>
    </row>
    <row r="53" spans="1:6" ht="15.75" thickTop="1" x14ac:dyDescent="0.25">
      <c r="A53" s="66" t="s">
        <v>71</v>
      </c>
      <c r="B53" s="139">
        <v>1893965.2112905371</v>
      </c>
      <c r="C53" s="139">
        <f>SUM(C33:C52)</f>
        <v>367669</v>
      </c>
      <c r="D53" s="143"/>
      <c r="E53" s="139">
        <f>SUM(E33:E52)</f>
        <v>367669</v>
      </c>
      <c r="F53" s="139">
        <v>1893965.2112905371</v>
      </c>
    </row>
    <row r="54" spans="1:6" x14ac:dyDescent="0.25">
      <c r="D54" s="137" t="s">
        <v>93</v>
      </c>
    </row>
  </sheetData>
  <mergeCells count="7">
    <mergeCell ref="A1:F1"/>
    <mergeCell ref="B3:D3"/>
    <mergeCell ref="E3:F3"/>
    <mergeCell ref="B31:D31"/>
    <mergeCell ref="E31:F31"/>
    <mergeCell ref="B2:F2"/>
    <mergeCell ref="B30:F30"/>
  </mergeCells>
  <pageMargins left="0.25" right="0.25" top="0.75" bottom="0.75" header="0.3" footer="0.3"/>
  <pageSetup scale="55" orientation="landscape" r:id="rId1"/>
  <headerFooter>
    <oddHeader>&amp;C&amp;K3F3F76PROTECTED INFORMATION SUBJECT TO GENERAL PROTECTIVE ORDER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D699D3C8F0A049861D67C7CCC54673" ma:contentTypeVersion="48" ma:contentTypeDescription="" ma:contentTypeScope="" ma:versionID="55129ccd74eeeb633a611833d0ff597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Date1 xmlns="dc463f71-b30c-4ab2-9473-d307f9d35888">2019-08-23T07:00:00+00:00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190448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71AF1F-4345-410D-BA4C-E4CD7A7E158D}"/>
</file>

<file path=customXml/itemProps2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B6010A-117C-48A5-95AC-D647C0CDC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(2)(a)(ii)Annual-2018,actual</vt:lpstr>
      <vt:lpstr>(2)(a)(ii)Annual-2019,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Penfield, Mary</cp:lastModifiedBy>
  <cp:lastPrinted>2019-08-23T15:43:41Z</cp:lastPrinted>
  <dcterms:created xsi:type="dcterms:W3CDTF">2016-07-07T17:22:29Z</dcterms:created>
  <dcterms:modified xsi:type="dcterms:W3CDTF">2019-08-23T15:44:07Z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0x0101006E56B4D1795A2E4DB2F0B01679ED314A009BD699D3C8F0A049861D67C7CCC54673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