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xl/comments2.xml" ContentType="application/vnd.openxmlformats-officedocument.spreadsheetml.comments+xml"/>
  <Override PartName="/xl/comments1.xml" ContentType="application/vnd.openxmlformats-officedocument.spreadsheetml.comments+xml"/>
  <Override PartName="/customXml/itemProps1.xml" ContentType="application/vnd.openxmlformats-officedocument.customXmlProperties+xml"/>
  <Override PartName="/xl/calcChain.xml" ContentType="application/vnd.openxmlformats-officedocument.spreadsheetml.calcChain+xml"/>
  <Override PartName="/xl/comments4.xml" ContentType="application/vnd.openxmlformats-officedocument.spreadsheetml.comments+xml"/>
  <Override PartName="/xl/comments3.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casey\Desktop\"/>
    </mc:Choice>
  </mc:AlternateContent>
  <bookViews>
    <workbookView xWindow="0" yWindow="0" windowWidth="19200" windowHeight="12180" tabRatio="848" activeTab="3"/>
  </bookViews>
  <sheets>
    <sheet name="PROPOSED RATES-2016" sheetId="50" r:id="rId1"/>
    <sheet name="RR SUMMARY" sheetId="51" r:id="rId2"/>
    <sheet name="CF " sheetId="52" r:id="rId3"/>
    <sheet name="ADJ DETAIL-INPUT" sheetId="1" r:id="rId4"/>
    <sheet name="COMPARISON -SETTLEMENT" sheetId="99" r:id="rId5"/>
    <sheet name="no print-LEAD SHEETS" sheetId="113" r:id="rId6"/>
    <sheet name="no print-ADJ SUMMARY" sheetId="3" r:id="rId7"/>
    <sheet name="no print-ROO INPUT" sheetId="111" r:id="rId8"/>
    <sheet name="no print-DEBT CALC" sheetId="48" r:id="rId9"/>
  </sheets>
  <externalReferences>
    <externalReference r:id="rId10"/>
  </externalReferences>
  <definedNames>
    <definedName name="ID_Elec" localSheetId="7">#REF!</definedName>
    <definedName name="ID_Elec">'no print-DEBT CALC'!$A$88:$F$165</definedName>
    <definedName name="ID_Gas" localSheetId="5">'no print-DEBT CALC'!#REF!</definedName>
    <definedName name="ID_Gas" localSheetId="7">#REF!</definedName>
    <definedName name="ID_Gas">'no print-DEBT CALC'!#REF!</definedName>
    <definedName name="_xlnm.Print_Area" localSheetId="3">'ADJ DETAIL-INPUT'!$A$2:$AX$83</definedName>
    <definedName name="_xlnm.Print_Area" localSheetId="2">'CF '!$A$1:$E$25</definedName>
    <definedName name="_xlnm.Print_Area" localSheetId="4">'COMPARISON -SETTLEMENT'!$A$1:$Q$55</definedName>
    <definedName name="_xlnm.Print_Area" localSheetId="6">'no print-ADJ SUMMARY'!$A$1:$F$59</definedName>
    <definedName name="_xlnm.Print_Area" localSheetId="8">'no print-DEBT CALC'!$A$1:$I$67</definedName>
    <definedName name="_xlnm.Print_Area" localSheetId="5">'no print-LEAD SHEETS'!$A$2:$AQ$79</definedName>
    <definedName name="_xlnm.Print_Area" localSheetId="7">'no print-ROO INPUT'!$A$1:$G$80</definedName>
    <definedName name="_xlnm.Print_Area" localSheetId="0">'PROPOSED RATES-2016'!$A$1:$I$80</definedName>
    <definedName name="_xlnm.Print_Area" localSheetId="1">'RR SUMMARY'!$A$1:$E$37,'RR SUMMARY'!$K$1:$P$15</definedName>
    <definedName name="Print_for_CBReport" localSheetId="4">'COMPARISON -SETTLEMENT'!$A$9:$H$118</definedName>
    <definedName name="Print_for_CBReport">'no print-ADJ SUMMARY'!$A$1:$F$60</definedName>
    <definedName name="Print_for_Checking" localSheetId="4">'COMPARISON -SETTLEMENT'!#REF!:'COMPARISON -SETTLEMENT'!#REF!</definedName>
    <definedName name="Print_for_Checking" localSheetId="5">'no print-ADJ SUMMARY'!#REF!:'no print-ADJ SUMMARY'!#REF!</definedName>
    <definedName name="Print_for_Checking" localSheetId="7">[1]PFRstmtSheet!$A$1:[1]PFRstmtSheet!#REF!</definedName>
    <definedName name="Print_for_Checking">'no print-ADJ SUMMARY'!#REF!:'no print-ADJ SUMMARY'!#REF!</definedName>
    <definedName name="_xlnm.Print_Titles" localSheetId="3">'ADJ DETAIL-INPUT'!$A:$D,'ADJ DETAIL-INPUT'!$2:$10</definedName>
    <definedName name="_xlnm.Print_Titles" localSheetId="5">'no print-LEAD SHEETS'!$A:$D,'no print-LEAD SHEETS'!$2:$10</definedName>
    <definedName name="_xlnm.Print_Titles" localSheetId="7">'no print-ROO INPUT'!$1:$10</definedName>
    <definedName name="RRC_Adjustment_Print">#REF!</definedName>
    <definedName name="RRC_Rate_Print">#REF!</definedName>
    <definedName name="Summary" localSheetId="5">#REF!</definedName>
    <definedName name="Summary" localSheetId="7">#REF!</definedName>
    <definedName name="Summary">#REF!</definedName>
    <definedName name="WA_Elec" localSheetId="7">#REF!</definedName>
    <definedName name="WA_Elec">'no print-DEBT CALC'!$A$1:$F$87</definedName>
    <definedName name="WA_Gas" localSheetId="5">'no print-DEBT CALC'!#REF!</definedName>
    <definedName name="WA_Gas" localSheetId="7">#REF!</definedName>
    <definedName name="WA_Gas">'no print-DEBT CALC'!#REF!</definedName>
    <definedName name="Z_6E1B8C45_B07F_11D2_B0DC_0000832CDFF0_.wvu.Cols" localSheetId="3" hidden="1">'ADJ DETAIL-INPUT'!#REF!,'ADJ DETAIL-INPUT'!$AD:$AQ</definedName>
    <definedName name="Z_6E1B8C45_B07F_11D2_B0DC_0000832CDFF0_.wvu.Cols" localSheetId="5" hidden="1">'no print-LEAD SHEETS'!#REF!,'no print-LEAD SHEETS'!$Z:$AL</definedName>
    <definedName name="Z_6E1B8C45_B07F_11D2_B0DC_0000832CDFF0_.wvu.PrintArea" localSheetId="3" hidden="1">'ADJ DETAIL-INPUT'!$E:$AC</definedName>
    <definedName name="Z_6E1B8C45_B07F_11D2_B0DC_0000832CDFF0_.wvu.PrintArea" localSheetId="4" hidden="1">'COMPARISON -SETTLEMENT'!$A$9:$H$99</definedName>
    <definedName name="Z_6E1B8C45_B07F_11D2_B0DC_0000832CDFF0_.wvu.PrintArea" localSheetId="6" hidden="1">'no print-ADJ SUMMARY'!$A$1:$F$60</definedName>
    <definedName name="Z_6E1B8C45_B07F_11D2_B0DC_0000832CDFF0_.wvu.PrintArea" localSheetId="5" hidden="1">'no print-LEAD SHEETS'!$E:$Y</definedName>
    <definedName name="Z_6E1B8C45_B07F_11D2_B0DC_0000832CDFF0_.wvu.PrintArea" localSheetId="7" hidden="1">'no print-ROO INPUT'!$A$1:$G$79</definedName>
    <definedName name="Z_6E1B8C45_B07F_11D2_B0DC_0000832CDFF0_.wvu.PrintTitles" localSheetId="3" hidden="1">'ADJ DETAIL-INPUT'!$A:$D,'ADJ DETAIL-INPUT'!$2:$10</definedName>
    <definedName name="Z_6E1B8C45_B07F_11D2_B0DC_0000832CDFF0_.wvu.PrintTitles" localSheetId="5" hidden="1">'no print-LEAD SHEETS'!$A:$D,'no print-LEAD SHEETS'!$2:$10</definedName>
    <definedName name="Z_6E1B8C45_B07F_11D2_B0DC_0000832CDFF0_.wvu.Rows" localSheetId="4" hidden="1">'COMPARISON -SETTLEMENT'!$13:$13,'COMPARISON -SETTLEMENT'!$22:$32,'COMPARISON -SETTLEMENT'!$33:$33,'COMPARISON -SETTLEMENT'!$38:$60,'COMPARISON -SETTLEMENT'!$91:$91,'COMPARISON -SETTLEMENT'!$93:$93,'COMPARISON -SETTLEMENT'!$100:$118</definedName>
    <definedName name="Z_6E1B8C45_B07F_11D2_B0DC_0000832CDFF0_.wvu.Rows" localSheetId="6" hidden="1">'no print-ADJ SUMMARY'!#REF!,'no print-ADJ SUMMARY'!$20:$55,'no print-ADJ SUMMARY'!$33:$33,'no print-ADJ SUMMARY'!$39:$60,'no print-ADJ SUMMARY'!#REF!,'no print-ADJ SUMMARY'!#REF!,'no print-ADJ SUMMARY'!#REF!</definedName>
    <definedName name="Z_A15D1962_B049_11D2_8670_0000832CEEE8_.wvu.Cols" localSheetId="3" hidden="1">'ADJ DETAIL-INPUT'!$AD:$AZ</definedName>
    <definedName name="Z_A15D1962_B049_11D2_8670_0000832CEEE8_.wvu.Cols" localSheetId="5" hidden="1">'no print-LEAD SHEETS'!$Z:$AL</definedName>
    <definedName name="Z_A15D1962_B049_11D2_8670_0000832CEEE8_.wvu.Rows" localSheetId="4" hidden="1">'COMPARISON -SETTLEMENT'!$38:$55,'COMPARISON -SETTLEMENT'!$99:$118</definedName>
    <definedName name="Z_A15D1962_B049_11D2_8670_0000832CEEE8_.wvu.Rows" localSheetId="6" hidden="1">'no print-ADJ SUMMARY'!$39:$56,'no print-ADJ SUMMARY'!#REF!</definedName>
  </definedNames>
  <calcPr calcId="152511"/>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workbook>
</file>

<file path=xl/calcChain.xml><?xml version="1.0" encoding="utf-8"?>
<calcChain xmlns="http://schemas.openxmlformats.org/spreadsheetml/2006/main">
  <c r="AQ55" i="1" l="1"/>
  <c r="Q55" i="1" l="1"/>
  <c r="A4" i="52" l="1"/>
  <c r="A4" i="51"/>
  <c r="A4" i="50"/>
  <c r="Q14" i="99" l="1"/>
  <c r="Q50" i="99"/>
  <c r="Q51" i="99"/>
  <c r="Q52" i="99"/>
  <c r="Q53" i="99"/>
  <c r="Q49" i="99"/>
  <c r="E35" i="51" l="1"/>
  <c r="E33" i="51"/>
  <c r="E23" i="51" l="1"/>
  <c r="P10" i="51" l="1"/>
  <c r="P14" i="51" s="1"/>
  <c r="P12" i="51"/>
  <c r="H48" i="99"/>
  <c r="B48" i="99"/>
  <c r="A48" i="99"/>
  <c r="E48" i="3"/>
  <c r="C48" i="3"/>
  <c r="B48" i="3"/>
  <c r="A48" i="3"/>
  <c r="AR42" i="1" l="1"/>
  <c r="AR25" i="1"/>
  <c r="AQ77" i="1" l="1"/>
  <c r="AQ76" i="1"/>
  <c r="AQ74" i="1"/>
  <c r="AQ71" i="1"/>
  <c r="AQ70" i="1"/>
  <c r="AQ69" i="1"/>
  <c r="AQ68" i="1"/>
  <c r="AQ67" i="1"/>
  <c r="AQ66" i="1"/>
  <c r="AQ64" i="1"/>
  <c r="AQ63" i="1"/>
  <c r="AQ62" i="1"/>
  <c r="AQ61" i="1"/>
  <c r="AQ60" i="1"/>
  <c r="AQ59" i="1"/>
  <c r="AQ53" i="1"/>
  <c r="AQ52" i="1"/>
  <c r="AQ43" i="1"/>
  <c r="AQ42" i="1"/>
  <c r="AQ38" i="1"/>
  <c r="AQ37" i="1"/>
  <c r="AQ36" i="1"/>
  <c r="AQ32" i="1"/>
  <c r="AQ31" i="1"/>
  <c r="AQ30" i="1"/>
  <c r="AQ27" i="1"/>
  <c r="AQ26" i="1"/>
  <c r="AQ25" i="1"/>
  <c r="AQ24" i="1"/>
  <c r="AQ23" i="1"/>
  <c r="AQ22" i="1"/>
  <c r="AQ19" i="1"/>
  <c r="AQ18" i="1"/>
  <c r="AQ17" i="1"/>
  <c r="AQ16" i="1"/>
  <c r="AQ15" i="1"/>
  <c r="AQ14" i="1"/>
  <c r="AP23" i="1" l="1"/>
  <c r="Y71" i="1" l="1"/>
  <c r="Y64" i="1"/>
  <c r="Y72" i="1" s="1"/>
  <c r="Y75" i="1" s="1"/>
  <c r="Y79" i="1" s="1"/>
  <c r="Y44" i="1"/>
  <c r="Y45" i="1" s="1"/>
  <c r="Y34" i="1"/>
  <c r="Y28" i="1"/>
  <c r="Y26" i="1"/>
  <c r="Y17" i="1"/>
  <c r="Y19" i="1" s="1"/>
  <c r="Y47" i="1" s="1"/>
  <c r="AO42" i="1"/>
  <c r="AO25" i="1"/>
  <c r="Y50" i="1" l="1"/>
  <c r="AR71" i="1"/>
  <c r="AP71" i="1" l="1"/>
  <c r="AP64" i="1"/>
  <c r="AP44" i="1"/>
  <c r="AP34" i="1"/>
  <c r="AP28" i="1"/>
  <c r="AP17" i="1"/>
  <c r="AP19" i="1" s="1"/>
  <c r="AP72" i="1" l="1"/>
  <c r="AP75" i="1" s="1"/>
  <c r="AP79" i="1" s="1"/>
  <c r="AP45" i="1"/>
  <c r="AP47" i="1" s="1"/>
  <c r="AP50" i="1" l="1"/>
  <c r="AD23" i="1"/>
  <c r="AD18" i="1"/>
  <c r="B47" i="99" l="1"/>
  <c r="AK7" i="113"/>
  <c r="AK8" i="113"/>
  <c r="AK9" i="113"/>
  <c r="AK11" i="113"/>
  <c r="AK14" i="113"/>
  <c r="AK15" i="113"/>
  <c r="AK16" i="113"/>
  <c r="AK18" i="113"/>
  <c r="AK23" i="113"/>
  <c r="AK24" i="113"/>
  <c r="AK26" i="113"/>
  <c r="AK27" i="113"/>
  <c r="AK31" i="113"/>
  <c r="AK32" i="113"/>
  <c r="AK33" i="113"/>
  <c r="AK36" i="113"/>
  <c r="AK37" i="113"/>
  <c r="AK38" i="113"/>
  <c r="AK41" i="113"/>
  <c r="AK43" i="113"/>
  <c r="AK49" i="113"/>
  <c r="AK52" i="113"/>
  <c r="AK53" i="113"/>
  <c r="AK59" i="113"/>
  <c r="AK60" i="113"/>
  <c r="AK61" i="113"/>
  <c r="AK62" i="113"/>
  <c r="AK63" i="113"/>
  <c r="AK66" i="113"/>
  <c r="AK67" i="113"/>
  <c r="AK68" i="113"/>
  <c r="AK69" i="113"/>
  <c r="AK74" i="113"/>
  <c r="AK76" i="113"/>
  <c r="AK77" i="113"/>
  <c r="AK78" i="113"/>
  <c r="AL7" i="113"/>
  <c r="AL8" i="113"/>
  <c r="AL9" i="113"/>
  <c r="AL10" i="113"/>
  <c r="AL11" i="113"/>
  <c r="AL14" i="113"/>
  <c r="AL15" i="113"/>
  <c r="AL16" i="113"/>
  <c r="AL18" i="113"/>
  <c r="AL23" i="113"/>
  <c r="AL24" i="113"/>
  <c r="AL25" i="113"/>
  <c r="AL26" i="113"/>
  <c r="AL27" i="113"/>
  <c r="AL31" i="113"/>
  <c r="AL32" i="113"/>
  <c r="AL33" i="113"/>
  <c r="AL36" i="113"/>
  <c r="AL37" i="113"/>
  <c r="AL38" i="113"/>
  <c r="AL41" i="113"/>
  <c r="AL42" i="113"/>
  <c r="AL43" i="113"/>
  <c r="AL49" i="113"/>
  <c r="AL52" i="113"/>
  <c r="AL53" i="113"/>
  <c r="AL62" i="113"/>
  <c r="AL69" i="113"/>
  <c r="AL74" i="113"/>
  <c r="AL76" i="113"/>
  <c r="AL77" i="113"/>
  <c r="AL78" i="113"/>
  <c r="C47" i="3"/>
  <c r="B43" i="48" s="1"/>
  <c r="B47" i="3"/>
  <c r="AL70" i="113" l="1"/>
  <c r="AL68" i="113"/>
  <c r="AL67" i="113"/>
  <c r="AL66" i="113"/>
  <c r="AL59" i="113"/>
  <c r="AL60" i="113"/>
  <c r="AL61" i="113"/>
  <c r="AL63" i="113"/>
  <c r="AO71" i="1"/>
  <c r="AK71" i="113" s="1"/>
  <c r="AK70" i="113"/>
  <c r="AO64" i="1"/>
  <c r="AK42" i="113"/>
  <c r="AO34" i="1"/>
  <c r="AK25" i="113"/>
  <c r="AO17" i="1"/>
  <c r="AO44" i="1" l="1"/>
  <c r="AK44" i="113" s="1"/>
  <c r="AO28" i="1"/>
  <c r="AK28" i="113" s="1"/>
  <c r="AO72" i="1"/>
  <c r="AK64" i="113"/>
  <c r="AO19" i="1"/>
  <c r="AK17" i="113"/>
  <c r="AK34" i="113"/>
  <c r="U23" i="1"/>
  <c r="AU28" i="1"/>
  <c r="AK19" i="113" l="1"/>
  <c r="AO45" i="1"/>
  <c r="AK45" i="113" s="1"/>
  <c r="AO75" i="1"/>
  <c r="AK72" i="113"/>
  <c r="E18" i="52"/>
  <c r="E20" i="52" s="1"/>
  <c r="L25" i="1"/>
  <c r="AO79" i="1" l="1"/>
  <c r="AK75" i="113"/>
  <c r="AO47" i="1"/>
  <c r="B51" i="99"/>
  <c r="C53" i="3"/>
  <c r="B47" i="48" s="1"/>
  <c r="B53" i="3"/>
  <c r="AO7" i="113"/>
  <c r="AO8" i="113"/>
  <c r="AO9" i="113"/>
  <c r="AO11" i="113"/>
  <c r="AO14" i="113"/>
  <c r="AO15" i="113"/>
  <c r="AO16" i="113"/>
  <c r="AO18" i="113"/>
  <c r="AO23" i="113"/>
  <c r="AO24" i="113"/>
  <c r="AO25" i="113"/>
  <c r="AO26" i="113"/>
  <c r="AO27" i="113"/>
  <c r="AO31" i="113"/>
  <c r="AO32" i="113"/>
  <c r="AO33" i="113"/>
  <c r="AO36" i="113"/>
  <c r="AO37" i="113"/>
  <c r="AO38" i="113"/>
  <c r="AO41" i="113"/>
  <c r="AO42" i="113"/>
  <c r="AO43" i="113"/>
  <c r="AO49" i="113"/>
  <c r="AO52" i="113"/>
  <c r="AO53" i="113"/>
  <c r="AO59" i="113"/>
  <c r="AO60" i="113"/>
  <c r="AO61" i="113"/>
  <c r="AO62" i="113"/>
  <c r="AO63" i="113"/>
  <c r="AO66" i="113"/>
  <c r="AO67" i="113"/>
  <c r="AO68" i="113"/>
  <c r="AO69" i="113"/>
  <c r="AO70" i="113"/>
  <c r="AO74" i="113"/>
  <c r="AO76" i="113"/>
  <c r="AO77" i="113"/>
  <c r="AO78" i="113"/>
  <c r="AK47" i="113" l="1"/>
  <c r="AO50" i="1"/>
  <c r="AK50" i="113" s="1"/>
  <c r="H47" i="99"/>
  <c r="K47" i="99" s="1"/>
  <c r="E47" i="3"/>
  <c r="F43" i="48" s="1"/>
  <c r="G43" i="48" s="1"/>
  <c r="AK79" i="113"/>
  <c r="AR10" i="1"/>
  <c r="AL28" i="113"/>
  <c r="AL34" i="113"/>
  <c r="AL44" i="113"/>
  <c r="AL64" i="113"/>
  <c r="AL71" i="113"/>
  <c r="AL19" i="113" l="1"/>
  <c r="AL17" i="113"/>
  <c r="AL47" i="113" l="1"/>
  <c r="AL45" i="113"/>
  <c r="AL72" i="113"/>
  <c r="AL50" i="113" l="1"/>
  <c r="AL79" i="113"/>
  <c r="AL75" i="113"/>
  <c r="AT71" i="1" l="1"/>
  <c r="AO71" i="113" s="1"/>
  <c r="AT64" i="1"/>
  <c r="AO64" i="113" s="1"/>
  <c r="AT44" i="1"/>
  <c r="AO44" i="113" s="1"/>
  <c r="AT34" i="1"/>
  <c r="AO34" i="113" s="1"/>
  <c r="AT28" i="1"/>
  <c r="AO28" i="113" s="1"/>
  <c r="AT17" i="1"/>
  <c r="AT19" i="1" l="1"/>
  <c r="AO19" i="113" s="1"/>
  <c r="AO17" i="113"/>
  <c r="AT72" i="1"/>
  <c r="AT45" i="1"/>
  <c r="AT75" i="1" l="1"/>
  <c r="AO72" i="113"/>
  <c r="AT47" i="1"/>
  <c r="AO45" i="113"/>
  <c r="AT50" i="1" l="1"/>
  <c r="AO50" i="113" s="1"/>
  <c r="AO47" i="113"/>
  <c r="AT79" i="1"/>
  <c r="AO75" i="113"/>
  <c r="N50" i="1"/>
  <c r="AO79" i="113" l="1"/>
  <c r="H51" i="99"/>
  <c r="K51" i="99" s="1"/>
  <c r="E53" i="3"/>
  <c r="F47" i="48" s="1"/>
  <c r="G47" i="48" l="1"/>
  <c r="AM41" i="1"/>
  <c r="AM36" i="1"/>
  <c r="AM33" i="1"/>
  <c r="U41" i="1"/>
  <c r="U36" i="1"/>
  <c r="U33" i="1"/>
  <c r="R33" i="1"/>
  <c r="S41" i="1"/>
  <c r="S36" i="1"/>
  <c r="R41" i="1"/>
  <c r="R36" i="1"/>
  <c r="S33" i="1" l="1"/>
  <c r="B46" i="99"/>
  <c r="AJ7" i="113"/>
  <c r="AJ8" i="113"/>
  <c r="AJ9" i="113"/>
  <c r="AJ11" i="113"/>
  <c r="AJ14" i="113"/>
  <c r="AJ15" i="113"/>
  <c r="AJ16" i="113"/>
  <c r="AJ18" i="113"/>
  <c r="AJ23" i="113"/>
  <c r="AJ24" i="113"/>
  <c r="AJ25" i="113"/>
  <c r="AJ26" i="113"/>
  <c r="AJ27" i="113"/>
  <c r="AJ31" i="113"/>
  <c r="AJ32" i="113"/>
  <c r="AJ33" i="113"/>
  <c r="AJ36" i="113"/>
  <c r="AJ37" i="113"/>
  <c r="AJ38" i="113"/>
  <c r="AJ41" i="113"/>
  <c r="AJ42" i="113"/>
  <c r="AJ43" i="113"/>
  <c r="AJ49" i="113"/>
  <c r="AJ52" i="113"/>
  <c r="AJ53" i="113"/>
  <c r="AJ59" i="113"/>
  <c r="AJ60" i="113"/>
  <c r="AJ61" i="113"/>
  <c r="AJ62" i="113"/>
  <c r="AJ63" i="113"/>
  <c r="AJ66" i="113"/>
  <c r="AJ67" i="113"/>
  <c r="AJ68" i="113"/>
  <c r="AJ69" i="113"/>
  <c r="AJ70" i="113"/>
  <c r="AJ74" i="113"/>
  <c r="AJ76" i="113"/>
  <c r="AJ77" i="113"/>
  <c r="AJ78" i="113"/>
  <c r="C46" i="3"/>
  <c r="B42" i="48" s="1"/>
  <c r="B46" i="3"/>
  <c r="AN71" i="1"/>
  <c r="AJ71" i="113" s="1"/>
  <c r="AN64" i="1"/>
  <c r="AJ64" i="113" s="1"/>
  <c r="AN44" i="1"/>
  <c r="AN34" i="1"/>
  <c r="AJ34" i="113" s="1"/>
  <c r="AN28" i="1"/>
  <c r="AJ28" i="113" s="1"/>
  <c r="AN17" i="1"/>
  <c r="AN19" i="1" s="1"/>
  <c r="AJ19" i="113" s="1"/>
  <c r="F84" i="111"/>
  <c r="F85" i="111"/>
  <c r="F86" i="111"/>
  <c r="F87" i="111"/>
  <c r="F88" i="111"/>
  <c r="F89" i="111"/>
  <c r="F90" i="111"/>
  <c r="F91" i="111"/>
  <c r="F92" i="111"/>
  <c r="F368" i="111"/>
  <c r="F352" i="111"/>
  <c r="F291" i="111"/>
  <c r="F236" i="111"/>
  <c r="F225" i="111"/>
  <c r="F213" i="111"/>
  <c r="F167" i="111"/>
  <c r="F96" i="111"/>
  <c r="F177" i="111"/>
  <c r="F190" i="111"/>
  <c r="F14" i="111" l="1"/>
  <c r="AN72" i="1"/>
  <c r="AN75" i="1" s="1"/>
  <c r="AN79" i="1" s="1"/>
  <c r="E46" i="3" s="1"/>
  <c r="F42" i="48" s="1"/>
  <c r="G42" i="48" s="1"/>
  <c r="AN45" i="1"/>
  <c r="AJ45" i="113" s="1"/>
  <c r="AJ44" i="113"/>
  <c r="AJ17" i="113"/>
  <c r="B45" i="99"/>
  <c r="H46" i="99" l="1"/>
  <c r="K46" i="99" s="1"/>
  <c r="AJ79" i="113"/>
  <c r="AJ75" i="113"/>
  <c r="AJ72" i="113"/>
  <c r="AN47" i="1"/>
  <c r="AJ47" i="113" s="1"/>
  <c r="C45" i="3"/>
  <c r="B41" i="48" s="1"/>
  <c r="B45" i="3"/>
  <c r="C43" i="3"/>
  <c r="B43" i="3"/>
  <c r="AQ7" i="113"/>
  <c r="AQ8" i="113"/>
  <c r="AQ9" i="113"/>
  <c r="AQ11" i="113"/>
  <c r="AQ14" i="113"/>
  <c r="AQ15" i="113"/>
  <c r="AQ16" i="113"/>
  <c r="AQ18" i="113"/>
  <c r="AQ23" i="113"/>
  <c r="AQ24" i="113"/>
  <c r="AQ25" i="113"/>
  <c r="AQ26" i="113"/>
  <c r="AQ27" i="113"/>
  <c r="AQ31" i="113"/>
  <c r="AQ32" i="113"/>
  <c r="AQ33" i="113"/>
  <c r="AQ36" i="113"/>
  <c r="AQ37" i="113"/>
  <c r="AQ38" i="113"/>
  <c r="AQ42" i="113"/>
  <c r="AQ43" i="113"/>
  <c r="AQ49" i="113"/>
  <c r="AQ52" i="113"/>
  <c r="AQ53" i="113"/>
  <c r="AQ59" i="113"/>
  <c r="AQ60" i="113"/>
  <c r="AQ61" i="113"/>
  <c r="AQ62" i="113"/>
  <c r="AQ63" i="113"/>
  <c r="AQ66" i="113"/>
  <c r="AQ67" i="113"/>
  <c r="AQ68" i="113"/>
  <c r="AQ69" i="113"/>
  <c r="AQ70" i="113"/>
  <c r="AQ74" i="113"/>
  <c r="AQ76" i="113"/>
  <c r="AQ77" i="113"/>
  <c r="AQ78" i="113"/>
  <c r="AP7" i="113"/>
  <c r="AI7" i="113"/>
  <c r="AH7" i="113"/>
  <c r="AP8" i="113"/>
  <c r="AI8" i="113"/>
  <c r="AH8" i="113"/>
  <c r="AP9" i="113"/>
  <c r="AI9" i="113"/>
  <c r="AH9" i="113"/>
  <c r="AP11" i="113"/>
  <c r="AI11" i="113"/>
  <c r="AH11" i="113"/>
  <c r="AP14" i="113"/>
  <c r="AI14" i="113"/>
  <c r="AH14" i="113"/>
  <c r="AP15" i="113"/>
  <c r="AI15" i="113"/>
  <c r="AH15" i="113"/>
  <c r="AP16" i="113"/>
  <c r="AI16" i="113"/>
  <c r="AH16" i="113"/>
  <c r="AP18" i="113"/>
  <c r="AI18" i="113"/>
  <c r="AH18" i="113"/>
  <c r="AH23" i="113"/>
  <c r="AP24" i="113"/>
  <c r="AI24" i="113"/>
  <c r="AH24" i="113"/>
  <c r="AP25" i="113"/>
  <c r="AI25" i="113"/>
  <c r="AH25" i="113"/>
  <c r="AP26" i="113"/>
  <c r="AI26" i="113"/>
  <c r="AH26" i="113"/>
  <c r="AP27" i="113"/>
  <c r="AI27" i="113"/>
  <c r="AH27" i="113"/>
  <c r="AP31" i="113"/>
  <c r="AI31" i="113"/>
  <c r="AH31" i="113"/>
  <c r="AP32" i="113"/>
  <c r="AI32" i="113"/>
  <c r="AH32" i="113"/>
  <c r="AP33" i="113"/>
  <c r="AI33" i="113"/>
  <c r="AH33" i="113"/>
  <c r="AP36" i="113"/>
  <c r="AI36" i="113"/>
  <c r="AH36" i="113"/>
  <c r="AP37" i="113"/>
  <c r="AI37" i="113"/>
  <c r="AH37" i="113"/>
  <c r="AP38" i="113"/>
  <c r="AI38" i="113"/>
  <c r="AH38" i="113"/>
  <c r="AH41" i="113"/>
  <c r="AP42" i="113"/>
  <c r="AI42" i="113"/>
  <c r="AH42" i="113"/>
  <c r="AP43" i="113"/>
  <c r="AI43" i="113"/>
  <c r="AH43" i="113"/>
  <c r="AP49" i="113"/>
  <c r="AI49" i="113"/>
  <c r="AH49" i="113"/>
  <c r="AP52" i="113"/>
  <c r="AI52" i="113"/>
  <c r="AH52" i="113"/>
  <c r="AP53" i="113"/>
  <c r="AI53" i="113"/>
  <c r="AH53" i="113"/>
  <c r="AP59" i="113"/>
  <c r="AI59" i="113"/>
  <c r="AH59" i="113"/>
  <c r="AP60" i="113"/>
  <c r="AI60" i="113"/>
  <c r="AH60" i="113"/>
  <c r="AP61" i="113"/>
  <c r="AI61" i="113"/>
  <c r="AH61" i="113"/>
  <c r="AP62" i="113"/>
  <c r="AI62" i="113"/>
  <c r="AH62" i="113"/>
  <c r="AP63" i="113"/>
  <c r="AI63" i="113"/>
  <c r="AH63" i="113"/>
  <c r="AP66" i="113"/>
  <c r="AI66" i="113"/>
  <c r="AH66" i="113"/>
  <c r="AP67" i="113"/>
  <c r="AI67" i="113"/>
  <c r="AH67" i="113"/>
  <c r="AP68" i="113"/>
  <c r="AI68" i="113"/>
  <c r="AH68" i="113"/>
  <c r="AP69" i="113"/>
  <c r="AI69" i="113"/>
  <c r="AH69" i="113"/>
  <c r="AP70" i="113"/>
  <c r="AI70" i="113"/>
  <c r="AH70" i="113"/>
  <c r="AP74" i="113"/>
  <c r="AI74" i="113"/>
  <c r="AH74" i="113"/>
  <c r="AP76" i="113"/>
  <c r="AI76" i="113"/>
  <c r="AH76" i="113"/>
  <c r="AP77" i="113"/>
  <c r="AI77" i="113"/>
  <c r="AH77" i="113"/>
  <c r="AP78" i="113"/>
  <c r="AI78" i="113"/>
  <c r="AH78" i="113"/>
  <c r="X7" i="113"/>
  <c r="Y7" i="113"/>
  <c r="W7" i="113"/>
  <c r="Z7" i="113"/>
  <c r="AA7" i="113"/>
  <c r="AB7" i="113"/>
  <c r="AC7" i="113"/>
  <c r="AD7" i="113"/>
  <c r="AE7" i="113"/>
  <c r="AF7" i="113"/>
  <c r="AG7" i="113"/>
  <c r="AM7" i="113"/>
  <c r="AN7" i="113"/>
  <c r="X8" i="113"/>
  <c r="Y8" i="113"/>
  <c r="W8" i="113"/>
  <c r="Z8" i="113"/>
  <c r="AA8" i="113"/>
  <c r="AB8" i="113"/>
  <c r="AC8" i="113"/>
  <c r="AD8" i="113"/>
  <c r="AE8" i="113"/>
  <c r="AF8" i="113"/>
  <c r="AG8" i="113"/>
  <c r="AM8" i="113"/>
  <c r="AN8" i="113"/>
  <c r="X9" i="113"/>
  <c r="Y9" i="113"/>
  <c r="W9" i="113"/>
  <c r="Z9" i="113"/>
  <c r="AA9" i="113"/>
  <c r="AB9" i="113"/>
  <c r="AC9" i="113"/>
  <c r="AD9" i="113"/>
  <c r="AE9" i="113"/>
  <c r="AF9" i="113"/>
  <c r="AG9" i="113"/>
  <c r="AM9" i="113"/>
  <c r="AN9" i="113"/>
  <c r="Z10" i="113"/>
  <c r="X11" i="113"/>
  <c r="Y11" i="113"/>
  <c r="W11" i="113"/>
  <c r="Z11" i="113"/>
  <c r="AA11" i="113"/>
  <c r="AB11" i="113"/>
  <c r="AC11" i="113"/>
  <c r="AD11" i="113"/>
  <c r="AE11" i="113"/>
  <c r="AF11" i="113"/>
  <c r="AG11" i="113"/>
  <c r="AM11" i="113"/>
  <c r="AN11" i="113"/>
  <c r="X14" i="113"/>
  <c r="Y14" i="113"/>
  <c r="W14" i="113"/>
  <c r="Z14" i="113"/>
  <c r="AA14" i="113"/>
  <c r="AB14" i="113"/>
  <c r="AC14" i="113"/>
  <c r="AD14" i="113"/>
  <c r="AE14" i="113"/>
  <c r="AF14" i="113"/>
  <c r="AG14" i="113"/>
  <c r="AM14" i="113"/>
  <c r="AN14" i="113"/>
  <c r="X15" i="113"/>
  <c r="Y15" i="113"/>
  <c r="W15" i="113"/>
  <c r="Z15" i="113"/>
  <c r="AA15" i="113"/>
  <c r="AB15" i="113"/>
  <c r="AC15" i="113"/>
  <c r="AD15" i="113"/>
  <c r="AE15" i="113"/>
  <c r="AF15" i="113"/>
  <c r="AG15" i="113"/>
  <c r="AM15" i="113"/>
  <c r="AN15" i="113"/>
  <c r="X16" i="113"/>
  <c r="Y16" i="113"/>
  <c r="W16" i="113"/>
  <c r="Z16" i="113"/>
  <c r="AA16" i="113"/>
  <c r="AB16" i="113"/>
  <c r="AC16" i="113"/>
  <c r="AD16" i="113"/>
  <c r="AE16" i="113"/>
  <c r="AF16" i="113"/>
  <c r="AG16" i="113"/>
  <c r="AM16" i="113"/>
  <c r="AN16" i="113"/>
  <c r="X18" i="113"/>
  <c r="Y18" i="113"/>
  <c r="W18" i="113"/>
  <c r="AA18" i="113"/>
  <c r="AB18" i="113"/>
  <c r="AC18" i="113"/>
  <c r="AD18" i="113"/>
  <c r="AE18" i="113"/>
  <c r="AF18" i="113"/>
  <c r="AG18" i="113"/>
  <c r="AM18" i="113"/>
  <c r="AN18" i="113"/>
  <c r="X23" i="113"/>
  <c r="Y23" i="113"/>
  <c r="W23" i="113"/>
  <c r="AA23" i="113"/>
  <c r="AC23" i="113"/>
  <c r="AD23" i="113"/>
  <c r="AE23" i="113"/>
  <c r="AF23" i="113"/>
  <c r="AG23" i="113"/>
  <c r="AM23" i="113"/>
  <c r="AN23" i="113"/>
  <c r="X24" i="113"/>
  <c r="Y24" i="113"/>
  <c r="W24" i="113"/>
  <c r="Z24" i="113"/>
  <c r="AA24" i="113"/>
  <c r="AB24" i="113"/>
  <c r="AC24" i="113"/>
  <c r="AD24" i="113"/>
  <c r="AE24" i="113"/>
  <c r="AF24" i="113"/>
  <c r="AG24" i="113"/>
  <c r="AM24" i="113"/>
  <c r="AN24" i="113"/>
  <c r="X25" i="113"/>
  <c r="Y25" i="113"/>
  <c r="W25" i="113"/>
  <c r="Z25" i="113"/>
  <c r="AA25" i="113"/>
  <c r="AB25" i="113"/>
  <c r="AC25" i="113"/>
  <c r="AD25" i="113"/>
  <c r="AE25" i="113"/>
  <c r="AF25" i="113"/>
  <c r="AG25" i="113"/>
  <c r="X26" i="113"/>
  <c r="Y26" i="113"/>
  <c r="W26" i="113"/>
  <c r="Z26" i="113"/>
  <c r="AA26" i="113"/>
  <c r="AB26" i="113"/>
  <c r="AC26" i="113"/>
  <c r="AD26" i="113"/>
  <c r="AE26" i="113"/>
  <c r="AF26" i="113"/>
  <c r="AG26" i="113"/>
  <c r="AM26" i="113"/>
  <c r="AN26" i="113"/>
  <c r="X27" i="113"/>
  <c r="Y27" i="113"/>
  <c r="W27" i="113"/>
  <c r="Z27" i="113"/>
  <c r="AA27" i="113"/>
  <c r="AB27" i="113"/>
  <c r="AC27" i="113"/>
  <c r="AD27" i="113"/>
  <c r="AE27" i="113"/>
  <c r="AF27" i="113"/>
  <c r="AG27" i="113"/>
  <c r="AM27" i="113"/>
  <c r="AN27" i="113"/>
  <c r="X31" i="113"/>
  <c r="Y31" i="113"/>
  <c r="W31" i="113"/>
  <c r="Z31" i="113"/>
  <c r="AA31" i="113"/>
  <c r="AC31" i="113"/>
  <c r="AD31" i="113"/>
  <c r="AE31" i="113"/>
  <c r="AF31" i="113"/>
  <c r="AG31" i="113"/>
  <c r="AM31" i="113"/>
  <c r="AN31" i="113"/>
  <c r="X32" i="113"/>
  <c r="Y32" i="113"/>
  <c r="W32" i="113"/>
  <c r="Z32" i="113"/>
  <c r="AA32" i="113"/>
  <c r="AB32" i="113"/>
  <c r="AC32" i="113"/>
  <c r="AD32" i="113"/>
  <c r="AE32" i="113"/>
  <c r="AF32" i="113"/>
  <c r="AG32" i="113"/>
  <c r="AM32" i="113"/>
  <c r="AN32" i="113"/>
  <c r="X33" i="113"/>
  <c r="Y33" i="113"/>
  <c r="W33" i="113"/>
  <c r="Z33" i="113"/>
  <c r="AA33" i="113"/>
  <c r="AB33" i="113"/>
  <c r="AC33" i="113"/>
  <c r="AD33" i="113"/>
  <c r="AE33" i="113"/>
  <c r="AF33" i="113"/>
  <c r="AG33" i="113"/>
  <c r="AM33" i="113"/>
  <c r="AN33" i="113"/>
  <c r="X36" i="113"/>
  <c r="Y36" i="113"/>
  <c r="W36" i="113"/>
  <c r="Z36" i="113"/>
  <c r="AA36" i="113"/>
  <c r="AC36" i="113"/>
  <c r="AD36" i="113"/>
  <c r="AE36" i="113"/>
  <c r="AF36" i="113"/>
  <c r="AG36" i="113"/>
  <c r="AM36" i="113"/>
  <c r="AN36" i="113"/>
  <c r="X37" i="113"/>
  <c r="Y37" i="113"/>
  <c r="W37" i="113"/>
  <c r="Z37" i="113"/>
  <c r="AA37" i="113"/>
  <c r="AC37" i="113"/>
  <c r="AD37" i="113"/>
  <c r="AE37" i="113"/>
  <c r="AF37" i="113"/>
  <c r="AG37" i="113"/>
  <c r="AM37" i="113"/>
  <c r="AN37" i="113"/>
  <c r="X38" i="113"/>
  <c r="Y38" i="113"/>
  <c r="W38" i="113"/>
  <c r="Z38" i="113"/>
  <c r="AA38" i="113"/>
  <c r="AC38" i="113"/>
  <c r="AD38" i="113"/>
  <c r="AE38" i="113"/>
  <c r="AF38" i="113"/>
  <c r="AG38" i="113"/>
  <c r="AM38" i="113"/>
  <c r="AN38" i="113"/>
  <c r="Y41" i="113"/>
  <c r="W41" i="113"/>
  <c r="Z41" i="113"/>
  <c r="AA41" i="113"/>
  <c r="AC41" i="113"/>
  <c r="AD41" i="113"/>
  <c r="AE41" i="113"/>
  <c r="AF41" i="113"/>
  <c r="AG41" i="113"/>
  <c r="AM41" i="113"/>
  <c r="AN41" i="113"/>
  <c r="X42" i="113"/>
  <c r="Y42" i="113"/>
  <c r="W42" i="113"/>
  <c r="Z42" i="113"/>
  <c r="AA42" i="113"/>
  <c r="AB42" i="113"/>
  <c r="AC42" i="113"/>
  <c r="AD42" i="113"/>
  <c r="AE42" i="113"/>
  <c r="AF42" i="113"/>
  <c r="AG42" i="113"/>
  <c r="X43" i="113"/>
  <c r="Y43" i="113"/>
  <c r="W43" i="113"/>
  <c r="Z43" i="113"/>
  <c r="AA43" i="113"/>
  <c r="AB43" i="113"/>
  <c r="AC43" i="113"/>
  <c r="AD43" i="113"/>
  <c r="AE43" i="113"/>
  <c r="AF43" i="113"/>
  <c r="AG43" i="113"/>
  <c r="AM43" i="113"/>
  <c r="AN43" i="113"/>
  <c r="X49" i="113"/>
  <c r="Y49" i="113"/>
  <c r="W49" i="113"/>
  <c r="Z49" i="113"/>
  <c r="AA49" i="113"/>
  <c r="AB49" i="113"/>
  <c r="AC49" i="113"/>
  <c r="AD49" i="113"/>
  <c r="AE49" i="113"/>
  <c r="AF49" i="113"/>
  <c r="AG49" i="113"/>
  <c r="AM49" i="113"/>
  <c r="AN49" i="113"/>
  <c r="W51" i="113"/>
  <c r="X52" i="113"/>
  <c r="Y52" i="113"/>
  <c r="W52" i="113"/>
  <c r="Z52" i="113"/>
  <c r="AA52" i="113"/>
  <c r="AB52" i="113"/>
  <c r="AC52" i="113"/>
  <c r="AD52" i="113"/>
  <c r="AE52" i="113"/>
  <c r="AF52" i="113"/>
  <c r="AG52" i="113"/>
  <c r="AM52" i="113"/>
  <c r="AN52" i="113"/>
  <c r="X53" i="113"/>
  <c r="Y53" i="113"/>
  <c r="W53" i="113"/>
  <c r="Z53" i="113"/>
  <c r="AA53" i="113"/>
  <c r="AB53" i="113"/>
  <c r="AC53" i="113"/>
  <c r="AD53" i="113"/>
  <c r="AE53" i="113"/>
  <c r="AF53" i="113"/>
  <c r="AG53" i="113"/>
  <c r="AM53" i="113"/>
  <c r="AN53" i="113"/>
  <c r="X59" i="113"/>
  <c r="Y59" i="113"/>
  <c r="W59" i="113"/>
  <c r="Z59" i="113"/>
  <c r="AA59" i="113"/>
  <c r="AB59" i="113"/>
  <c r="AC59" i="113"/>
  <c r="AD59" i="113"/>
  <c r="AE59" i="113"/>
  <c r="AF59" i="113"/>
  <c r="AG59" i="113"/>
  <c r="AM59" i="113"/>
  <c r="AN59" i="113"/>
  <c r="X60" i="113"/>
  <c r="Y60" i="113"/>
  <c r="W60" i="113"/>
  <c r="Z60" i="113"/>
  <c r="AA60" i="113"/>
  <c r="AB60" i="113"/>
  <c r="AC60" i="113"/>
  <c r="AD60" i="113"/>
  <c r="AE60" i="113"/>
  <c r="AF60" i="113"/>
  <c r="AG60" i="113"/>
  <c r="AM60" i="113"/>
  <c r="AN60" i="113"/>
  <c r="X61" i="113"/>
  <c r="Y61" i="113"/>
  <c r="W61" i="113"/>
  <c r="Z61" i="113"/>
  <c r="AA61" i="113"/>
  <c r="AB61" i="113"/>
  <c r="AC61" i="113"/>
  <c r="AD61" i="113"/>
  <c r="AE61" i="113"/>
  <c r="AF61" i="113"/>
  <c r="AG61" i="113"/>
  <c r="AM61" i="113"/>
  <c r="AN61" i="113"/>
  <c r="X62" i="113"/>
  <c r="Y62" i="113"/>
  <c r="W62" i="113"/>
  <c r="Z62" i="113"/>
  <c r="AA62" i="113"/>
  <c r="AB62" i="113"/>
  <c r="AC62" i="113"/>
  <c r="AD62" i="113"/>
  <c r="AE62" i="113"/>
  <c r="AF62" i="113"/>
  <c r="AG62" i="113"/>
  <c r="AM62" i="113"/>
  <c r="AN62" i="113"/>
  <c r="X63" i="113"/>
  <c r="Y63" i="113"/>
  <c r="W63" i="113"/>
  <c r="Z63" i="113"/>
  <c r="AA63" i="113"/>
  <c r="AB63" i="113"/>
  <c r="AC63" i="113"/>
  <c r="AD63" i="113"/>
  <c r="AE63" i="113"/>
  <c r="AF63" i="113"/>
  <c r="AG63" i="113"/>
  <c r="AM63" i="113"/>
  <c r="AN63" i="113"/>
  <c r="X66" i="113"/>
  <c r="Y66" i="113"/>
  <c r="W66" i="113"/>
  <c r="Z66" i="113"/>
  <c r="AA66" i="113"/>
  <c r="AB66" i="113"/>
  <c r="AC66" i="113"/>
  <c r="AD66" i="113"/>
  <c r="AE66" i="113"/>
  <c r="AF66" i="113"/>
  <c r="AG66" i="113"/>
  <c r="AM66" i="113"/>
  <c r="AN66" i="113"/>
  <c r="X67" i="113"/>
  <c r="Y67" i="113"/>
  <c r="W67" i="113"/>
  <c r="Z67" i="113"/>
  <c r="AA67" i="113"/>
  <c r="AB67" i="113"/>
  <c r="AC67" i="113"/>
  <c r="AD67" i="113"/>
  <c r="AE67" i="113"/>
  <c r="AF67" i="113"/>
  <c r="AG67" i="113"/>
  <c r="AM67" i="113"/>
  <c r="AN67" i="113"/>
  <c r="X68" i="113"/>
  <c r="Y68" i="113"/>
  <c r="W68" i="113"/>
  <c r="Z68" i="113"/>
  <c r="AA68" i="113"/>
  <c r="AB68" i="113"/>
  <c r="AC68" i="113"/>
  <c r="AD68" i="113"/>
  <c r="AE68" i="113"/>
  <c r="AF68" i="113"/>
  <c r="AG68" i="113"/>
  <c r="AM68" i="113"/>
  <c r="AN68" i="113"/>
  <c r="X69" i="113"/>
  <c r="Y69" i="113"/>
  <c r="W69" i="113"/>
  <c r="Z69" i="113"/>
  <c r="AA69" i="113"/>
  <c r="AB69" i="113"/>
  <c r="AC69" i="113"/>
  <c r="AD69" i="113"/>
  <c r="AE69" i="113"/>
  <c r="AF69" i="113"/>
  <c r="AG69" i="113"/>
  <c r="AM69" i="113"/>
  <c r="AN69" i="113"/>
  <c r="X70" i="113"/>
  <c r="Y70" i="113"/>
  <c r="W70" i="113"/>
  <c r="Z70" i="113"/>
  <c r="AA70" i="113"/>
  <c r="AB70" i="113"/>
  <c r="AC70" i="113"/>
  <c r="AD70" i="113"/>
  <c r="AE70" i="113"/>
  <c r="AF70" i="113"/>
  <c r="AG70" i="113"/>
  <c r="AM70" i="113"/>
  <c r="AN70" i="113"/>
  <c r="X74" i="113"/>
  <c r="Y74" i="113"/>
  <c r="W74" i="113"/>
  <c r="Z74" i="113"/>
  <c r="AA74" i="113"/>
  <c r="AB74" i="113"/>
  <c r="AC74" i="113"/>
  <c r="AD74" i="113"/>
  <c r="AE74" i="113"/>
  <c r="AF74" i="113"/>
  <c r="AG74" i="113"/>
  <c r="AM74" i="113"/>
  <c r="AN74" i="113"/>
  <c r="X76" i="113"/>
  <c r="Y76" i="113"/>
  <c r="W76" i="113"/>
  <c r="Z76" i="113"/>
  <c r="AA76" i="113"/>
  <c r="AB76" i="113"/>
  <c r="AC76" i="113"/>
  <c r="AD76" i="113"/>
  <c r="AE76" i="113"/>
  <c r="AF76" i="113"/>
  <c r="AG76" i="113"/>
  <c r="AM76" i="113"/>
  <c r="AN76" i="113"/>
  <c r="X77" i="113"/>
  <c r="Y77" i="113"/>
  <c r="W77" i="113"/>
  <c r="Z77" i="113"/>
  <c r="AA77" i="113"/>
  <c r="AB77" i="113"/>
  <c r="AC77" i="113"/>
  <c r="AD77" i="113"/>
  <c r="AE77" i="113"/>
  <c r="AF77" i="113"/>
  <c r="AG77" i="113"/>
  <c r="AM77" i="113"/>
  <c r="AN77" i="113"/>
  <c r="X78" i="113"/>
  <c r="Y78" i="113"/>
  <c r="W78" i="113"/>
  <c r="Z78" i="113"/>
  <c r="AA78" i="113"/>
  <c r="AB78" i="113"/>
  <c r="AC78" i="113"/>
  <c r="AD78" i="113"/>
  <c r="AE78" i="113"/>
  <c r="AF78" i="113"/>
  <c r="AG78" i="113"/>
  <c r="AM78" i="113"/>
  <c r="AN78" i="113"/>
  <c r="S7" i="113"/>
  <c r="T7" i="113"/>
  <c r="U7" i="113"/>
  <c r="V7" i="113"/>
  <c r="S8" i="113"/>
  <c r="T8" i="113"/>
  <c r="U8" i="113"/>
  <c r="V8" i="113"/>
  <c r="S9" i="113"/>
  <c r="T9" i="113"/>
  <c r="U9" i="113"/>
  <c r="V9" i="113"/>
  <c r="S11" i="113"/>
  <c r="T11" i="113"/>
  <c r="U11" i="113"/>
  <c r="V11" i="113"/>
  <c r="S14" i="113"/>
  <c r="T14" i="113"/>
  <c r="U14" i="113"/>
  <c r="V14" i="113"/>
  <c r="S15" i="113"/>
  <c r="T15" i="113"/>
  <c r="U15" i="113"/>
  <c r="V15" i="113"/>
  <c r="S16" i="113"/>
  <c r="T16" i="113"/>
  <c r="U16" i="113"/>
  <c r="V16" i="113"/>
  <c r="S18" i="113"/>
  <c r="T18" i="113"/>
  <c r="U18" i="113"/>
  <c r="V18" i="113"/>
  <c r="S23" i="113"/>
  <c r="T23" i="113"/>
  <c r="U23" i="113"/>
  <c r="V23" i="113"/>
  <c r="S24" i="113"/>
  <c r="T24" i="113"/>
  <c r="U24" i="113"/>
  <c r="V24" i="113"/>
  <c r="S25" i="113"/>
  <c r="T25" i="113"/>
  <c r="U25" i="113"/>
  <c r="V25" i="113"/>
  <c r="S26" i="113"/>
  <c r="T26" i="113"/>
  <c r="U26" i="113"/>
  <c r="V26" i="113"/>
  <c r="S27" i="113"/>
  <c r="T27" i="113"/>
  <c r="U27" i="113"/>
  <c r="V27" i="113"/>
  <c r="S31" i="113"/>
  <c r="T31" i="113"/>
  <c r="U31" i="113"/>
  <c r="V31" i="113"/>
  <c r="S32" i="113"/>
  <c r="T32" i="113"/>
  <c r="U32" i="113"/>
  <c r="V32" i="113"/>
  <c r="S33" i="113"/>
  <c r="T33" i="113"/>
  <c r="U33" i="113"/>
  <c r="V33" i="113"/>
  <c r="S36" i="113"/>
  <c r="T36" i="113"/>
  <c r="U36" i="113"/>
  <c r="V36" i="113"/>
  <c r="S37" i="113"/>
  <c r="T37" i="113"/>
  <c r="U37" i="113"/>
  <c r="V37" i="113"/>
  <c r="S38" i="113"/>
  <c r="T38" i="113"/>
  <c r="U38" i="113"/>
  <c r="V38" i="113"/>
  <c r="S41" i="113"/>
  <c r="T41" i="113"/>
  <c r="U41" i="113"/>
  <c r="V41" i="113"/>
  <c r="S42" i="113"/>
  <c r="T42" i="113"/>
  <c r="U42" i="113"/>
  <c r="V42" i="113"/>
  <c r="S43" i="113"/>
  <c r="T43" i="113"/>
  <c r="U43" i="113"/>
  <c r="V43" i="113"/>
  <c r="S49" i="113"/>
  <c r="T49" i="113"/>
  <c r="U49" i="113"/>
  <c r="V49" i="113"/>
  <c r="U50" i="113"/>
  <c r="S52" i="113"/>
  <c r="T52" i="113"/>
  <c r="U52" i="113"/>
  <c r="V52" i="113"/>
  <c r="S53" i="113"/>
  <c r="T53" i="113"/>
  <c r="U53" i="113"/>
  <c r="V53" i="113"/>
  <c r="S59" i="113"/>
  <c r="T59" i="113"/>
  <c r="U59" i="113"/>
  <c r="V59" i="113"/>
  <c r="S60" i="113"/>
  <c r="T60" i="113"/>
  <c r="U60" i="113"/>
  <c r="V60" i="113"/>
  <c r="S61" i="113"/>
  <c r="T61" i="113"/>
  <c r="U61" i="113"/>
  <c r="V61" i="113"/>
  <c r="S62" i="113"/>
  <c r="T62" i="113"/>
  <c r="U62" i="113"/>
  <c r="V62" i="113"/>
  <c r="S63" i="113"/>
  <c r="T63" i="113"/>
  <c r="U63" i="113"/>
  <c r="V63" i="113"/>
  <c r="S66" i="113"/>
  <c r="T66" i="113"/>
  <c r="U66" i="113"/>
  <c r="V66" i="113"/>
  <c r="S67" i="113"/>
  <c r="T67" i="113"/>
  <c r="U67" i="113"/>
  <c r="V67" i="113"/>
  <c r="S68" i="113"/>
  <c r="T68" i="113"/>
  <c r="U68" i="113"/>
  <c r="V68" i="113"/>
  <c r="S69" i="113"/>
  <c r="T69" i="113"/>
  <c r="U69" i="113"/>
  <c r="V69" i="113"/>
  <c r="S70" i="113"/>
  <c r="T70" i="113"/>
  <c r="U70" i="113"/>
  <c r="V70" i="113"/>
  <c r="S74" i="113"/>
  <c r="T74" i="113"/>
  <c r="U74" i="113"/>
  <c r="V74" i="113"/>
  <c r="S76" i="113"/>
  <c r="T76" i="113"/>
  <c r="U76" i="113"/>
  <c r="V76" i="113"/>
  <c r="S77" i="113"/>
  <c r="T77" i="113"/>
  <c r="U77" i="113"/>
  <c r="V77" i="113"/>
  <c r="S78" i="113"/>
  <c r="T78" i="113"/>
  <c r="U78" i="113"/>
  <c r="V78" i="113"/>
  <c r="AM71" i="1"/>
  <c r="AI71" i="113" s="1"/>
  <c r="AM64" i="1"/>
  <c r="AI64" i="113" s="1"/>
  <c r="AM44" i="1"/>
  <c r="AM34" i="1"/>
  <c r="AI34" i="113" s="1"/>
  <c r="AM28" i="1"/>
  <c r="AM17" i="1"/>
  <c r="AM19" i="1" s="1"/>
  <c r="AN50" i="1" l="1"/>
  <c r="AJ50" i="113" s="1"/>
  <c r="AI28" i="113"/>
  <c r="B39" i="48"/>
  <c r="AM72" i="1"/>
  <c r="AM75" i="1" s="1"/>
  <c r="AM79" i="1" s="1"/>
  <c r="H45" i="99" s="1"/>
  <c r="K45" i="99" s="1"/>
  <c r="AI23" i="113"/>
  <c r="AM45" i="1"/>
  <c r="AI45" i="113" s="1"/>
  <c r="AI44" i="113"/>
  <c r="AI19" i="113"/>
  <c r="AI41" i="113"/>
  <c r="AI17" i="113"/>
  <c r="AQ41" i="113"/>
  <c r="AI72" i="113" l="1"/>
  <c r="AI75" i="113"/>
  <c r="AI79" i="113"/>
  <c r="E45" i="3"/>
  <c r="F41" i="48" s="1"/>
  <c r="G41" i="48" s="1"/>
  <c r="AM47" i="1"/>
  <c r="AN25" i="113"/>
  <c r="B26" i="99"/>
  <c r="AI47" i="113" l="1"/>
  <c r="AM50" i="1"/>
  <c r="C24" i="3"/>
  <c r="B24" i="3"/>
  <c r="S71" i="1"/>
  <c r="S71" i="113" s="1"/>
  <c r="S64" i="1"/>
  <c r="S64" i="113" s="1"/>
  <c r="S44" i="1"/>
  <c r="S44" i="113" s="1"/>
  <c r="S34" i="1"/>
  <c r="S34" i="113" s="1"/>
  <c r="S28" i="1"/>
  <c r="S17" i="1"/>
  <c r="B25" i="48" l="1"/>
  <c r="S19" i="1"/>
  <c r="S19" i="113" s="1"/>
  <c r="S17" i="113"/>
  <c r="AI50" i="113"/>
  <c r="S28" i="113"/>
  <c r="S72" i="1"/>
  <c r="S45" i="1"/>
  <c r="R9" i="113"/>
  <c r="S47" i="1" l="1"/>
  <c r="S45" i="113"/>
  <c r="S75" i="1"/>
  <c r="S72" i="113"/>
  <c r="B43" i="99"/>
  <c r="S50" i="1" l="1"/>
  <c r="S50" i="113" s="1"/>
  <c r="S47" i="113"/>
  <c r="S79" i="1"/>
  <c r="S79" i="113" s="1"/>
  <c r="S75" i="113"/>
  <c r="Z23" i="113" l="1"/>
  <c r="AP41" i="113"/>
  <c r="AP23" i="113"/>
  <c r="Z18" i="113" l="1"/>
  <c r="AM42" i="113"/>
  <c r="AM25" i="113"/>
  <c r="AN42" i="113"/>
  <c r="AB41" i="113" l="1"/>
  <c r="AB36" i="113"/>
  <c r="AB31" i="113"/>
  <c r="AB23" i="113"/>
  <c r="X41" i="113" l="1"/>
  <c r="G7" i="113" l="1"/>
  <c r="H7" i="113"/>
  <c r="I7" i="113"/>
  <c r="J7" i="113"/>
  <c r="K7" i="113"/>
  <c r="L7" i="113"/>
  <c r="M7" i="113"/>
  <c r="N7" i="113"/>
  <c r="O7" i="113"/>
  <c r="P7" i="113"/>
  <c r="Q7" i="113"/>
  <c r="R7" i="113"/>
  <c r="G8" i="113"/>
  <c r="H8" i="113"/>
  <c r="I8" i="113"/>
  <c r="J8" i="113"/>
  <c r="K8" i="113"/>
  <c r="L8" i="113"/>
  <c r="M8" i="113"/>
  <c r="N8" i="113"/>
  <c r="O8" i="113"/>
  <c r="P8" i="113"/>
  <c r="Q8" i="113"/>
  <c r="R8" i="113"/>
  <c r="G9" i="113"/>
  <c r="H9" i="113"/>
  <c r="I9" i="113"/>
  <c r="J9" i="113"/>
  <c r="K9" i="113"/>
  <c r="L9" i="113"/>
  <c r="M9" i="113"/>
  <c r="N9" i="113"/>
  <c r="O9" i="113"/>
  <c r="P9" i="113"/>
  <c r="Q9" i="113"/>
  <c r="I10" i="113"/>
  <c r="G11" i="113"/>
  <c r="H11" i="113"/>
  <c r="I11" i="113"/>
  <c r="J11" i="113"/>
  <c r="K11" i="113"/>
  <c r="L11" i="113"/>
  <c r="M11" i="113"/>
  <c r="N11" i="113"/>
  <c r="O11" i="113"/>
  <c r="P11" i="113"/>
  <c r="Q11" i="113"/>
  <c r="R11" i="113"/>
  <c r="G14" i="113"/>
  <c r="H14" i="113"/>
  <c r="I14" i="113"/>
  <c r="J14" i="113"/>
  <c r="K14" i="113"/>
  <c r="L14" i="113"/>
  <c r="M14" i="113"/>
  <c r="N14" i="113"/>
  <c r="O14" i="113"/>
  <c r="P14" i="113"/>
  <c r="Q14" i="113"/>
  <c r="R14" i="113"/>
  <c r="G15" i="113"/>
  <c r="H15" i="113"/>
  <c r="I15" i="113"/>
  <c r="J15" i="113"/>
  <c r="K15" i="113"/>
  <c r="L15" i="113"/>
  <c r="M15" i="113"/>
  <c r="N15" i="113"/>
  <c r="O15" i="113"/>
  <c r="P15" i="113"/>
  <c r="Q15" i="113"/>
  <c r="R15" i="113"/>
  <c r="G16" i="113"/>
  <c r="H16" i="113"/>
  <c r="I16" i="113"/>
  <c r="J16" i="113"/>
  <c r="K16" i="113"/>
  <c r="L16" i="113"/>
  <c r="M16" i="113"/>
  <c r="N16" i="113"/>
  <c r="O16" i="113"/>
  <c r="P16" i="113"/>
  <c r="Q16" i="113"/>
  <c r="R16" i="113"/>
  <c r="G18" i="113"/>
  <c r="H18" i="113"/>
  <c r="I18" i="113"/>
  <c r="J18" i="113"/>
  <c r="K18" i="113"/>
  <c r="L18" i="113"/>
  <c r="M18" i="113"/>
  <c r="N18" i="113"/>
  <c r="O18" i="113"/>
  <c r="P18" i="113"/>
  <c r="Q18" i="113"/>
  <c r="R18" i="113"/>
  <c r="G23" i="113"/>
  <c r="H23" i="113"/>
  <c r="I23" i="113"/>
  <c r="J23" i="113"/>
  <c r="K23" i="113"/>
  <c r="L23" i="113"/>
  <c r="M23" i="113"/>
  <c r="N23" i="113"/>
  <c r="O23" i="113"/>
  <c r="P23" i="113"/>
  <c r="Q23" i="113"/>
  <c r="R23" i="113"/>
  <c r="G24" i="113"/>
  <c r="H24" i="113"/>
  <c r="I24" i="113"/>
  <c r="J24" i="113"/>
  <c r="K24" i="113"/>
  <c r="L24" i="113"/>
  <c r="M24" i="113"/>
  <c r="N24" i="113"/>
  <c r="O24" i="113"/>
  <c r="P24" i="113"/>
  <c r="Q24" i="113"/>
  <c r="R24" i="113"/>
  <c r="G25" i="113"/>
  <c r="H25" i="113"/>
  <c r="I25" i="113"/>
  <c r="J25" i="113"/>
  <c r="K25" i="113"/>
  <c r="L25" i="113"/>
  <c r="M25" i="113"/>
  <c r="N25" i="113"/>
  <c r="O25" i="113"/>
  <c r="P25" i="113"/>
  <c r="Q25" i="113"/>
  <c r="R25" i="113"/>
  <c r="G26" i="113"/>
  <c r="H26" i="113"/>
  <c r="I26" i="113"/>
  <c r="J26" i="113"/>
  <c r="K26" i="113"/>
  <c r="L26" i="113"/>
  <c r="M26" i="113"/>
  <c r="N26" i="113"/>
  <c r="O26" i="113"/>
  <c r="P26" i="113"/>
  <c r="Q26" i="113"/>
  <c r="R26" i="113"/>
  <c r="G27" i="113"/>
  <c r="H27" i="113"/>
  <c r="I27" i="113"/>
  <c r="J27" i="113"/>
  <c r="K27" i="113"/>
  <c r="L27" i="113"/>
  <c r="M27" i="113"/>
  <c r="N27" i="113"/>
  <c r="O27" i="113"/>
  <c r="P27" i="113"/>
  <c r="Q27" i="113"/>
  <c r="R27" i="113"/>
  <c r="G31" i="113"/>
  <c r="H31" i="113"/>
  <c r="I31" i="113"/>
  <c r="J31" i="113"/>
  <c r="K31" i="113"/>
  <c r="L31" i="113"/>
  <c r="M31" i="113"/>
  <c r="N31" i="113"/>
  <c r="O31" i="113"/>
  <c r="P31" i="113"/>
  <c r="Q31" i="113"/>
  <c r="R31" i="113"/>
  <c r="G32" i="113"/>
  <c r="H32" i="113"/>
  <c r="I32" i="113"/>
  <c r="J32" i="113"/>
  <c r="K32" i="113"/>
  <c r="L32" i="113"/>
  <c r="M32" i="113"/>
  <c r="N32" i="113"/>
  <c r="O32" i="113"/>
  <c r="P32" i="113"/>
  <c r="Q32" i="113"/>
  <c r="R32" i="113"/>
  <c r="G33" i="113"/>
  <c r="H33" i="113"/>
  <c r="I33" i="113"/>
  <c r="J33" i="113"/>
  <c r="K33" i="113"/>
  <c r="L33" i="113"/>
  <c r="M33" i="113"/>
  <c r="N33" i="113"/>
  <c r="O33" i="113"/>
  <c r="P33" i="113"/>
  <c r="Q33" i="113"/>
  <c r="R33" i="113"/>
  <c r="G36" i="113"/>
  <c r="H36" i="113"/>
  <c r="I36" i="113"/>
  <c r="J36" i="113"/>
  <c r="K36" i="113"/>
  <c r="L36" i="113"/>
  <c r="M36" i="113"/>
  <c r="N36" i="113"/>
  <c r="O36" i="113"/>
  <c r="P36" i="113"/>
  <c r="Q36" i="113"/>
  <c r="R36" i="113"/>
  <c r="G37" i="113"/>
  <c r="H37" i="113"/>
  <c r="I37" i="113"/>
  <c r="J37" i="113"/>
  <c r="K37" i="113"/>
  <c r="L37" i="113"/>
  <c r="M37" i="113"/>
  <c r="N37" i="113"/>
  <c r="O37" i="113"/>
  <c r="P37" i="113"/>
  <c r="Q37" i="113"/>
  <c r="R37" i="113"/>
  <c r="G38" i="113"/>
  <c r="H38" i="113"/>
  <c r="I38" i="113"/>
  <c r="J38" i="113"/>
  <c r="K38" i="113"/>
  <c r="L38" i="113"/>
  <c r="M38" i="113"/>
  <c r="N38" i="113"/>
  <c r="O38" i="113"/>
  <c r="P38" i="113"/>
  <c r="Q38" i="113"/>
  <c r="R38" i="113"/>
  <c r="G41" i="113"/>
  <c r="H41" i="113"/>
  <c r="I41" i="113"/>
  <c r="J41" i="113"/>
  <c r="K41" i="113"/>
  <c r="L41" i="113"/>
  <c r="M41" i="113"/>
  <c r="N41" i="113"/>
  <c r="O41" i="113"/>
  <c r="P41" i="113"/>
  <c r="Q41" i="113"/>
  <c r="R41" i="113"/>
  <c r="G42" i="113"/>
  <c r="H42" i="113"/>
  <c r="I42" i="113"/>
  <c r="J42" i="113"/>
  <c r="K42" i="113"/>
  <c r="L42" i="113"/>
  <c r="M42" i="113"/>
  <c r="N42" i="113"/>
  <c r="O42" i="113"/>
  <c r="P42" i="113"/>
  <c r="Q42" i="113"/>
  <c r="R42" i="113"/>
  <c r="G43" i="113"/>
  <c r="H43" i="113"/>
  <c r="I43" i="113"/>
  <c r="J43" i="113"/>
  <c r="K43" i="113"/>
  <c r="L43" i="113"/>
  <c r="M43" i="113"/>
  <c r="N43" i="113"/>
  <c r="O43" i="113"/>
  <c r="P43" i="113"/>
  <c r="Q43" i="113"/>
  <c r="R43" i="113"/>
  <c r="G49" i="113"/>
  <c r="H49" i="113"/>
  <c r="I49" i="113"/>
  <c r="J49" i="113"/>
  <c r="K49" i="113"/>
  <c r="L49" i="113"/>
  <c r="M49" i="113"/>
  <c r="N49" i="113"/>
  <c r="O49" i="113"/>
  <c r="P49" i="113"/>
  <c r="Q49" i="113"/>
  <c r="R49" i="113"/>
  <c r="N50" i="113"/>
  <c r="N51" i="113"/>
  <c r="G52" i="113"/>
  <c r="H52" i="113"/>
  <c r="I52" i="113"/>
  <c r="J52" i="113"/>
  <c r="K52" i="113"/>
  <c r="L52" i="113"/>
  <c r="M52" i="113"/>
  <c r="N52" i="113"/>
  <c r="O52" i="113"/>
  <c r="P52" i="113"/>
  <c r="Q52" i="113"/>
  <c r="R52" i="113"/>
  <c r="G53" i="113"/>
  <c r="H53" i="113"/>
  <c r="I53" i="113"/>
  <c r="J53" i="113"/>
  <c r="K53" i="113"/>
  <c r="L53" i="113"/>
  <c r="M53" i="113"/>
  <c r="N53" i="113"/>
  <c r="O53" i="113"/>
  <c r="P53" i="113"/>
  <c r="Q53" i="113"/>
  <c r="R53" i="113"/>
  <c r="G59" i="113"/>
  <c r="H59" i="113"/>
  <c r="I59" i="113"/>
  <c r="J59" i="113"/>
  <c r="K59" i="113"/>
  <c r="L59" i="113"/>
  <c r="M59" i="113"/>
  <c r="N59" i="113"/>
  <c r="O59" i="113"/>
  <c r="P59" i="113"/>
  <c r="Q59" i="113"/>
  <c r="R59" i="113"/>
  <c r="G60" i="113"/>
  <c r="H60" i="113"/>
  <c r="I60" i="113"/>
  <c r="J60" i="113"/>
  <c r="K60" i="113"/>
  <c r="L60" i="113"/>
  <c r="M60" i="113"/>
  <c r="N60" i="113"/>
  <c r="O60" i="113"/>
  <c r="P60" i="113"/>
  <c r="Q60" i="113"/>
  <c r="R60" i="113"/>
  <c r="G61" i="113"/>
  <c r="H61" i="113"/>
  <c r="I61" i="113"/>
  <c r="J61" i="113"/>
  <c r="K61" i="113"/>
  <c r="L61" i="113"/>
  <c r="M61" i="113"/>
  <c r="N61" i="113"/>
  <c r="O61" i="113"/>
  <c r="P61" i="113"/>
  <c r="Q61" i="113"/>
  <c r="R61" i="113"/>
  <c r="G62" i="113"/>
  <c r="H62" i="113"/>
  <c r="I62" i="113"/>
  <c r="J62" i="113"/>
  <c r="K62" i="113"/>
  <c r="L62" i="113"/>
  <c r="M62" i="113"/>
  <c r="N62" i="113"/>
  <c r="O62" i="113"/>
  <c r="P62" i="113"/>
  <c r="Q62" i="113"/>
  <c r="R62" i="113"/>
  <c r="G63" i="113"/>
  <c r="H63" i="113"/>
  <c r="I63" i="113"/>
  <c r="J63" i="113"/>
  <c r="K63" i="113"/>
  <c r="L63" i="113"/>
  <c r="M63" i="113"/>
  <c r="N63" i="113"/>
  <c r="O63" i="113"/>
  <c r="P63" i="113"/>
  <c r="Q63" i="113"/>
  <c r="R63" i="113"/>
  <c r="G66" i="113"/>
  <c r="H66" i="113"/>
  <c r="I66" i="113"/>
  <c r="J66" i="113"/>
  <c r="K66" i="113"/>
  <c r="L66" i="113"/>
  <c r="M66" i="113"/>
  <c r="N66" i="113"/>
  <c r="O66" i="113"/>
  <c r="P66" i="113"/>
  <c r="Q66" i="113"/>
  <c r="R66" i="113"/>
  <c r="G67" i="113"/>
  <c r="H67" i="113"/>
  <c r="I67" i="113"/>
  <c r="J67" i="113"/>
  <c r="K67" i="113"/>
  <c r="L67" i="113"/>
  <c r="M67" i="113"/>
  <c r="N67" i="113"/>
  <c r="O67" i="113"/>
  <c r="P67" i="113"/>
  <c r="Q67" i="113"/>
  <c r="R67" i="113"/>
  <c r="G68" i="113"/>
  <c r="H68" i="113"/>
  <c r="I68" i="113"/>
  <c r="J68" i="113"/>
  <c r="K68" i="113"/>
  <c r="L68" i="113"/>
  <c r="M68" i="113"/>
  <c r="N68" i="113"/>
  <c r="O68" i="113"/>
  <c r="P68" i="113"/>
  <c r="Q68" i="113"/>
  <c r="R68" i="113"/>
  <c r="G69" i="113"/>
  <c r="H69" i="113"/>
  <c r="I69" i="113"/>
  <c r="J69" i="113"/>
  <c r="K69" i="113"/>
  <c r="L69" i="113"/>
  <c r="M69" i="113"/>
  <c r="N69" i="113"/>
  <c r="O69" i="113"/>
  <c r="P69" i="113"/>
  <c r="Q69" i="113"/>
  <c r="R69" i="113"/>
  <c r="G70" i="113"/>
  <c r="H70" i="113"/>
  <c r="I70" i="113"/>
  <c r="J70" i="113"/>
  <c r="K70" i="113"/>
  <c r="L70" i="113"/>
  <c r="M70" i="113"/>
  <c r="N70" i="113"/>
  <c r="O70" i="113"/>
  <c r="P70" i="113"/>
  <c r="Q70" i="113"/>
  <c r="R70" i="113"/>
  <c r="G74" i="113"/>
  <c r="H74" i="113"/>
  <c r="I74" i="113"/>
  <c r="J74" i="113"/>
  <c r="K74" i="113"/>
  <c r="L74" i="113"/>
  <c r="M74" i="113"/>
  <c r="N74" i="113"/>
  <c r="O74" i="113"/>
  <c r="P74" i="113"/>
  <c r="Q74" i="113"/>
  <c r="R74" i="113"/>
  <c r="G76" i="113"/>
  <c r="H76" i="113"/>
  <c r="I76" i="113"/>
  <c r="J76" i="113"/>
  <c r="K76" i="113"/>
  <c r="L76" i="113"/>
  <c r="M76" i="113"/>
  <c r="N76" i="113"/>
  <c r="O76" i="113"/>
  <c r="P76" i="113"/>
  <c r="Q76" i="113"/>
  <c r="R76" i="113"/>
  <c r="G77" i="113"/>
  <c r="H77" i="113"/>
  <c r="I77" i="113"/>
  <c r="J77" i="113"/>
  <c r="K77" i="113"/>
  <c r="L77" i="113"/>
  <c r="M77" i="113"/>
  <c r="N77" i="113"/>
  <c r="O77" i="113"/>
  <c r="P77" i="113"/>
  <c r="Q77" i="113"/>
  <c r="R77" i="113"/>
  <c r="G78" i="113"/>
  <c r="H78" i="113"/>
  <c r="I78" i="113"/>
  <c r="J78" i="113"/>
  <c r="K78" i="113"/>
  <c r="L78" i="113"/>
  <c r="M78" i="113"/>
  <c r="N78" i="113"/>
  <c r="O78" i="113"/>
  <c r="P78" i="113"/>
  <c r="Q78" i="113"/>
  <c r="R78" i="113"/>
  <c r="AK71" i="1"/>
  <c r="AG71" i="113" s="1"/>
  <c r="AK64" i="1"/>
  <c r="AG64" i="113" s="1"/>
  <c r="AK44" i="1"/>
  <c r="AG44" i="113" s="1"/>
  <c r="AK34" i="1"/>
  <c r="AG34" i="113" s="1"/>
  <c r="AK28" i="1"/>
  <c r="AK17" i="1"/>
  <c r="AF38" i="1"/>
  <c r="AB38" i="113" s="1"/>
  <c r="AB37" i="113"/>
  <c r="G77" i="111"/>
  <c r="G76" i="111" s="1"/>
  <c r="F198" i="111"/>
  <c r="F199" i="111"/>
  <c r="F200" i="111"/>
  <c r="F201" i="111"/>
  <c r="F202" i="111"/>
  <c r="F309" i="111"/>
  <c r="F310" i="111"/>
  <c r="F342" i="111"/>
  <c r="F343" i="111"/>
  <c r="F420" i="111"/>
  <c r="F421" i="111"/>
  <c r="F458" i="111"/>
  <c r="F457" i="111"/>
  <c r="F456" i="111"/>
  <c r="F455" i="111"/>
  <c r="F454" i="111"/>
  <c r="F453" i="111"/>
  <c r="F452" i="111"/>
  <c r="AG28" i="113" l="1"/>
  <c r="AK19" i="1"/>
  <c r="AG19" i="113" s="1"/>
  <c r="AG17" i="113"/>
  <c r="AK72" i="1"/>
  <c r="AG72" i="113" s="1"/>
  <c r="AK45" i="1"/>
  <c r="AG45" i="113" s="1"/>
  <c r="F186" i="111"/>
  <c r="AK75" i="1" l="1"/>
  <c r="AG75" i="113" s="1"/>
  <c r="AK47" i="1"/>
  <c r="AG47" i="113" s="1"/>
  <c r="B17" i="99"/>
  <c r="J10" i="1"/>
  <c r="C15" i="3"/>
  <c r="B15" i="3"/>
  <c r="J71" i="1"/>
  <c r="J71" i="113" s="1"/>
  <c r="J64" i="1"/>
  <c r="J64" i="113" s="1"/>
  <c r="J44" i="1"/>
  <c r="J44" i="113" s="1"/>
  <c r="J34" i="1"/>
  <c r="J34" i="113" s="1"/>
  <c r="J28" i="1"/>
  <c r="J17" i="1"/>
  <c r="B49" i="99"/>
  <c r="AR17" i="1"/>
  <c r="AM17" i="113" s="1"/>
  <c r="AR34" i="1"/>
  <c r="AM34" i="113" s="1"/>
  <c r="AR64" i="1"/>
  <c r="AM64" i="113" s="1"/>
  <c r="AM71" i="113"/>
  <c r="C51" i="3"/>
  <c r="B45" i="48" s="1"/>
  <c r="B51" i="3"/>
  <c r="AM10" i="113"/>
  <c r="E43" i="51"/>
  <c r="B53" i="99"/>
  <c r="B16" i="48" l="1"/>
  <c r="AK79" i="1"/>
  <c r="E43" i="3" s="1"/>
  <c r="F39" i="48" s="1"/>
  <c r="G39" i="48" s="1"/>
  <c r="AR28" i="1"/>
  <c r="AM28" i="113" s="1"/>
  <c r="J28" i="113"/>
  <c r="J19" i="1"/>
  <c r="J19" i="113" s="1"/>
  <c r="J17" i="113"/>
  <c r="A17" i="99"/>
  <c r="J10" i="113"/>
  <c r="AS10" i="1"/>
  <c r="AK50" i="1"/>
  <c r="AG50" i="113" s="1"/>
  <c r="AR72" i="1"/>
  <c r="AM72" i="113" s="1"/>
  <c r="J72" i="1"/>
  <c r="J72" i="113" s="1"/>
  <c r="A51" i="3"/>
  <c r="A45" i="48" s="1"/>
  <c r="K10" i="1"/>
  <c r="K10" i="113" s="1"/>
  <c r="AR19" i="1"/>
  <c r="AM19" i="113" s="1"/>
  <c r="AR44" i="1"/>
  <c r="AM44" i="113" s="1"/>
  <c r="A49" i="99"/>
  <c r="A15" i="3"/>
  <c r="J45" i="1"/>
  <c r="J45" i="113" s="1"/>
  <c r="AN10" i="113" l="1"/>
  <c r="AT10" i="1"/>
  <c r="AU10" i="1" s="1"/>
  <c r="A16" i="48"/>
  <c r="H43" i="99"/>
  <c r="K43" i="99" s="1"/>
  <c r="AG79" i="113"/>
  <c r="AR45" i="1"/>
  <c r="AM45" i="113" s="1"/>
  <c r="L10" i="1"/>
  <c r="L10" i="113" s="1"/>
  <c r="AR75" i="1"/>
  <c r="AM75" i="113" s="1"/>
  <c r="J47" i="1"/>
  <c r="J47" i="113" s="1"/>
  <c r="J75" i="1"/>
  <c r="J75" i="113" s="1"/>
  <c r="C55" i="3"/>
  <c r="B49" i="48" s="1"/>
  <c r="B55" i="3"/>
  <c r="AW71" i="1"/>
  <c r="AQ71" i="113" s="1"/>
  <c r="AW64" i="1"/>
  <c r="AQ64" i="113" s="1"/>
  <c r="AW44" i="1"/>
  <c r="AQ44" i="113" s="1"/>
  <c r="AW34" i="1"/>
  <c r="AQ34" i="113" s="1"/>
  <c r="AW28" i="1"/>
  <c r="AQ28" i="113" s="1"/>
  <c r="AW17" i="1"/>
  <c r="AQ17" i="113" s="1"/>
  <c r="AW10" i="1" l="1"/>
  <c r="A51" i="99"/>
  <c r="A53" i="3"/>
  <c r="A47" i="48" s="1"/>
  <c r="AO10" i="113"/>
  <c r="AP10" i="113"/>
  <c r="AR47" i="1"/>
  <c r="AM47" i="113" s="1"/>
  <c r="AW72" i="1"/>
  <c r="AQ72" i="113" s="1"/>
  <c r="M10" i="1"/>
  <c r="M10" i="113" s="1"/>
  <c r="J50" i="1"/>
  <c r="J50" i="113" s="1"/>
  <c r="J79" i="1"/>
  <c r="J79" i="113" s="1"/>
  <c r="AR79" i="1"/>
  <c r="AM79" i="113" s="1"/>
  <c r="AW19" i="1"/>
  <c r="AQ19" i="113" s="1"/>
  <c r="AW45" i="1"/>
  <c r="AQ45" i="113" s="1"/>
  <c r="A54" i="3" l="1"/>
  <c r="A48" i="48" s="1"/>
  <c r="AR50" i="1"/>
  <c r="AM50" i="113" s="1"/>
  <c r="H17" i="99"/>
  <c r="K17" i="99" s="1"/>
  <c r="N10" i="1"/>
  <c r="N10" i="113" s="1"/>
  <c r="E15" i="3"/>
  <c r="F16" i="48" s="1"/>
  <c r="G16" i="48" s="1"/>
  <c r="H49" i="99"/>
  <c r="K49" i="99" s="1"/>
  <c r="E51" i="3"/>
  <c r="F45" i="48" s="1"/>
  <c r="G45" i="48" s="1"/>
  <c r="AW47" i="1"/>
  <c r="AW50" i="1" s="1"/>
  <c r="AW75" i="1"/>
  <c r="AQ47" i="113" l="1"/>
  <c r="AQ75" i="113"/>
  <c r="AW79" i="1"/>
  <c r="AQ10" i="113"/>
  <c r="O10" i="1"/>
  <c r="AU71" i="1"/>
  <c r="AP71" i="113" s="1"/>
  <c r="O10" i="113" l="1"/>
  <c r="P10" i="1"/>
  <c r="P10" i="113" s="1"/>
  <c r="AQ79" i="113"/>
  <c r="AQ50" i="113"/>
  <c r="H53" i="99"/>
  <c r="K53" i="99" s="1"/>
  <c r="E55" i="3"/>
  <c r="F49" i="48" s="1"/>
  <c r="G49" i="48" s="1"/>
  <c r="Q10" i="1" l="1"/>
  <c r="Q10" i="113" s="1"/>
  <c r="N10" i="51"/>
  <c r="B50" i="99"/>
  <c r="B52" i="99"/>
  <c r="F11" i="113"/>
  <c r="F9" i="113"/>
  <c r="F8" i="113"/>
  <c r="F7" i="113"/>
  <c r="C54" i="3"/>
  <c r="B48" i="48" s="1"/>
  <c r="B54" i="3"/>
  <c r="R10" i="1" l="1"/>
  <c r="AU64" i="1"/>
  <c r="AP64" i="113" s="1"/>
  <c r="AU44" i="1"/>
  <c r="AU34" i="1"/>
  <c r="AP34" i="113" s="1"/>
  <c r="AU17" i="1"/>
  <c r="AP17" i="113" s="1"/>
  <c r="AP44" i="113" l="1"/>
  <c r="AU45" i="1"/>
  <c r="AP45" i="113" s="1"/>
  <c r="AP28" i="113"/>
  <c r="R10" i="113"/>
  <c r="S10" i="1"/>
  <c r="S10" i="113" s="1"/>
  <c r="AU19" i="1"/>
  <c r="AP19" i="113" s="1"/>
  <c r="AU72" i="1"/>
  <c r="AP72" i="113" s="1"/>
  <c r="A50" i="99"/>
  <c r="T34" i="1"/>
  <c r="T34" i="113" s="1"/>
  <c r="T28" i="1"/>
  <c r="T28" i="113" s="1"/>
  <c r="T17" i="1"/>
  <c r="T17" i="113" s="1"/>
  <c r="C31" i="3"/>
  <c r="B31" i="3"/>
  <c r="AA71" i="1"/>
  <c r="AA64" i="1"/>
  <c r="AA44" i="1"/>
  <c r="AA34" i="1"/>
  <c r="AA28" i="1"/>
  <c r="AA17" i="1"/>
  <c r="T10" i="1" l="1"/>
  <c r="A26" i="99"/>
  <c r="A24" i="3"/>
  <c r="A25" i="48" s="1"/>
  <c r="AA72" i="1"/>
  <c r="AU75" i="1"/>
  <c r="AP75" i="113" s="1"/>
  <c r="AU47" i="1"/>
  <c r="AA19" i="1"/>
  <c r="T19" i="1"/>
  <c r="T19" i="113" s="1"/>
  <c r="AA45" i="1"/>
  <c r="AP47" i="113" l="1"/>
  <c r="AU50" i="1"/>
  <c r="AP50" i="113" s="1"/>
  <c r="U10" i="1"/>
  <c r="U10" i="113" s="1"/>
  <c r="T10" i="113"/>
  <c r="AU79" i="1"/>
  <c r="AP79" i="113" s="1"/>
  <c r="AA75" i="1"/>
  <c r="AA47" i="1"/>
  <c r="A9" i="99"/>
  <c r="B9" i="99"/>
  <c r="B44" i="99"/>
  <c r="E11" i="113"/>
  <c r="V10" i="1" l="1"/>
  <c r="E54" i="3"/>
  <c r="F48" i="48" s="1"/>
  <c r="G48" i="48" s="1"/>
  <c r="H52" i="99"/>
  <c r="K52" i="99" s="1"/>
  <c r="AA79" i="1"/>
  <c r="AA50" i="1"/>
  <c r="C10" i="3"/>
  <c r="B10" i="3"/>
  <c r="A10" i="3"/>
  <c r="A79" i="113"/>
  <c r="A77" i="113"/>
  <c r="A76" i="113"/>
  <c r="A75" i="113"/>
  <c r="A74" i="113"/>
  <c r="A72" i="113"/>
  <c r="A71" i="113"/>
  <c r="A70" i="113"/>
  <c r="A69" i="113"/>
  <c r="A68" i="113"/>
  <c r="A67" i="113"/>
  <c r="A66" i="113"/>
  <c r="A64" i="113"/>
  <c r="A63" i="113"/>
  <c r="A62" i="113"/>
  <c r="A61" i="113"/>
  <c r="A60" i="113"/>
  <c r="A59" i="113"/>
  <c r="A55" i="113"/>
  <c r="A53" i="113"/>
  <c r="A52" i="113"/>
  <c r="A51" i="113"/>
  <c r="A50" i="113"/>
  <c r="A47" i="113"/>
  <c r="A45" i="113"/>
  <c r="A44" i="113"/>
  <c r="A43" i="113"/>
  <c r="A42" i="113"/>
  <c r="A41" i="113"/>
  <c r="A38" i="113"/>
  <c r="A37" i="113"/>
  <c r="A36" i="113"/>
  <c r="A34" i="113"/>
  <c r="A33" i="113"/>
  <c r="A32" i="113"/>
  <c r="A31" i="113"/>
  <c r="A28" i="113"/>
  <c r="A27" i="113"/>
  <c r="A26" i="113"/>
  <c r="A25" i="113"/>
  <c r="A24" i="113"/>
  <c r="A23" i="113"/>
  <c r="A19" i="113"/>
  <c r="A18" i="113"/>
  <c r="A17" i="113"/>
  <c r="A16" i="113"/>
  <c r="A15" i="113"/>
  <c r="A14" i="113"/>
  <c r="C24" i="113"/>
  <c r="C25" i="113"/>
  <c r="C26" i="113"/>
  <c r="C27" i="113"/>
  <c r="C31" i="113"/>
  <c r="C32" i="113"/>
  <c r="C33" i="113"/>
  <c r="C41" i="113"/>
  <c r="C42" i="113"/>
  <c r="C43" i="113"/>
  <c r="C59" i="113"/>
  <c r="C60" i="113"/>
  <c r="C61" i="113"/>
  <c r="C62" i="113"/>
  <c r="C63" i="113"/>
  <c r="C66" i="113"/>
  <c r="C67" i="113"/>
  <c r="C68" i="113"/>
  <c r="C69" i="113"/>
  <c r="C70" i="113"/>
  <c r="C75" i="113"/>
  <c r="C23" i="113"/>
  <c r="B14" i="113"/>
  <c r="B15" i="113"/>
  <c r="B16" i="113"/>
  <c r="B17" i="113"/>
  <c r="B18" i="113"/>
  <c r="B19" i="113"/>
  <c r="B21" i="113"/>
  <c r="B22" i="113"/>
  <c r="B28" i="113"/>
  <c r="B30" i="113"/>
  <c r="B34" i="113"/>
  <c r="B36" i="113"/>
  <c r="B37" i="113"/>
  <c r="B38" i="113"/>
  <c r="B40" i="113"/>
  <c r="B44" i="113"/>
  <c r="B45" i="113"/>
  <c r="B47" i="113"/>
  <c r="B49" i="113"/>
  <c r="B50" i="113"/>
  <c r="B51" i="113"/>
  <c r="B52" i="113"/>
  <c r="B53" i="113"/>
  <c r="B55" i="113"/>
  <c r="B57" i="113"/>
  <c r="B58" i="113"/>
  <c r="B64" i="113"/>
  <c r="B65" i="113"/>
  <c r="B71" i="113"/>
  <c r="B72" i="113"/>
  <c r="B74" i="113"/>
  <c r="B76" i="113"/>
  <c r="B77" i="113"/>
  <c r="B79" i="113"/>
  <c r="B13" i="113"/>
  <c r="F15" i="113"/>
  <c r="F16" i="113"/>
  <c r="F18" i="113"/>
  <c r="F23" i="113"/>
  <c r="F24" i="113"/>
  <c r="F25" i="113"/>
  <c r="F26" i="113"/>
  <c r="F27" i="113"/>
  <c r="F31" i="113"/>
  <c r="F32" i="113"/>
  <c r="F33" i="113"/>
  <c r="F36" i="113"/>
  <c r="F37" i="113"/>
  <c r="F38" i="113"/>
  <c r="F41" i="113"/>
  <c r="F42" i="113"/>
  <c r="F43" i="113"/>
  <c r="F49" i="113"/>
  <c r="F52" i="113"/>
  <c r="F53" i="113"/>
  <c r="F59" i="113"/>
  <c r="F60" i="113"/>
  <c r="F61" i="113"/>
  <c r="F62" i="113"/>
  <c r="F63" i="113"/>
  <c r="F66" i="113"/>
  <c r="F67" i="113"/>
  <c r="F68" i="113"/>
  <c r="F69" i="113"/>
  <c r="F70" i="113"/>
  <c r="F74" i="113"/>
  <c r="F76" i="113"/>
  <c r="F77" i="113"/>
  <c r="F78" i="113"/>
  <c r="F14" i="113"/>
  <c r="E49" i="113"/>
  <c r="E78" i="113"/>
  <c r="A9" i="113"/>
  <c r="A8" i="113"/>
  <c r="A4" i="113"/>
  <c r="A5" i="113"/>
  <c r="A6" i="113"/>
  <c r="A3" i="113"/>
  <c r="F10" i="1"/>
  <c r="AE10" i="1"/>
  <c r="AA10" i="113" s="1"/>
  <c r="F17" i="1"/>
  <c r="F17" i="113" s="1"/>
  <c r="G17" i="1"/>
  <c r="G17" i="113" s="1"/>
  <c r="H17" i="1"/>
  <c r="H17" i="113" s="1"/>
  <c r="I17" i="1"/>
  <c r="I17" i="113" s="1"/>
  <c r="AJ17" i="1"/>
  <c r="AF17" i="113" s="1"/>
  <c r="K17" i="1"/>
  <c r="K17" i="113" s="1"/>
  <c r="L17" i="1"/>
  <c r="L17" i="113" s="1"/>
  <c r="M17" i="1"/>
  <c r="M17" i="113" s="1"/>
  <c r="N17" i="1"/>
  <c r="N17" i="113" s="1"/>
  <c r="U17" i="1"/>
  <c r="U17" i="113" s="1"/>
  <c r="V17" i="1"/>
  <c r="V17" i="113" s="1"/>
  <c r="AB17" i="1"/>
  <c r="O17" i="1"/>
  <c r="O17" i="113" s="1"/>
  <c r="P17" i="1"/>
  <c r="P17" i="113" s="1"/>
  <c r="Q17" i="1"/>
  <c r="Q17" i="113" s="1"/>
  <c r="R17" i="1"/>
  <c r="R17" i="113" s="1"/>
  <c r="X17" i="1"/>
  <c r="X17" i="113" s="1"/>
  <c r="Z17" i="1"/>
  <c r="Y17" i="113" s="1"/>
  <c r="W17" i="1"/>
  <c r="W17" i="113" s="1"/>
  <c r="AD17" i="1"/>
  <c r="Z17" i="113" s="1"/>
  <c r="AE17" i="1"/>
  <c r="AA17" i="113" s="1"/>
  <c r="AF17" i="1"/>
  <c r="AB17" i="113" s="1"/>
  <c r="AG17" i="1"/>
  <c r="AC17" i="113" s="1"/>
  <c r="AH17" i="1"/>
  <c r="AD17" i="113" s="1"/>
  <c r="AI17" i="1"/>
  <c r="AE17" i="113" s="1"/>
  <c r="AL17" i="1"/>
  <c r="AH17" i="113" s="1"/>
  <c r="AS17" i="1"/>
  <c r="AN17" i="113" s="1"/>
  <c r="AV22" i="1"/>
  <c r="AX22" i="1" s="1"/>
  <c r="F28" i="1"/>
  <c r="G28" i="1"/>
  <c r="G28" i="113" s="1"/>
  <c r="H28" i="1"/>
  <c r="H28" i="113" s="1"/>
  <c r="I28" i="1"/>
  <c r="I28" i="113" s="1"/>
  <c r="AJ28" i="1"/>
  <c r="K28" i="1"/>
  <c r="K28" i="113" s="1"/>
  <c r="L28" i="1"/>
  <c r="L28" i="113" s="1"/>
  <c r="M28" i="1"/>
  <c r="M28" i="113" s="1"/>
  <c r="N28" i="1"/>
  <c r="N28" i="113" s="1"/>
  <c r="U28" i="1"/>
  <c r="U28" i="113" s="1"/>
  <c r="V28" i="1"/>
  <c r="V28" i="113" s="1"/>
  <c r="AB28" i="1"/>
  <c r="O28" i="1"/>
  <c r="O28" i="113" s="1"/>
  <c r="P28" i="1"/>
  <c r="P28" i="113" s="1"/>
  <c r="Q28" i="1"/>
  <c r="Q28" i="113" s="1"/>
  <c r="R28" i="1"/>
  <c r="R28" i="113" s="1"/>
  <c r="X28" i="1"/>
  <c r="X28" i="113" s="1"/>
  <c r="Z28" i="1"/>
  <c r="Y28" i="113" s="1"/>
  <c r="W28" i="1"/>
  <c r="W28" i="113" s="1"/>
  <c r="AD28" i="1"/>
  <c r="Z28" i="113" s="1"/>
  <c r="AE28" i="1"/>
  <c r="AF28" i="1"/>
  <c r="AB28" i="113" s="1"/>
  <c r="AG28" i="1"/>
  <c r="AC28" i="113" s="1"/>
  <c r="AH28" i="1"/>
  <c r="AD28" i="113" s="1"/>
  <c r="AI28" i="1"/>
  <c r="AE28" i="113" s="1"/>
  <c r="AS28" i="1"/>
  <c r="F34" i="1"/>
  <c r="F34" i="113" s="1"/>
  <c r="G34" i="1"/>
  <c r="G34" i="113" s="1"/>
  <c r="H34" i="1"/>
  <c r="H34" i="113" s="1"/>
  <c r="I34" i="1"/>
  <c r="I34" i="113" s="1"/>
  <c r="AJ34" i="1"/>
  <c r="AF34" i="113" s="1"/>
  <c r="K34" i="1"/>
  <c r="K34" i="113" s="1"/>
  <c r="L34" i="1"/>
  <c r="L34" i="113" s="1"/>
  <c r="M34" i="1"/>
  <c r="M34" i="113" s="1"/>
  <c r="N34" i="1"/>
  <c r="N34" i="113" s="1"/>
  <c r="U34" i="1"/>
  <c r="U34" i="113" s="1"/>
  <c r="V34" i="1"/>
  <c r="V34" i="113" s="1"/>
  <c r="AB34" i="1"/>
  <c r="O34" i="1"/>
  <c r="O34" i="113" s="1"/>
  <c r="P34" i="1"/>
  <c r="P34" i="113" s="1"/>
  <c r="Q34" i="1"/>
  <c r="Q34" i="113" s="1"/>
  <c r="R34" i="1"/>
  <c r="R34" i="113" s="1"/>
  <c r="X34" i="1"/>
  <c r="X34" i="113" s="1"/>
  <c r="Z34" i="1"/>
  <c r="Y34" i="113" s="1"/>
  <c r="W34" i="1"/>
  <c r="W34" i="113" s="1"/>
  <c r="AD34" i="1"/>
  <c r="Z34" i="113" s="1"/>
  <c r="AE34" i="1"/>
  <c r="AA34" i="113" s="1"/>
  <c r="AF34" i="1"/>
  <c r="AB34" i="113" s="1"/>
  <c r="AG34" i="1"/>
  <c r="AC34" i="113" s="1"/>
  <c r="AH34" i="1"/>
  <c r="AD34" i="113" s="1"/>
  <c r="AI34" i="1"/>
  <c r="AE34" i="113" s="1"/>
  <c r="AL34" i="1"/>
  <c r="AH34" i="113" s="1"/>
  <c r="AS34" i="1"/>
  <c r="AN34" i="113" s="1"/>
  <c r="E43" i="1"/>
  <c r="AC43" i="1" s="1"/>
  <c r="F44" i="1"/>
  <c r="G44" i="1"/>
  <c r="G44" i="113" s="1"/>
  <c r="H44" i="1"/>
  <c r="H44" i="113" s="1"/>
  <c r="I44" i="1"/>
  <c r="I44" i="113" s="1"/>
  <c r="AJ44" i="1"/>
  <c r="AF44" i="113" s="1"/>
  <c r="K44" i="1"/>
  <c r="K44" i="113" s="1"/>
  <c r="L44" i="1"/>
  <c r="L44" i="113" s="1"/>
  <c r="M44" i="1"/>
  <c r="M44" i="113" s="1"/>
  <c r="N44" i="1"/>
  <c r="N44" i="113" s="1"/>
  <c r="U44" i="1"/>
  <c r="U44" i="113" s="1"/>
  <c r="V44" i="1"/>
  <c r="V44" i="113" s="1"/>
  <c r="AB44" i="1"/>
  <c r="O44" i="1"/>
  <c r="O44" i="113" s="1"/>
  <c r="P44" i="1"/>
  <c r="P44" i="113" s="1"/>
  <c r="Q44" i="1"/>
  <c r="Q44" i="113" s="1"/>
  <c r="R44" i="1"/>
  <c r="R44" i="113" s="1"/>
  <c r="T44" i="1"/>
  <c r="T44" i="113" s="1"/>
  <c r="X44" i="1"/>
  <c r="X44" i="113" s="1"/>
  <c r="Z44" i="1"/>
  <c r="Y44" i="113" s="1"/>
  <c r="W44" i="1"/>
  <c r="W44" i="113" s="1"/>
  <c r="AD44" i="1"/>
  <c r="Z44" i="113" s="1"/>
  <c r="AE44" i="1"/>
  <c r="AA44" i="113" s="1"/>
  <c r="AF44" i="1"/>
  <c r="AB44" i="113" s="1"/>
  <c r="AG44" i="1"/>
  <c r="AC44" i="113" s="1"/>
  <c r="AH44" i="1"/>
  <c r="AD44" i="113" s="1"/>
  <c r="AI44" i="1"/>
  <c r="AE44" i="113" s="1"/>
  <c r="AL44" i="1"/>
  <c r="AH44" i="113" s="1"/>
  <c r="AS44" i="1"/>
  <c r="AN44" i="113" s="1"/>
  <c r="E51" i="1"/>
  <c r="E51" i="113" s="1"/>
  <c r="F64" i="1"/>
  <c r="G64" i="1"/>
  <c r="G64" i="113" s="1"/>
  <c r="H64" i="1"/>
  <c r="H64" i="113" s="1"/>
  <c r="I64" i="1"/>
  <c r="I64" i="113" s="1"/>
  <c r="AJ64" i="1"/>
  <c r="AF64" i="113" s="1"/>
  <c r="K64" i="1"/>
  <c r="K64" i="113" s="1"/>
  <c r="L64" i="1"/>
  <c r="L64" i="113" s="1"/>
  <c r="M64" i="1"/>
  <c r="M64" i="113" s="1"/>
  <c r="N64" i="1"/>
  <c r="N64" i="113" s="1"/>
  <c r="U64" i="1"/>
  <c r="U64" i="113" s="1"/>
  <c r="V64" i="1"/>
  <c r="V64" i="113" s="1"/>
  <c r="AB64" i="1"/>
  <c r="O64" i="1"/>
  <c r="O64" i="113" s="1"/>
  <c r="P64" i="1"/>
  <c r="P64" i="113" s="1"/>
  <c r="Q64" i="1"/>
  <c r="Q64" i="113" s="1"/>
  <c r="R64" i="1"/>
  <c r="R64" i="113" s="1"/>
  <c r="T64" i="1"/>
  <c r="T64" i="113" s="1"/>
  <c r="X64" i="1"/>
  <c r="X64" i="113" s="1"/>
  <c r="Z64" i="1"/>
  <c r="Y64" i="113" s="1"/>
  <c r="W64" i="1"/>
  <c r="W64" i="113" s="1"/>
  <c r="AD64" i="1"/>
  <c r="Z64" i="113" s="1"/>
  <c r="AE64" i="1"/>
  <c r="AA64" i="113" s="1"/>
  <c r="AF64" i="1"/>
  <c r="AB64" i="113" s="1"/>
  <c r="AG64" i="1"/>
  <c r="AC64" i="113" s="1"/>
  <c r="AH64" i="1"/>
  <c r="AD64" i="113" s="1"/>
  <c r="AI64" i="1"/>
  <c r="AE64" i="113" s="1"/>
  <c r="AL64" i="1"/>
  <c r="AH64" i="113" s="1"/>
  <c r="AS64" i="1"/>
  <c r="AN64" i="113" s="1"/>
  <c r="F71" i="1"/>
  <c r="F71" i="113" s="1"/>
  <c r="G71" i="1"/>
  <c r="G71" i="113" s="1"/>
  <c r="H71" i="1"/>
  <c r="H71" i="113" s="1"/>
  <c r="I71" i="1"/>
  <c r="I71" i="113" s="1"/>
  <c r="AJ71" i="1"/>
  <c r="AF71" i="113" s="1"/>
  <c r="K71" i="1"/>
  <c r="K71" i="113" s="1"/>
  <c r="L71" i="1"/>
  <c r="L71" i="113" s="1"/>
  <c r="M71" i="1"/>
  <c r="M71" i="113" s="1"/>
  <c r="N71" i="1"/>
  <c r="N71" i="113" s="1"/>
  <c r="U71" i="1"/>
  <c r="U71" i="113" s="1"/>
  <c r="V71" i="1"/>
  <c r="V71" i="113" s="1"/>
  <c r="AB71" i="1"/>
  <c r="O71" i="1"/>
  <c r="O71" i="113" s="1"/>
  <c r="P71" i="1"/>
  <c r="P71" i="113" s="1"/>
  <c r="Q71" i="1"/>
  <c r="Q71" i="113" s="1"/>
  <c r="R71" i="1"/>
  <c r="R71" i="113" s="1"/>
  <c r="T71" i="1"/>
  <c r="T71" i="113" s="1"/>
  <c r="X71" i="1"/>
  <c r="X71" i="113" s="1"/>
  <c r="Z71" i="1"/>
  <c r="Y71" i="113" s="1"/>
  <c r="W71" i="1"/>
  <c r="W71" i="113" s="1"/>
  <c r="AD71" i="1"/>
  <c r="Z71" i="113" s="1"/>
  <c r="AE71" i="1"/>
  <c r="AA71" i="113" s="1"/>
  <c r="AF71" i="1"/>
  <c r="AB71" i="113" s="1"/>
  <c r="AG71" i="1"/>
  <c r="AC71" i="113" s="1"/>
  <c r="AH71" i="1"/>
  <c r="AD71" i="113" s="1"/>
  <c r="AI71" i="1"/>
  <c r="AE71" i="113" s="1"/>
  <c r="AL71" i="1"/>
  <c r="AH71" i="113" s="1"/>
  <c r="AS71" i="1"/>
  <c r="AN71" i="113" s="1"/>
  <c r="C52" i="3"/>
  <c r="B46" i="48" s="1"/>
  <c r="B52" i="3"/>
  <c r="B44" i="3"/>
  <c r="B41" i="3"/>
  <c r="B40" i="3"/>
  <c r="B39" i="3"/>
  <c r="B38" i="3"/>
  <c r="B37" i="3"/>
  <c r="B36" i="3"/>
  <c r="B28" i="3"/>
  <c r="B30" i="3"/>
  <c r="B29" i="3"/>
  <c r="B25" i="3"/>
  <c r="B23" i="3"/>
  <c r="B22" i="3"/>
  <c r="B21" i="3"/>
  <c r="B20" i="3"/>
  <c r="B32" i="3"/>
  <c r="B27" i="3"/>
  <c r="B26" i="3"/>
  <c r="B19" i="3"/>
  <c r="B18" i="3"/>
  <c r="B17" i="3"/>
  <c r="B16" i="3"/>
  <c r="B42" i="3"/>
  <c r="B14" i="3"/>
  <c r="B13" i="3"/>
  <c r="B12" i="3"/>
  <c r="B11" i="3"/>
  <c r="AA28" i="113" l="1"/>
  <c r="AQ28" i="1"/>
  <c r="AN28" i="113"/>
  <c r="AS45" i="1"/>
  <c r="AN45" i="113" s="1"/>
  <c r="V10" i="113"/>
  <c r="W10" i="1"/>
  <c r="X10" i="1" s="1"/>
  <c r="AF28" i="113"/>
  <c r="AS72" i="1"/>
  <c r="AN72" i="113" s="1"/>
  <c r="AI72" i="1"/>
  <c r="AE72" i="113" s="1"/>
  <c r="AG72" i="1"/>
  <c r="AC72" i="113" s="1"/>
  <c r="AJ72" i="1"/>
  <c r="AF72" i="113" s="1"/>
  <c r="AH72" i="1"/>
  <c r="AD72" i="113" s="1"/>
  <c r="AE72" i="1"/>
  <c r="AA72" i="113" s="1"/>
  <c r="AF72" i="1"/>
  <c r="AB72" i="113" s="1"/>
  <c r="AD72" i="1"/>
  <c r="Z72" i="113" s="1"/>
  <c r="P72" i="1"/>
  <c r="P72" i="113" s="1"/>
  <c r="K72" i="1"/>
  <c r="K72" i="113" s="1"/>
  <c r="Q72" i="1"/>
  <c r="Q72" i="113" s="1"/>
  <c r="L72" i="1"/>
  <c r="L72" i="113" s="1"/>
  <c r="H72" i="1"/>
  <c r="H72" i="113" s="1"/>
  <c r="W72" i="1"/>
  <c r="W72" i="113" s="1"/>
  <c r="T72" i="1"/>
  <c r="T72" i="113" s="1"/>
  <c r="O72" i="1"/>
  <c r="O72" i="113" s="1"/>
  <c r="N72" i="1"/>
  <c r="N72" i="113" s="1"/>
  <c r="G72" i="1"/>
  <c r="G72" i="113" s="1"/>
  <c r="X72" i="1"/>
  <c r="X72" i="113" s="1"/>
  <c r="U72" i="1"/>
  <c r="U72" i="113" s="1"/>
  <c r="Z72" i="1"/>
  <c r="Y72" i="113" s="1"/>
  <c r="V72" i="1"/>
  <c r="V72" i="113" s="1"/>
  <c r="R72" i="1"/>
  <c r="R72" i="113" s="1"/>
  <c r="AB72" i="1"/>
  <c r="M72" i="1"/>
  <c r="M72" i="113" s="1"/>
  <c r="I72" i="1"/>
  <c r="I72" i="113" s="1"/>
  <c r="F64" i="113"/>
  <c r="F72" i="1"/>
  <c r="N19" i="1"/>
  <c r="N19" i="113" s="1"/>
  <c r="O19" i="1"/>
  <c r="O19" i="113" s="1"/>
  <c r="F28" i="113"/>
  <c r="W19" i="1"/>
  <c r="W19" i="113" s="1"/>
  <c r="G10" i="1"/>
  <c r="G10" i="113" s="1"/>
  <c r="F10" i="113"/>
  <c r="AF10" i="1"/>
  <c r="AB10" i="113" s="1"/>
  <c r="P19" i="1"/>
  <c r="P19" i="113" s="1"/>
  <c r="AJ19" i="1"/>
  <c r="AF19" i="113" s="1"/>
  <c r="G19" i="1"/>
  <c r="G19" i="113" s="1"/>
  <c r="U45" i="1"/>
  <c r="U45" i="113" s="1"/>
  <c r="AS19" i="1"/>
  <c r="AN19" i="113" s="1"/>
  <c r="X45" i="1"/>
  <c r="X45" i="113" s="1"/>
  <c r="AB19" i="1"/>
  <c r="U19" i="1"/>
  <c r="U19" i="113" s="1"/>
  <c r="AL72" i="1"/>
  <c r="AH72" i="113" s="1"/>
  <c r="AF45" i="1"/>
  <c r="AB45" i="113" s="1"/>
  <c r="R45" i="1"/>
  <c r="R45" i="113" s="1"/>
  <c r="AB45" i="1"/>
  <c r="M45" i="1"/>
  <c r="M45" i="113" s="1"/>
  <c r="I45" i="1"/>
  <c r="I45" i="113" s="1"/>
  <c r="F45" i="1"/>
  <c r="F45" i="113" s="1"/>
  <c r="K19" i="1"/>
  <c r="K19" i="113" s="1"/>
  <c r="E31" i="3"/>
  <c r="AF19" i="1"/>
  <c r="AB19" i="113" s="1"/>
  <c r="I19" i="1"/>
  <c r="I19" i="113" s="1"/>
  <c r="R19" i="1"/>
  <c r="R19" i="113" s="1"/>
  <c r="F19" i="1"/>
  <c r="F19" i="113" s="1"/>
  <c r="M19" i="1"/>
  <c r="M19" i="113" s="1"/>
  <c r="X19" i="1"/>
  <c r="X19" i="113" s="1"/>
  <c r="AI45" i="1"/>
  <c r="AE45" i="113" s="1"/>
  <c r="AH45" i="1"/>
  <c r="AD45" i="113" s="1"/>
  <c r="Q45" i="1"/>
  <c r="Q45" i="113" s="1"/>
  <c r="L45" i="1"/>
  <c r="L45" i="113" s="1"/>
  <c r="AG45" i="1"/>
  <c r="AC45" i="113" s="1"/>
  <c r="AG19" i="1"/>
  <c r="AC19" i="113" s="1"/>
  <c r="Z19" i="1"/>
  <c r="Y19" i="113" s="1"/>
  <c r="Q19" i="1"/>
  <c r="Q19" i="113" s="1"/>
  <c r="V19" i="1"/>
  <c r="V19" i="113" s="1"/>
  <c r="L19" i="1"/>
  <c r="L19" i="113" s="1"/>
  <c r="H19" i="1"/>
  <c r="H19" i="113" s="1"/>
  <c r="Z45" i="1"/>
  <c r="Y45" i="113" s="1"/>
  <c r="V45" i="1"/>
  <c r="V45" i="113" s="1"/>
  <c r="H45" i="1"/>
  <c r="H45" i="113" s="1"/>
  <c r="AE45" i="1"/>
  <c r="AA45" i="113" s="1"/>
  <c r="P45" i="1"/>
  <c r="P45" i="113" s="1"/>
  <c r="K45" i="1"/>
  <c r="K45" i="113" s="1"/>
  <c r="AV43" i="1"/>
  <c r="AX43" i="1" s="1"/>
  <c r="W45" i="1"/>
  <c r="W45" i="113" s="1"/>
  <c r="T45" i="1"/>
  <c r="T45" i="113" s="1"/>
  <c r="O45" i="1"/>
  <c r="O45" i="113" s="1"/>
  <c r="N45" i="1"/>
  <c r="N45" i="113" s="1"/>
  <c r="AJ45" i="1"/>
  <c r="AF45" i="113" s="1"/>
  <c r="G45" i="1"/>
  <c r="G45" i="113" s="1"/>
  <c r="AI19" i="1"/>
  <c r="AE19" i="113" s="1"/>
  <c r="AE19" i="1"/>
  <c r="AA19" i="113" s="1"/>
  <c r="A11" i="3"/>
  <c r="E43" i="113"/>
  <c r="F44" i="113"/>
  <c r="AL19" i="1"/>
  <c r="AH19" i="113" s="1"/>
  <c r="AH19" i="1"/>
  <c r="AD19" i="113" s="1"/>
  <c r="AD45" i="1"/>
  <c r="Z45" i="113" s="1"/>
  <c r="AD19" i="1"/>
  <c r="Z19" i="113" s="1"/>
  <c r="I10" i="48"/>
  <c r="G60" i="48"/>
  <c r="A3" i="111"/>
  <c r="F93" i="111"/>
  <c r="F94" i="111"/>
  <c r="F95" i="111"/>
  <c r="F97" i="111"/>
  <c r="F98" i="111"/>
  <c r="F99" i="111"/>
  <c r="F100" i="111"/>
  <c r="F101" i="111"/>
  <c r="F102" i="111"/>
  <c r="F103" i="111"/>
  <c r="F104" i="111"/>
  <c r="F105" i="111"/>
  <c r="F106" i="111"/>
  <c r="F107" i="111"/>
  <c r="F108" i="111"/>
  <c r="F109" i="111"/>
  <c r="F110" i="111"/>
  <c r="F111" i="111"/>
  <c r="F112" i="111"/>
  <c r="F113" i="111"/>
  <c r="F114" i="111"/>
  <c r="F115" i="111"/>
  <c r="F116" i="111"/>
  <c r="F117" i="111"/>
  <c r="F118" i="111"/>
  <c r="F119" i="111"/>
  <c r="F120" i="111"/>
  <c r="F121" i="111"/>
  <c r="F122" i="111"/>
  <c r="F123" i="111"/>
  <c r="F124" i="111"/>
  <c r="F125" i="111"/>
  <c r="F126" i="111"/>
  <c r="F127" i="111"/>
  <c r="F128" i="111"/>
  <c r="F129" i="111"/>
  <c r="F130" i="111"/>
  <c r="F131" i="111"/>
  <c r="F132" i="111"/>
  <c r="F133" i="111"/>
  <c r="F134" i="111"/>
  <c r="F135" i="111"/>
  <c r="F136" i="111"/>
  <c r="F137" i="111"/>
  <c r="F138" i="111"/>
  <c r="F139" i="111"/>
  <c r="F140" i="111"/>
  <c r="F141" i="111"/>
  <c r="F142" i="111"/>
  <c r="F143" i="111"/>
  <c r="F144" i="111"/>
  <c r="F145" i="111"/>
  <c r="F146" i="111"/>
  <c r="F147" i="111"/>
  <c r="F148" i="111"/>
  <c r="F149" i="111"/>
  <c r="F150" i="111"/>
  <c r="F151" i="111"/>
  <c r="F152" i="111"/>
  <c r="F153" i="111"/>
  <c r="F154" i="111"/>
  <c r="F155" i="111"/>
  <c r="F156" i="111"/>
  <c r="F24" i="111" s="1"/>
  <c r="E24" i="1" s="1"/>
  <c r="F157" i="111"/>
  <c r="F158" i="111"/>
  <c r="F159" i="111"/>
  <c r="F161" i="111"/>
  <c r="F162" i="111"/>
  <c r="F163" i="111"/>
  <c r="F164" i="111"/>
  <c r="F165" i="111"/>
  <c r="F166" i="111"/>
  <c r="F168" i="111"/>
  <c r="F169" i="111"/>
  <c r="F170" i="111"/>
  <c r="F171" i="111"/>
  <c r="F172" i="111"/>
  <c r="F173" i="111"/>
  <c r="F174" i="111"/>
  <c r="F175" i="111"/>
  <c r="F176" i="111"/>
  <c r="F178" i="111"/>
  <c r="F179" i="111"/>
  <c r="F180" i="111"/>
  <c r="F181" i="111"/>
  <c r="F182" i="111"/>
  <c r="F183" i="111"/>
  <c r="F184" i="111"/>
  <c r="F185" i="111"/>
  <c r="F187" i="111"/>
  <c r="F188" i="111"/>
  <c r="F189" i="111"/>
  <c r="F191" i="111"/>
  <c r="F192" i="111"/>
  <c r="F193" i="111"/>
  <c r="F194" i="111"/>
  <c r="F195" i="111"/>
  <c r="F196" i="111"/>
  <c r="F197" i="111"/>
  <c r="F203" i="111"/>
  <c r="F204" i="111"/>
  <c r="F205" i="111"/>
  <c r="F206" i="111"/>
  <c r="F207" i="111"/>
  <c r="F208" i="111"/>
  <c r="F209" i="111"/>
  <c r="F210" i="111"/>
  <c r="F211" i="111"/>
  <c r="F212" i="111"/>
  <c r="F214" i="111"/>
  <c r="F27" i="111" s="1"/>
  <c r="E27" i="1" s="1"/>
  <c r="AC27" i="1" s="1"/>
  <c r="F215" i="111"/>
  <c r="F216" i="111"/>
  <c r="F217" i="111"/>
  <c r="F218" i="111"/>
  <c r="F219" i="111"/>
  <c r="F220" i="111"/>
  <c r="F221" i="111"/>
  <c r="F222" i="111"/>
  <c r="F223" i="111"/>
  <c r="F224" i="111"/>
  <c r="F226" i="111"/>
  <c r="F227" i="111"/>
  <c r="F228" i="111"/>
  <c r="F229" i="111"/>
  <c r="F230" i="111"/>
  <c r="F231" i="111"/>
  <c r="F232" i="111"/>
  <c r="F233" i="111"/>
  <c r="F234" i="111"/>
  <c r="F235" i="111"/>
  <c r="F237" i="111"/>
  <c r="F238" i="111"/>
  <c r="F239" i="111"/>
  <c r="F240" i="111"/>
  <c r="F241" i="111"/>
  <c r="F242" i="111"/>
  <c r="F243" i="111"/>
  <c r="F31" i="111" s="1"/>
  <c r="E31" i="1" s="1"/>
  <c r="AC31" i="1" s="1"/>
  <c r="F244" i="111"/>
  <c r="F245" i="111"/>
  <c r="F246" i="111"/>
  <c r="F247" i="111"/>
  <c r="F33" i="111" s="1"/>
  <c r="E33" i="1" s="1"/>
  <c r="AC33" i="1" s="1"/>
  <c r="AQ33" i="1" s="1"/>
  <c r="F248" i="111"/>
  <c r="F249" i="111"/>
  <c r="F250" i="111"/>
  <c r="F251" i="111"/>
  <c r="F252" i="111"/>
  <c r="F253" i="111"/>
  <c r="F254" i="111"/>
  <c r="F255" i="111"/>
  <c r="F256" i="111"/>
  <c r="F257" i="111"/>
  <c r="F258" i="111"/>
  <c r="F36" i="111" s="1"/>
  <c r="E36" i="1" s="1"/>
  <c r="AC36" i="1" s="1"/>
  <c r="F259" i="111"/>
  <c r="F260" i="111"/>
  <c r="F261" i="111"/>
  <c r="F262" i="111"/>
  <c r="F263" i="111"/>
  <c r="F264" i="111"/>
  <c r="F37" i="111" s="1"/>
  <c r="E37" i="1" s="1"/>
  <c r="E37" i="113" s="1"/>
  <c r="F265" i="111"/>
  <c r="F266" i="111"/>
  <c r="F267" i="111"/>
  <c r="F268" i="111"/>
  <c r="F269" i="111"/>
  <c r="F270" i="111"/>
  <c r="F38" i="111" s="1"/>
  <c r="E38" i="1" s="1"/>
  <c r="E38" i="113" s="1"/>
  <c r="F271" i="111"/>
  <c r="F272" i="111"/>
  <c r="F273" i="111"/>
  <c r="F274" i="111"/>
  <c r="F275" i="111"/>
  <c r="F276" i="111"/>
  <c r="F277" i="111"/>
  <c r="F278" i="111"/>
  <c r="F279" i="111"/>
  <c r="F280" i="111"/>
  <c r="F281" i="111"/>
  <c r="F282" i="111"/>
  <c r="F283" i="111"/>
  <c r="F284" i="111"/>
  <c r="F285" i="111"/>
  <c r="F41" i="111" s="1"/>
  <c r="E41" i="1" s="1"/>
  <c r="AC41" i="1" s="1"/>
  <c r="AQ41" i="1" s="1"/>
  <c r="F286" i="111"/>
  <c r="F287" i="111"/>
  <c r="F288" i="111"/>
  <c r="F289" i="111"/>
  <c r="F290" i="111"/>
  <c r="F292" i="111"/>
  <c r="F42" i="111" s="1"/>
  <c r="E42" i="1" s="1"/>
  <c r="AC42" i="1" s="1"/>
  <c r="F293" i="111"/>
  <c r="F294" i="111"/>
  <c r="F295" i="111"/>
  <c r="F296" i="111"/>
  <c r="F297" i="111"/>
  <c r="F298" i="111"/>
  <c r="F299" i="111"/>
  <c r="F300" i="111"/>
  <c r="F50" i="111" s="1"/>
  <c r="E50" i="1" s="1"/>
  <c r="E50" i="113" s="1"/>
  <c r="F301" i="111"/>
  <c r="F52" i="111" s="1"/>
  <c r="E52" i="1" s="1"/>
  <c r="AC52" i="1" s="1"/>
  <c r="F302" i="111"/>
  <c r="F53" i="111" s="1"/>
  <c r="E53" i="1" s="1"/>
  <c r="AC53" i="1" s="1"/>
  <c r="F303" i="111"/>
  <c r="F304" i="111"/>
  <c r="F305" i="111"/>
  <c r="F306" i="111"/>
  <c r="F307" i="111"/>
  <c r="F308" i="111"/>
  <c r="F311" i="111"/>
  <c r="F312" i="111"/>
  <c r="F313" i="111"/>
  <c r="F314" i="111"/>
  <c r="F315" i="111"/>
  <c r="F59" i="111" s="1"/>
  <c r="F316" i="111"/>
  <c r="F317" i="111"/>
  <c r="F318" i="111"/>
  <c r="F319" i="111"/>
  <c r="F320" i="111"/>
  <c r="F321" i="111"/>
  <c r="F322" i="111"/>
  <c r="F323" i="111"/>
  <c r="F324" i="111"/>
  <c r="F325" i="111"/>
  <c r="F326" i="111"/>
  <c r="F327" i="111"/>
  <c r="F328" i="111"/>
  <c r="F329" i="111"/>
  <c r="F330" i="111"/>
  <c r="F331" i="111"/>
  <c r="F332" i="111"/>
  <c r="F333" i="111"/>
  <c r="F334" i="111"/>
  <c r="F335" i="111"/>
  <c r="F336" i="111"/>
  <c r="F337" i="111"/>
  <c r="F338" i="111"/>
  <c r="F339" i="111"/>
  <c r="F340" i="111"/>
  <c r="F341" i="111"/>
  <c r="F344" i="111"/>
  <c r="F345" i="111"/>
  <c r="F346" i="111"/>
  <c r="F347" i="111"/>
  <c r="F348" i="111"/>
  <c r="F60" i="111" s="1"/>
  <c r="F349" i="111"/>
  <c r="F350" i="111"/>
  <c r="F351" i="111"/>
  <c r="F353" i="111"/>
  <c r="F354" i="111"/>
  <c r="F355" i="111"/>
  <c r="F356" i="111"/>
  <c r="F357" i="111"/>
  <c r="F358" i="111"/>
  <c r="F359" i="111"/>
  <c r="F360" i="111"/>
  <c r="F361" i="111"/>
  <c r="F61" i="111" s="1"/>
  <c r="F362" i="111"/>
  <c r="F363" i="111"/>
  <c r="F364" i="111"/>
  <c r="F365" i="111"/>
  <c r="F366" i="111"/>
  <c r="F367" i="111"/>
  <c r="F369" i="111"/>
  <c r="F370" i="111"/>
  <c r="F371" i="111"/>
  <c r="F372" i="111"/>
  <c r="F373" i="111"/>
  <c r="F374" i="111"/>
  <c r="F375" i="111"/>
  <c r="F376" i="111"/>
  <c r="F377" i="111"/>
  <c r="F62" i="111" s="1"/>
  <c r="F378" i="111"/>
  <c r="F379" i="111"/>
  <c r="F380" i="111"/>
  <c r="F381" i="111"/>
  <c r="F382" i="111"/>
  <c r="F383" i="111"/>
  <c r="F384" i="111"/>
  <c r="F385" i="111"/>
  <c r="F386" i="111"/>
  <c r="F387" i="111"/>
  <c r="F388" i="111"/>
  <c r="F389" i="111"/>
  <c r="F390" i="111"/>
  <c r="F63" i="111" s="1"/>
  <c r="F391" i="111"/>
  <c r="F392" i="111"/>
  <c r="F393" i="111"/>
  <c r="F394" i="111"/>
  <c r="F395" i="111"/>
  <c r="F396" i="111"/>
  <c r="F397" i="111"/>
  <c r="F398" i="111"/>
  <c r="F399" i="111"/>
  <c r="F68" i="111" s="1"/>
  <c r="F400" i="111"/>
  <c r="F69" i="111" s="1"/>
  <c r="F401" i="111"/>
  <c r="F402" i="111"/>
  <c r="F403" i="111"/>
  <c r="F404" i="111"/>
  <c r="F405" i="111"/>
  <c r="F406" i="111"/>
  <c r="F407" i="111"/>
  <c r="F408" i="111"/>
  <c r="F409" i="111"/>
  <c r="F410" i="111"/>
  <c r="F411" i="111"/>
  <c r="F412" i="111"/>
  <c r="F413" i="111"/>
  <c r="F414" i="111"/>
  <c r="F415" i="111"/>
  <c r="F416" i="111"/>
  <c r="F417" i="111"/>
  <c r="F418" i="111"/>
  <c r="F419" i="111"/>
  <c r="F422" i="111"/>
  <c r="F423" i="111"/>
  <c r="F424" i="111"/>
  <c r="F425" i="111"/>
  <c r="F426" i="111"/>
  <c r="F427" i="111"/>
  <c r="F74" i="111" s="1"/>
  <c r="F428" i="111"/>
  <c r="F429" i="111"/>
  <c r="F430" i="111"/>
  <c r="F431" i="111"/>
  <c r="F432" i="111"/>
  <c r="F433" i="111"/>
  <c r="F434" i="111"/>
  <c r="F435" i="111"/>
  <c r="F436" i="111"/>
  <c r="F437" i="111"/>
  <c r="F438" i="111"/>
  <c r="F439" i="111"/>
  <c r="F440" i="111"/>
  <c r="F441" i="111"/>
  <c r="F442" i="111"/>
  <c r="F443" i="111"/>
  <c r="F444" i="111"/>
  <c r="F445" i="111"/>
  <c r="F446" i="111"/>
  <c r="F447" i="111"/>
  <c r="F448" i="111"/>
  <c r="F449" i="111"/>
  <c r="F450" i="111"/>
  <c r="F451" i="111"/>
  <c r="F459" i="111"/>
  <c r="F460" i="111"/>
  <c r="F461" i="111"/>
  <c r="F77" i="111" s="1"/>
  <c r="F462" i="111"/>
  <c r="F463" i="111"/>
  <c r="F464" i="111"/>
  <c r="F465" i="111"/>
  <c r="F15" i="111"/>
  <c r="F160" i="111"/>
  <c r="G14" i="111"/>
  <c r="G15" i="111"/>
  <c r="G16" i="111"/>
  <c r="G18" i="111"/>
  <c r="G23" i="111"/>
  <c r="G24" i="111"/>
  <c r="G25" i="111"/>
  <c r="G26" i="111"/>
  <c r="G27" i="111"/>
  <c r="G31" i="111"/>
  <c r="G32" i="111"/>
  <c r="G33" i="111"/>
  <c r="G36" i="111"/>
  <c r="G37" i="111"/>
  <c r="G38" i="111"/>
  <c r="G41" i="111"/>
  <c r="G42" i="111"/>
  <c r="G50" i="111"/>
  <c r="G52" i="111"/>
  <c r="G53" i="111"/>
  <c r="G59" i="111"/>
  <c r="G60" i="111"/>
  <c r="G61" i="111"/>
  <c r="G62" i="111"/>
  <c r="G63" i="111"/>
  <c r="G66" i="111"/>
  <c r="G67" i="111"/>
  <c r="G68" i="111"/>
  <c r="G69" i="111"/>
  <c r="G70" i="111"/>
  <c r="G74" i="111"/>
  <c r="F64" i="111" l="1"/>
  <c r="F26" i="111"/>
  <c r="F66" i="111"/>
  <c r="F71" i="111" s="1"/>
  <c r="F70" i="111"/>
  <c r="F76" i="111"/>
  <c r="F67" i="111"/>
  <c r="G43" i="50"/>
  <c r="E26" i="1"/>
  <c r="E15" i="111"/>
  <c r="F25" i="111"/>
  <c r="E15" i="1"/>
  <c r="E15" i="113" s="1"/>
  <c r="E14" i="1"/>
  <c r="X10" i="113"/>
  <c r="AD75" i="1"/>
  <c r="Z75" i="113" s="1"/>
  <c r="AG75" i="1"/>
  <c r="AC75" i="113" s="1"/>
  <c r="Z75" i="1"/>
  <c r="Y75" i="113" s="1"/>
  <c r="AE75" i="1"/>
  <c r="AA75" i="113" s="1"/>
  <c r="H75" i="1"/>
  <c r="H75" i="113" s="1"/>
  <c r="AI75" i="1"/>
  <c r="AE75" i="113" s="1"/>
  <c r="N75" i="1"/>
  <c r="N75" i="113" s="1"/>
  <c r="V75" i="1"/>
  <c r="V75" i="113" s="1"/>
  <c r="Q75" i="1"/>
  <c r="Q75" i="113" s="1"/>
  <c r="L75" i="1"/>
  <c r="L75" i="113" s="1"/>
  <c r="AC38" i="1"/>
  <c r="AC24" i="1"/>
  <c r="E24" i="113"/>
  <c r="E52" i="113"/>
  <c r="AV31" i="1"/>
  <c r="AX31" i="1" s="1"/>
  <c r="AC37" i="1"/>
  <c r="F32" i="111"/>
  <c r="E32" i="1" s="1"/>
  <c r="E34" i="1" s="1"/>
  <c r="E34" i="113" s="1"/>
  <c r="E44" i="1"/>
  <c r="E44" i="113" s="1"/>
  <c r="E41" i="113"/>
  <c r="E42" i="113"/>
  <c r="M47" i="1"/>
  <c r="M47" i="113" s="1"/>
  <c r="AV53" i="1"/>
  <c r="AX53" i="1" s="1"/>
  <c r="AV52" i="1"/>
  <c r="AX52" i="1" s="1"/>
  <c r="AV42" i="1"/>
  <c r="AX42" i="1" s="1"/>
  <c r="AC44" i="1"/>
  <c r="AQ44" i="1" s="1"/>
  <c r="AL75" i="1"/>
  <c r="AH75" i="113" s="1"/>
  <c r="E36" i="113"/>
  <c r="T75" i="1"/>
  <c r="T75" i="113" s="1"/>
  <c r="AV36" i="1"/>
  <c r="AX36" i="1" s="1"/>
  <c r="AV41" i="1"/>
  <c r="AX41" i="1" s="1"/>
  <c r="AH75" i="1"/>
  <c r="AD75" i="113" s="1"/>
  <c r="E53" i="113"/>
  <c r="E31" i="113"/>
  <c r="I47" i="1"/>
  <c r="I47" i="113" s="1"/>
  <c r="AV33" i="1"/>
  <c r="AX33" i="1" s="1"/>
  <c r="P47" i="1"/>
  <c r="P47" i="113" s="1"/>
  <c r="A52" i="99"/>
  <c r="E33" i="113"/>
  <c r="E27" i="113"/>
  <c r="AF47" i="1"/>
  <c r="AB47" i="113" s="1"/>
  <c r="X75" i="1"/>
  <c r="X75" i="113" s="1"/>
  <c r="K75" i="1"/>
  <c r="K75" i="113" s="1"/>
  <c r="AG10" i="1"/>
  <c r="AC10" i="113" s="1"/>
  <c r="K47" i="1"/>
  <c r="K47" i="113" s="1"/>
  <c r="U75" i="1"/>
  <c r="U75" i="113" s="1"/>
  <c r="H10" i="1"/>
  <c r="H10" i="113" s="1"/>
  <c r="AG47" i="1"/>
  <c r="AC47" i="113" s="1"/>
  <c r="P75" i="1"/>
  <c r="P75" i="113" s="1"/>
  <c r="AS47" i="1"/>
  <c r="AN47" i="113" s="1"/>
  <c r="AJ75" i="1"/>
  <c r="AF75" i="113" s="1"/>
  <c r="U47" i="1"/>
  <c r="U47" i="113" s="1"/>
  <c r="AB47" i="1"/>
  <c r="F47" i="1"/>
  <c r="F50" i="1" s="1"/>
  <c r="W75" i="1"/>
  <c r="W75" i="113" s="1"/>
  <c r="O75" i="1"/>
  <c r="O75" i="113" s="1"/>
  <c r="G75" i="1"/>
  <c r="G75" i="113" s="1"/>
  <c r="R47" i="1"/>
  <c r="R47" i="113" s="1"/>
  <c r="A52" i="3"/>
  <c r="A46" i="48" s="1"/>
  <c r="X47" i="1"/>
  <c r="X47" i="113" s="1"/>
  <c r="V47" i="1"/>
  <c r="V47" i="113" s="1"/>
  <c r="F72" i="113"/>
  <c r="F75" i="1"/>
  <c r="R75" i="1"/>
  <c r="R75" i="113" s="1"/>
  <c r="AS75" i="1"/>
  <c r="AN75" i="113" s="1"/>
  <c r="L47" i="1"/>
  <c r="L47" i="113" s="1"/>
  <c r="AB75" i="1"/>
  <c r="H47" i="1"/>
  <c r="H47" i="113" s="1"/>
  <c r="Z47" i="1"/>
  <c r="Y47" i="113" s="1"/>
  <c r="M75" i="1"/>
  <c r="M75" i="113" s="1"/>
  <c r="AF75" i="1"/>
  <c r="AB75" i="113" s="1"/>
  <c r="Q47" i="1"/>
  <c r="Q47" i="113" s="1"/>
  <c r="I75" i="1"/>
  <c r="I75" i="113" s="1"/>
  <c r="AI47" i="1"/>
  <c r="AE47" i="113" s="1"/>
  <c r="N47" i="1"/>
  <c r="N47" i="113" s="1"/>
  <c r="AH47" i="1"/>
  <c r="AD47" i="113" s="1"/>
  <c r="AE47" i="1"/>
  <c r="AA47" i="113" s="1"/>
  <c r="AJ47" i="1"/>
  <c r="AF47" i="113" s="1"/>
  <c r="W47" i="1"/>
  <c r="W47" i="113" s="1"/>
  <c r="G47" i="1"/>
  <c r="G50" i="1" s="1"/>
  <c r="T47" i="1"/>
  <c r="T47" i="113" s="1"/>
  <c r="O47" i="1"/>
  <c r="O47" i="113" s="1"/>
  <c r="AD47" i="1"/>
  <c r="Z47" i="113" s="1"/>
  <c r="F23" i="111"/>
  <c r="E23" i="1" s="1"/>
  <c r="G44" i="111"/>
  <c r="G17" i="111"/>
  <c r="G19" i="111" s="1"/>
  <c r="G28" i="111"/>
  <c r="G71" i="111"/>
  <c r="G34" i="111"/>
  <c r="F18" i="111"/>
  <c r="E18" i="1" s="1"/>
  <c r="G64" i="111"/>
  <c r="A1" i="3"/>
  <c r="A2" i="50"/>
  <c r="A1" i="50"/>
  <c r="A5" i="50"/>
  <c r="A4" i="3"/>
  <c r="A4" i="48" s="1"/>
  <c r="F72" i="111" l="1"/>
  <c r="F75" i="111" s="1"/>
  <c r="F79" i="111" s="1"/>
  <c r="AV27" i="1"/>
  <c r="AX27" i="1" s="1"/>
  <c r="G27" i="50" s="1"/>
  <c r="G36" i="50"/>
  <c r="G41" i="50"/>
  <c r="G33" i="50"/>
  <c r="G52" i="50"/>
  <c r="G31" i="50"/>
  <c r="G53" i="50"/>
  <c r="G42" i="50"/>
  <c r="AC15" i="1"/>
  <c r="AV15" i="1" s="1"/>
  <c r="AX15" i="1" s="1"/>
  <c r="Y10" i="113"/>
  <c r="G47" i="113"/>
  <c r="G50" i="113"/>
  <c r="G72" i="111"/>
  <c r="G75" i="111" s="1"/>
  <c r="G79" i="111" s="1"/>
  <c r="AD79" i="1"/>
  <c r="Z79" i="113" s="1"/>
  <c r="AG79" i="1"/>
  <c r="AC79" i="113" s="1"/>
  <c r="AG50" i="1"/>
  <c r="AC50" i="113" s="1"/>
  <c r="AE79" i="1"/>
  <c r="AA79" i="113" s="1"/>
  <c r="Z79" i="1"/>
  <c r="Y79" i="113" s="1"/>
  <c r="Q79" i="1"/>
  <c r="Q79" i="113" s="1"/>
  <c r="AV37" i="1"/>
  <c r="AX37" i="1" s="1"/>
  <c r="I50" i="1"/>
  <c r="I50" i="113" s="1"/>
  <c r="L79" i="1"/>
  <c r="L79" i="113" s="1"/>
  <c r="V79" i="1"/>
  <c r="V79" i="113" s="1"/>
  <c r="AL79" i="1"/>
  <c r="AH79" i="113" s="1"/>
  <c r="N79" i="1"/>
  <c r="N79" i="113" s="1"/>
  <c r="H79" i="1"/>
  <c r="H79" i="113" s="1"/>
  <c r="AI79" i="1"/>
  <c r="AE79" i="113" s="1"/>
  <c r="AH79" i="1"/>
  <c r="AD79" i="113" s="1"/>
  <c r="AV38" i="1"/>
  <c r="AX38" i="1" s="1"/>
  <c r="P50" i="1"/>
  <c r="P50" i="113" s="1"/>
  <c r="G45" i="111"/>
  <c r="G47" i="111" s="1"/>
  <c r="G55" i="111" s="1"/>
  <c r="AF50" i="1"/>
  <c r="AB50" i="113" s="1"/>
  <c r="M50" i="1"/>
  <c r="M50" i="113" s="1"/>
  <c r="X79" i="1"/>
  <c r="X79" i="113" s="1"/>
  <c r="AC14" i="1"/>
  <c r="E14" i="113"/>
  <c r="AC26" i="1"/>
  <c r="E26" i="113"/>
  <c r="AC32" i="1"/>
  <c r="E32" i="113"/>
  <c r="AV44" i="1"/>
  <c r="AX44" i="1" s="1"/>
  <c r="AC18" i="1"/>
  <c r="E18" i="113"/>
  <c r="AC23" i="1"/>
  <c r="E23" i="113"/>
  <c r="F47" i="113"/>
  <c r="F28" i="111"/>
  <c r="E25" i="1"/>
  <c r="E28" i="1" s="1"/>
  <c r="T79" i="1"/>
  <c r="T79" i="113" s="1"/>
  <c r="AB50" i="1"/>
  <c r="AS50" i="1"/>
  <c r="AN50" i="113" s="1"/>
  <c r="G79" i="1"/>
  <c r="G79" i="113" s="1"/>
  <c r="U79" i="1"/>
  <c r="U79" i="113" s="1"/>
  <c r="K50" i="1"/>
  <c r="K50" i="113" s="1"/>
  <c r="P79" i="1"/>
  <c r="AH10" i="1"/>
  <c r="AD10" i="113" s="1"/>
  <c r="K79" i="1"/>
  <c r="K79" i="113" s="1"/>
  <c r="AJ79" i="1"/>
  <c r="AF79" i="113" s="1"/>
  <c r="R50" i="1"/>
  <c r="R50" i="113" s="1"/>
  <c r="O79" i="1"/>
  <c r="O79" i="113" s="1"/>
  <c r="W79" i="1"/>
  <c r="W79" i="113" s="1"/>
  <c r="X50" i="1"/>
  <c r="X50" i="113" s="1"/>
  <c r="Q50" i="1"/>
  <c r="Q50" i="113" s="1"/>
  <c r="M79" i="1"/>
  <c r="M79" i="113" s="1"/>
  <c r="H50" i="1"/>
  <c r="H50" i="113" s="1"/>
  <c r="L50" i="1"/>
  <c r="L50" i="113" s="1"/>
  <c r="R79" i="1"/>
  <c r="R79" i="113" s="1"/>
  <c r="V50" i="1"/>
  <c r="V50" i="113" s="1"/>
  <c r="I79" i="1"/>
  <c r="I79" i="113" s="1"/>
  <c r="AF79" i="1"/>
  <c r="AB79" i="113" s="1"/>
  <c r="Z50" i="1"/>
  <c r="Y50" i="113" s="1"/>
  <c r="AB79" i="1"/>
  <c r="AS79" i="1"/>
  <c r="AN79" i="113" s="1"/>
  <c r="F75" i="113"/>
  <c r="F79" i="1"/>
  <c r="F50" i="113"/>
  <c r="AE50" i="1"/>
  <c r="AA50" i="113" s="1"/>
  <c r="T50" i="1"/>
  <c r="T50" i="113" s="1"/>
  <c r="AJ50" i="1"/>
  <c r="AF50" i="113" s="1"/>
  <c r="O50" i="1"/>
  <c r="O50" i="113" s="1"/>
  <c r="AH50" i="1"/>
  <c r="AD50" i="113" s="1"/>
  <c r="AI50" i="1"/>
  <c r="AE50" i="113" s="1"/>
  <c r="AD50" i="1"/>
  <c r="Z50" i="113" s="1"/>
  <c r="H71" i="50"/>
  <c r="AV24" i="1" l="1"/>
  <c r="AX24" i="1" s="1"/>
  <c r="G24" i="50" s="1"/>
  <c r="G37" i="50"/>
  <c r="G38" i="50"/>
  <c r="G15" i="50"/>
  <c r="P79" i="113"/>
  <c r="E21" i="3"/>
  <c r="AA10" i="1"/>
  <c r="AB10" i="1" s="1"/>
  <c r="W10" i="113"/>
  <c r="AV14" i="1"/>
  <c r="AX14" i="1" s="1"/>
  <c r="H26" i="99"/>
  <c r="E24" i="3"/>
  <c r="F25" i="48" s="1"/>
  <c r="G25" i="48" s="1"/>
  <c r="H38" i="99"/>
  <c r="H39" i="99"/>
  <c r="H40" i="99"/>
  <c r="H37" i="99"/>
  <c r="H41" i="99"/>
  <c r="H36" i="99"/>
  <c r="E13" i="3"/>
  <c r="H44" i="99"/>
  <c r="K44" i="99" s="1"/>
  <c r="H12" i="99"/>
  <c r="H24" i="99"/>
  <c r="H32" i="99"/>
  <c r="H29" i="99"/>
  <c r="E12" i="3"/>
  <c r="H31" i="99"/>
  <c r="H19" i="99"/>
  <c r="H21" i="99"/>
  <c r="H11" i="99"/>
  <c r="H27" i="99"/>
  <c r="E28" i="113"/>
  <c r="E45" i="1"/>
  <c r="E45" i="113" s="1"/>
  <c r="E25" i="113"/>
  <c r="AC25" i="1"/>
  <c r="AV18" i="1"/>
  <c r="AX18" i="1" s="1"/>
  <c r="AV32" i="1"/>
  <c r="AX32" i="1" s="1"/>
  <c r="AC34" i="1"/>
  <c r="AQ34" i="1" s="1"/>
  <c r="H18" i="99"/>
  <c r="H23" i="99"/>
  <c r="AI10" i="1"/>
  <c r="AE10" i="113" s="1"/>
  <c r="H28" i="99"/>
  <c r="H50" i="99"/>
  <c r="K50" i="99" s="1"/>
  <c r="H42" i="99"/>
  <c r="H30" i="99"/>
  <c r="H22" i="99"/>
  <c r="H10" i="99"/>
  <c r="H16" i="99"/>
  <c r="H25" i="99"/>
  <c r="H20" i="99"/>
  <c r="F79" i="113"/>
  <c r="E52" i="3"/>
  <c r="F46" i="48" s="1"/>
  <c r="G46" i="48" s="1"/>
  <c r="H28" i="50"/>
  <c r="H64" i="50"/>
  <c r="H72" i="50" s="1"/>
  <c r="E51" i="50"/>
  <c r="AV23" i="1" l="1"/>
  <c r="AX23" i="1" s="1"/>
  <c r="G23" i="50" s="1"/>
  <c r="AV26" i="1"/>
  <c r="AX26" i="1" s="1"/>
  <c r="G26" i="50" s="1"/>
  <c r="G14" i="50"/>
  <c r="G18" i="50"/>
  <c r="G32" i="50"/>
  <c r="K26" i="99"/>
  <c r="AV34" i="1"/>
  <c r="AX34" i="1" s="1"/>
  <c r="AC28" i="1"/>
  <c r="AJ10" i="1"/>
  <c r="AF10" i="113" s="1"/>
  <c r="H75" i="50"/>
  <c r="H79" i="50" s="1"/>
  <c r="AV25" i="1" l="1"/>
  <c r="AX25" i="1" s="1"/>
  <c r="G25" i="50" s="1"/>
  <c r="AK10" i="1"/>
  <c r="AL10" i="1" s="1"/>
  <c r="AC45" i="1"/>
  <c r="AQ45" i="1" s="1"/>
  <c r="A1" i="111"/>
  <c r="J14" i="111"/>
  <c r="I14" i="111" s="1"/>
  <c r="J15" i="111"/>
  <c r="I15" i="111" s="1"/>
  <c r="J16" i="111"/>
  <c r="I16" i="111" s="1"/>
  <c r="J18" i="111"/>
  <c r="I18" i="111" s="1"/>
  <c r="J23" i="111"/>
  <c r="I23" i="111" s="1"/>
  <c r="J24" i="111"/>
  <c r="I24" i="111" s="1"/>
  <c r="E27" i="111"/>
  <c r="H27" i="111" s="1"/>
  <c r="J31" i="111"/>
  <c r="I31" i="111" s="1"/>
  <c r="J32" i="111"/>
  <c r="I32" i="111" s="1"/>
  <c r="J36" i="111"/>
  <c r="I36" i="111" s="1"/>
  <c r="J37" i="111"/>
  <c r="I37" i="111" s="1"/>
  <c r="J38" i="111"/>
  <c r="I38" i="111" s="1"/>
  <c r="J41" i="111"/>
  <c r="I41" i="111" s="1"/>
  <c r="J42" i="111"/>
  <c r="I42" i="111" s="1"/>
  <c r="J43" i="111"/>
  <c r="I43" i="111" s="1"/>
  <c r="J52" i="111"/>
  <c r="I52" i="111" s="1"/>
  <c r="J53" i="111"/>
  <c r="I53" i="111" s="1"/>
  <c r="J59" i="111"/>
  <c r="I59" i="111" s="1"/>
  <c r="J61" i="111"/>
  <c r="I61" i="111" s="1"/>
  <c r="J62" i="111"/>
  <c r="I62" i="111" s="1"/>
  <c r="J63" i="111"/>
  <c r="I63" i="111" s="1"/>
  <c r="H65" i="111"/>
  <c r="J65" i="111"/>
  <c r="I65" i="111" s="1"/>
  <c r="J74" i="111"/>
  <c r="I74" i="111" s="1"/>
  <c r="E25" i="111"/>
  <c r="H25" i="111" s="1"/>
  <c r="J25" i="111"/>
  <c r="J27" i="111"/>
  <c r="I27" i="111" s="1"/>
  <c r="J33" i="111"/>
  <c r="J60" i="111"/>
  <c r="C44" i="3"/>
  <c r="B44" i="48"/>
  <c r="C41" i="3"/>
  <c r="B37" i="48" s="1"/>
  <c r="C40" i="3"/>
  <c r="B36" i="48" s="1"/>
  <c r="C39" i="3"/>
  <c r="B35" i="48" s="1"/>
  <c r="C38" i="3"/>
  <c r="B34" i="48" s="1"/>
  <c r="C37" i="3"/>
  <c r="B33" i="48" s="1"/>
  <c r="AM10" i="1" l="1"/>
  <c r="AH10" i="113"/>
  <c r="B40" i="48"/>
  <c r="A43" i="3"/>
  <c r="A43" i="99"/>
  <c r="AG10" i="113"/>
  <c r="E53" i="50"/>
  <c r="E52" i="50"/>
  <c r="E24" i="111"/>
  <c r="H24" i="111" s="1"/>
  <c r="E26" i="50"/>
  <c r="E36" i="111"/>
  <c r="H36" i="111" s="1"/>
  <c r="E37" i="111"/>
  <c r="H37" i="111" s="1"/>
  <c r="E43" i="111"/>
  <c r="H43" i="111" s="1"/>
  <c r="E33" i="111"/>
  <c r="H33" i="111" s="1"/>
  <c r="E52" i="111"/>
  <c r="H52" i="111" s="1"/>
  <c r="E31" i="111"/>
  <c r="H31" i="111" s="1"/>
  <c r="E41" i="111"/>
  <c r="H41" i="111" s="1"/>
  <c r="E38" i="111"/>
  <c r="H38" i="111" s="1"/>
  <c r="F34" i="111"/>
  <c r="E53" i="111"/>
  <c r="H53" i="111" s="1"/>
  <c r="E50" i="111"/>
  <c r="H50" i="111" s="1"/>
  <c r="E32" i="111"/>
  <c r="H32" i="111" s="1"/>
  <c r="J17" i="111"/>
  <c r="J19" i="111" s="1"/>
  <c r="J44" i="111"/>
  <c r="E18" i="111"/>
  <c r="H18" i="111" s="1"/>
  <c r="H15" i="111"/>
  <c r="I25" i="111"/>
  <c r="I28" i="111" s="1"/>
  <c r="J28" i="111"/>
  <c r="E14" i="111"/>
  <c r="I33" i="111"/>
  <c r="I34" i="111" s="1"/>
  <c r="J34" i="111"/>
  <c r="E26" i="111"/>
  <c r="E42" i="111"/>
  <c r="H42" i="111" s="1"/>
  <c r="F44" i="111"/>
  <c r="I44" i="111"/>
  <c r="I17" i="111"/>
  <c r="I19" i="111" s="1"/>
  <c r="J64" i="111"/>
  <c r="J79" i="111" s="1"/>
  <c r="I79" i="111" s="1"/>
  <c r="I60" i="111"/>
  <c r="I64" i="111" s="1"/>
  <c r="E23" i="111"/>
  <c r="J50" i="111"/>
  <c r="I50" i="111" s="1"/>
  <c r="A38" i="3"/>
  <c r="A34" i="48" s="1"/>
  <c r="A37" i="3"/>
  <c r="A33" i="48" s="1"/>
  <c r="A45" i="99" l="1"/>
  <c r="AN10" i="1"/>
  <c r="AO10" i="1" s="1"/>
  <c r="A45" i="3"/>
  <c r="A41" i="48" s="1"/>
  <c r="AI10" i="113"/>
  <c r="A39" i="48"/>
  <c r="E43" i="50"/>
  <c r="E28" i="111"/>
  <c r="E34" i="111"/>
  <c r="H34" i="111" s="1"/>
  <c r="F45" i="111"/>
  <c r="E44" i="111"/>
  <c r="H44" i="111" s="1"/>
  <c r="J45" i="111"/>
  <c r="J47" i="111" s="1"/>
  <c r="J55" i="111" s="1"/>
  <c r="J80" i="111" s="1"/>
  <c r="H23" i="111"/>
  <c r="H14" i="111"/>
  <c r="I45" i="111"/>
  <c r="I47" i="111" s="1"/>
  <c r="I55" i="111" s="1"/>
  <c r="I80" i="111" s="1"/>
  <c r="A39" i="3"/>
  <c r="A35" i="48" s="1"/>
  <c r="A47" i="3" l="1"/>
  <c r="A43" i="48" s="1"/>
  <c r="A47" i="99"/>
  <c r="AK10" i="113"/>
  <c r="A46" i="3"/>
  <c r="A42" i="48" s="1"/>
  <c r="AJ10" i="113"/>
  <c r="A46" i="99"/>
  <c r="E45" i="111"/>
  <c r="H45" i="111" s="1"/>
  <c r="H28" i="111"/>
  <c r="A40" i="3"/>
  <c r="A36" i="48" s="1"/>
  <c r="E44" i="3" l="1"/>
  <c r="F40" i="48" s="1"/>
  <c r="G40" i="48" s="1"/>
  <c r="I26" i="50"/>
  <c r="F26" i="50"/>
  <c r="A41" i="3"/>
  <c r="A37" i="48" s="1"/>
  <c r="A44" i="48" l="1"/>
  <c r="A31" i="3" l="1"/>
  <c r="E8" i="48"/>
  <c r="E66" i="48" s="1"/>
  <c r="A41" i="99" l="1"/>
  <c r="B31" i="99" l="1"/>
  <c r="C29" i="3"/>
  <c r="B30" i="48" s="1"/>
  <c r="C30" i="3"/>
  <c r="B31" i="48" s="1"/>
  <c r="B32" i="99"/>
  <c r="B30" i="99"/>
  <c r="B12" i="99"/>
  <c r="A12" i="99"/>
  <c r="C13" i="3"/>
  <c r="A13" i="3"/>
  <c r="D14" i="99"/>
  <c r="D34" i="99" s="1"/>
  <c r="D55" i="99" s="1"/>
  <c r="A91" i="48"/>
  <c r="C72" i="48"/>
  <c r="E79" i="48" s="1"/>
  <c r="A88" i="48"/>
  <c r="A89" i="48"/>
  <c r="A132" i="48"/>
  <c r="B132" i="48"/>
  <c r="F132" i="48"/>
  <c r="B135" i="48"/>
  <c r="F135" i="48"/>
  <c r="C148" i="48"/>
  <c r="C149" i="48"/>
  <c r="B11" i="48"/>
  <c r="C11" i="3"/>
  <c r="A12" i="3"/>
  <c r="C12" i="3"/>
  <c r="A14" i="3"/>
  <c r="C14" i="3"/>
  <c r="A42" i="3"/>
  <c r="A38" i="48" s="1"/>
  <c r="C42" i="3"/>
  <c r="B38" i="48" s="1"/>
  <c r="A16" i="3"/>
  <c r="A17" i="48" s="1"/>
  <c r="C16" i="3"/>
  <c r="B17" i="48" s="1"/>
  <c r="A17" i="3"/>
  <c r="A18" i="48" s="1"/>
  <c r="C17" i="3"/>
  <c r="B18" i="48" s="1"/>
  <c r="A18" i="3"/>
  <c r="A19" i="48" s="1"/>
  <c r="C18" i="3"/>
  <c r="B19" i="48" s="1"/>
  <c r="A19" i="3"/>
  <c r="A20" i="48" s="1"/>
  <c r="C19" i="3"/>
  <c r="B20" i="48" s="1"/>
  <c r="A26" i="3"/>
  <c r="A27" i="48" s="1"/>
  <c r="C26" i="3"/>
  <c r="B27" i="48" s="1"/>
  <c r="A27" i="3"/>
  <c r="A28" i="48" s="1"/>
  <c r="C27" i="3"/>
  <c r="B28" i="48" s="1"/>
  <c r="C32" i="3"/>
  <c r="C20" i="3"/>
  <c r="B21" i="48" s="1"/>
  <c r="C21" i="3"/>
  <c r="B22" i="48" s="1"/>
  <c r="C22" i="3"/>
  <c r="B23" i="48" s="1"/>
  <c r="C23" i="3"/>
  <c r="B24" i="48" s="1"/>
  <c r="C25" i="3"/>
  <c r="B26" i="48" s="1"/>
  <c r="C28" i="3"/>
  <c r="B29" i="48" s="1"/>
  <c r="A36" i="3"/>
  <c r="C36" i="3"/>
  <c r="B32" i="48" s="1"/>
  <c r="A95" i="48"/>
  <c r="B95" i="48"/>
  <c r="A96" i="48"/>
  <c r="B96" i="48"/>
  <c r="A97" i="48"/>
  <c r="B97" i="48"/>
  <c r="A98" i="48"/>
  <c r="B98" i="48"/>
  <c r="A99" i="48"/>
  <c r="B99" i="48"/>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3" i="48"/>
  <c r="B113" i="48"/>
  <c r="A114" i="48"/>
  <c r="B114" i="48"/>
  <c r="A115" i="48"/>
  <c r="B115" i="48"/>
  <c r="A117" i="48"/>
  <c r="B117" i="48"/>
  <c r="A118" i="48"/>
  <c r="B118" i="48"/>
  <c r="A119" i="48"/>
  <c r="B119" i="48"/>
  <c r="A120" i="48"/>
  <c r="B120" i="48"/>
  <c r="A121" i="48"/>
  <c r="B121" i="48"/>
  <c r="A122" i="48"/>
  <c r="B122" i="48"/>
  <c r="A123" i="48"/>
  <c r="B123" i="48"/>
  <c r="A124" i="48"/>
  <c r="B124" i="48"/>
  <c r="A125" i="48"/>
  <c r="B125" i="48"/>
  <c r="A126" i="48"/>
  <c r="B126" i="48"/>
  <c r="A127" i="48"/>
  <c r="B127" i="48"/>
  <c r="A128" i="48"/>
  <c r="B128" i="48"/>
  <c r="A129" i="48"/>
  <c r="B129" i="48"/>
  <c r="A130" i="48"/>
  <c r="B130" i="48"/>
  <c r="A131" i="48"/>
  <c r="B131" i="48"/>
  <c r="E38" i="50"/>
  <c r="E41" i="50"/>
  <c r="E22" i="52"/>
  <c r="W12" i="51"/>
  <c r="W14" i="51"/>
  <c r="U16" i="51"/>
  <c r="V16" i="51"/>
  <c r="V20" i="51"/>
  <c r="A10" i="99"/>
  <c r="B10" i="99"/>
  <c r="A11" i="99"/>
  <c r="B11" i="99"/>
  <c r="A16" i="99"/>
  <c r="B16" i="99"/>
  <c r="A42" i="99"/>
  <c r="B42" i="99"/>
  <c r="A18" i="99"/>
  <c r="B18" i="99"/>
  <c r="A19" i="99"/>
  <c r="B19" i="99"/>
  <c r="A20" i="99"/>
  <c r="B20" i="99"/>
  <c r="A21" i="99"/>
  <c r="B21" i="99"/>
  <c r="A28" i="99"/>
  <c r="B28" i="99"/>
  <c r="A29" i="99"/>
  <c r="B29" i="99"/>
  <c r="B22" i="99"/>
  <c r="B23" i="99"/>
  <c r="B24" i="99"/>
  <c r="B25" i="99"/>
  <c r="B27" i="99"/>
  <c r="A36" i="99"/>
  <c r="B36" i="99"/>
  <c r="A38" i="99"/>
  <c r="B38" i="99"/>
  <c r="A39" i="99"/>
  <c r="B39" i="99"/>
  <c r="A37" i="99"/>
  <c r="B37" i="99"/>
  <c r="A40" i="99"/>
  <c r="B40" i="99"/>
  <c r="B41" i="99"/>
  <c r="D61" i="99"/>
  <c r="D65" i="99"/>
  <c r="A70" i="99"/>
  <c r="B70" i="99"/>
  <c r="A71" i="99"/>
  <c r="B71" i="99"/>
  <c r="A72" i="99"/>
  <c r="B72" i="99"/>
  <c r="A73" i="99"/>
  <c r="B73" i="99"/>
  <c r="A74" i="99"/>
  <c r="B74" i="99"/>
  <c r="A75" i="99"/>
  <c r="B75" i="99"/>
  <c r="A76" i="99"/>
  <c r="B76" i="99"/>
  <c r="A77" i="99"/>
  <c r="B77" i="99"/>
  <c r="A82" i="99"/>
  <c r="B82" i="99"/>
  <c r="A83" i="99"/>
  <c r="B83" i="99"/>
  <c r="A84" i="99"/>
  <c r="B84" i="99"/>
  <c r="A85" i="99"/>
  <c r="B85" i="99"/>
  <c r="A86" i="99"/>
  <c r="B86" i="99"/>
  <c r="A87" i="99"/>
  <c r="B87" i="99"/>
  <c r="A88" i="99"/>
  <c r="B88" i="99"/>
  <c r="A89" i="99"/>
  <c r="B89" i="99"/>
  <c r="A90" i="99"/>
  <c r="B90" i="99"/>
  <c r="A91" i="99"/>
  <c r="B91" i="99"/>
  <c r="A92" i="99"/>
  <c r="B92" i="99"/>
  <c r="A93" i="99"/>
  <c r="B93" i="99"/>
  <c r="A94" i="99"/>
  <c r="B94" i="99"/>
  <c r="A95" i="99"/>
  <c r="B95" i="99"/>
  <c r="A100" i="99"/>
  <c r="B100" i="99"/>
  <c r="A101" i="99"/>
  <c r="B101" i="99"/>
  <c r="A102" i="99"/>
  <c r="B102" i="99"/>
  <c r="A103" i="99"/>
  <c r="B103" i="99"/>
  <c r="A104" i="99"/>
  <c r="B104" i="99"/>
  <c r="A105" i="99"/>
  <c r="B105" i="99"/>
  <c r="A106" i="99"/>
  <c r="B106" i="99"/>
  <c r="A107" i="99"/>
  <c r="B107" i="99"/>
  <c r="A108" i="99"/>
  <c r="B108" i="99"/>
  <c r="A109" i="99"/>
  <c r="B109" i="99"/>
  <c r="A110" i="99"/>
  <c r="B110" i="99"/>
  <c r="A111" i="99"/>
  <c r="B111" i="99"/>
  <c r="A112" i="99"/>
  <c r="B112" i="99"/>
  <c r="A113" i="99"/>
  <c r="B113" i="99"/>
  <c r="A114" i="99"/>
  <c r="B114" i="99"/>
  <c r="A115" i="99"/>
  <c r="B115" i="99"/>
  <c r="G114" i="99"/>
  <c r="F131" i="48"/>
  <c r="F130" i="48"/>
  <c r="G113" i="99"/>
  <c r="C86" i="48"/>
  <c r="C164" i="48" s="1"/>
  <c r="C78" i="48"/>
  <c r="C156" i="48" s="1"/>
  <c r="C82" i="48"/>
  <c r="C160" i="48" s="1"/>
  <c r="C81" i="48"/>
  <c r="C159" i="48" s="1"/>
  <c r="C77" i="48"/>
  <c r="C155" i="48" s="1"/>
  <c r="C85" i="48"/>
  <c r="C163" i="48" s="1"/>
  <c r="C76" i="48"/>
  <c r="C154" i="48" s="1"/>
  <c r="G93" i="99"/>
  <c r="F113" i="48"/>
  <c r="G87" i="99"/>
  <c r="F127" i="48"/>
  <c r="F129" i="48"/>
  <c r="F119" i="48"/>
  <c r="F103" i="48"/>
  <c r="G83" i="99"/>
  <c r="F111" i="48"/>
  <c r="G91" i="99"/>
  <c r="G110" i="99"/>
  <c r="F125" i="48"/>
  <c r="G108" i="99"/>
  <c r="G102" i="99"/>
  <c r="G115" i="99"/>
  <c r="G112" i="99"/>
  <c r="F115" i="99"/>
  <c r="G106" i="99"/>
  <c r="F123" i="48"/>
  <c r="F126" i="48"/>
  <c r="G109" i="99"/>
  <c r="F98" i="48"/>
  <c r="G73" i="99"/>
  <c r="F107" i="48"/>
  <c r="F110" i="99"/>
  <c r="F105" i="48"/>
  <c r="G85" i="99"/>
  <c r="F109" i="48"/>
  <c r="G89" i="99"/>
  <c r="F120" i="48"/>
  <c r="G103" i="99"/>
  <c r="F93" i="99"/>
  <c r="F109" i="99"/>
  <c r="F112" i="99"/>
  <c r="F128" i="48"/>
  <c r="G111" i="99"/>
  <c r="F108" i="48"/>
  <c r="G88" i="99"/>
  <c r="F124" i="48"/>
  <c r="G107" i="99"/>
  <c r="G74" i="99"/>
  <c r="F99" i="48"/>
  <c r="F102" i="48"/>
  <c r="G77" i="99"/>
  <c r="F106" i="48"/>
  <c r="G86" i="99"/>
  <c r="F104" i="48"/>
  <c r="G84" i="99"/>
  <c r="F110" i="48"/>
  <c r="G90" i="99"/>
  <c r="F121" i="48"/>
  <c r="G104" i="99"/>
  <c r="F106" i="99"/>
  <c r="G82" i="99"/>
  <c r="F111" i="99"/>
  <c r="F100" i="99"/>
  <c r="G72" i="99"/>
  <c r="F101" i="48"/>
  <c r="G76" i="99"/>
  <c r="F114" i="48"/>
  <c r="G94" i="99"/>
  <c r="F122" i="48"/>
  <c r="G105" i="99"/>
  <c r="F92" i="99"/>
  <c r="G92" i="99"/>
  <c r="F113" i="99"/>
  <c r="F102" i="99"/>
  <c r="F103" i="99"/>
  <c r="F115" i="48"/>
  <c r="G95" i="99"/>
  <c r="F95" i="48"/>
  <c r="F133" i="48" s="1"/>
  <c r="G70" i="99"/>
  <c r="G80" i="99" s="1"/>
  <c r="G98" i="99" s="1"/>
  <c r="G117" i="99" s="1"/>
  <c r="F96" i="48"/>
  <c r="G71" i="99"/>
  <c r="F100" i="48"/>
  <c r="G75" i="99"/>
  <c r="F82" i="99"/>
  <c r="F91" i="99"/>
  <c r="F105" i="99"/>
  <c r="G100" i="99"/>
  <c r="F117" i="48"/>
  <c r="F97" i="48"/>
  <c r="F70" i="99"/>
  <c r="F80" i="99" s="1"/>
  <c r="F88" i="99"/>
  <c r="F112" i="48"/>
  <c r="F114" i="99"/>
  <c r="F108" i="99"/>
  <c r="F90" i="99"/>
  <c r="F83" i="99"/>
  <c r="F87" i="99"/>
  <c r="F95" i="99"/>
  <c r="F94" i="99"/>
  <c r="F107" i="99"/>
  <c r="F104" i="99"/>
  <c r="F74" i="99"/>
  <c r="F72" i="99"/>
  <c r="F71" i="99"/>
  <c r="F77" i="99"/>
  <c r="F86" i="99"/>
  <c r="F85" i="99"/>
  <c r="F75" i="99"/>
  <c r="F84" i="99"/>
  <c r="F76" i="99"/>
  <c r="F73" i="99"/>
  <c r="F89" i="99"/>
  <c r="F118" i="48"/>
  <c r="G101" i="99"/>
  <c r="F101" i="99"/>
  <c r="E24" i="50"/>
  <c r="E14" i="99"/>
  <c r="E34" i="99" s="1"/>
  <c r="E55" i="99" s="1"/>
  <c r="W16" i="51" l="1"/>
  <c r="Y16" i="51" s="1"/>
  <c r="A32" i="48"/>
  <c r="B15" i="48"/>
  <c r="A15" i="48"/>
  <c r="A13" i="48"/>
  <c r="A12" i="48"/>
  <c r="B14" i="48"/>
  <c r="B13" i="48"/>
  <c r="B12" i="48"/>
  <c r="A14" i="48"/>
  <c r="C83" i="48"/>
  <c r="D82" i="48" s="1"/>
  <c r="C157" i="48"/>
  <c r="D154" i="48" s="1"/>
  <c r="C87" i="48"/>
  <c r="D85" i="48" s="1"/>
  <c r="D87" i="48" s="1"/>
  <c r="E31" i="50"/>
  <c r="E14" i="50"/>
  <c r="E50" i="50"/>
  <c r="E27" i="50"/>
  <c r="E33" i="50"/>
  <c r="E32" i="50"/>
  <c r="E42" i="50"/>
  <c r="E44" i="50" s="1"/>
  <c r="E25" i="50"/>
  <c r="E37" i="50"/>
  <c r="E36" i="50"/>
  <c r="E18" i="50"/>
  <c r="E15" i="50"/>
  <c r="F98" i="99"/>
  <c r="H80" i="99"/>
  <c r="D81" i="48"/>
  <c r="D83" i="48" s="1"/>
  <c r="C161" i="48"/>
  <c r="D159" i="48" s="1"/>
  <c r="C150" i="48"/>
  <c r="E157" i="48" s="1"/>
  <c r="C165" i="48"/>
  <c r="D163" i="48" s="1"/>
  <c r="C79" i="48"/>
  <c r="D76" i="48" s="1"/>
  <c r="F137" i="48"/>
  <c r="F141" i="48" s="1"/>
  <c r="F144" i="48" s="1"/>
  <c r="X16" i="51" l="1"/>
  <c r="E24" i="52"/>
  <c r="E19" i="51" s="1"/>
  <c r="D160" i="48"/>
  <c r="D161" i="48" s="1"/>
  <c r="A32" i="3"/>
  <c r="D155" i="48"/>
  <c r="E155" i="48" s="1"/>
  <c r="E165" i="48" s="1"/>
  <c r="E163" i="48" s="1"/>
  <c r="D156" i="48"/>
  <c r="E156" i="48" s="1"/>
  <c r="D86" i="48"/>
  <c r="E34" i="50"/>
  <c r="E23" i="50"/>
  <c r="E28" i="50" s="1"/>
  <c r="F117" i="99"/>
  <c r="H117" i="99" s="1"/>
  <c r="H98" i="99"/>
  <c r="D165" i="48"/>
  <c r="E76" i="48"/>
  <c r="E83" i="48" s="1"/>
  <c r="D164" i="48"/>
  <c r="D78" i="48"/>
  <c r="E78" i="48" s="1"/>
  <c r="D77" i="48"/>
  <c r="E77" i="48" s="1"/>
  <c r="E87" i="48" s="1"/>
  <c r="E154" i="48"/>
  <c r="E161" i="48" s="1"/>
  <c r="M8" i="99" l="1"/>
  <c r="E86" i="1"/>
  <c r="F33" i="50"/>
  <c r="A20" i="3"/>
  <c r="A21" i="48" s="1"/>
  <c r="A22" i="99"/>
  <c r="F36" i="50"/>
  <c r="I15" i="50"/>
  <c r="D157" i="48"/>
  <c r="E164" i="48"/>
  <c r="E45" i="50"/>
  <c r="E85" i="48"/>
  <c r="E86" i="48"/>
  <c r="E82" i="48"/>
  <c r="E81" i="48"/>
  <c r="D79" i="48"/>
  <c r="E159" i="48"/>
  <c r="E160" i="48"/>
  <c r="F15" i="50" l="1"/>
  <c r="K20" i="99"/>
  <c r="E18" i="3"/>
  <c r="F19" i="48" s="1"/>
  <c r="G19" i="48" s="1"/>
  <c r="G44" i="50"/>
  <c r="F41" i="50"/>
  <c r="I27" i="50"/>
  <c r="F27" i="50"/>
  <c r="I32" i="50"/>
  <c r="F32" i="50"/>
  <c r="I42" i="50"/>
  <c r="F42" i="50"/>
  <c r="I38" i="50"/>
  <c r="F38" i="50"/>
  <c r="I53" i="50"/>
  <c r="F53" i="50"/>
  <c r="A23" i="99"/>
  <c r="A21" i="3"/>
  <c r="A22" i="48" s="1"/>
  <c r="I24" i="50"/>
  <c r="F24" i="50"/>
  <c r="I25" i="50"/>
  <c r="F25" i="50"/>
  <c r="I52" i="50"/>
  <c r="F52" i="50"/>
  <c r="F18" i="50"/>
  <c r="I18" i="50"/>
  <c r="I43" i="50"/>
  <c r="F43" i="50"/>
  <c r="G34" i="50"/>
  <c r="I31" i="50"/>
  <c r="F31" i="50"/>
  <c r="I37" i="50"/>
  <c r="F37" i="50"/>
  <c r="K19" i="99"/>
  <c r="E17" i="3"/>
  <c r="F18" i="48" s="1"/>
  <c r="G18" i="48" s="1"/>
  <c r="K28" i="99"/>
  <c r="E40" i="3"/>
  <c r="F36" i="48" s="1"/>
  <c r="G36" i="48" s="1"/>
  <c r="K40" i="99"/>
  <c r="K38" i="99"/>
  <c r="E38" i="3"/>
  <c r="F34" i="48" s="1"/>
  <c r="G34" i="48" s="1"/>
  <c r="F22" i="48"/>
  <c r="G22" i="48" s="1"/>
  <c r="K23" i="99"/>
  <c r="E32" i="3"/>
  <c r="E28" i="3"/>
  <c r="F29" i="48" s="1"/>
  <c r="E14" i="3"/>
  <c r="F15" i="48" s="1"/>
  <c r="K16" i="99"/>
  <c r="K32" i="99"/>
  <c r="E30" i="3"/>
  <c r="F31" i="48" s="1"/>
  <c r="G31" i="48" s="1"/>
  <c r="E29" i="3"/>
  <c r="F30" i="48" s="1"/>
  <c r="G30" i="48" s="1"/>
  <c r="K31" i="99"/>
  <c r="G29" i="48" l="1"/>
  <c r="F34" i="50"/>
  <c r="E36" i="3"/>
  <c r="F32" i="48" s="1"/>
  <c r="G32" i="48" s="1"/>
  <c r="K36" i="99"/>
  <c r="K39" i="99"/>
  <c r="E39" i="3"/>
  <c r="F35" i="48" s="1"/>
  <c r="G35" i="48" s="1"/>
  <c r="E23" i="3"/>
  <c r="F24" i="48" s="1"/>
  <c r="G24" i="48" s="1"/>
  <c r="K25" i="99"/>
  <c r="K18" i="99"/>
  <c r="E16" i="3"/>
  <c r="F17" i="48" s="1"/>
  <c r="G17" i="48" s="1"/>
  <c r="K37" i="99"/>
  <c r="E37" i="3"/>
  <c r="F33" i="48" s="1"/>
  <c r="G33" i="48" s="1"/>
  <c r="E20" i="3"/>
  <c r="F21" i="48" s="1"/>
  <c r="G21" i="48" s="1"/>
  <c r="K22" i="99"/>
  <c r="K12" i="99"/>
  <c r="F14" i="48"/>
  <c r="F44" i="48"/>
  <c r="G44" i="48" s="1"/>
  <c r="K48" i="99"/>
  <c r="E41" i="3"/>
  <c r="F37" i="48" s="1"/>
  <c r="G37" i="48" s="1"/>
  <c r="K41" i="99"/>
  <c r="K30" i="99"/>
  <c r="E26" i="3"/>
  <c r="F27" i="48" s="1"/>
  <c r="G27" i="48" s="1"/>
  <c r="E19" i="3"/>
  <c r="F20" i="48" s="1"/>
  <c r="G20" i="48" s="1"/>
  <c r="K21" i="99"/>
  <c r="K27" i="99"/>
  <c r="E25" i="3"/>
  <c r="F26" i="48" s="1"/>
  <c r="G26" i="48" s="1"/>
  <c r="F44" i="50"/>
  <c r="K29" i="99"/>
  <c r="E27" i="3"/>
  <c r="F28" i="48" s="1"/>
  <c r="G28" i="48" s="1"/>
  <c r="K11" i="99"/>
  <c r="F13" i="48"/>
  <c r="A22" i="3"/>
  <c r="A23" i="48" s="1"/>
  <c r="A24" i="99"/>
  <c r="E22" i="3"/>
  <c r="F23" i="48" s="1"/>
  <c r="G23" i="48" s="1"/>
  <c r="K24" i="99"/>
  <c r="E11" i="3"/>
  <c r="F12" i="48" s="1"/>
  <c r="E42" i="3"/>
  <c r="F38" i="48" s="1"/>
  <c r="G38" i="48" s="1"/>
  <c r="K42" i="99"/>
  <c r="G15" i="48"/>
  <c r="G12" i="48" l="1"/>
  <c r="K10" i="99"/>
  <c r="G13" i="48"/>
  <c r="A25" i="99"/>
  <c r="A23" i="3"/>
  <c r="A24" i="48" s="1"/>
  <c r="G14" i="48"/>
  <c r="F52" i="48" l="1"/>
  <c r="A25" i="3"/>
  <c r="A26" i="48" s="1"/>
  <c r="A27" i="99"/>
  <c r="A29" i="3" l="1"/>
  <c r="A30" i="48" s="1"/>
  <c r="A31" i="99"/>
  <c r="A28" i="3" l="1"/>
  <c r="A29" i="48" s="1"/>
  <c r="A32" i="99"/>
  <c r="A30" i="3"/>
  <c r="A31" i="48" s="1"/>
  <c r="A30" i="99" l="1"/>
  <c r="U20" i="51" l="1"/>
  <c r="W20" i="51" s="1"/>
  <c r="N14" i="51"/>
  <c r="E11" i="51" l="1"/>
  <c r="Q11" i="51"/>
  <c r="AW51" i="1" l="1"/>
  <c r="AQ51" i="113" s="1"/>
  <c r="Y51" i="1"/>
  <c r="Y55" i="1" s="1"/>
  <c r="Y92" i="1" s="1"/>
  <c r="Y93" i="1" s="1"/>
  <c r="AP51" i="1"/>
  <c r="AP55" i="1" s="1"/>
  <c r="AO51" i="1"/>
  <c r="AT51" i="1"/>
  <c r="AT55" i="1" s="1"/>
  <c r="AN51" i="1"/>
  <c r="AM51" i="1"/>
  <c r="S51" i="1"/>
  <c r="I51" i="1"/>
  <c r="I51" i="113" s="1"/>
  <c r="AK51" i="1"/>
  <c r="AG51" i="113" s="1"/>
  <c r="K51" i="1"/>
  <c r="K51" i="113" s="1"/>
  <c r="AJ51" i="1"/>
  <c r="AF51" i="113" s="1"/>
  <c r="AF51" i="1"/>
  <c r="AB51" i="113" s="1"/>
  <c r="R51" i="1"/>
  <c r="R51" i="113" s="1"/>
  <c r="T51" i="1"/>
  <c r="T51" i="113" s="1"/>
  <c r="AR51" i="1"/>
  <c r="J51" i="1"/>
  <c r="J51" i="113" s="1"/>
  <c r="P51" i="1"/>
  <c r="P51" i="113" s="1"/>
  <c r="AH51" i="1"/>
  <c r="AD51" i="113" s="1"/>
  <c r="F51" i="1"/>
  <c r="F51" i="113" s="1"/>
  <c r="AL51" i="1"/>
  <c r="AH51" i="113" s="1"/>
  <c r="M51" i="1"/>
  <c r="M51" i="113" s="1"/>
  <c r="Q51" i="1"/>
  <c r="Q51" i="113" s="1"/>
  <c r="O51" i="1"/>
  <c r="O51" i="113" s="1"/>
  <c r="X51" i="1"/>
  <c r="X51" i="113" s="1"/>
  <c r="L51" i="1"/>
  <c r="L51" i="113" s="1"/>
  <c r="AI51" i="1"/>
  <c r="AE51" i="113" s="1"/>
  <c r="AE51" i="1"/>
  <c r="AA51" i="113" s="1"/>
  <c r="U51" i="1"/>
  <c r="U51" i="113" s="1"/>
  <c r="AD51" i="1"/>
  <c r="Z51" i="113" s="1"/>
  <c r="AB51" i="1"/>
  <c r="AS51" i="1"/>
  <c r="H51" i="1"/>
  <c r="H51" i="113" s="1"/>
  <c r="G51" i="1"/>
  <c r="G51" i="113" s="1"/>
  <c r="V51" i="1"/>
  <c r="V51" i="113" s="1"/>
  <c r="E56" i="48"/>
  <c r="AG51" i="1"/>
  <c r="AC51" i="113" s="1"/>
  <c r="AU51" i="1"/>
  <c r="Z51" i="1"/>
  <c r="Y51" i="113" s="1"/>
  <c r="AA51" i="1"/>
  <c r="N55" i="1"/>
  <c r="N55" i="113" s="1"/>
  <c r="N8" i="99"/>
  <c r="D48" i="3" l="1"/>
  <c r="G48" i="99"/>
  <c r="AP92" i="1"/>
  <c r="AP93" i="1" s="1"/>
  <c r="AW55" i="1"/>
  <c r="N51" i="99"/>
  <c r="N47" i="99"/>
  <c r="I42" i="48"/>
  <c r="I43" i="48"/>
  <c r="AK51" i="113"/>
  <c r="AO55" i="1"/>
  <c r="AL51" i="113"/>
  <c r="AP51" i="113"/>
  <c r="AU55" i="1"/>
  <c r="AP55" i="113" s="1"/>
  <c r="AM51" i="113"/>
  <c r="AR55" i="1"/>
  <c r="AM55" i="113" s="1"/>
  <c r="AN51" i="113"/>
  <c r="AS55" i="1"/>
  <c r="AN55" i="113" s="1"/>
  <c r="I29" i="48"/>
  <c r="I47" i="48"/>
  <c r="AT92" i="1"/>
  <c r="AT93" i="1" s="1"/>
  <c r="AO51" i="113"/>
  <c r="AJ51" i="113"/>
  <c r="AN55" i="1"/>
  <c r="AI51" i="113"/>
  <c r="AM55" i="1"/>
  <c r="N46" i="99"/>
  <c r="N45" i="99"/>
  <c r="I30" i="48"/>
  <c r="I26" i="48"/>
  <c r="I41" i="48"/>
  <c r="I25" i="48"/>
  <c r="I31" i="48"/>
  <c r="I39" i="48"/>
  <c r="I18" i="48"/>
  <c r="I16" i="48"/>
  <c r="I19" i="48"/>
  <c r="I21" i="48"/>
  <c r="I20" i="48"/>
  <c r="I22" i="48"/>
  <c r="I27" i="48"/>
  <c r="I24" i="48"/>
  <c r="I23" i="48"/>
  <c r="I17" i="48"/>
  <c r="I28" i="48"/>
  <c r="I49" i="48"/>
  <c r="I46" i="48"/>
  <c r="I45" i="48"/>
  <c r="I40" i="48"/>
  <c r="I48" i="48"/>
  <c r="S55" i="1"/>
  <c r="S55" i="113" s="1"/>
  <c r="S51" i="113"/>
  <c r="N26" i="99"/>
  <c r="E84" i="1"/>
  <c r="Y88" i="1" s="1"/>
  <c r="Y89" i="1" s="1"/>
  <c r="N43" i="99"/>
  <c r="I55" i="1"/>
  <c r="I55" i="113" s="1"/>
  <c r="AK55" i="1"/>
  <c r="D43" i="3" s="1"/>
  <c r="AF55" i="1"/>
  <c r="AB55" i="113" s="1"/>
  <c r="AG55" i="1"/>
  <c r="AC55" i="113" s="1"/>
  <c r="R55" i="1"/>
  <c r="R55" i="113" s="1"/>
  <c r="K55" i="1"/>
  <c r="K55" i="113" s="1"/>
  <c r="O55" i="1"/>
  <c r="O55" i="113" s="1"/>
  <c r="AH55" i="1"/>
  <c r="AD55" i="113" s="1"/>
  <c r="AJ55" i="1"/>
  <c r="AF55" i="113" s="1"/>
  <c r="AB55" i="1"/>
  <c r="V55" i="1"/>
  <c r="V55" i="113" s="1"/>
  <c r="X55" i="1"/>
  <c r="X55" i="113" s="1"/>
  <c r="J55" i="1"/>
  <c r="AD55" i="1"/>
  <c r="Z55" i="113" s="1"/>
  <c r="Z55" i="1"/>
  <c r="Y55" i="113" s="1"/>
  <c r="L55" i="1"/>
  <c r="L55" i="113" s="1"/>
  <c r="N17" i="99"/>
  <c r="P55" i="1"/>
  <c r="P55" i="113" s="1"/>
  <c r="T55" i="1"/>
  <c r="T55" i="113" s="1"/>
  <c r="M55" i="1"/>
  <c r="M55" i="113" s="1"/>
  <c r="AI55" i="1"/>
  <c r="AE55" i="113" s="1"/>
  <c r="Q55" i="113"/>
  <c r="H55" i="1"/>
  <c r="H55" i="113" s="1"/>
  <c r="AC51" i="1"/>
  <c r="AQ51" i="1" s="1"/>
  <c r="F55" i="1"/>
  <c r="F92" i="1" s="1"/>
  <c r="F93" i="1" s="1"/>
  <c r="AE55" i="1"/>
  <c r="AA55" i="113" s="1"/>
  <c r="G55" i="1"/>
  <c r="G55" i="113" s="1"/>
  <c r="AA55" i="1"/>
  <c r="U55" i="1"/>
  <c r="U55" i="113" s="1"/>
  <c r="N49" i="99"/>
  <c r="I12" i="48"/>
  <c r="I44" i="48"/>
  <c r="I15" i="48"/>
  <c r="I13" i="48"/>
  <c r="F56" i="48"/>
  <c r="F58" i="48" s="1"/>
  <c r="F62" i="48" s="1"/>
  <c r="F65" i="48" s="1"/>
  <c r="I14" i="48"/>
  <c r="I37" i="48"/>
  <c r="I38" i="48"/>
  <c r="I35" i="48"/>
  <c r="I33" i="48"/>
  <c r="I32" i="48"/>
  <c r="I36" i="48"/>
  <c r="I34" i="48"/>
  <c r="N53" i="99"/>
  <c r="N50" i="99"/>
  <c r="N92" i="1"/>
  <c r="N93" i="1" s="1"/>
  <c r="N52" i="99"/>
  <c r="G21" i="99"/>
  <c r="J21" i="99" s="1"/>
  <c r="M21" i="99" s="1"/>
  <c r="D19" i="3"/>
  <c r="N44" i="99"/>
  <c r="N28" i="99"/>
  <c r="N22" i="99"/>
  <c r="N23" i="99"/>
  <c r="N18" i="99"/>
  <c r="N10" i="99"/>
  <c r="N39" i="99"/>
  <c r="N24" i="99"/>
  <c r="N21" i="99"/>
  <c r="N20" i="99"/>
  <c r="N48" i="99"/>
  <c r="N42" i="99"/>
  <c r="N36" i="99"/>
  <c r="N41" i="99"/>
  <c r="N37" i="99"/>
  <c r="N27" i="99"/>
  <c r="N25" i="99"/>
  <c r="N29" i="99"/>
  <c r="N12" i="99"/>
  <c r="O15" i="99"/>
  <c r="O35" i="99"/>
  <c r="N32" i="99"/>
  <c r="N11" i="99"/>
  <c r="N31" i="99"/>
  <c r="N16" i="99"/>
  <c r="N38" i="99"/>
  <c r="N19" i="99"/>
  <c r="N40" i="99"/>
  <c r="N30" i="99"/>
  <c r="Y94" i="1" l="1"/>
  <c r="Y81" i="1"/>
  <c r="AO88" i="1"/>
  <c r="AO89" i="1" s="1"/>
  <c r="AP88" i="1"/>
  <c r="AP89" i="1" s="1"/>
  <c r="AO92" i="1"/>
  <c r="AO93" i="1" s="1"/>
  <c r="G47" i="99"/>
  <c r="D47" i="3"/>
  <c r="AK55" i="113"/>
  <c r="Q21" i="99"/>
  <c r="AL55" i="113"/>
  <c r="AO81" i="1"/>
  <c r="AQ55" i="113"/>
  <c r="G51" i="99"/>
  <c r="D53" i="3"/>
  <c r="AO55" i="113"/>
  <c r="AT88" i="1"/>
  <c r="AT89" i="1" s="1"/>
  <c r="AT81" i="1" s="1"/>
  <c r="AI55" i="113"/>
  <c r="G45" i="99"/>
  <c r="D45" i="3"/>
  <c r="AM92" i="1"/>
  <c r="AM93" i="1" s="1"/>
  <c r="D46" i="3"/>
  <c r="AJ55" i="113"/>
  <c r="G46" i="99"/>
  <c r="AN92" i="1"/>
  <c r="AN93" i="1" s="1"/>
  <c r="AN88" i="1"/>
  <c r="AN89" i="1" s="1"/>
  <c r="AM88" i="1"/>
  <c r="AM89" i="1" s="1"/>
  <c r="G43" i="99"/>
  <c r="J43" i="99" s="1"/>
  <c r="M43" i="99" s="1"/>
  <c r="AG55" i="113"/>
  <c r="G26" i="99"/>
  <c r="J26" i="99" s="1"/>
  <c r="M26" i="99" s="1"/>
  <c r="S92" i="1"/>
  <c r="S93" i="1" s="1"/>
  <c r="D24" i="3"/>
  <c r="D14" i="3"/>
  <c r="I92" i="1"/>
  <c r="I93" i="1" s="1"/>
  <c r="G16" i="99"/>
  <c r="J16" i="99" s="1"/>
  <c r="M16" i="99" s="1"/>
  <c r="S88" i="1"/>
  <c r="S89" i="1" s="1"/>
  <c r="N88" i="1"/>
  <c r="N89" i="1" s="1"/>
  <c r="I88" i="1"/>
  <c r="I89" i="1" s="1"/>
  <c r="G37" i="99"/>
  <c r="J37" i="99" s="1"/>
  <c r="M37" i="99" s="1"/>
  <c r="G40" i="99"/>
  <c r="J40" i="99" s="1"/>
  <c r="M40" i="99" s="1"/>
  <c r="G39" i="99"/>
  <c r="J39" i="99" s="1"/>
  <c r="M39" i="99" s="1"/>
  <c r="G41" i="99"/>
  <c r="J41" i="99" s="1"/>
  <c r="M41" i="99" s="1"/>
  <c r="G38" i="99"/>
  <c r="J38" i="99" s="1"/>
  <c r="M38" i="99" s="1"/>
  <c r="AK92" i="1"/>
  <c r="AK93" i="1" s="1"/>
  <c r="AK88" i="1"/>
  <c r="AK89" i="1" s="1"/>
  <c r="AR88" i="1"/>
  <c r="AR89" i="1" s="1"/>
  <c r="AR81" i="1" s="1"/>
  <c r="J88" i="1"/>
  <c r="J89" i="1" s="1"/>
  <c r="J81" i="1" s="1"/>
  <c r="J55" i="113"/>
  <c r="U92" i="1"/>
  <c r="U93" i="1" s="1"/>
  <c r="D16" i="3"/>
  <c r="K92" i="1"/>
  <c r="K93" i="1" s="1"/>
  <c r="D38" i="3"/>
  <c r="AE88" i="1"/>
  <c r="AE89" i="1" s="1"/>
  <c r="AF88" i="1"/>
  <c r="AF89" i="1" s="1"/>
  <c r="K88" i="1"/>
  <c r="K89" i="1" s="1"/>
  <c r="G18" i="99"/>
  <c r="J18" i="99" s="1"/>
  <c r="M18" i="99" s="1"/>
  <c r="AF92" i="1"/>
  <c r="AF93" i="1" s="1"/>
  <c r="AE92" i="1"/>
  <c r="AE93" i="1" s="1"/>
  <c r="R92" i="1"/>
  <c r="R93" i="1" s="1"/>
  <c r="D27" i="3"/>
  <c r="G20" i="99"/>
  <c r="J20" i="99" s="1"/>
  <c r="M20" i="99" s="1"/>
  <c r="AD92" i="1"/>
  <c r="AD93" i="1" s="1"/>
  <c r="O88" i="1"/>
  <c r="O89" i="1" s="1"/>
  <c r="D13" i="3"/>
  <c r="AG88" i="1"/>
  <c r="AG89" i="1" s="1"/>
  <c r="G25" i="99"/>
  <c r="J25" i="99" s="1"/>
  <c r="M25" i="99" s="1"/>
  <c r="D39" i="3"/>
  <c r="D23" i="3"/>
  <c r="X92" i="1"/>
  <c r="X93" i="1" s="1"/>
  <c r="AG92" i="1"/>
  <c r="AG93" i="1" s="1"/>
  <c r="R88" i="1"/>
  <c r="R89" i="1" s="1"/>
  <c r="AI92" i="1"/>
  <c r="AI93" i="1" s="1"/>
  <c r="M88" i="1"/>
  <c r="M89" i="1" s="1"/>
  <c r="H88" i="1"/>
  <c r="H89" i="1" s="1"/>
  <c r="V92" i="1"/>
  <c r="V93" i="1" s="1"/>
  <c r="G31" i="99"/>
  <c r="J31" i="99" s="1"/>
  <c r="M31" i="99" s="1"/>
  <c r="D12" i="3"/>
  <c r="D20" i="3"/>
  <c r="H92" i="1"/>
  <c r="H93" i="1" s="1"/>
  <c r="O92" i="1"/>
  <c r="O93" i="1" s="1"/>
  <c r="V88" i="1"/>
  <c r="V89" i="1" s="1"/>
  <c r="D18" i="3"/>
  <c r="G22" i="99"/>
  <c r="J22" i="99" s="1"/>
  <c r="M22" i="99" s="1"/>
  <c r="G36" i="99"/>
  <c r="J36" i="99" s="1"/>
  <c r="M36" i="99" s="1"/>
  <c r="G12" i="99"/>
  <c r="J12" i="99" s="1"/>
  <c r="M12" i="99" s="1"/>
  <c r="G29" i="99"/>
  <c r="J29" i="99" s="1"/>
  <c r="M29" i="99" s="1"/>
  <c r="M92" i="1"/>
  <c r="M93" i="1" s="1"/>
  <c r="G24" i="99"/>
  <c r="J24" i="99" s="1"/>
  <c r="M24" i="99" s="1"/>
  <c r="G32" i="99"/>
  <c r="J32" i="99" s="1"/>
  <c r="M32" i="99" s="1"/>
  <c r="J48" i="99"/>
  <c r="M48" i="99" s="1"/>
  <c r="Z92" i="1"/>
  <c r="Z93" i="1" s="1"/>
  <c r="Z88" i="1"/>
  <c r="Z89" i="1" s="1"/>
  <c r="D29" i="3"/>
  <c r="D40" i="3"/>
  <c r="AH92" i="1"/>
  <c r="AH93" i="1" s="1"/>
  <c r="AH88" i="1"/>
  <c r="AH89" i="1" s="1"/>
  <c r="X88" i="1"/>
  <c r="X89" i="1" s="1"/>
  <c r="D30" i="3"/>
  <c r="AB88" i="1"/>
  <c r="AB89" i="1" s="1"/>
  <c r="AJ92" i="1"/>
  <c r="AJ93" i="1" s="1"/>
  <c r="G23" i="99"/>
  <c r="J23" i="99" s="1"/>
  <c r="M23" i="99" s="1"/>
  <c r="AB92" i="1"/>
  <c r="AB93" i="1" s="1"/>
  <c r="G28" i="99"/>
  <c r="J28" i="99" s="1"/>
  <c r="M28" i="99" s="1"/>
  <c r="G42" i="99"/>
  <c r="J42" i="99" s="1"/>
  <c r="M42" i="99" s="1"/>
  <c r="D31" i="3"/>
  <c r="AU92" i="1"/>
  <c r="AU93" i="1" s="1"/>
  <c r="Q92" i="1"/>
  <c r="Q93" i="1" s="1"/>
  <c r="P88" i="1"/>
  <c r="P89" i="1" s="1"/>
  <c r="D11" i="3"/>
  <c r="AJ88" i="1"/>
  <c r="AJ89" i="1" s="1"/>
  <c r="Q88" i="1"/>
  <c r="Q89" i="1" s="1"/>
  <c r="T88" i="1"/>
  <c r="T89" i="1" s="1"/>
  <c r="G27" i="99"/>
  <c r="J27" i="99" s="1"/>
  <c r="M27" i="99" s="1"/>
  <c r="D32" i="3"/>
  <c r="D42" i="3"/>
  <c r="T92" i="1"/>
  <c r="T93" i="1" s="1"/>
  <c r="AA92" i="1"/>
  <c r="AA93" i="1" s="1"/>
  <c r="D22" i="3"/>
  <c r="D21" i="3"/>
  <c r="AS92" i="1"/>
  <c r="AS93" i="1" s="1"/>
  <c r="G19" i="99"/>
  <c r="G10" i="99"/>
  <c r="O10" i="99" s="1"/>
  <c r="AA88" i="1"/>
  <c r="AA89" i="1" s="1"/>
  <c r="AA81" i="1" s="1"/>
  <c r="F88" i="1"/>
  <c r="F89" i="1" s="1"/>
  <c r="F55" i="113"/>
  <c r="P92" i="1"/>
  <c r="P93" i="1" s="1"/>
  <c r="D15" i="3"/>
  <c r="G17" i="99"/>
  <c r="J92" i="1"/>
  <c r="J93" i="1" s="1"/>
  <c r="AI88" i="1"/>
  <c r="AI89" i="1" s="1"/>
  <c r="G88" i="1"/>
  <c r="G89" i="1" s="1"/>
  <c r="U88" i="1"/>
  <c r="U89" i="1" s="1"/>
  <c r="D25" i="3"/>
  <c r="D17" i="3"/>
  <c r="D54" i="3"/>
  <c r="G92" i="1"/>
  <c r="G93" i="1" s="1"/>
  <c r="AR92" i="1"/>
  <c r="AR93" i="1" s="1"/>
  <c r="D51" i="3"/>
  <c r="G49" i="99"/>
  <c r="L88" i="1"/>
  <c r="L89" i="1" s="1"/>
  <c r="AD88" i="1"/>
  <c r="AD89" i="1" s="1"/>
  <c r="AD81" i="1" s="1"/>
  <c r="D41" i="3"/>
  <c r="G11" i="99"/>
  <c r="J11" i="99" s="1"/>
  <c r="M11" i="99" s="1"/>
  <c r="D36" i="3"/>
  <c r="D37" i="3"/>
  <c r="D26" i="3"/>
  <c r="AU88" i="1"/>
  <c r="AU89" i="1" s="1"/>
  <c r="AU81" i="1" s="1"/>
  <c r="G52" i="99"/>
  <c r="J52" i="99" s="1"/>
  <c r="M52" i="99" s="1"/>
  <c r="P52" i="99" s="1"/>
  <c r="L92" i="1"/>
  <c r="L93" i="1" s="1"/>
  <c r="AV51" i="1"/>
  <c r="AX51" i="1" s="1"/>
  <c r="D52" i="3"/>
  <c r="AS88" i="1"/>
  <c r="AS89" i="1" s="1"/>
  <c r="G50" i="99"/>
  <c r="O50" i="99" s="1"/>
  <c r="AW88" i="1"/>
  <c r="AW89" i="1" s="1"/>
  <c r="AW81" i="1" s="1"/>
  <c r="G53" i="99"/>
  <c r="AW92" i="1"/>
  <c r="AW93" i="1" s="1"/>
  <c r="D55" i="3"/>
  <c r="P21" i="99"/>
  <c r="O21" i="99"/>
  <c r="AO94" i="1" l="1"/>
  <c r="AP81" i="1"/>
  <c r="AP94" i="1"/>
  <c r="J47" i="99"/>
  <c r="M47" i="99" s="1"/>
  <c r="O47" i="99"/>
  <c r="P48" i="99"/>
  <c r="P25" i="99"/>
  <c r="Q25" i="99"/>
  <c r="P26" i="99"/>
  <c r="Q26" i="99"/>
  <c r="P28" i="99"/>
  <c r="Q28" i="99"/>
  <c r="P38" i="99"/>
  <c r="Q38" i="99"/>
  <c r="P16" i="99"/>
  <c r="Q16" i="99"/>
  <c r="P11" i="99"/>
  <c r="Q11" i="99"/>
  <c r="P24" i="99"/>
  <c r="Q24" i="99"/>
  <c r="Q55" i="99" s="1"/>
  <c r="P36" i="99"/>
  <c r="Q36" i="99"/>
  <c r="P31" i="99"/>
  <c r="Q31" i="99"/>
  <c r="P18" i="99"/>
  <c r="Q18" i="99"/>
  <c r="P40" i="99"/>
  <c r="Q40" i="99"/>
  <c r="P43" i="99"/>
  <c r="Q43" i="99"/>
  <c r="P29" i="99"/>
  <c r="Q29" i="99"/>
  <c r="P41" i="99"/>
  <c r="Q41" i="99"/>
  <c r="P22" i="99"/>
  <c r="Q22" i="99"/>
  <c r="P37" i="99"/>
  <c r="Q37" i="99"/>
  <c r="P42" i="99"/>
  <c r="Q42" i="99"/>
  <c r="P27" i="99"/>
  <c r="Q27" i="99"/>
  <c r="P23" i="99"/>
  <c r="Q23" i="99"/>
  <c r="P32" i="99"/>
  <c r="Q32" i="99"/>
  <c r="P12" i="99"/>
  <c r="Q12" i="99"/>
  <c r="P20" i="99"/>
  <c r="Q20" i="99"/>
  <c r="P39" i="99"/>
  <c r="Q39" i="99"/>
  <c r="G51" i="50"/>
  <c r="J51" i="99"/>
  <c r="M51" i="99" s="1"/>
  <c r="P51" i="99" s="1"/>
  <c r="O51" i="99"/>
  <c r="AM94" i="1"/>
  <c r="AT94" i="1"/>
  <c r="AN94" i="1"/>
  <c r="AN81" i="1"/>
  <c r="J45" i="99"/>
  <c r="M45" i="99" s="1"/>
  <c r="O45" i="99"/>
  <c r="J46" i="99"/>
  <c r="M46" i="99" s="1"/>
  <c r="O46" i="99"/>
  <c r="AM81" i="1"/>
  <c r="O43" i="99"/>
  <c r="O26" i="99"/>
  <c r="O16" i="99"/>
  <c r="O18" i="99"/>
  <c r="S81" i="1"/>
  <c r="S94" i="1"/>
  <c r="J94" i="1"/>
  <c r="O38" i="99"/>
  <c r="AK94" i="1"/>
  <c r="AK81" i="1"/>
  <c r="AR94" i="1"/>
  <c r="O39" i="99"/>
  <c r="O20" i="99"/>
  <c r="O25" i="99"/>
  <c r="O48" i="99"/>
  <c r="O12" i="99"/>
  <c r="J10" i="99"/>
  <c r="M10" i="99" s="1"/>
  <c r="Q10" i="99" s="1"/>
  <c r="O42" i="99"/>
  <c r="O31" i="99"/>
  <c r="O40" i="99"/>
  <c r="O36" i="99"/>
  <c r="O29" i="99"/>
  <c r="O22" i="99"/>
  <c r="O27" i="99"/>
  <c r="O32" i="99"/>
  <c r="AS94" i="1"/>
  <c r="O52" i="99"/>
  <c r="O41" i="99"/>
  <c r="O24" i="99"/>
  <c r="J50" i="99"/>
  <c r="M50" i="99" s="1"/>
  <c r="P50" i="99" s="1"/>
  <c r="O23" i="99"/>
  <c r="O28" i="99"/>
  <c r="O37" i="99"/>
  <c r="AW94" i="1"/>
  <c r="AA94" i="1"/>
  <c r="J19" i="99"/>
  <c r="M19" i="99" s="1"/>
  <c r="O19" i="99"/>
  <c r="O11" i="99"/>
  <c r="AU94" i="1"/>
  <c r="J17" i="99"/>
  <c r="M17" i="99" s="1"/>
  <c r="O17" i="99"/>
  <c r="J49" i="99"/>
  <c r="M49" i="99" s="1"/>
  <c r="P49" i="99" s="1"/>
  <c r="O49" i="99"/>
  <c r="AS81" i="1"/>
  <c r="J53" i="99"/>
  <c r="M53" i="99" s="1"/>
  <c r="P53" i="99" s="1"/>
  <c r="O53" i="99"/>
  <c r="T94" i="1"/>
  <c r="T81" i="1"/>
  <c r="H94" i="1"/>
  <c r="H81" i="1"/>
  <c r="AH94" i="1"/>
  <c r="AH81" i="1"/>
  <c r="K94" i="1"/>
  <c r="K81" i="1"/>
  <c r="U94" i="1"/>
  <c r="U81" i="1"/>
  <c r="L94" i="1"/>
  <c r="L81" i="1"/>
  <c r="AG94" i="1"/>
  <c r="AG81" i="1"/>
  <c r="AE94" i="1"/>
  <c r="AE81" i="1"/>
  <c r="O94" i="1"/>
  <c r="O81" i="1"/>
  <c r="AI94" i="1"/>
  <c r="AI81" i="1"/>
  <c r="Q94" i="1"/>
  <c r="Q81" i="1"/>
  <c r="N94" i="1"/>
  <c r="N81" i="1"/>
  <c r="F94" i="1"/>
  <c r="F81" i="1"/>
  <c r="Z94" i="1"/>
  <c r="Z81" i="1"/>
  <c r="AB94" i="1"/>
  <c r="AB81" i="1"/>
  <c r="G94" i="1"/>
  <c r="G81" i="1"/>
  <c r="I94" i="1"/>
  <c r="I81" i="1"/>
  <c r="P94" i="1"/>
  <c r="P81" i="1"/>
  <c r="AF94" i="1"/>
  <c r="AF81" i="1"/>
  <c r="AD94" i="1"/>
  <c r="V94" i="1"/>
  <c r="V81" i="1"/>
  <c r="AJ94" i="1"/>
  <c r="AJ81" i="1"/>
  <c r="M94" i="1"/>
  <c r="M81" i="1"/>
  <c r="R94" i="1"/>
  <c r="R81" i="1"/>
  <c r="X94" i="1"/>
  <c r="X81" i="1"/>
  <c r="P47" i="99" l="1"/>
  <c r="Q47" i="99"/>
  <c r="P46" i="99"/>
  <c r="Q46" i="99"/>
  <c r="P17" i="99"/>
  <c r="Q17" i="99"/>
  <c r="P19" i="99"/>
  <c r="Q19" i="99"/>
  <c r="P45" i="99"/>
  <c r="Q45" i="99"/>
  <c r="Q48" i="99"/>
  <c r="P10" i="99"/>
  <c r="F51" i="50" l="1"/>
  <c r="I51" i="50" l="1"/>
  <c r="AL28" i="1"/>
  <c r="AH28" i="113" l="1"/>
  <c r="AV28" i="1"/>
  <c r="AX28" i="1" s="1"/>
  <c r="AL45" i="1"/>
  <c r="AH45" i="113" l="1"/>
  <c r="AV45" i="1"/>
  <c r="AX45" i="1" s="1"/>
  <c r="AL47" i="1"/>
  <c r="G28" i="50"/>
  <c r="G45" i="50" s="1"/>
  <c r="F23" i="50"/>
  <c r="F28" i="50" s="1"/>
  <c r="F45" i="50" s="1"/>
  <c r="I23" i="50"/>
  <c r="I28" i="50" s="1"/>
  <c r="AH47" i="113" l="1"/>
  <c r="AL50" i="1"/>
  <c r="AH50" i="113" l="1"/>
  <c r="AL55" i="1"/>
  <c r="AH55" i="113" l="1"/>
  <c r="G44" i="99"/>
  <c r="J44" i="99" s="1"/>
  <c r="D44" i="3"/>
  <c r="AL88" i="1"/>
  <c r="AL89" i="1" s="1"/>
  <c r="AL81" i="1" s="1"/>
  <c r="AL92" i="1"/>
  <c r="AL93" i="1" s="1"/>
  <c r="AL94" i="1" l="1"/>
  <c r="O44" i="99"/>
  <c r="M44" i="99"/>
  <c r="Q44" i="99" s="1"/>
  <c r="P44" i="99" l="1"/>
  <c r="F14" i="50" l="1"/>
  <c r="A53" i="99"/>
  <c r="A55" i="3"/>
  <c r="A49" i="48" s="1"/>
  <c r="A44" i="99"/>
  <c r="A44" i="3"/>
  <c r="A40" i="48" l="1"/>
  <c r="E76" i="1" l="1"/>
  <c r="E76" i="113" s="1"/>
  <c r="E76" i="111"/>
  <c r="E61" i="111"/>
  <c r="H61" i="111" s="1"/>
  <c r="E61" i="1"/>
  <c r="E61" i="113" s="1"/>
  <c r="E74" i="111"/>
  <c r="H74" i="111" s="1"/>
  <c r="E74" i="1"/>
  <c r="E74" i="113" s="1"/>
  <c r="E68" i="111"/>
  <c r="E68" i="1"/>
  <c r="E68" i="113" s="1"/>
  <c r="E67" i="111"/>
  <c r="E67" i="1"/>
  <c r="E67" i="50" s="1"/>
  <c r="E62" i="111"/>
  <c r="H62" i="111" s="1"/>
  <c r="E62" i="1"/>
  <c r="E62" i="113" s="1"/>
  <c r="E63" i="111"/>
  <c r="H63" i="111" s="1"/>
  <c r="E63" i="1"/>
  <c r="E63" i="113" s="1"/>
  <c r="E70" i="111"/>
  <c r="E70" i="1"/>
  <c r="E69" i="111"/>
  <c r="E69" i="1"/>
  <c r="AC69" i="1" s="1"/>
  <c r="AV69" i="1" s="1"/>
  <c r="AX69" i="1" s="1"/>
  <c r="E66" i="111"/>
  <c r="E66" i="1"/>
  <c r="E66" i="50" s="1"/>
  <c r="E77" i="111"/>
  <c r="E77" i="1"/>
  <c r="E60" i="111"/>
  <c r="H60" i="111" s="1"/>
  <c r="E60" i="1"/>
  <c r="E59" i="1"/>
  <c r="F16" i="111"/>
  <c r="E16" i="111" s="1"/>
  <c r="E59" i="111"/>
  <c r="E64" i="111" s="1"/>
  <c r="H64" i="111" s="1"/>
  <c r="F17" i="111" l="1"/>
  <c r="F19" i="111" s="1"/>
  <c r="F47" i="111" s="1"/>
  <c r="F55" i="111" s="1"/>
  <c r="F80" i="111" s="1"/>
  <c r="E16" i="1"/>
  <c r="E16" i="113" s="1"/>
  <c r="H59" i="111"/>
  <c r="G69" i="50"/>
  <c r="E62" i="50"/>
  <c r="E68" i="50"/>
  <c r="AC62" i="1"/>
  <c r="AV62" i="1" s="1"/>
  <c r="AX62" i="1" s="1"/>
  <c r="E69" i="113"/>
  <c r="AC61" i="1"/>
  <c r="AV61" i="1" s="1"/>
  <c r="AX61" i="1" s="1"/>
  <c r="AC68" i="1"/>
  <c r="AV68" i="1" s="1"/>
  <c r="AX68" i="1" s="1"/>
  <c r="AC74" i="1"/>
  <c r="AV74" i="1" s="1"/>
  <c r="AX74" i="1" s="1"/>
  <c r="E67" i="113"/>
  <c r="E71" i="111"/>
  <c r="E72" i="111" s="1"/>
  <c r="E75" i="111" s="1"/>
  <c r="E79" i="111" s="1"/>
  <c r="H79" i="111" s="1"/>
  <c r="E66" i="113"/>
  <c r="AC66" i="1"/>
  <c r="AV66" i="1" s="1"/>
  <c r="AX66" i="1" s="1"/>
  <c r="E63" i="50"/>
  <c r="AC63" i="1"/>
  <c r="AV63" i="1" s="1"/>
  <c r="AX63" i="1" s="1"/>
  <c r="H16" i="111"/>
  <c r="E17" i="111"/>
  <c r="AC60" i="1"/>
  <c r="AV60" i="1" s="1"/>
  <c r="AX60" i="1" s="1"/>
  <c r="E60" i="113"/>
  <c r="E60" i="50"/>
  <c r="E77" i="50"/>
  <c r="AC77" i="1"/>
  <c r="AV77" i="1" s="1"/>
  <c r="AX77" i="1" s="1"/>
  <c r="E77" i="113"/>
  <c r="E64" i="1"/>
  <c r="AC59" i="1"/>
  <c r="E59" i="50"/>
  <c r="E59" i="113"/>
  <c r="E70" i="113"/>
  <c r="E70" i="50"/>
  <c r="AC70" i="1"/>
  <c r="AV70" i="1" s="1"/>
  <c r="AX70" i="1" s="1"/>
  <c r="AC67" i="1"/>
  <c r="AV67" i="1" s="1"/>
  <c r="AX67" i="1" s="1"/>
  <c r="E69" i="50"/>
  <c r="E76" i="50"/>
  <c r="E74" i="50"/>
  <c r="E61" i="50"/>
  <c r="E71" i="1"/>
  <c r="E71" i="113" s="1"/>
  <c r="AC76" i="1"/>
  <c r="AV76" i="1" s="1"/>
  <c r="AX76" i="1" s="1"/>
  <c r="E16" i="50" l="1"/>
  <c r="E17" i="50" s="1"/>
  <c r="E17" i="1"/>
  <c r="AC16" i="1"/>
  <c r="AV16" i="1" s="1"/>
  <c r="AX16" i="1" s="1"/>
  <c r="G67" i="50"/>
  <c r="G66" i="50"/>
  <c r="G74" i="50"/>
  <c r="F74" i="50" s="1"/>
  <c r="G62" i="50"/>
  <c r="F62" i="50" s="1"/>
  <c r="G60" i="50"/>
  <c r="G70" i="50"/>
  <c r="G77" i="50"/>
  <c r="G63" i="50"/>
  <c r="F63" i="50" s="1"/>
  <c r="G61" i="50"/>
  <c r="F61" i="50" s="1"/>
  <c r="G76" i="50"/>
  <c r="G68" i="50"/>
  <c r="F68" i="50" s="1"/>
  <c r="E19" i="50"/>
  <c r="E47" i="50" s="1"/>
  <c r="E55" i="50" s="1"/>
  <c r="E71" i="50"/>
  <c r="AC17" i="1"/>
  <c r="E19" i="1"/>
  <c r="E17" i="113"/>
  <c r="F69" i="50"/>
  <c r="I69" i="50"/>
  <c r="AC71" i="1"/>
  <c r="AV71" i="1" s="1"/>
  <c r="AX71" i="1" s="1"/>
  <c r="E64" i="113"/>
  <c r="E72" i="1"/>
  <c r="AC64" i="1"/>
  <c r="AV59" i="1"/>
  <c r="AX59" i="1" s="1"/>
  <c r="H17" i="111"/>
  <c r="E19" i="111"/>
  <c r="E64" i="50"/>
  <c r="I63" i="50" l="1"/>
  <c r="I68" i="50"/>
  <c r="I74" i="50"/>
  <c r="I61" i="50"/>
  <c r="G59" i="50"/>
  <c r="G16" i="50"/>
  <c r="I62" i="50"/>
  <c r="E72" i="50"/>
  <c r="E75" i="50" s="1"/>
  <c r="E79" i="50" s="1"/>
  <c r="E80" i="50" s="1"/>
  <c r="I60" i="50"/>
  <c r="F60" i="50"/>
  <c r="I77" i="50"/>
  <c r="F77" i="50"/>
  <c r="I70" i="50"/>
  <c r="F70" i="50"/>
  <c r="E72" i="113"/>
  <c r="E75" i="1"/>
  <c r="AC72" i="1"/>
  <c r="AC75" i="1" s="1"/>
  <c r="AC79" i="1" s="1"/>
  <c r="I67" i="50"/>
  <c r="F67" i="50"/>
  <c r="G71" i="50"/>
  <c r="F66" i="50"/>
  <c r="I66" i="50"/>
  <c r="AV17" i="1"/>
  <c r="AX17" i="1" s="1"/>
  <c r="AC19" i="1"/>
  <c r="E47" i="1"/>
  <c r="E19" i="113"/>
  <c r="I76" i="50"/>
  <c r="F76" i="50"/>
  <c r="E47" i="111"/>
  <c r="H19" i="111"/>
  <c r="F71" i="50" l="1"/>
  <c r="I71" i="50"/>
  <c r="AQ72" i="1"/>
  <c r="AV64" i="1"/>
  <c r="AC47" i="1"/>
  <c r="AQ47" i="1" s="1"/>
  <c r="AV19" i="1"/>
  <c r="AX19" i="1" s="1"/>
  <c r="I16" i="50"/>
  <c r="G17" i="50"/>
  <c r="G19" i="50" s="1"/>
  <c r="G47" i="50" s="1"/>
  <c r="F16" i="50"/>
  <c r="F17" i="50" s="1"/>
  <c r="F19" i="50" s="1"/>
  <c r="F47" i="50" s="1"/>
  <c r="E55" i="111"/>
  <c r="H47" i="111"/>
  <c r="E75" i="113"/>
  <c r="E79" i="1"/>
  <c r="G64" i="50"/>
  <c r="G72" i="50" s="1"/>
  <c r="G75" i="50" s="1"/>
  <c r="G79" i="50" s="1"/>
  <c r="I59" i="50"/>
  <c r="I64" i="50" s="1"/>
  <c r="F59" i="50"/>
  <c r="F64" i="50" s="1"/>
  <c r="E47" i="113"/>
  <c r="E55" i="1"/>
  <c r="AQ75" i="1" l="1"/>
  <c r="AQ79" i="1" s="1"/>
  <c r="F72" i="50"/>
  <c r="F75" i="50" s="1"/>
  <c r="F79" i="50" s="1"/>
  <c r="I72" i="50"/>
  <c r="I75" i="50" s="1"/>
  <c r="I79" i="50" s="1"/>
  <c r="AX64" i="1"/>
  <c r="AV72" i="1"/>
  <c r="AV75" i="1" s="1"/>
  <c r="AV79" i="1" s="1"/>
  <c r="E92" i="1"/>
  <c r="E93" i="1" s="1"/>
  <c r="E79" i="113"/>
  <c r="E88" i="1"/>
  <c r="E89" i="1" s="1"/>
  <c r="E10" i="3"/>
  <c r="H9" i="99"/>
  <c r="AV47" i="1"/>
  <c r="AX47" i="1" s="1"/>
  <c r="E80" i="1"/>
  <c r="D10" i="3"/>
  <c r="G9" i="99"/>
  <c r="E55" i="113"/>
  <c r="F80" i="1"/>
  <c r="H55" i="111"/>
  <c r="E80" i="111"/>
  <c r="E94" i="1" l="1"/>
  <c r="E81" i="1"/>
  <c r="AX72" i="1"/>
  <c r="AX75" i="1" s="1"/>
  <c r="E11" i="48"/>
  <c r="E34" i="3"/>
  <c r="E56" i="3" s="1"/>
  <c r="H14" i="99"/>
  <c r="K9" i="99"/>
  <c r="O9" i="99"/>
  <c r="F10" i="3"/>
  <c r="J9" i="99"/>
  <c r="G14" i="99"/>
  <c r="AX79" i="1" l="1"/>
  <c r="E9" i="51" s="1"/>
  <c r="J14" i="99"/>
  <c r="M9" i="99"/>
  <c r="O14" i="99"/>
  <c r="H34" i="99"/>
  <c r="G11" i="48"/>
  <c r="G52" i="48" s="1"/>
  <c r="K52" i="48" s="1"/>
  <c r="I11" i="48"/>
  <c r="I58" i="48" s="1"/>
  <c r="I65" i="48" s="1"/>
  <c r="E52" i="48"/>
  <c r="E58" i="48" s="1"/>
  <c r="N9" i="99"/>
  <c r="N14" i="99" s="1"/>
  <c r="N34" i="99" s="1"/>
  <c r="N55" i="99" s="1"/>
  <c r="K14" i="99"/>
  <c r="K34" i="99" s="1"/>
  <c r="K55" i="99" s="1"/>
  <c r="Q9" i="99" l="1"/>
  <c r="E62" i="48"/>
  <c r="G58" i="48"/>
  <c r="E47" i="51" s="1"/>
  <c r="H55" i="99"/>
  <c r="P9" i="99"/>
  <c r="M14" i="99"/>
  <c r="E13" i="51"/>
  <c r="E65" i="48" l="1"/>
  <c r="G62" i="48"/>
  <c r="E42" i="51"/>
  <c r="E44" i="51" s="1"/>
  <c r="W50" i="1" l="1"/>
  <c r="G65" i="48"/>
  <c r="E46" i="51"/>
  <c r="E48" i="51" s="1"/>
  <c r="E49" i="51" s="1"/>
  <c r="K65" i="48" l="1"/>
  <c r="AC50" i="1"/>
  <c r="AQ50" i="1" s="1"/>
  <c r="W55" i="1"/>
  <c r="W50" i="113"/>
  <c r="AV50" i="1" l="1"/>
  <c r="AX50" i="1" s="1"/>
  <c r="AC55" i="1"/>
  <c r="W55" i="113"/>
  <c r="G30" i="99"/>
  <c r="D28" i="3"/>
  <c r="D34" i="3" s="1"/>
  <c r="D56" i="3" s="1"/>
  <c r="F56" i="3" s="1"/>
  <c r="W92" i="1"/>
  <c r="W93" i="1" s="1"/>
  <c r="W88" i="1"/>
  <c r="W89" i="1" s="1"/>
  <c r="AV55" i="1" l="1"/>
  <c r="AX55" i="1" s="1"/>
  <c r="G50" i="50"/>
  <c r="AC92" i="1"/>
  <c r="AC93" i="1" s="1"/>
  <c r="AC88" i="1"/>
  <c r="AC89" i="1" s="1"/>
  <c r="W94" i="1"/>
  <c r="W81" i="1"/>
  <c r="O30" i="99"/>
  <c r="J30" i="99"/>
  <c r="G34" i="99"/>
  <c r="AQ88" i="1" l="1"/>
  <c r="AQ89" i="1" s="1"/>
  <c r="AQ92" i="1"/>
  <c r="AQ93" i="1" s="1"/>
  <c r="M30" i="99"/>
  <c r="Q30" i="99" s="1"/>
  <c r="Q34" i="99" s="1"/>
  <c r="J34" i="99"/>
  <c r="J55" i="99" s="1"/>
  <c r="AC94" i="1"/>
  <c r="AC81" i="1"/>
  <c r="F50" i="50"/>
  <c r="F55" i="50" s="1"/>
  <c r="G55" i="50"/>
  <c r="G80" i="50" s="1"/>
  <c r="G55" i="99"/>
  <c r="O34" i="99"/>
  <c r="AQ94" i="1" l="1"/>
  <c r="AQ81" i="1"/>
  <c r="P30" i="99"/>
  <c r="P55" i="99" s="1"/>
  <c r="M34" i="99"/>
  <c r="M55" i="99" s="1"/>
  <c r="N56" i="99" s="1"/>
  <c r="N58" i="99" s="1"/>
  <c r="N60" i="99" s="1"/>
  <c r="E15" i="51"/>
  <c r="AV92" i="1"/>
  <c r="AV93" i="1" s="1"/>
  <c r="AV88" i="1"/>
  <c r="AV89" i="1" s="1"/>
  <c r="AV94" i="1" l="1"/>
  <c r="AV81" i="1"/>
  <c r="AX80" i="1"/>
  <c r="AX88" i="1"/>
  <c r="AX89" i="1" s="1"/>
  <c r="AX92" i="1"/>
  <c r="AX93" i="1" s="1"/>
  <c r="AX94" i="1" l="1"/>
  <c r="AX81" i="1"/>
  <c r="E17" i="51"/>
  <c r="E21" i="51" s="1"/>
  <c r="E27" i="51" s="1"/>
  <c r="E29" i="51" s="1"/>
  <c r="N119" i="99" l="1"/>
  <c r="Q119" i="99" s="1"/>
  <c r="J9" i="52"/>
  <c r="E25" i="51"/>
  <c r="H14" i="50" l="1"/>
  <c r="J12" i="52"/>
  <c r="J16" i="52"/>
  <c r="H33" i="50" s="1"/>
  <c r="J14" i="52"/>
  <c r="H41" i="50" s="1"/>
  <c r="I41" i="50" l="1"/>
  <c r="I44" i="50" s="1"/>
  <c r="J18" i="52"/>
  <c r="J20" i="52" s="1"/>
  <c r="H36" i="50"/>
  <c r="I36" i="50" s="1"/>
  <c r="H34" i="50"/>
  <c r="I33" i="50"/>
  <c r="I34" i="50" s="1"/>
  <c r="I14" i="50"/>
  <c r="I17" i="50" s="1"/>
  <c r="I19" i="50" s="1"/>
  <c r="H17" i="50"/>
  <c r="H19" i="50" s="1"/>
  <c r="H44" i="50" l="1"/>
  <c r="H45" i="50" s="1"/>
  <c r="H47" i="50" s="1"/>
  <c r="I45" i="50"/>
  <c r="I47" i="50" s="1"/>
  <c r="J22" i="52"/>
  <c r="H50" i="50" s="1"/>
  <c r="I50" i="50" s="1"/>
  <c r="I55" i="50" l="1"/>
  <c r="I80" i="50" s="1"/>
  <c r="H55" i="50"/>
  <c r="J24" i="52"/>
  <c r="J26" i="52" s="1"/>
</calcChain>
</file>

<file path=xl/comments1.xml><?xml version="1.0" encoding="utf-8"?>
<comments xmlns="http://schemas.openxmlformats.org/spreadsheetml/2006/main">
  <authors>
    <author>kznwdg</author>
  </authors>
  <commentList>
    <comment ref="C45" authorId="0" shapeId="0">
      <text>
        <r>
          <rPr>
            <b/>
            <sz val="8"/>
            <color indexed="81"/>
            <rFont val="Tahoma"/>
            <family val="2"/>
          </rPr>
          <t>kznwdg:</t>
        </r>
        <r>
          <rPr>
            <sz val="8"/>
            <color indexed="81"/>
            <rFont val="Tahoma"/>
            <family val="2"/>
          </rPr>
          <t xml:space="preserve">
After Taxes (FIT Calc = Taxable Income x .35)</t>
        </r>
      </text>
    </comment>
  </commentList>
</comments>
</file>

<file path=xl/comments2.xml><?xml version="1.0" encoding="utf-8"?>
<comments xmlns="http://schemas.openxmlformats.org/spreadsheetml/2006/main">
  <authors>
    <author>Liz Andrews</author>
  </authors>
  <commentList>
    <comment ref="U50" authorId="0" shapeId="0">
      <text>
        <r>
          <rPr>
            <b/>
            <sz val="8"/>
            <color indexed="81"/>
            <rFont val="Tahoma"/>
            <family val="2"/>
          </rPr>
          <t>Liz Andrews:</t>
        </r>
        <r>
          <rPr>
            <sz val="8"/>
            <color indexed="81"/>
            <rFont val="Tahoma"/>
            <family val="2"/>
          </rPr>
          <t xml:space="preserve">
adjustment to DFIT - no current tax formula in this column. Check annually to adjustment.</t>
        </r>
      </text>
    </comment>
    <comment ref="W50" authorId="0" shapeId="0">
      <text>
        <r>
          <rPr>
            <b/>
            <sz val="8"/>
            <color indexed="81"/>
            <rFont val="Tahoma"/>
            <family val="2"/>
          </rPr>
          <t>Liz Andrews:</t>
        </r>
        <r>
          <rPr>
            <sz val="8"/>
            <color indexed="81"/>
            <rFont val="Tahoma"/>
            <family val="2"/>
          </rPr>
          <t xml:space="preserve">
per Debt calc.</t>
        </r>
      </text>
    </comment>
  </commentList>
</comments>
</file>

<file path=xl/comments3.xml><?xml version="1.0" encoding="utf-8"?>
<comments xmlns="http://schemas.openxmlformats.org/spreadsheetml/2006/main">
  <authors>
    <author>Avista Corp Employee</author>
    <author>rzs589</author>
    <author>A satisfied Microsoft Office user</author>
  </authors>
  <commentList>
    <comment ref="B84" authorId="0" shapeId="0">
      <text>
        <r>
          <rPr>
            <b/>
            <sz val="10"/>
            <color indexed="81"/>
            <rFont val="Tahoma"/>
            <family val="2"/>
          </rPr>
          <t>revenue from Montana Noxon customers is included in Idaho.  Is reversed out for Commission Basis reports</t>
        </r>
      </text>
    </comment>
    <comment ref="B100"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17" authorId="1" shapeId="0">
      <text>
        <r>
          <rPr>
            <b/>
            <sz val="8"/>
            <color indexed="81"/>
            <rFont val="Tahoma"/>
            <family val="2"/>
          </rPr>
          <t>2/6/04 Account 182.31 is fully offset by 283.17</t>
        </r>
        <r>
          <rPr>
            <sz val="8"/>
            <color indexed="81"/>
            <rFont val="Tahoma"/>
            <family val="2"/>
          </rPr>
          <t xml:space="preserve">
</t>
        </r>
      </text>
    </comment>
    <comment ref="A438" authorId="2" shapeId="0">
      <text>
        <r>
          <rPr>
            <sz val="9"/>
            <color indexed="81"/>
            <rFont val="Tahoma"/>
            <family val="2"/>
          </rPr>
          <t>Acct 0108.02  System amount is from input matrix.  WA and ID amounts are hard coded, and do not change.</t>
        </r>
      </text>
    </comment>
    <comment ref="B440" authorId="1" shapeId="0">
      <text>
        <r>
          <rPr>
            <sz val="8"/>
            <color indexed="81"/>
            <rFont val="Tahoma"/>
            <family val="2"/>
          </rPr>
          <t xml:space="preserve">Write-off recorded 9/04 as the results of the Idaho General Rate Case
</t>
        </r>
      </text>
    </comment>
    <comment ref="B441" authorId="1" shapeId="0">
      <text>
        <r>
          <rPr>
            <sz val="8"/>
            <color indexed="81"/>
            <rFont val="Tahoma"/>
            <family val="2"/>
          </rPr>
          <t xml:space="preserve">Write-off recorded 9/04 as the results of the Idaho General Rate Case
</t>
        </r>
      </text>
    </comment>
    <comment ref="B442" authorId="1" shapeId="0">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authors>
    <author>rzk7kq</author>
  </authors>
  <commentList>
    <comment ref="B69"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35"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<sst xmlns="http://schemas.openxmlformats.org/spreadsheetml/2006/main" count="1107" uniqueCount="745">
  <si>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</si>
  <si>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</si>
  <si>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</si>
  <si>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</si>
  <si>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</si>
  <si>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</si>
  <si>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</si>
  <si>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</si>
  <si>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</si>
  <si>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</si>
  <si>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</si>
  <si>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</si>
  <si>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</si>
  <si>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</si>
  <si>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</si>
  <si>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</si>
  <si>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</si>
  <si>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</si>
  <si>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</si>
  <si>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</si>
  <si>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</si>
  <si>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</si>
  <si>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</si>
  <si>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</si>
  <si>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</si>
  <si>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</si>
  <si>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</si>
  <si>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</si>
  <si>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</si>
  <si>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</si>
  <si>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</si>
  <si>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</si>
  <si>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</si>
  <si>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</si>
  <si>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</si>
  <si>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</si>
  <si>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</si>
  <si>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</si>
  <si>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</si>
  <si>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</si>
  <si>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</si>
  <si>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</si>
  <si>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</si>
  <si>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</si>
  <si>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</si>
  <si>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</si>
  <si>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</si>
  <si>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</si>
  <si>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</si>
  <si>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</si>
  <si>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</si>
  <si>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</si>
  <si>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</si>
  <si>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</si>
  <si>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</si>
  <si>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</si>
  <si>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</si>
  <si>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</si>
  <si>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</si>
  <si>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</si>
  <si>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</si>
  <si>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</si>
  <si>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</si>
  <si>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</si>
  <si>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</si>
  <si>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</si>
  <si>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</si>
  <si>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</si>
  <si>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</si>
  <si>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</si>
  <si>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</si>
  <si>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</si>
  <si>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</si>
  <si>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</si>
  <si>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</si>
  <si>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</si>
  <si>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</si>
  <si>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</si>
  <si>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</si>
  <si>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</si>
  <si>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</si>
  <si>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</si>
  <si>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</si>
  <si>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</si>
  <si>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</si>
  <si>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</si>
  <si>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</si>
  <si>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</si>
  <si>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</si>
  <si>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</si>
  <si>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</si>
  <si>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</si>
  <si>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</si>
  <si>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</si>
  <si>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</si>
  <si>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</si>
  <si>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</si>
  <si>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</si>
  <si>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</si>
  <si>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</si>
  <si>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</si>
  <si>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</si>
  <si>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</si>
  <si>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</si>
  <si>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</si>
  <si>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</si>
  <si>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</si>
  <si>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</si>
  <si>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</si>
  <si>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</si>
  <si>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</si>
  <si>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</si>
  <si>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</si>
  <si>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</si>
  <si>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</si>
  <si>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</si>
  <si>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</si>
  <si>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</si>
  <si>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</si>
  <si>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</si>
  <si>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</si>
  <si>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</si>
  <si>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</si>
  <si>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</si>
  <si>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</si>
  <si>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</si>
  <si>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</si>
  <si>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</si>
  <si>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</si>
  <si>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</si>
  <si>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Net Operating Income Requirement</t>
  </si>
  <si>
    <t>S/T Debt</t>
  </si>
  <si>
    <t>Pref Trust</t>
  </si>
  <si>
    <t>Pref Stock</t>
  </si>
  <si>
    <t>Pro Forma Net Operating Income</t>
  </si>
  <si>
    <t>Net Operating Income Deficiency</t>
  </si>
  <si>
    <t>Total</t>
  </si>
  <si>
    <t>Conversion Factor</t>
  </si>
  <si>
    <t>Revenue Requirement</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</si>
  <si>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</si>
  <si>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</si>
  <si>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</si>
  <si>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</si>
  <si>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</si>
  <si>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</si>
  <si>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</si>
  <si>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</si>
  <si>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</si>
  <si>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</si>
  <si>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</si>
  <si>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</si>
  <si>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</si>
  <si>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</si>
  <si>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</si>
  <si>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</si>
  <si>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</si>
  <si>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</si>
  <si>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</si>
  <si>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</si>
  <si>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</si>
  <si>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</si>
  <si>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</si>
  <si>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</si>
  <si>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</si>
  <si>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</si>
  <si>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</si>
  <si>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</si>
  <si>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</si>
  <si>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</si>
  <si>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WITH PROPOSED RATES</t>
  </si>
  <si>
    <t>Actual Per</t>
  </si>
  <si>
    <t>Proposed</t>
  </si>
  <si>
    <t>Revenues &amp;</t>
  </si>
  <si>
    <t>Related Exp</t>
  </si>
  <si>
    <t>Revenue Conversion Factor</t>
  </si>
  <si>
    <t>Factor</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</si>
  <si>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</si>
  <si>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</si>
  <si>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</si>
  <si>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</si>
  <si>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</si>
  <si>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</si>
  <si>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</si>
  <si>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</si>
  <si>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</si>
  <si>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</si>
  <si>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</si>
  <si>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</si>
  <si>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</si>
  <si>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</si>
  <si>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</si>
  <si>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</si>
  <si>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</si>
  <si>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</si>
  <si>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</si>
  <si>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</si>
  <si>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</si>
  <si>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</si>
  <si>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</si>
  <si>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</si>
  <si>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</si>
  <si>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</si>
  <si>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</si>
  <si>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</si>
  <si>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</si>
  <si>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</si>
  <si>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</si>
  <si>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</si>
  <si>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</si>
  <si>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</si>
  <si>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</si>
  <si>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</si>
  <si>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</si>
  <si>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</si>
  <si>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</si>
  <si>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</si>
  <si>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</si>
  <si>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</si>
  <si>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</si>
  <si>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</si>
  <si>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</si>
  <si>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</si>
  <si>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</si>
  <si>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</si>
  <si>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</si>
  <si>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</si>
  <si>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</si>
  <si>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Rev/Exp</t>
  </si>
  <si>
    <t>Capital Add</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</si>
  <si>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</si>
  <si>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</si>
  <si>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</si>
  <si>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</si>
  <si>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</si>
  <si>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</si>
  <si>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</si>
  <si>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</si>
  <si>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</si>
  <si>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</si>
  <si>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</si>
  <si>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</si>
  <si>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</si>
  <si>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Restating</t>
  </si>
  <si>
    <t>updated for 2007 LMA</t>
  </si>
  <si>
    <t>Subsidiaries</t>
  </si>
  <si>
    <t>Non-Exec</t>
  </si>
  <si>
    <t xml:space="preserve">Employee </t>
  </si>
  <si>
    <t>Benefits</t>
  </si>
  <si>
    <t>Insurance</t>
  </si>
  <si>
    <t>WASHINGTON ELECTRIC</t>
  </si>
  <si>
    <t>IMPACT ON</t>
  </si>
  <si>
    <t>FILED CASE</t>
  </si>
  <si>
    <t>DIFFERENCE</t>
  </si>
  <si>
    <t>REVENUE REQUIREMENT</t>
  </si>
  <si>
    <t>NOI</t>
  </si>
  <si>
    <t>Restatement Summary Washington Electric</t>
  </si>
  <si>
    <t>Total Revenue Requirement Difference</t>
  </si>
  <si>
    <t>Filed Revenue Requirement</t>
  </si>
  <si>
    <t>Comparison of Revenue Requirement Revised Adjustments</t>
  </si>
  <si>
    <t>Theresa</t>
  </si>
  <si>
    <t>Done</t>
  </si>
  <si>
    <t>Not Done</t>
  </si>
  <si>
    <t>Ron</t>
  </si>
  <si>
    <t>Jeanne</t>
  </si>
  <si>
    <t>Tara/Joe</t>
  </si>
  <si>
    <t>Liz</t>
  </si>
  <si>
    <t>Jen</t>
  </si>
  <si>
    <t xml:space="preserve">Karen </t>
  </si>
  <si>
    <t>(No deferrals in 2009 except Lehman Bros)</t>
  </si>
  <si>
    <t>Amortized ITC - Noxon</t>
  </si>
  <si>
    <t>Jen/Karen</t>
  </si>
  <si>
    <t xml:space="preserve">WORKING CAPITAL </t>
  </si>
  <si>
    <t>Working</t>
  </si>
  <si>
    <t xml:space="preserve">Tara </t>
  </si>
  <si>
    <t xml:space="preserve">Gains / </t>
  </si>
  <si>
    <t>Losses</t>
  </si>
  <si>
    <t>Impact of ROE reduced to x%</t>
  </si>
  <si>
    <t xml:space="preserve">Debits and </t>
  </si>
  <si>
    <t>Credits</t>
  </si>
  <si>
    <t xml:space="preserve">Results of </t>
  </si>
  <si>
    <t xml:space="preserve">Operations </t>
  </si>
  <si>
    <t>Restating adjustments</t>
  </si>
  <si>
    <t>Debt Interest</t>
  </si>
  <si>
    <t>ROO</t>
  </si>
  <si>
    <t>Proposed Cap Structure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</si>
  <si>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</si>
  <si>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</si>
  <si>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</si>
  <si>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</si>
  <si>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</si>
  <si>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</si>
  <si>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</si>
  <si>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</si>
  <si>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</si>
  <si>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</si>
  <si>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</si>
  <si>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</si>
  <si>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</si>
  <si>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</si>
  <si>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</si>
  <si>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</si>
  <si>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</si>
  <si>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</si>
  <si>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</si>
  <si>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</si>
  <si>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</si>
  <si>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</si>
  <si>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</si>
  <si>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</si>
  <si>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</si>
  <si>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</si>
  <si>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</si>
  <si>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</si>
  <si>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</si>
  <si>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</si>
  <si>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</si>
  <si>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</si>
  <si>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</si>
  <si>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</si>
  <si>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</si>
  <si>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</si>
  <si>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</si>
  <si>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</si>
  <si>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</si>
  <si>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</si>
  <si>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</si>
  <si>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</si>
  <si>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</si>
  <si>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</si>
  <si>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</si>
  <si>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</si>
  <si>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</si>
  <si>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</si>
  <si>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</si>
  <si>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</si>
  <si>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</si>
  <si>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</si>
  <si>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</si>
  <si>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</si>
  <si>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</si>
  <si>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</si>
  <si>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</si>
  <si>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</si>
  <si>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</si>
  <si>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</si>
  <si>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</si>
  <si>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</si>
  <si>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</si>
  <si>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</si>
  <si>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</si>
  <si>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</si>
  <si>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</si>
  <si>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</si>
  <si>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</si>
  <si>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</si>
  <si>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</si>
  <si>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</si>
  <si>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</si>
  <si>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</si>
  <si>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</si>
  <si>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</si>
  <si>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</si>
  <si>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</si>
  <si>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</si>
  <si>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</si>
  <si>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</si>
  <si>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</si>
  <si>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</si>
  <si>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</si>
  <si>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</si>
  <si>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</si>
  <si>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</si>
  <si>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</si>
  <si>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</si>
  <si>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</si>
  <si>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</si>
  <si>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</si>
  <si>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</si>
  <si>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</si>
  <si>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</si>
  <si>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</si>
  <si>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</si>
  <si>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</si>
  <si>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</si>
  <si>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</si>
  <si>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</si>
  <si>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</si>
  <si>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</si>
  <si>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</si>
  <si>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</si>
  <si>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</si>
  <si>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</si>
  <si>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</si>
  <si>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</si>
  <si>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</si>
  <si>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</si>
  <si>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</si>
  <si>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</si>
  <si>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</si>
  <si>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</si>
  <si>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</si>
  <si>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</si>
  <si>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</si>
  <si>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</si>
  <si>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</si>
  <si>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</si>
  <si>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</si>
  <si>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</si>
  <si>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</si>
  <si>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</si>
  <si>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</si>
  <si>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</si>
  <si>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</si>
  <si>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</si>
  <si>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</si>
  <si>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</si>
  <si>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</si>
  <si>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</si>
  <si>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</si>
  <si>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</si>
  <si>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</si>
  <si>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</si>
  <si>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</si>
  <si>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</si>
  <si>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</si>
  <si>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</si>
  <si>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</si>
  <si>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</si>
  <si>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</si>
  <si>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</si>
  <si>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</si>
  <si>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</si>
  <si>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</si>
  <si>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</si>
  <si>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</si>
  <si>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</si>
  <si>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</si>
  <si>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</si>
  <si>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</si>
  <si>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</si>
  <si>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</si>
  <si>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</si>
  <si>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</si>
  <si>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</si>
  <si>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</si>
  <si>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</si>
  <si>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</si>
  <si>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</si>
  <si>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</si>
  <si>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</si>
  <si>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</si>
  <si>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</si>
  <si>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</si>
  <si>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</si>
  <si>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</si>
  <si>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</si>
  <si>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</si>
  <si>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</si>
  <si>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</si>
  <si>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</si>
  <si>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</si>
  <si>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</si>
  <si>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</si>
  <si>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</si>
  <si>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</si>
  <si>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</si>
  <si>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</si>
  <si>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</si>
  <si>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</si>
  <si>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</si>
  <si>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</si>
  <si>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</si>
  <si>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</si>
  <si>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</si>
  <si>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</si>
  <si>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</si>
  <si>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</si>
  <si>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</si>
  <si>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</si>
  <si>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</si>
  <si>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</si>
  <si>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</si>
  <si>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</si>
  <si>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</si>
  <si>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</si>
  <si>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</si>
  <si>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</si>
  <si>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</si>
  <si>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</si>
  <si>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</si>
  <si>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</si>
  <si>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</si>
  <si>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</si>
  <si>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</si>
  <si>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</si>
  <si>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</si>
  <si>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</si>
  <si>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</si>
  <si>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</si>
  <si>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</si>
  <si>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</si>
  <si>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</si>
  <si>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</si>
  <si>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</si>
  <si>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</si>
  <si>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</si>
  <si>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</si>
  <si>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</si>
  <si>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</si>
  <si>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</si>
  <si>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</si>
  <si>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</si>
  <si>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</si>
  <si>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</si>
  <si>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</si>
  <si>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</si>
  <si>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</si>
  <si>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</si>
  <si>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</si>
  <si>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</si>
  <si>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</si>
  <si>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</si>
  <si>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</si>
  <si>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</si>
  <si>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</si>
  <si>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</si>
  <si>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</si>
  <si>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</si>
  <si>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</si>
  <si>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</si>
  <si>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</si>
  <si>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</si>
  <si>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</si>
  <si>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</si>
  <si>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</si>
  <si>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</si>
  <si>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</si>
  <si>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</si>
  <si>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</si>
  <si>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</si>
  <si>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</si>
  <si>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</si>
  <si>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</si>
  <si>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</si>
  <si>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</si>
  <si>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</si>
  <si>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</si>
  <si>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</si>
  <si>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</si>
  <si>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</si>
  <si>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</si>
  <si>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</si>
  <si>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</si>
  <si>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</si>
  <si>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</si>
  <si>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</si>
  <si>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</si>
  <si>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</si>
  <si>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</si>
  <si>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</si>
  <si>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</si>
  <si>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</si>
  <si>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</si>
  <si>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</si>
  <si>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</si>
  <si>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</si>
  <si>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</si>
  <si>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</si>
  <si>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</si>
  <si>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</si>
  <si>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</si>
  <si>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</si>
  <si>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</si>
  <si>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</si>
  <si>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</si>
  <si>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</si>
  <si>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</si>
  <si>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</si>
  <si>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</si>
  <si>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</si>
  <si>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</si>
  <si>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</si>
  <si>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</si>
  <si>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</si>
  <si>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</si>
  <si>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</si>
  <si>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</si>
  <si>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</si>
  <si>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</si>
  <si>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</si>
  <si>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</si>
  <si>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</si>
  <si>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</si>
  <si>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</si>
  <si>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</si>
  <si>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</si>
  <si>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</si>
  <si>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</si>
  <si>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</si>
  <si>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</si>
  <si>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</si>
  <si>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</si>
  <si>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</si>
  <si>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E-PPS</t>
  </si>
  <si>
    <t>E-PTR</t>
  </si>
  <si>
    <t>E-PLN</t>
  </si>
  <si>
    <t>E-PLE</t>
  </si>
  <si>
    <t>E-PEB</t>
  </si>
  <si>
    <t>E-PI</t>
  </si>
  <si>
    <t xml:space="preserve">Current Accrual </t>
  </si>
  <si>
    <t>error?</t>
  </si>
  <si>
    <t>Other</t>
  </si>
  <si>
    <t>CF WA Elec</t>
  </si>
  <si>
    <t xml:space="preserve">All other </t>
  </si>
  <si>
    <t>(Pro Forma Restate Debt)</t>
  </si>
  <si>
    <t xml:space="preserve">O&amp;M </t>
  </si>
  <si>
    <t>Offsets</t>
  </si>
  <si>
    <t>E-OFF</t>
  </si>
  <si>
    <t>R-Ttl</t>
  </si>
  <si>
    <t>Total Debt</t>
  </si>
  <si>
    <t>FIT/DFIT/</t>
  </si>
  <si>
    <t>ITC/PTC</t>
  </si>
  <si>
    <t>`</t>
  </si>
  <si>
    <t>Totals</t>
  </si>
  <si>
    <t>PF-Ttl</t>
  </si>
  <si>
    <t>Planned</t>
  </si>
  <si>
    <t>Pro Forma Total</t>
  </si>
  <si>
    <t>Electric</t>
  </si>
  <si>
    <t xml:space="preserve">Adj. Net Op. Income </t>
  </si>
  <si>
    <t>Less: Interest Charges (X-FIT-12A)</t>
  </si>
  <si>
    <t>Avista Utilities</t>
  </si>
  <si>
    <t>Return on Equity</t>
  </si>
  <si>
    <t>For Rate Period 2013</t>
  </si>
  <si>
    <t>Net Utility Ratebase (AMA Basis)</t>
  </si>
  <si>
    <t>Equity Percentage</t>
  </si>
  <si>
    <t>Equity Portion of Net Ratebase</t>
  </si>
  <si>
    <t>Utility Earnings</t>
  </si>
  <si>
    <t>Utility Earnings Available for Common</t>
  </si>
  <si>
    <t>OPEN</t>
  </si>
  <si>
    <t xml:space="preserve">Attrition Components - analysis of impact  </t>
  </si>
  <si>
    <t>E-OSC</t>
  </si>
  <si>
    <t>E-PPT</t>
  </si>
  <si>
    <t>E-CAP15</t>
  </si>
  <si>
    <t>E-LSD</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</si>
  <si>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</si>
  <si>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</si>
  <si>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</si>
  <si>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</si>
  <si>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</si>
  <si>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</si>
  <si>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</si>
  <si>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</si>
  <si>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</si>
  <si>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</si>
  <si>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</si>
  <si>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</si>
  <si>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</si>
  <si>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</si>
  <si>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</si>
  <si>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</si>
  <si>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</si>
  <si>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</si>
  <si>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</si>
  <si>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</si>
  <si>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</si>
  <si>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 xml:space="preserve">Information </t>
  </si>
  <si>
    <t>Tech/Serv Exp</t>
  </si>
  <si>
    <t>Sub-Total</t>
  </si>
  <si>
    <t>Misc.</t>
  </si>
  <si>
    <t>Current authorizerd</t>
  </si>
  <si>
    <t>E-ISIT</t>
  </si>
  <si>
    <t>Expenses</t>
  </si>
  <si>
    <t>Incentive</t>
  </si>
  <si>
    <t>Total (2)</t>
  </si>
  <si>
    <t>(1)</t>
  </si>
  <si>
    <t xml:space="preserve">REVENUE REQUIREMENT </t>
  </si>
  <si>
    <t>CALCULATION OF GENERAL REVENUE REQUIREMENT</t>
  </si>
  <si>
    <t xml:space="preserve">Cross Check </t>
  </si>
  <si>
    <t>PFCC-Ttl</t>
  </si>
  <si>
    <t xml:space="preserve">Reconcile </t>
  </si>
  <si>
    <t>To Attrition</t>
  </si>
  <si>
    <t>(3)</t>
  </si>
  <si>
    <t>DEFERRED DEBITS AND CREDITS &amp; OTHER</t>
  </si>
  <si>
    <t>TWELVE MONTHS ENDED SEPTEMBER 30, 2014</t>
  </si>
  <si>
    <t xml:space="preserve">RATE OF RETURN  </t>
  </si>
  <si>
    <t xml:space="preserve">Weather </t>
  </si>
  <si>
    <t>E-WN</t>
  </si>
  <si>
    <t>Adder</t>
  </si>
  <si>
    <t>Schedules</t>
  </si>
  <si>
    <t>Dec 2014 EOP</t>
  </si>
  <si>
    <t>2015 EOP</t>
  </si>
  <si>
    <t>2016 AMA</t>
  </si>
  <si>
    <t>E-REC</t>
  </si>
  <si>
    <t>E-CCM</t>
  </si>
  <si>
    <t xml:space="preserve">Revenue </t>
  </si>
  <si>
    <t>E-PREV</t>
  </si>
  <si>
    <t>Lake Spokane</t>
  </si>
  <si>
    <t xml:space="preserve"> Deferral</t>
  </si>
  <si>
    <t>Attrition Adjusted</t>
  </si>
  <si>
    <t>/ Pro Forma</t>
  </si>
  <si>
    <t>AA/PF-Ttl</t>
  </si>
  <si>
    <t>E-EAS</t>
  </si>
  <si>
    <t>Provision for Rate Refund</t>
  </si>
  <si>
    <t>Energy Storage Equipment</t>
  </si>
  <si>
    <t>Amortization of BPA Settlement</t>
  </si>
  <si>
    <t>Idaho Earnings Test Amortization</t>
  </si>
  <si>
    <t>Amortization of Colstrip Outage Return</t>
  </si>
  <si>
    <t>351XXX</t>
  </si>
  <si>
    <t>Energy Storage Eq/Computer Software</t>
  </si>
  <si>
    <t xml:space="preserve">Regulatory </t>
  </si>
  <si>
    <t>Amortization</t>
  </si>
  <si>
    <t>Restating Adj.</t>
  </si>
  <si>
    <t>E-PMM</t>
  </si>
  <si>
    <t xml:space="preserve">Meter </t>
  </si>
  <si>
    <t>Retirement</t>
  </si>
  <si>
    <t>E-CAP16</t>
  </si>
  <si>
    <t>Major Maint-Hydro</t>
  </si>
  <si>
    <t>Thermal, Other</t>
  </si>
  <si>
    <t>E-MRD</t>
  </si>
  <si>
    <t>Net Change</t>
  </si>
  <si>
    <t>Multiparty Settlement -  COST OF CAPITAL</t>
  </si>
  <si>
    <t>WA CS2 &amp; Colstrip O&amp;M</t>
  </si>
  <si>
    <t>Actual</t>
  </si>
  <si>
    <t>E-CAP14-UTC</t>
  </si>
  <si>
    <t>Long-Term</t>
  </si>
  <si>
    <t>Incentive P.</t>
  </si>
  <si>
    <t>JLB-2C</t>
  </si>
  <si>
    <t>STAFF'S PRO FORMA ANALYSIS</t>
  </si>
  <si>
    <t>2016 Total General Business Revenues (at 2015 rates)</t>
  </si>
  <si>
    <t>Total Pro Forma Revenue Requirement</t>
  </si>
  <si>
    <t>Attrition Allowance</t>
  </si>
  <si>
    <t>Contested</t>
  </si>
  <si>
    <t>Excludes: CS2/Colstrip incremental exp; see JLB-1T. Contested</t>
  </si>
  <si>
    <t>Eliminated</t>
  </si>
  <si>
    <t>Staff Pro Forma Revenue Requirement Increase (Decrease)</t>
  </si>
  <si>
    <t>Percentage Revenue Increase/(Decrease), Pro Forma</t>
  </si>
  <si>
    <t>Staff Attrition Revenue Requirement</t>
  </si>
  <si>
    <t>Staff Attrition Revenue Requirement Increase/(Decrease)</t>
  </si>
  <si>
    <t>Staff Attrition Percentage Revenue Increase/(Decrease)</t>
  </si>
  <si>
    <t>Settled Rate of Return</t>
  </si>
  <si>
    <t xml:space="preserve">Change in Revenue Requirement </t>
  </si>
  <si>
    <t>STAFF PRO FORMA</t>
  </si>
  <si>
    <t>Power Supply: Settlement-Removes CS2/Colstrip from Base PS / Reduce for $1.528m agreed to / Includes corrections per Staff-DR 59 / Updates P/T Ratio. Per Settlement.</t>
  </si>
  <si>
    <t>WASHINGTON ELECTRIC RESULTS - PRO FORMA</t>
  </si>
  <si>
    <t>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</si>
</sst>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0.00000"/>
    <numFmt numFmtId="173" formatCode="_(* #,##0.0_);_(* \(#,##0.0\);_(* &quot;-&quot;??_);_(@_)"/>
    <numFmt numFmtId="174" formatCode="#,###.0_);\(#,###.0\)"/>
    <numFmt numFmtId="175" formatCode="0000.00"/>
    <numFmt numFmtId="176" formatCode="0000"/>
    <numFmt numFmtId="177" formatCode="_(&quot;$&quot;* #,##0_);_(&quot;$&quot;* \(#,##0\);_(&quot;$&quot;* &quot;-&quot;??_);_(@_)"/>
    <numFmt numFmtId="178" formatCode="#,##0.00000_);\(#,##0.00000\)"/>
    <numFmt numFmtId="179" formatCode="#,##0.0%;\(#,##0.0%\)"/>
  </numFmts>
  <fonts count="58">
    <font>
      <sz val="10"/>
      <name val="Arial"/>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b/>
      <sz val="9"/>
      <color indexed="20"/>
      <name val="Times New Roman"/>
      <family val="1"/>
    </font>
    <font>
      <sz val="9"/>
      <color indexed="20"/>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sz val="10"/>
      <color rgb="FF002060"/>
      <name val="Times New Roman"/>
      <family val="1"/>
    </font>
    <font>
      <b/>
      <sz val="9"/>
      <color rgb="FFC00000"/>
      <name val="Times New Roman"/>
      <family val="1"/>
    </font>
    <font>
      <sz val="12"/>
      <color indexed="10"/>
      <name val="Times New Roman"/>
      <family val="1"/>
    </font>
    <font>
      <b/>
      <sz val="9"/>
      <color rgb="FF0033CC"/>
      <name val="Times New Roman"/>
      <family val="1"/>
    </font>
    <font>
      <sz val="9"/>
      <color rgb="FF0033CC"/>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b/>
      <sz val="11"/>
      <name val="Times New Roman"/>
      <family val="1"/>
    </font>
    <font>
      <sz val="8"/>
      <name val="Times New Roman"/>
      <family val="1"/>
    </font>
    <font>
      <sz val="10"/>
      <color indexed="12"/>
      <name val="Arial"/>
      <family val="2"/>
    </font>
    <font>
      <sz val="9"/>
      <color rgb="FFC00000"/>
      <name val="Times New Roman"/>
      <family val="1"/>
    </font>
    <font>
      <sz val="10"/>
      <name val="Tahoma"/>
      <family val="2"/>
    </font>
    <font>
      <sz val="12"/>
      <name val="Tms Rmn"/>
    </font>
    <font>
      <b/>
      <sz val="14"/>
      <color rgb="FFFF0000"/>
      <name val="Times New Roman"/>
      <family val="1"/>
    </font>
    <font>
      <b/>
      <sz val="12"/>
      <name val="Times New Roman"/>
      <family val="1"/>
    </font>
    <font>
      <b/>
      <i/>
      <sz val="12"/>
      <name val="Times New Roman"/>
      <family val="1"/>
    </font>
    <font>
      <sz val="12"/>
      <color indexed="48"/>
      <name val="Times New Roman"/>
      <family val="1"/>
    </font>
    <font>
      <i/>
      <sz val="12"/>
      <name val="Times New Roman"/>
      <family val="1"/>
    </font>
    <font>
      <b/>
      <sz val="9"/>
      <color rgb="FFFF0000"/>
      <name val="Times New Roman"/>
      <family val="1"/>
    </font>
  </fonts>
  <fills count="1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ck">
        <color rgb="FFFF0000"/>
      </left>
      <right style="thick">
        <color rgb="FFFF0000"/>
      </right>
      <top style="thick">
        <color rgb="FFFF0000"/>
      </top>
      <bottom style="thick">
        <color rgb="FFFF0000"/>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0" fontId="28" fillId="0" borderId="0"/>
    <xf numFmtId="0" fontId="37" fillId="5" borderId="0"/>
    <xf numFmtId="37" fontId="28" fillId="0" borderId="0"/>
    <xf numFmtId="43" fontId="50" fillId="0" borderId="0" applyFont="0" applyFill="0" applyBorder="0" applyAlignment="0" applyProtection="0"/>
  </cellStyleXfs>
  <cellXfs count="764">
    <xf numFmtId="0" fontId="0" fillId="0" borderId="0" xfId="0"/>
    <xf numFmtId="0" fontId="3" fillId="0" borderId="0" xfId="12" applyNumberFormat="1" applyFont="1" applyAlignment="1">
      <alignment horizontal="left"/>
    </xf>
    <xf numFmtId="0" fontId="3" fillId="0" borderId="0" xfId="12" applyFont="1"/>
    <xf numFmtId="0" fontId="3" fillId="0" borderId="0" xfId="12" applyNumberFormat="1" applyFont="1" applyAlignment="1">
      <alignment horizontal="center"/>
    </xf>
    <xf numFmtId="0" fontId="4" fillId="0" borderId="0" xfId="12" applyNumberFormat="1" applyFont="1" applyAlignment="1">
      <alignment horizontal="center"/>
    </xf>
    <xf numFmtId="0" fontId="4" fillId="0" borderId="0" xfId="12" applyFont="1" applyAlignment="1">
      <alignment horizontal="center"/>
    </xf>
    <xf numFmtId="0" fontId="4" fillId="0" borderId="0" xfId="12" applyFont="1" applyBorder="1" applyAlignment="1">
      <alignment horizontal="center"/>
    </xf>
    <xf numFmtId="0" fontId="4" fillId="0" borderId="10" xfId="12" applyFont="1" applyBorder="1" applyAlignment="1">
      <alignment horizontal="center"/>
    </xf>
    <xf numFmtId="37" fontId="3" fillId="0" borderId="0" xfId="12" applyNumberFormat="1" applyFont="1" applyAlignment="1">
      <alignment horizontal="center"/>
    </xf>
    <xf numFmtId="5" fontId="3" fillId="0" borderId="0" xfId="12" applyNumberFormat="1" applyFont="1"/>
    <xf numFmtId="37" fontId="3" fillId="0" borderId="0" xfId="12" applyNumberFormat="1" applyFont="1"/>
    <xf numFmtId="3" fontId="3" fillId="0" borderId="0" xfId="9" applyNumberFormat="1" applyFont="1" applyAlignment="1">
      <alignment horizontal="center"/>
    </xf>
    <xf numFmtId="1" fontId="3" fillId="0" borderId="0" xfId="9" applyNumberFormat="1" applyFont="1" applyAlignment="1">
      <alignment horizontal="center"/>
    </xf>
    <xf numFmtId="0" fontId="7" fillId="0" borderId="0" xfId="0" applyFont="1"/>
    <xf numFmtId="0" fontId="8" fillId="0" borderId="0" xfId="0" applyFont="1" applyAlignment="1">
      <alignment horizontal="center"/>
    </xf>
    <xf numFmtId="0" fontId="7" fillId="0" borderId="0" xfId="0" applyFont="1" applyBorder="1"/>
    <xf numFmtId="0" fontId="8" fillId="0" borderId="0" xfId="0" applyFont="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9" fillId="0" borderId="0" xfId="0" applyFont="1" applyBorder="1" applyAlignment="1">
      <alignment horizontal="center"/>
    </xf>
    <xf numFmtId="0" fontId="7" fillId="0" borderId="10" xfId="0" applyFont="1" applyBorder="1"/>
    <xf numFmtId="0" fontId="7" fillId="0" borderId="10" xfId="0" applyFont="1" applyBorder="1" applyAlignment="1">
      <alignment horizontal="center"/>
    </xf>
    <xf numFmtId="0" fontId="12" fillId="0" borderId="0" xfId="0" applyFont="1"/>
    <xf numFmtId="5" fontId="7" fillId="0" borderId="0" xfId="0" applyNumberFormat="1" applyFont="1" applyBorder="1"/>
    <xf numFmtId="37" fontId="7" fillId="0" borderId="0" xfId="0" applyNumberFormat="1" applyFont="1" applyBorder="1"/>
    <xf numFmtId="3" fontId="7" fillId="0" borderId="0" xfId="0" applyNumberFormat="1" applyFont="1"/>
    <xf numFmtId="5" fontId="7" fillId="0" borderId="0" xfId="0" applyNumberFormat="1" applyFont="1"/>
    <xf numFmtId="37" fontId="7" fillId="0" borderId="3" xfId="0" applyNumberFormat="1" applyFont="1" applyBorder="1"/>
    <xf numFmtId="37" fontId="7" fillId="0" borderId="0" xfId="0" applyNumberFormat="1" applyFont="1"/>
    <xf numFmtId="10" fontId="7" fillId="0" borderId="0" xfId="0" applyNumberFormat="1" applyFont="1" applyBorder="1"/>
    <xf numFmtId="0" fontId="7" fillId="0" borderId="0" xfId="0" applyFont="1" applyFill="1" applyAlignment="1">
      <alignment horizontal="center"/>
    </xf>
    <xf numFmtId="3" fontId="7" fillId="0" borderId="0" xfId="0" applyNumberFormat="1" applyFont="1" applyBorder="1"/>
    <xf numFmtId="6" fontId="7" fillId="0" borderId="13" xfId="2" applyNumberFormat="1" applyFont="1" applyBorder="1"/>
    <xf numFmtId="0" fontId="9" fillId="0" borderId="0" xfId="0" applyFont="1" applyAlignment="1">
      <alignment horizontal="center"/>
    </xf>
    <xf numFmtId="0" fontId="15" fillId="0" borderId="0" xfId="0" applyFont="1"/>
    <xf numFmtId="0" fontId="15" fillId="0" borderId="0" xfId="0" applyFont="1" applyBorder="1"/>
    <xf numFmtId="0" fontId="15" fillId="0" borderId="0" xfId="0" applyFont="1" applyBorder="1" applyAlignment="1">
      <alignment horizontal="center"/>
    </xf>
    <xf numFmtId="5" fontId="15" fillId="0" borderId="0" xfId="0" applyNumberFormat="1" applyFont="1" applyBorder="1"/>
    <xf numFmtId="37" fontId="15" fillId="0" borderId="0" xfId="0" applyNumberFormat="1" applyFont="1" applyBorder="1"/>
    <xf numFmtId="3" fontId="16" fillId="0" borderId="0" xfId="0" applyNumberFormat="1" applyFont="1"/>
    <xf numFmtId="0" fontId="16" fillId="0" borderId="0" xfId="0" applyFont="1"/>
    <xf numFmtId="5" fontId="16" fillId="0" borderId="0" xfId="0" applyNumberFormat="1" applyFont="1"/>
    <xf numFmtId="37" fontId="16" fillId="0" borderId="0" xfId="0" applyNumberFormat="1" applyFont="1"/>
    <xf numFmtId="0" fontId="7" fillId="0" borderId="0" xfId="0" applyFont="1" applyAlignment="1">
      <alignment horizontal="left"/>
    </xf>
    <xf numFmtId="0" fontId="7" fillId="0" borderId="10" xfId="0" applyFont="1" applyBorder="1" applyAlignment="1">
      <alignment horizontal="left"/>
    </xf>
    <xf numFmtId="0" fontId="15" fillId="0" borderId="0" xfId="0" applyFont="1" applyAlignment="1">
      <alignment horizontal="left"/>
    </xf>
    <xf numFmtId="10" fontId="7" fillId="0" borderId="0" xfId="0" applyNumberFormat="1" applyFont="1" applyAlignment="1">
      <alignment horizontal="left"/>
    </xf>
    <xf numFmtId="10" fontId="7" fillId="0" borderId="0" xfId="0" applyNumberFormat="1" applyFont="1" applyBorder="1" applyAlignment="1">
      <alignment horizontal="left"/>
    </xf>
    <xf numFmtId="9" fontId="7" fillId="0" borderId="0" xfId="0" applyNumberFormat="1" applyFont="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3" fontId="7" fillId="0" borderId="0" xfId="11" applyNumberFormat="1" applyFont="1" applyAlignment="1">
      <alignment horizontal="centerContinuous"/>
    </xf>
    <xf numFmtId="0" fontId="7" fillId="0" borderId="0" xfId="11" applyFont="1" applyAlignment="1">
      <alignment horizontal="centerContinuous"/>
    </xf>
    <xf numFmtId="3" fontId="7" fillId="0" borderId="0" xfId="11" applyNumberFormat="1" applyFont="1"/>
    <xf numFmtId="3" fontId="7" fillId="0" borderId="0" xfId="11" applyNumberFormat="1" applyFont="1" applyBorder="1" applyAlignment="1">
      <alignment horizontal="centerContinuous"/>
    </xf>
    <xf numFmtId="0" fontId="7" fillId="0" borderId="0" xfId="11" applyFont="1" applyBorder="1" applyAlignment="1">
      <alignment horizontal="centerContinuous"/>
    </xf>
    <xf numFmtId="0" fontId="7" fillId="0" borderId="0" xfId="11" applyFont="1"/>
    <xf numFmtId="3" fontId="7" fillId="0" borderId="0" xfId="11" applyNumberFormat="1" applyFont="1" applyAlignment="1">
      <alignment horizontal="center"/>
    </xf>
    <xf numFmtId="0" fontId="7" fillId="0" borderId="0" xfId="11" applyFont="1" applyAlignment="1">
      <alignment horizontal="center"/>
    </xf>
    <xf numFmtId="3" fontId="7" fillId="0" borderId="10" xfId="11" applyNumberFormat="1" applyFont="1" applyBorder="1" applyAlignment="1">
      <alignment horizontal="center"/>
    </xf>
    <xf numFmtId="164" fontId="7" fillId="0" borderId="0" xfId="11" applyNumberFormat="1" applyFont="1"/>
    <xf numFmtId="164" fontId="7" fillId="0" borderId="3" xfId="11" applyNumberFormat="1" applyFont="1" applyBorder="1"/>
    <xf numFmtId="10" fontId="7" fillId="0" borderId="0" xfId="11" applyNumberFormat="1" applyFont="1"/>
    <xf numFmtId="170" fontId="7" fillId="0" borderId="0" xfId="11" applyNumberFormat="1" applyFont="1"/>
    <xf numFmtId="171" fontId="7" fillId="0" borderId="10" xfId="11" applyNumberFormat="1" applyFont="1" applyBorder="1"/>
    <xf numFmtId="164" fontId="7" fillId="0" borderId="0" xfId="11" applyNumberFormat="1" applyFont="1" applyAlignment="1">
      <alignment horizontal="center"/>
    </xf>
    <xf numFmtId="3" fontId="7" fillId="0" borderId="0" xfId="11" applyNumberFormat="1" applyFont="1" applyBorder="1"/>
    <xf numFmtId="10" fontId="7" fillId="0" borderId="3" xfId="11" applyNumberFormat="1" applyFont="1" applyBorder="1"/>
    <xf numFmtId="168" fontId="7" fillId="0" borderId="0" xfId="14" applyNumberFormat="1" applyFont="1"/>
    <xf numFmtId="168" fontId="7" fillId="0" borderId="0" xfId="11" applyNumberFormat="1" applyFont="1"/>
    <xf numFmtId="168" fontId="7" fillId="0" borderId="3" xfId="11" applyNumberFormat="1" applyFont="1" applyBorder="1"/>
    <xf numFmtId="10" fontId="7" fillId="0" borderId="0" xfId="11" applyNumberFormat="1" applyFont="1" applyBorder="1"/>
    <xf numFmtId="3" fontId="18" fillId="0" borderId="0" xfId="11" applyNumberFormat="1" applyFont="1"/>
    <xf numFmtId="0" fontId="13" fillId="0" borderId="0" xfId="11" applyFont="1"/>
    <xf numFmtId="10" fontId="13" fillId="0" borderId="0" xfId="11" applyNumberFormat="1" applyFont="1"/>
    <xf numFmtId="164" fontId="7" fillId="0" borderId="17" xfId="11" applyNumberFormat="1" applyFont="1" applyBorder="1"/>
    <xf numFmtId="3" fontId="7" fillId="0" borderId="0" xfId="11" applyNumberFormat="1" applyFont="1" applyAlignment="1">
      <alignment horizontal="left"/>
    </xf>
    <xf numFmtId="164" fontId="7" fillId="0" borderId="0" xfId="11" applyNumberFormat="1" applyFont="1" applyFill="1"/>
    <xf numFmtId="10" fontId="7" fillId="0" borderId="0" xfId="11" applyNumberFormat="1" applyFont="1" applyFill="1"/>
    <xf numFmtId="3" fontId="7" fillId="0" borderId="0" xfId="11" applyNumberFormat="1" applyFont="1" applyFill="1" applyBorder="1"/>
    <xf numFmtId="164" fontId="7" fillId="0" borderId="3" xfId="11" applyNumberFormat="1" applyFont="1" applyFill="1" applyBorder="1"/>
    <xf numFmtId="10" fontId="7" fillId="0" borderId="3" xfId="11" applyNumberFormat="1" applyFont="1" applyFill="1" applyBorder="1"/>
    <xf numFmtId="3" fontId="7" fillId="0" borderId="0" xfId="11" applyNumberFormat="1" applyFont="1" applyFill="1"/>
    <xf numFmtId="168" fontId="7" fillId="0" borderId="0" xfId="14" applyNumberFormat="1" applyFont="1" applyFill="1"/>
    <xf numFmtId="168" fontId="7" fillId="0" borderId="0" xfId="11" applyNumberFormat="1" applyFont="1" applyFill="1"/>
    <xf numFmtId="168" fontId="7" fillId="0" borderId="3" xfId="11" applyNumberFormat="1" applyFont="1" applyFill="1" applyBorder="1"/>
    <xf numFmtId="0" fontId="13" fillId="0" borderId="0" xfId="0" applyFont="1"/>
    <xf numFmtId="0" fontId="8" fillId="0" borderId="0" xfId="0" applyFont="1" applyAlignment="1">
      <alignment horizontal="centerContinuous"/>
    </xf>
    <xf numFmtId="169" fontId="7" fillId="0" borderId="0" xfId="1" applyNumberFormat="1" applyFont="1"/>
    <xf numFmtId="169" fontId="8" fillId="0" borderId="0" xfId="1" applyNumberFormat="1" applyFont="1" applyAlignment="1">
      <alignment horizontal="center"/>
    </xf>
    <xf numFmtId="0" fontId="8" fillId="0" borderId="10" xfId="0" applyFont="1" applyBorder="1" applyAlignment="1">
      <alignment horizontal="center"/>
    </xf>
    <xf numFmtId="0" fontId="8" fillId="0" borderId="0" xfId="0" applyFont="1"/>
    <xf numFmtId="5" fontId="7" fillId="0" borderId="0" xfId="1" applyNumberFormat="1" applyFont="1"/>
    <xf numFmtId="169" fontId="7" fillId="0" borderId="12" xfId="1" applyNumberFormat="1" applyFont="1" applyBorder="1"/>
    <xf numFmtId="169" fontId="7" fillId="0" borderId="0" xfId="1" applyNumberFormat="1" applyFont="1" applyBorder="1"/>
    <xf numFmtId="169" fontId="7" fillId="0" borderId="10" xfId="1" applyNumberFormat="1" applyFont="1" applyBorder="1"/>
    <xf numFmtId="0" fontId="8" fillId="0" borderId="1" xfId="0" applyFont="1" applyBorder="1" applyAlignment="1">
      <alignment horizontal="center"/>
    </xf>
    <xf numFmtId="0" fontId="8" fillId="0" borderId="8" xfId="0" applyFont="1" applyBorder="1" applyAlignment="1">
      <alignment horizontal="center"/>
    </xf>
    <xf numFmtId="0" fontId="21" fillId="0" borderId="0" xfId="0" applyFont="1"/>
    <xf numFmtId="37" fontId="21" fillId="0" borderId="0" xfId="0" applyNumberFormat="1" applyFont="1" applyBorder="1"/>
    <xf numFmtId="37" fontId="16" fillId="0" borderId="0" xfId="0" applyNumberFormat="1" applyFont="1" applyBorder="1"/>
    <xf numFmtId="0" fontId="20" fillId="0" borderId="0" xfId="0" applyFont="1" applyAlignment="1">
      <alignment horizontal="left"/>
    </xf>
    <xf numFmtId="167" fontId="13" fillId="0" borderId="0" xfId="0" applyNumberFormat="1" applyFont="1" applyBorder="1"/>
    <xf numFmtId="3" fontId="16" fillId="0" borderId="0" xfId="11" applyNumberFormat="1" applyFont="1"/>
    <xf numFmtId="164" fontId="16" fillId="0" borderId="0" xfId="11" applyNumberFormat="1" applyFont="1"/>
    <xf numFmtId="6" fontId="7" fillId="0" borderId="0" xfId="2" applyNumberFormat="1" applyFont="1" applyBorder="1"/>
    <xf numFmtId="10" fontId="8" fillId="0" borderId="0" xfId="0" applyNumberFormat="1" applyFont="1" applyBorder="1" applyAlignment="1">
      <alignment horizontal="left"/>
    </xf>
    <xf numFmtId="37" fontId="7" fillId="0" borderId="0" xfId="11" applyNumberFormat="1" applyFont="1" applyAlignment="1">
      <alignment horizontal="right"/>
    </xf>
    <xf numFmtId="37" fontId="3" fillId="0" borderId="0" xfId="12" applyNumberFormat="1" applyFont="1" applyFill="1"/>
    <xf numFmtId="10" fontId="3" fillId="0" borderId="0" xfId="14" applyNumberFormat="1" applyFont="1" applyFill="1"/>
    <xf numFmtId="0" fontId="25" fillId="0" borderId="0" xfId="11" applyFont="1"/>
    <xf numFmtId="6" fontId="7" fillId="0" borderId="0" xfId="0" applyNumberFormat="1" applyFont="1"/>
    <xf numFmtId="0" fontId="18" fillId="0" borderId="0" xfId="0" applyFont="1"/>
    <xf numFmtId="0" fontId="18" fillId="0" borderId="0" xfId="0" applyFont="1" applyAlignment="1">
      <alignment horizontal="left"/>
    </xf>
    <xf numFmtId="0" fontId="16" fillId="0" borderId="0" xfId="0" applyFont="1" applyAlignment="1">
      <alignment horizontal="left"/>
    </xf>
    <xf numFmtId="0" fontId="16" fillId="0" borderId="0" xfId="0" applyFont="1" applyBorder="1"/>
    <xf numFmtId="0" fontId="14" fillId="0" borderId="0" xfId="0" applyFont="1" applyAlignment="1">
      <alignment horizontal="center"/>
    </xf>
    <xf numFmtId="169" fontId="7" fillId="0" borderId="13" xfId="1" applyNumberFormat="1" applyFont="1" applyBorder="1"/>
    <xf numFmtId="3" fontId="24" fillId="0" borderId="0" xfId="11" applyNumberFormat="1" applyFont="1"/>
    <xf numFmtId="169" fontId="16" fillId="0" borderId="0" xfId="1" applyNumberFormat="1" applyFont="1"/>
    <xf numFmtId="37" fontId="16" fillId="0" borderId="0" xfId="0" applyNumberFormat="1" applyFont="1" applyFill="1" applyBorder="1"/>
    <xf numFmtId="9" fontId="7" fillId="0" borderId="0" xfId="0" applyNumberFormat="1" applyFont="1" applyBorder="1" applyAlignment="1">
      <alignment horizontal="left"/>
    </xf>
    <xf numFmtId="0" fontId="7" fillId="0" borderId="0" xfId="0" applyFont="1" applyFill="1" applyBorder="1"/>
    <xf numFmtId="169" fontId="7" fillId="0" borderId="0" xfId="0" applyNumberFormat="1" applyFont="1"/>
    <xf numFmtId="3" fontId="16" fillId="0" borderId="10" xfId="11" applyNumberFormat="1" applyFont="1" applyBorder="1"/>
    <xf numFmtId="0" fontId="8" fillId="0" borderId="0" xfId="0" applyFont="1" applyFill="1"/>
    <xf numFmtId="10" fontId="18" fillId="0" borderId="0" xfId="0" applyNumberFormat="1" applyFont="1" applyFill="1"/>
    <xf numFmtId="10" fontId="7" fillId="0" borderId="0" xfId="0" applyNumberFormat="1" applyFont="1"/>
    <xf numFmtId="37" fontId="7" fillId="0" borderId="10" xfId="0" applyNumberFormat="1" applyFont="1" applyBorder="1"/>
    <xf numFmtId="3" fontId="8" fillId="0" borderId="0" xfId="11" applyNumberFormat="1" applyFont="1"/>
    <xf numFmtId="0" fontId="18" fillId="0" borderId="0" xfId="0" applyFont="1" applyBorder="1" applyAlignment="1">
      <alignment horizontal="right"/>
    </xf>
    <xf numFmtId="0" fontId="26" fillId="0" borderId="0" xfId="0" applyFont="1" applyAlignment="1">
      <alignment horizontal="center"/>
    </xf>
    <xf numFmtId="0" fontId="7" fillId="0" borderId="0" xfId="0" applyFont="1" applyFill="1"/>
    <xf numFmtId="10" fontId="7" fillId="0" borderId="0" xfId="14" applyNumberFormat="1" applyFont="1"/>
    <xf numFmtId="3" fontId="16" fillId="0" borderId="0" xfId="0" applyNumberFormat="1" applyFont="1" applyFill="1"/>
    <xf numFmtId="0" fontId="16" fillId="0" borderId="0" xfId="0" applyFont="1" applyFill="1"/>
    <xf numFmtId="0" fontId="18" fillId="0" borderId="0" xfId="0" applyFont="1" applyFill="1"/>
    <xf numFmtId="37" fontId="16" fillId="0" borderId="0" xfId="0" applyNumberFormat="1" applyFont="1" applyFill="1"/>
    <xf numFmtId="0" fontId="18" fillId="0" borderId="0" xfId="0" applyFont="1" applyFill="1" applyAlignment="1">
      <alignment horizontal="left"/>
    </xf>
    <xf numFmtId="9" fontId="7" fillId="0" borderId="0" xfId="0" applyNumberFormat="1" applyFont="1" applyFill="1" applyAlignment="1">
      <alignment horizontal="left"/>
    </xf>
    <xf numFmtId="167" fontId="7" fillId="0" borderId="12" xfId="0" applyNumberFormat="1" applyFont="1" applyBorder="1"/>
    <xf numFmtId="0" fontId="12" fillId="0" borderId="0" xfId="0" applyFont="1" applyFill="1"/>
    <xf numFmtId="0" fontId="7" fillId="0" borderId="0" xfId="0" applyFont="1" applyFill="1" applyAlignment="1">
      <alignment horizontal="left"/>
    </xf>
    <xf numFmtId="10" fontId="25" fillId="0" borderId="10" xfId="11" applyNumberFormat="1" applyFont="1" applyFill="1" applyBorder="1"/>
    <xf numFmtId="3" fontId="24" fillId="0" borderId="0" xfId="11" applyNumberFormat="1" applyFont="1" applyFill="1"/>
    <xf numFmtId="0" fontId="15" fillId="0" borderId="0" xfId="0" applyFont="1" applyFill="1"/>
    <xf numFmtId="0" fontId="15" fillId="0" borderId="0" xfId="0" applyFont="1" applyFill="1" applyAlignment="1">
      <alignment horizontal="left"/>
    </xf>
    <xf numFmtId="37" fontId="15" fillId="0" borderId="0" xfId="0" applyNumberFormat="1" applyFont="1" applyFill="1" applyBorder="1"/>
    <xf numFmtId="169" fontId="7" fillId="0" borderId="0" xfId="1" applyNumberFormat="1" applyFont="1" applyFill="1" applyBorder="1"/>
    <xf numFmtId="0" fontId="7" fillId="3" borderId="0" xfId="0" applyFont="1" applyFill="1" applyAlignment="1">
      <alignment horizontal="left"/>
    </xf>
    <xf numFmtId="5" fontId="16" fillId="3" borderId="0" xfId="0" applyNumberFormat="1" applyFont="1" applyFill="1"/>
    <xf numFmtId="7" fontId="7" fillId="0" borderId="0" xfId="0" applyNumberFormat="1" applyFont="1"/>
    <xf numFmtId="0" fontId="3" fillId="0" borderId="0" xfId="12" applyFont="1" applyBorder="1"/>
    <xf numFmtId="0" fontId="13" fillId="0" borderId="0" xfId="0" applyFont="1" applyBorder="1"/>
    <xf numFmtId="5" fontId="7" fillId="0" borderId="0" xfId="1" applyNumberFormat="1" applyFont="1" applyBorder="1"/>
    <xf numFmtId="167" fontId="7" fillId="0" borderId="0" xfId="0" applyNumberFormat="1" applyFont="1" applyBorder="1"/>
    <xf numFmtId="1" fontId="7" fillId="0" borderId="0" xfId="0" applyNumberFormat="1" applyFont="1" applyBorder="1"/>
    <xf numFmtId="5" fontId="7" fillId="0" borderId="16" xfId="0" applyNumberFormat="1" applyFont="1" applyFill="1" applyBorder="1"/>
    <xf numFmtId="0" fontId="16" fillId="0" borderId="0" xfId="0" applyFont="1" applyBorder="1" applyAlignment="1">
      <alignment horizontal="center"/>
    </xf>
    <xf numFmtId="10" fontId="16" fillId="0" borderId="0" xfId="0" applyNumberFormat="1" applyFont="1" applyBorder="1"/>
    <xf numFmtId="0" fontId="16" fillId="0" borderId="0" xfId="0" applyFont="1" applyFill="1" applyBorder="1"/>
    <xf numFmtId="6" fontId="7" fillId="0" borderId="16" xfId="2" applyNumberFormat="1" applyFont="1" applyBorder="1"/>
    <xf numFmtId="10" fontId="8" fillId="0" borderId="16" xfId="0" applyNumberFormat="1" applyFont="1" applyBorder="1" applyAlignment="1">
      <alignment horizontal="left"/>
    </xf>
    <xf numFmtId="168" fontId="7" fillId="0" borderId="0" xfId="14" applyNumberFormat="1" applyFont="1" applyBorder="1"/>
    <xf numFmtId="37" fontId="3" fillId="0" borderId="0" xfId="12" applyNumberFormat="1" applyFont="1" applyFill="1" applyBorder="1"/>
    <xf numFmtId="0" fontId="18" fillId="0" borderId="0" xfId="0" applyFont="1" applyFill="1" applyBorder="1" applyAlignment="1">
      <alignment horizontal="left"/>
    </xf>
    <xf numFmtId="9" fontId="7" fillId="0" borderId="0" xfId="0" applyNumberFormat="1" applyFont="1" applyFill="1" applyBorder="1" applyAlignment="1">
      <alignment horizontal="left"/>
    </xf>
    <xf numFmtId="5" fontId="7" fillId="0" borderId="0" xfId="0" applyNumberFormat="1" applyFont="1" applyFill="1"/>
    <xf numFmtId="5" fontId="7" fillId="0" borderId="0" xfId="0" applyNumberFormat="1" applyFont="1" applyFill="1" applyAlignment="1">
      <alignment horizontal="right"/>
    </xf>
    <xf numFmtId="5" fontId="7" fillId="0" borderId="0" xfId="0" applyNumberFormat="1" applyFont="1" applyBorder="1" applyAlignment="1">
      <alignment horizontal="right"/>
    </xf>
    <xf numFmtId="5" fontId="7" fillId="0" borderId="0" xfId="2" applyNumberFormat="1" applyFont="1"/>
    <xf numFmtId="5" fontId="7" fillId="0" borderId="0" xfId="0" applyNumberFormat="1" applyFont="1" applyAlignment="1">
      <alignment horizontal="right"/>
    </xf>
    <xf numFmtId="5" fontId="7" fillId="0" borderId="16" xfId="2" applyNumberFormat="1" applyFont="1" applyFill="1" applyBorder="1"/>
    <xf numFmtId="37" fontId="7" fillId="0" borderId="0" xfId="12" applyNumberFormat="1" applyFont="1" applyFill="1"/>
    <xf numFmtId="10" fontId="7" fillId="0" borderId="12" xfId="0" applyNumberFormat="1" applyFont="1" applyBorder="1"/>
    <xf numFmtId="0" fontId="15" fillId="0" borderId="0" xfId="0" applyFont="1" applyAlignment="1">
      <alignment horizontal="center"/>
    </xf>
    <xf numFmtId="0" fontId="21" fillId="0" borderId="0" xfId="0" applyFont="1" applyAlignment="1">
      <alignment horizontal="center"/>
    </xf>
    <xf numFmtId="0" fontId="15" fillId="0" borderId="0" xfId="0" applyFont="1" applyFill="1" applyAlignment="1">
      <alignment horizontal="center"/>
    </xf>
    <xf numFmtId="10" fontId="7" fillId="0" borderId="13" xfId="0" applyNumberFormat="1" applyFont="1" applyFill="1" applyBorder="1" applyAlignment="1">
      <alignment horizontal="left"/>
    </xf>
    <xf numFmtId="10" fontId="7" fillId="0" borderId="13" xfId="0" applyNumberFormat="1" applyFont="1" applyBorder="1" applyAlignment="1">
      <alignment horizontal="left"/>
    </xf>
    <xf numFmtId="0" fontId="30" fillId="0" borderId="0" xfId="0" applyFont="1" applyAlignment="1">
      <alignment horizontal="center"/>
    </xf>
    <xf numFmtId="0" fontId="8" fillId="0" borderId="0" xfId="0" applyFont="1" applyBorder="1" applyAlignment="1">
      <alignment horizontal="left"/>
    </xf>
    <xf numFmtId="0" fontId="8" fillId="0" borderId="0" xfId="0" applyFont="1" applyFill="1" applyAlignment="1">
      <alignment horizontal="left"/>
    </xf>
    <xf numFmtId="0" fontId="31" fillId="0" borderId="0" xfId="0" applyFont="1" applyAlignment="1">
      <alignment horizontal="center"/>
    </xf>
    <xf numFmtId="0" fontId="31" fillId="0" borderId="0" xfId="0" applyFont="1" applyFill="1" applyAlignment="1">
      <alignment horizontal="center"/>
    </xf>
    <xf numFmtId="0" fontId="32" fillId="0" borderId="0" xfId="0" applyFont="1" applyAlignment="1">
      <alignment horizontal="left"/>
    </xf>
    <xf numFmtId="0" fontId="34" fillId="0" borderId="0" xfId="0" applyFont="1" applyAlignment="1">
      <alignment horizontal="center"/>
    </xf>
    <xf numFmtId="0" fontId="35" fillId="0" borderId="0" xfId="0" applyFont="1" applyAlignment="1">
      <alignment horizontal="center"/>
    </xf>
    <xf numFmtId="3" fontId="7" fillId="0" borderId="0" xfId="0" applyNumberFormat="1" applyFont="1" applyFill="1"/>
    <xf numFmtId="0" fontId="35" fillId="0" borderId="0" xfId="0" applyFont="1" applyFill="1" applyAlignment="1">
      <alignment horizontal="center"/>
    </xf>
    <xf numFmtId="3" fontId="17" fillId="0" borderId="0" xfId="0" applyNumberFormat="1" applyFont="1" applyFill="1" applyAlignment="1">
      <alignment horizontal="center"/>
    </xf>
    <xf numFmtId="5" fontId="7" fillId="0" borderId="0" xfId="0" applyNumberFormat="1" applyFont="1" applyFill="1" applyBorder="1"/>
    <xf numFmtId="10" fontId="7" fillId="0" borderId="0" xfId="0" applyNumberFormat="1" applyFont="1" applyFill="1" applyBorder="1" applyAlignment="1">
      <alignment horizontal="left"/>
    </xf>
    <xf numFmtId="174" fontId="7" fillId="0" borderId="0" xfId="0" applyNumberFormat="1" applyFont="1"/>
    <xf numFmtId="166" fontId="7" fillId="0" borderId="0" xfId="0" applyNumberFormat="1" applyFont="1"/>
    <xf numFmtId="166" fontId="7" fillId="0" borderId="0" xfId="0" applyNumberFormat="1" applyFont="1" applyBorder="1"/>
    <xf numFmtId="173" fontId="7" fillId="0" borderId="0" xfId="1" applyNumberFormat="1" applyFont="1" applyFill="1" applyBorder="1"/>
    <xf numFmtId="169" fontId="15" fillId="0" borderId="0" xfId="1" applyNumberFormat="1" applyFont="1"/>
    <xf numFmtId="169" fontId="18" fillId="0" borderId="0" xfId="1" applyNumberFormat="1" applyFont="1"/>
    <xf numFmtId="169" fontId="18" fillId="0" borderId="0" xfId="1" applyNumberFormat="1" applyFont="1" applyFill="1"/>
    <xf numFmtId="169" fontId="21" fillId="0" borderId="0" xfId="1" applyNumberFormat="1" applyFont="1"/>
    <xf numFmtId="169" fontId="7" fillId="0" borderId="0" xfId="1" applyNumberFormat="1" applyFont="1" applyFill="1"/>
    <xf numFmtId="169" fontId="15" fillId="0" borderId="0" xfId="1" applyNumberFormat="1" applyFont="1" applyFill="1"/>
    <xf numFmtId="169" fontId="7" fillId="0" borderId="0" xfId="0" applyNumberFormat="1" applyFont="1" applyFill="1" applyBorder="1"/>
    <xf numFmtId="169" fontId="8" fillId="0" borderId="0" xfId="0" applyNumberFormat="1" applyFont="1" applyFill="1" applyBorder="1"/>
    <xf numFmtId="0" fontId="15" fillId="0" borderId="0" xfId="0" applyFont="1" applyFill="1" applyBorder="1"/>
    <xf numFmtId="0" fontId="21" fillId="0" borderId="0" xfId="0" applyFont="1" applyFill="1" applyBorder="1"/>
    <xf numFmtId="165" fontId="7" fillId="0" borderId="0" xfId="14" applyNumberFormat="1" applyFont="1" applyFill="1" applyBorder="1"/>
    <xf numFmtId="10" fontId="7" fillId="0" borderId="0" xfId="0" applyNumberFormat="1" applyFont="1" applyFill="1" applyBorder="1"/>
    <xf numFmtId="5" fontId="16" fillId="0" borderId="0" xfId="0" applyNumberFormat="1" applyFont="1" applyFill="1"/>
    <xf numFmtId="6" fontId="18" fillId="0" borderId="0" xfId="0" applyNumberFormat="1" applyFont="1"/>
    <xf numFmtId="0" fontId="7" fillId="0" borderId="0" xfId="0" applyFont="1" applyAlignment="1"/>
    <xf numFmtId="0" fontId="9" fillId="0" borderId="0" xfId="0" applyFont="1" applyAlignment="1"/>
    <xf numFmtId="5" fontId="3" fillId="0" borderId="0" xfId="12" applyNumberFormat="1" applyFont="1" applyFill="1" applyBorder="1"/>
    <xf numFmtId="6" fontId="18" fillId="0" borderId="0" xfId="0" applyNumberFormat="1" applyFont="1" applyBorder="1"/>
    <xf numFmtId="0" fontId="3" fillId="0" borderId="0" xfId="12" applyNumberFormat="1" applyFont="1" applyBorder="1" applyAlignment="1">
      <alignment horizontal="center"/>
    </xf>
    <xf numFmtId="43" fontId="7" fillId="0" borderId="0" xfId="1" applyNumberFormat="1" applyFont="1" applyFill="1"/>
    <xf numFmtId="5" fontId="7" fillId="0" borderId="0" xfId="2" applyNumberFormat="1" applyFont="1" applyFill="1" applyBorder="1"/>
    <xf numFmtId="169" fontId="21" fillId="0" borderId="0" xfId="1" applyNumberFormat="1" applyFont="1" applyFill="1" applyBorder="1"/>
    <xf numFmtId="41" fontId="3" fillId="0" borderId="0" xfId="0" applyNumberFormat="1" applyFont="1"/>
    <xf numFmtId="41" fontId="4" fillId="0" borderId="0" xfId="12" applyNumberFormat="1" applyFont="1" applyFill="1"/>
    <xf numFmtId="41" fontId="3" fillId="0" borderId="0" xfId="12" applyNumberFormat="1" applyFont="1"/>
    <xf numFmtId="41" fontId="3" fillId="0" borderId="0" xfId="12" applyNumberFormat="1" applyFont="1" applyFill="1"/>
    <xf numFmtId="41" fontId="4" fillId="0" borderId="0" xfId="12" applyNumberFormat="1" applyFont="1"/>
    <xf numFmtId="41" fontId="36" fillId="0" borderId="0" xfId="12" applyNumberFormat="1" applyFont="1"/>
    <xf numFmtId="41" fontId="4" fillId="0" borderId="0" xfId="12" applyNumberFormat="1" applyFont="1" applyFill="1" applyAlignment="1">
      <alignment horizontal="center"/>
    </xf>
    <xf numFmtId="41" fontId="3" fillId="0" borderId="0" xfId="13" applyNumberFormat="1" applyFont="1" applyAlignment="1">
      <alignment horizontal="center"/>
    </xf>
    <xf numFmtId="41" fontId="4" fillId="0" borderId="1" xfId="12" applyNumberFormat="1" applyFont="1" applyFill="1" applyBorder="1" applyAlignment="1">
      <alignment horizontal="center"/>
    </xf>
    <xf numFmtId="41" fontId="4" fillId="0" borderId="1" xfId="12" applyNumberFormat="1" applyFont="1" applyBorder="1" applyAlignment="1">
      <alignment horizontal="center"/>
    </xf>
    <xf numFmtId="41" fontId="4" fillId="0" borderId="1" xfId="10" applyNumberFormat="1" applyFont="1" applyFill="1" applyBorder="1" applyAlignment="1">
      <alignment horizontal="center"/>
    </xf>
    <xf numFmtId="41" fontId="4" fillId="0" borderId="1" xfId="13" applyNumberFormat="1" applyFont="1" applyFill="1" applyBorder="1" applyAlignment="1">
      <alignment horizontal="center"/>
    </xf>
    <xf numFmtId="41" fontId="4" fillId="0" borderId="5" xfId="12" applyNumberFormat="1" applyFont="1" applyFill="1" applyBorder="1" applyAlignment="1">
      <alignment horizontal="center"/>
    </xf>
    <xf numFmtId="41" fontId="4" fillId="0" borderId="5" xfId="12" applyNumberFormat="1" applyFont="1" applyBorder="1" applyAlignment="1">
      <alignment horizontal="center"/>
    </xf>
    <xf numFmtId="41" fontId="4" fillId="0" borderId="5" xfId="13" applyNumberFormat="1" applyFont="1" applyFill="1" applyBorder="1" applyAlignment="1">
      <alignment horizontal="center"/>
    </xf>
    <xf numFmtId="41" fontId="4" fillId="0" borderId="8" xfId="12" applyNumberFormat="1" applyFont="1" applyFill="1" applyBorder="1" applyAlignment="1">
      <alignment horizontal="center"/>
    </xf>
    <xf numFmtId="41" fontId="4" fillId="0" borderId="8" xfId="12" applyNumberFormat="1" applyFont="1" applyBorder="1" applyAlignment="1">
      <alignment horizontal="center"/>
    </xf>
    <xf numFmtId="41" fontId="4" fillId="0" borderId="8" xfId="13" applyNumberFormat="1" applyFont="1" applyFill="1" applyBorder="1" applyAlignment="1">
      <alignment horizontal="center"/>
    </xf>
    <xf numFmtId="41" fontId="3" fillId="0" borderId="0" xfId="12" applyNumberFormat="1" applyFont="1" applyFill="1" applyBorder="1"/>
    <xf numFmtId="41" fontId="3" fillId="0" borderId="10" xfId="12" applyNumberFormat="1" applyFont="1" applyFill="1" applyBorder="1"/>
    <xf numFmtId="41" fontId="3" fillId="0" borderId="10" xfId="12" applyNumberFormat="1" applyFont="1" applyBorder="1"/>
    <xf numFmtId="41" fontId="4" fillId="0" borderId="10" xfId="12" applyNumberFormat="1" applyFont="1" applyFill="1" applyBorder="1"/>
    <xf numFmtId="41" fontId="3" fillId="0" borderId="0" xfId="14" applyNumberFormat="1" applyFont="1" applyFill="1"/>
    <xf numFmtId="41" fontId="3" fillId="0" borderId="0" xfId="12" applyNumberFormat="1" applyFont="1" applyBorder="1"/>
    <xf numFmtId="41" fontId="4" fillId="0" borderId="0" xfId="12" applyNumberFormat="1" applyFont="1" applyBorder="1"/>
    <xf numFmtId="37" fontId="3" fillId="0" borderId="0" xfId="12" applyNumberFormat="1" applyFont="1" applyFill="1" applyAlignment="1">
      <alignment horizontal="center"/>
    </xf>
    <xf numFmtId="5" fontId="3" fillId="0" borderId="0" xfId="12" applyNumberFormat="1" applyFont="1" applyFill="1"/>
    <xf numFmtId="4" fontId="7" fillId="0" borderId="0" xfId="0" applyNumberFormat="1" applyFont="1" applyAlignment="1">
      <alignment horizontal="center"/>
    </xf>
    <xf numFmtId="4" fontId="7" fillId="0" borderId="0" xfId="0" applyNumberFormat="1" applyFont="1" applyFill="1" applyAlignment="1">
      <alignment horizontal="center"/>
    </xf>
    <xf numFmtId="41" fontId="4" fillId="0" borderId="14" xfId="0" applyNumberFormat="1" applyFont="1" applyBorder="1" applyAlignment="1">
      <alignment horizontal="centerContinuous"/>
    </xf>
    <xf numFmtId="41" fontId="4" fillId="0" borderId="12" xfId="0" applyNumberFormat="1" applyFont="1" applyBorder="1" applyAlignment="1">
      <alignment horizontal="centerContinuous"/>
    </xf>
    <xf numFmtId="41" fontId="4" fillId="0" borderId="15" xfId="0" applyNumberFormat="1" applyFont="1" applyBorder="1" applyAlignment="1">
      <alignment horizontal="centerContinuous"/>
    </xf>
    <xf numFmtId="41" fontId="4" fillId="0" borderId="1" xfId="0" applyNumberFormat="1" applyFont="1" applyBorder="1" applyAlignment="1">
      <alignment horizontal="center"/>
    </xf>
    <xf numFmtId="41" fontId="4" fillId="0" borderId="1" xfId="0" applyNumberFormat="1" applyFont="1" applyFill="1" applyBorder="1" applyAlignment="1">
      <alignment horizontal="center"/>
    </xf>
    <xf numFmtId="41" fontId="4" fillId="0" borderId="5" xfId="0" applyNumberFormat="1" applyFont="1" applyBorder="1" applyAlignment="1">
      <alignment horizontal="center"/>
    </xf>
    <xf numFmtId="41" fontId="4" fillId="0" borderId="5" xfId="0" applyNumberFormat="1" applyFont="1" applyFill="1" applyBorder="1" applyAlignment="1">
      <alignment horizontal="center"/>
    </xf>
    <xf numFmtId="41" fontId="4" fillId="0" borderId="8" xfId="0" applyNumberFormat="1" applyFont="1" applyBorder="1" applyAlignment="1">
      <alignment horizontal="center"/>
    </xf>
    <xf numFmtId="41" fontId="4" fillId="0" borderId="8" xfId="0" applyNumberFormat="1" applyFont="1" applyFill="1" applyBorder="1" applyAlignment="1">
      <alignment horizontal="center"/>
    </xf>
    <xf numFmtId="41" fontId="5" fillId="0" borderId="0" xfId="0" applyNumberFormat="1" applyFont="1" applyAlignment="1">
      <alignment horizontal="center"/>
    </xf>
    <xf numFmtId="0" fontId="8" fillId="0" borderId="0" xfId="0" applyFont="1" applyAlignment="1">
      <alignment horizontal="center"/>
    </xf>
    <xf numFmtId="0" fontId="8" fillId="0" borderId="0" xfId="0" applyFont="1" applyBorder="1" applyAlignment="1">
      <alignment horizontal="center"/>
    </xf>
    <xf numFmtId="41" fontId="3" fillId="0" borderId="12" xfId="12" applyNumberFormat="1" applyFont="1" applyFill="1" applyBorder="1"/>
    <xf numFmtId="41" fontId="4" fillId="0" borderId="12" xfId="12" applyNumberFormat="1" applyFont="1" applyFill="1" applyBorder="1"/>
    <xf numFmtId="41" fontId="7" fillId="0" borderId="0" xfId="0" applyNumberFormat="1" applyFont="1"/>
    <xf numFmtId="41" fontId="7" fillId="0" borderId="10" xfId="0" applyNumberFormat="1" applyFont="1" applyBorder="1"/>
    <xf numFmtId="41" fontId="7" fillId="0" borderId="10" xfId="0" applyNumberFormat="1" applyFont="1" applyBorder="1" applyAlignment="1">
      <alignment horizontal="center"/>
    </xf>
    <xf numFmtId="41" fontId="7" fillId="0" borderId="0" xfId="0" applyNumberFormat="1" applyFont="1" applyBorder="1" applyAlignment="1">
      <alignment horizontal="center"/>
    </xf>
    <xf numFmtId="41" fontId="7" fillId="0" borderId="0" xfId="2" applyNumberFormat="1" applyFont="1" applyFill="1" applyBorder="1"/>
    <xf numFmtId="41" fontId="7" fillId="0" borderId="0" xfId="0" applyNumberFormat="1" applyFont="1" applyFill="1" applyBorder="1"/>
    <xf numFmtId="41" fontId="7" fillId="0" borderId="16" xfId="2" applyNumberFormat="1" applyFont="1" applyBorder="1"/>
    <xf numFmtId="41" fontId="7" fillId="0" borderId="0" xfId="2" applyNumberFormat="1" applyFont="1" applyBorder="1"/>
    <xf numFmtId="37" fontId="25" fillId="0" borderId="0" xfId="12" applyNumberFormat="1" applyFont="1" applyAlignment="1">
      <alignment horizontal="left"/>
    </xf>
    <xf numFmtId="37" fontId="7" fillId="0" borderId="0" xfId="12" applyNumberFormat="1" applyFont="1" applyBorder="1"/>
    <xf numFmtId="37" fontId="8" fillId="0" borderId="0" xfId="12" applyNumberFormat="1" applyFont="1"/>
    <xf numFmtId="37" fontId="7" fillId="0" borderId="0" xfId="12" applyNumberFormat="1" applyFont="1"/>
    <xf numFmtId="10" fontId="7" fillId="0" borderId="10" xfId="14" applyNumberFormat="1" applyFont="1" applyBorder="1"/>
    <xf numFmtId="37" fontId="8" fillId="2" borderId="0" xfId="12" applyNumberFormat="1" applyFont="1" applyFill="1"/>
    <xf numFmtId="10" fontId="25" fillId="2" borderId="0" xfId="14" applyNumberFormat="1" applyFont="1" applyFill="1"/>
    <xf numFmtId="10" fontId="7" fillId="0" borderId="0" xfId="14" applyNumberFormat="1" applyFont="1" applyBorder="1"/>
    <xf numFmtId="0" fontId="7" fillId="0" borderId="0" xfId="12" applyFont="1"/>
    <xf numFmtId="0" fontId="7" fillId="0" borderId="0" xfId="12" applyFont="1" applyBorder="1"/>
    <xf numFmtId="5" fontId="7" fillId="0" borderId="0" xfId="12" applyNumberFormat="1" applyFont="1" applyBorder="1"/>
    <xf numFmtId="0" fontId="25" fillId="0" borderId="0" xfId="0" applyFont="1" applyAlignment="1">
      <alignment horizontal="left"/>
    </xf>
    <xf numFmtId="0" fontId="25" fillId="0" borderId="0" xfId="0" applyFont="1"/>
    <xf numFmtId="169" fontId="25" fillId="0" borderId="0" xfId="1" applyNumberFormat="1" applyFont="1" applyBorder="1"/>
    <xf numFmtId="10" fontId="25" fillId="0" borderId="0" xfId="14" applyNumberFormat="1" applyFont="1"/>
    <xf numFmtId="10" fontId="3" fillId="0" borderId="0" xfId="14" applyNumberFormat="1" applyFont="1"/>
    <xf numFmtId="41" fontId="39" fillId="0" borderId="0" xfId="12" applyNumberFormat="1" applyFont="1"/>
    <xf numFmtId="41" fontId="39" fillId="0" borderId="0" xfId="12" applyNumberFormat="1" applyFont="1" applyFill="1"/>
    <xf numFmtId="41" fontId="39" fillId="0" borderId="10" xfId="12" applyNumberFormat="1" applyFont="1" applyBorder="1"/>
    <xf numFmtId="41" fontId="7" fillId="0" borderId="0" xfId="0" applyNumberFormat="1" applyFont="1" applyFill="1"/>
    <xf numFmtId="41" fontId="3" fillId="0" borderId="12" xfId="12" applyNumberFormat="1" applyFont="1" applyBorder="1"/>
    <xf numFmtId="3" fontId="3" fillId="0" borderId="0" xfId="6" applyNumberFormat="1" applyFont="1"/>
    <xf numFmtId="3" fontId="3" fillId="0" borderId="0" xfId="6" applyNumberFormat="1" applyFont="1" applyAlignment="1">
      <alignment horizontal="center"/>
    </xf>
    <xf numFmtId="0" fontId="3" fillId="0" borderId="0" xfId="6" applyFont="1"/>
    <xf numFmtId="3" fontId="3" fillId="0" borderId="0" xfId="6" applyNumberFormat="1" applyFont="1" applyAlignment="1">
      <alignment horizontal="left"/>
    </xf>
    <xf numFmtId="3" fontId="11" fillId="0" borderId="15" xfId="6" applyNumberFormat="1" applyFont="1" applyBorder="1" applyAlignment="1">
      <alignment horizontal="centerContinuous"/>
    </xf>
    <xf numFmtId="3" fontId="11" fillId="0" borderId="12" xfId="6" applyNumberFormat="1" applyFont="1" applyBorder="1" applyAlignment="1">
      <alignment horizontal="centerContinuous"/>
    </xf>
    <xf numFmtId="3" fontId="10" fillId="0" borderId="14" xfId="6" applyNumberFormat="1" applyFont="1" applyBorder="1" applyAlignment="1">
      <alignment horizontal="centerContinuous"/>
    </xf>
    <xf numFmtId="164" fontId="3" fillId="0" borderId="0" xfId="6" applyNumberFormat="1" applyFont="1"/>
    <xf numFmtId="5" fontId="3" fillId="0" borderId="13" xfId="6" applyNumberFormat="1" applyFont="1" applyBorder="1"/>
    <xf numFmtId="164" fontId="3" fillId="0" borderId="0" xfId="6" applyNumberFormat="1" applyFont="1" applyAlignment="1">
      <alignment horizontal="left"/>
    </xf>
    <xf numFmtId="1" fontId="3" fillId="0" borderId="0" xfId="6" applyNumberFormat="1" applyFont="1" applyAlignment="1">
      <alignment horizontal="center"/>
    </xf>
    <xf numFmtId="37" fontId="3" fillId="0" borderId="10" xfId="6" applyNumberFormat="1" applyFont="1" applyBorder="1" applyProtection="1">
      <protection locked="0"/>
    </xf>
    <xf numFmtId="37" fontId="3" fillId="0" borderId="0" xfId="6" applyNumberFormat="1" applyFont="1" applyProtection="1">
      <protection locked="0"/>
    </xf>
    <xf numFmtId="37" fontId="3" fillId="0" borderId="0" xfId="6" applyNumberFormat="1" applyFont="1" applyBorder="1" applyProtection="1">
      <protection locked="0"/>
    </xf>
    <xf numFmtId="37" fontId="3" fillId="0" borderId="0" xfId="6" applyNumberFormat="1" applyFont="1"/>
    <xf numFmtId="5" fontId="3" fillId="0" borderId="10" xfId="6" applyNumberFormat="1" applyFont="1" applyBorder="1" applyProtection="1">
      <protection locked="0"/>
    </xf>
    <xf numFmtId="5" fontId="3" fillId="0" borderId="0" xfId="6" applyNumberFormat="1" applyFont="1" applyProtection="1">
      <protection locked="0"/>
    </xf>
    <xf numFmtId="165" fontId="3" fillId="0" borderId="0" xfId="6" applyNumberFormat="1" applyFont="1"/>
    <xf numFmtId="37" fontId="3" fillId="0" borderId="10" xfId="6" applyNumberFormat="1" applyFont="1" applyBorder="1"/>
    <xf numFmtId="37" fontId="3" fillId="0" borderId="12" xfId="6" applyNumberFormat="1" applyFont="1" applyBorder="1"/>
    <xf numFmtId="37" fontId="3" fillId="0" borderId="3" xfId="6" applyNumberFormat="1" applyFont="1" applyBorder="1"/>
    <xf numFmtId="37" fontId="3" fillId="0" borderId="0" xfId="6" applyNumberFormat="1" applyFont="1" applyBorder="1"/>
    <xf numFmtId="3" fontId="6" fillId="0" borderId="0" xfId="6" applyNumberFormat="1" applyFont="1" applyAlignment="1">
      <alignment horizontal="center"/>
    </xf>
    <xf numFmtId="3" fontId="3" fillId="0" borderId="10" xfId="6" applyNumberFormat="1" applyFont="1" applyBorder="1" applyAlignment="1">
      <alignment horizontal="center"/>
    </xf>
    <xf numFmtId="3" fontId="3" fillId="0" borderId="0" xfId="6" applyNumberFormat="1" applyFont="1" applyBorder="1" applyAlignment="1">
      <alignment horizontal="centerContinuous"/>
    </xf>
    <xf numFmtId="3" fontId="4" fillId="0" borderId="0" xfId="6" applyNumberFormat="1" applyFont="1" applyBorder="1" applyAlignment="1">
      <alignment horizontal="centerContinuous"/>
    </xf>
    <xf numFmtId="3" fontId="3" fillId="0" borderId="10" xfId="6" applyNumberFormat="1" applyFont="1" applyBorder="1" applyAlignment="1">
      <alignment horizontal="centerContinuous"/>
    </xf>
    <xf numFmtId="3" fontId="4" fillId="0" borderId="10" xfId="6" applyNumberFormat="1" applyFont="1" applyBorder="1" applyAlignment="1">
      <alignment horizontal="centerContinuous"/>
    </xf>
    <xf numFmtId="3" fontId="3" fillId="0" borderId="0" xfId="6" applyNumberFormat="1" applyFont="1" applyAlignment="1">
      <alignment horizontal="centerContinuous"/>
    </xf>
    <xf numFmtId="0" fontId="3" fillId="0" borderId="0" xfId="6" applyFont="1" applyAlignment="1">
      <alignment horizontal="centerContinuous"/>
    </xf>
    <xf numFmtId="5" fontId="4" fillId="0" borderId="0" xfId="12" applyNumberFormat="1" applyFont="1" applyFill="1"/>
    <xf numFmtId="41" fontId="3" fillId="0" borderId="10" xfId="0" applyNumberFormat="1" applyFont="1" applyBorder="1"/>
    <xf numFmtId="3" fontId="3" fillId="0" borderId="0" xfId="9" applyNumberFormat="1" applyFont="1" applyFill="1" applyAlignment="1">
      <alignment horizontal="center"/>
    </xf>
    <xf numFmtId="175" fontId="40" fillId="0" borderId="0" xfId="0" applyNumberFormat="1" applyFont="1" applyAlignment="1">
      <alignment horizontal="left"/>
    </xf>
    <xf numFmtId="0" fontId="40" fillId="0" borderId="0" xfId="0" applyFont="1"/>
    <xf numFmtId="3" fontId="40" fillId="0" borderId="0" xfId="0" applyNumberFormat="1" applyFont="1"/>
    <xf numFmtId="176" fontId="40" fillId="0" borderId="0" xfId="0" applyNumberFormat="1" applyFont="1" applyAlignment="1">
      <alignment horizontal="left"/>
    </xf>
    <xf numFmtId="176" fontId="40" fillId="0" borderId="0" xfId="0" applyNumberFormat="1" applyFont="1" applyFill="1" applyAlignment="1">
      <alignment horizontal="left"/>
    </xf>
    <xf numFmtId="3" fontId="40" fillId="0" borderId="0" xfId="0" applyNumberFormat="1" applyFont="1" applyFill="1"/>
    <xf numFmtId="0" fontId="40" fillId="0" borderId="0" xfId="0" applyFont="1" applyFill="1"/>
    <xf numFmtId="175" fontId="40" fillId="0" borderId="0" xfId="0" applyNumberFormat="1" applyFont="1" applyFill="1" applyAlignment="1">
      <alignment horizontal="left"/>
    </xf>
    <xf numFmtId="3" fontId="40" fillId="0" borderId="0" xfId="0" applyNumberFormat="1" applyFont="1" applyAlignment="1">
      <alignment horizontal="left"/>
    </xf>
    <xf numFmtId="175" fontId="40" fillId="0" borderId="0" xfId="0" applyNumberFormat="1" applyFont="1"/>
    <xf numFmtId="176" fontId="40" fillId="0" borderId="0" xfId="0" applyNumberFormat="1" applyFont="1" applyFill="1" applyAlignment="1">
      <alignment horizontal="center"/>
    </xf>
    <xf numFmtId="176" fontId="40" fillId="0" borderId="0" xfId="0" applyNumberFormat="1" applyFont="1" applyAlignment="1">
      <alignment horizontal="center"/>
    </xf>
    <xf numFmtId="0" fontId="40" fillId="0" borderId="0" xfId="0" applyNumberFormat="1" applyFont="1"/>
    <xf numFmtId="0" fontId="40" fillId="0" borderId="0" xfId="0" applyNumberFormat="1" applyFont="1" applyAlignment="1">
      <alignment horizontal="center"/>
    </xf>
    <xf numFmtId="175" fontId="40" fillId="0" borderId="0" xfId="0" applyNumberFormat="1" applyFont="1" applyAlignment="1">
      <alignment horizontal="center"/>
    </xf>
    <xf numFmtId="176" fontId="40" fillId="0" borderId="0" xfId="0" applyNumberFormat="1" applyFont="1"/>
    <xf numFmtId="175" fontId="40" fillId="6" borderId="0" xfId="0" applyNumberFormat="1" applyFont="1" applyFill="1"/>
    <xf numFmtId="3" fontId="40" fillId="6" borderId="0" xfId="0" applyNumberFormat="1" applyFont="1" applyFill="1"/>
    <xf numFmtId="0" fontId="40" fillId="6" borderId="0" xfId="0" applyFont="1" applyFill="1"/>
    <xf numFmtId="3" fontId="40" fillId="0" borderId="0" xfId="0" applyNumberFormat="1" applyFont="1" applyAlignment="1">
      <alignment horizontal="center"/>
    </xf>
    <xf numFmtId="3" fontId="40" fillId="0" borderId="0" xfId="0" applyNumberFormat="1" applyFont="1" applyFill="1" applyAlignment="1">
      <alignment horizontal="center"/>
    </xf>
    <xf numFmtId="3" fontId="40" fillId="6" borderId="0" xfId="0" applyNumberFormat="1" applyFont="1" applyFill="1" applyAlignment="1">
      <alignment horizontal="center"/>
    </xf>
    <xf numFmtId="175" fontId="40" fillId="0" borderId="0" xfId="0" applyNumberFormat="1" applyFont="1" applyFill="1"/>
    <xf numFmtId="3" fontId="3" fillId="0" borderId="0" xfId="6" applyNumberFormat="1" applyFont="1" applyFill="1" applyAlignment="1">
      <alignment horizontal="center"/>
    </xf>
    <xf numFmtId="41" fontId="3" fillId="0" borderId="3" xfId="12" applyNumberFormat="1" applyFont="1" applyFill="1" applyBorder="1"/>
    <xf numFmtId="3" fontId="3" fillId="0" borderId="3" xfId="6" applyNumberFormat="1" applyFont="1" applyBorder="1"/>
    <xf numFmtId="37" fontId="3" fillId="0" borderId="10" xfId="12" applyNumberFormat="1" applyFont="1" applyFill="1" applyBorder="1"/>
    <xf numFmtId="5" fontId="3" fillId="0" borderId="13" xfId="12" applyNumberFormat="1" applyFont="1" applyFill="1" applyBorder="1"/>
    <xf numFmtId="5" fontId="39" fillId="0" borderId="0" xfId="12" applyNumberFormat="1" applyFont="1"/>
    <xf numFmtId="37" fontId="4" fillId="0" borderId="0" xfId="12" applyNumberFormat="1" applyFont="1" applyFill="1"/>
    <xf numFmtId="37" fontId="4" fillId="0" borderId="10" xfId="12" applyNumberFormat="1" applyFont="1" applyFill="1" applyBorder="1"/>
    <xf numFmtId="37" fontId="4" fillId="0" borderId="3" xfId="12" applyNumberFormat="1" applyFont="1" applyBorder="1"/>
    <xf numFmtId="37" fontId="4" fillId="0" borderId="3" xfId="12" applyNumberFormat="1" applyFont="1" applyFill="1" applyBorder="1"/>
    <xf numFmtId="2" fontId="7" fillId="0" borderId="0" xfId="0" applyNumberFormat="1" applyFont="1"/>
    <xf numFmtId="2" fontId="7" fillId="0" borderId="10" xfId="0" applyNumberFormat="1" applyFont="1" applyBorder="1" applyAlignment="1">
      <alignment horizontal="center"/>
    </xf>
    <xf numFmtId="2" fontId="16" fillId="0" borderId="0" xfId="0" applyNumberFormat="1" applyFont="1" applyAlignment="1">
      <alignment horizontal="center"/>
    </xf>
    <xf numFmtId="2" fontId="16" fillId="0" borderId="0" xfId="0" applyNumberFormat="1" applyFont="1" applyFill="1" applyAlignment="1">
      <alignment horizontal="center"/>
    </xf>
    <xf numFmtId="2" fontId="7" fillId="0" borderId="0" xfId="0" applyNumberFormat="1" applyFont="1" applyFill="1" applyAlignment="1">
      <alignment horizontal="center"/>
    </xf>
    <xf numFmtId="2" fontId="7" fillId="0" borderId="0" xfId="0" applyNumberFormat="1" applyFont="1" applyAlignment="1">
      <alignment horizontal="center"/>
    </xf>
    <xf numFmtId="2" fontId="7" fillId="0" borderId="0" xfId="0" applyNumberFormat="1" applyFont="1" applyBorder="1" applyAlignment="1">
      <alignment horizontal="center"/>
    </xf>
    <xf numFmtId="10" fontId="3" fillId="0" borderId="0" xfId="14" applyNumberFormat="1" applyFont="1" applyBorder="1"/>
    <xf numFmtId="5" fontId="3" fillId="0" borderId="13" xfId="12" applyNumberFormat="1" applyFont="1" applyBorder="1"/>
    <xf numFmtId="5" fontId="4" fillId="0" borderId="13" xfId="12" applyNumberFormat="1" applyFont="1" applyFill="1" applyBorder="1"/>
    <xf numFmtId="5" fontId="39" fillId="0" borderId="0" xfId="10" applyNumberFormat="1" applyFont="1" applyFill="1" applyBorder="1"/>
    <xf numFmtId="5" fontId="3" fillId="0" borderId="0" xfId="10" applyNumberFormat="1" applyFont="1" applyFill="1" applyBorder="1"/>
    <xf numFmtId="5" fontId="3" fillId="0" borderId="13" xfId="0" applyNumberFormat="1" applyFont="1" applyBorder="1"/>
    <xf numFmtId="2" fontId="4" fillId="0" borderId="0" xfId="12" applyNumberFormat="1" applyFont="1" applyAlignment="1">
      <alignment horizontal="center"/>
    </xf>
    <xf numFmtId="2" fontId="4" fillId="0" borderId="0" xfId="4" applyNumberFormat="1" applyFont="1" applyAlignment="1" applyProtection="1">
      <alignment horizontal="center"/>
    </xf>
    <xf numFmtId="2" fontId="38" fillId="0" borderId="0" xfId="4" applyNumberFormat="1" applyFont="1" applyAlignment="1" applyProtection="1">
      <alignment horizontal="center"/>
    </xf>
    <xf numFmtId="2" fontId="4" fillId="0" borderId="0" xfId="4" applyNumberFormat="1" applyFont="1" applyFill="1" applyAlignment="1" applyProtection="1">
      <alignment horizontal="center"/>
    </xf>
    <xf numFmtId="2" fontId="4" fillId="0" borderId="0" xfId="4" applyNumberFormat="1" applyFont="1" applyFill="1" applyBorder="1" applyAlignment="1" applyProtection="1">
      <alignment horizontal="center"/>
    </xf>
    <xf numFmtId="5" fontId="7" fillId="0" borderId="0" xfId="11" applyNumberFormat="1" applyFont="1" applyAlignment="1">
      <alignment horizontal="right"/>
    </xf>
    <xf numFmtId="37" fontId="4" fillId="0" borderId="0" xfId="12" applyNumberFormat="1" applyFont="1" applyFill="1" applyBorder="1"/>
    <xf numFmtId="4" fontId="7" fillId="0" borderId="0" xfId="11" applyNumberFormat="1" applyFont="1" applyBorder="1" applyAlignment="1">
      <alignment horizontal="centerContinuous"/>
    </xf>
    <xf numFmtId="4" fontId="7" fillId="0" borderId="0" xfId="11" applyNumberFormat="1" applyFont="1" applyAlignment="1">
      <alignment horizontal="center"/>
    </xf>
    <xf numFmtId="4" fontId="25" fillId="0" borderId="0" xfId="11" applyNumberFormat="1" applyFont="1" applyAlignment="1">
      <alignment horizontal="center"/>
    </xf>
    <xf numFmtId="4" fontId="8" fillId="0" borderId="0" xfId="11" applyNumberFormat="1" applyFont="1" applyAlignment="1">
      <alignment horizontal="centerContinuous"/>
    </xf>
    <xf numFmtId="4" fontId="19" fillId="0" borderId="0" xfId="11" applyNumberFormat="1" applyFont="1" applyBorder="1" applyAlignment="1">
      <alignment horizontal="centerContinuous"/>
    </xf>
    <xf numFmtId="4" fontId="7" fillId="0" borderId="0" xfId="11" applyNumberFormat="1" applyFont="1" applyAlignment="1">
      <alignment horizontal="centerContinuous"/>
    </xf>
    <xf numFmtId="4" fontId="7" fillId="0" borderId="0" xfId="11" applyNumberFormat="1" applyFont="1"/>
    <xf numFmtId="3" fontId="7" fillId="0" borderId="0" xfId="11" applyNumberFormat="1" applyFont="1" applyBorder="1" applyAlignment="1">
      <alignment horizontal="left"/>
    </xf>
    <xf numFmtId="3" fontId="7" fillId="0" borderId="10" xfId="11" applyNumberFormat="1" applyFont="1" applyBorder="1" applyAlignment="1">
      <alignment horizontal="left"/>
    </xf>
    <xf numFmtId="4" fontId="7" fillId="0" borderId="0" xfId="11" applyNumberFormat="1" applyFont="1" applyAlignment="1">
      <alignment horizontal="left"/>
    </xf>
    <xf numFmtId="3" fontId="25" fillId="0" borderId="0" xfId="11" applyNumberFormat="1" applyFont="1" applyAlignment="1">
      <alignment horizontal="left"/>
    </xf>
    <xf numFmtId="41" fontId="7" fillId="0" borderId="0" xfId="11" applyNumberFormat="1" applyFont="1" applyAlignment="1">
      <alignment horizontal="right"/>
    </xf>
    <xf numFmtId="0" fontId="7" fillId="0" borderId="10" xfId="11" applyFont="1" applyBorder="1" applyAlignment="1">
      <alignment horizontal="center"/>
    </xf>
    <xf numFmtId="169" fontId="7" fillId="0" borderId="0" xfId="1" applyNumberFormat="1" applyFont="1" applyAlignment="1">
      <alignment horizontal="right"/>
    </xf>
    <xf numFmtId="169" fontId="16" fillId="0" borderId="10" xfId="1" applyNumberFormat="1" applyFont="1" applyFill="1" applyBorder="1"/>
    <xf numFmtId="0" fontId="7" fillId="0" borderId="0" xfId="11" applyFont="1" applyBorder="1"/>
    <xf numFmtId="43" fontId="7" fillId="0" borderId="10" xfId="1" applyNumberFormat="1" applyFont="1" applyBorder="1"/>
    <xf numFmtId="0" fontId="7" fillId="0" borderId="10" xfId="0" applyFont="1" applyBorder="1" applyAlignment="1">
      <alignment horizontal="center"/>
    </xf>
    <xf numFmtId="0" fontId="7" fillId="0" borderId="0" xfId="0" applyFont="1" applyAlignment="1">
      <alignment horizontal="center"/>
    </xf>
    <xf numFmtId="3" fontId="3" fillId="0" borderId="0" xfId="6" applyNumberFormat="1" applyFont="1" applyBorder="1" applyAlignment="1">
      <alignment horizontal="center"/>
    </xf>
    <xf numFmtId="2" fontId="3" fillId="0" borderId="0" xfId="12" applyNumberFormat="1" applyFont="1" applyAlignment="1">
      <alignment horizontal="left"/>
    </xf>
    <xf numFmtId="0" fontId="4" fillId="0" borderId="0" xfId="12" applyNumberFormat="1" applyFont="1" applyBorder="1" applyAlignment="1">
      <alignment horizontal="center"/>
    </xf>
    <xf numFmtId="41" fontId="4" fillId="0" borderId="0" xfId="12" applyNumberFormat="1" applyFont="1" applyFill="1" applyBorder="1" applyAlignment="1">
      <alignment horizontal="center"/>
    </xf>
    <xf numFmtId="41" fontId="4" fillId="0" borderId="0" xfId="12" applyNumberFormat="1" applyFont="1" applyBorder="1" applyAlignment="1">
      <alignment horizontal="center"/>
    </xf>
    <xf numFmtId="41" fontId="4" fillId="0" borderId="10" xfId="12" applyNumberFormat="1" applyFont="1" applyFill="1" applyBorder="1" applyAlignment="1">
      <alignment horizontal="center"/>
    </xf>
    <xf numFmtId="41" fontId="4" fillId="0" borderId="10" xfId="12" applyNumberFormat="1" applyFont="1" applyBorder="1" applyAlignment="1">
      <alignment horizontal="center"/>
    </xf>
    <xf numFmtId="2" fontId="4" fillId="0" borderId="10" xfId="12" applyNumberFormat="1" applyFont="1" applyBorder="1" applyAlignment="1">
      <alignment horizontal="center"/>
    </xf>
    <xf numFmtId="2" fontId="3" fillId="0" borderId="10" xfId="12" applyNumberFormat="1" applyFont="1" applyBorder="1" applyAlignment="1">
      <alignment horizontal="left"/>
    </xf>
    <xf numFmtId="2" fontId="4" fillId="0" borderId="10" xfId="4" applyNumberFormat="1" applyFont="1" applyBorder="1" applyAlignment="1" applyProtection="1">
      <alignment horizontal="center"/>
    </xf>
    <xf numFmtId="0" fontId="4" fillId="0" borderId="10" xfId="12" applyNumberFormat="1" applyFont="1" applyBorder="1" applyAlignment="1">
      <alignment horizontal="center"/>
    </xf>
    <xf numFmtId="0" fontId="4" fillId="0" borderId="10" xfId="12" applyFont="1" applyBorder="1" applyAlignment="1">
      <alignment horizontal="left"/>
    </xf>
    <xf numFmtId="4" fontId="7" fillId="0" borderId="0" xfId="0" applyNumberFormat="1" applyFont="1" applyAlignment="1">
      <alignment horizontal="left"/>
    </xf>
    <xf numFmtId="9" fontId="3" fillId="0" borderId="0" xfId="14" applyFont="1"/>
    <xf numFmtId="43" fontId="42" fillId="7" borderId="0" xfId="1" applyNumberFormat="1" applyFont="1" applyFill="1"/>
    <xf numFmtId="3" fontId="42" fillId="7" borderId="0" xfId="11" applyNumberFormat="1" applyFont="1" applyFill="1"/>
    <xf numFmtId="0" fontId="7" fillId="0" borderId="0" xfId="0" applyFont="1" applyAlignment="1">
      <alignment horizontal="right"/>
    </xf>
    <xf numFmtId="41" fontId="4" fillId="0" borderId="13" xfId="12" applyNumberFormat="1" applyFont="1" applyFill="1" applyBorder="1"/>
    <xf numFmtId="0" fontId="7" fillId="0" borderId="0" xfId="11" applyFont="1" applyBorder="1" applyAlignment="1">
      <alignment horizontal="center"/>
    </xf>
    <xf numFmtId="41" fontId="43" fillId="0" borderId="0" xfId="11" applyNumberFormat="1" applyFont="1" applyAlignment="1">
      <alignment horizontal="right"/>
    </xf>
    <xf numFmtId="3" fontId="44" fillId="0" borderId="0" xfId="11" applyNumberFormat="1" applyFont="1"/>
    <xf numFmtId="0" fontId="14" fillId="0" borderId="0" xfId="0" applyFont="1" applyFill="1"/>
    <xf numFmtId="169" fontId="7" fillId="4" borderId="30" xfId="1" applyNumberFormat="1" applyFont="1" applyFill="1" applyBorder="1"/>
    <xf numFmtId="4" fontId="7" fillId="4" borderId="31" xfId="11" applyNumberFormat="1" applyFont="1" applyFill="1" applyBorder="1" applyAlignment="1">
      <alignment horizontal="center"/>
    </xf>
    <xf numFmtId="0" fontId="7" fillId="4" borderId="32" xfId="11" applyFont="1" applyFill="1" applyBorder="1" applyAlignment="1">
      <alignment horizontal="center"/>
    </xf>
    <xf numFmtId="0" fontId="7" fillId="0" borderId="0" xfId="0" applyFont="1" applyAlignment="1">
      <alignment horizontal="center"/>
    </xf>
    <xf numFmtId="4" fontId="7" fillId="0" borderId="0" xfId="0" applyNumberFormat="1" applyFont="1" applyFill="1" applyAlignment="1">
      <alignment horizontal="left"/>
    </xf>
    <xf numFmtId="0" fontId="8" fillId="8" borderId="21" xfId="0" applyFont="1" applyFill="1" applyBorder="1" applyAlignment="1">
      <alignment horizontal="center"/>
    </xf>
    <xf numFmtId="37" fontId="7" fillId="8" borderId="23" xfId="12" applyNumberFormat="1" applyFont="1" applyFill="1" applyBorder="1"/>
    <xf numFmtId="0" fontId="7" fillId="8" borderId="23" xfId="0" applyFont="1" applyFill="1" applyBorder="1"/>
    <xf numFmtId="37" fontId="8" fillId="8" borderId="23" xfId="12" applyNumberFormat="1" applyFont="1" applyFill="1" applyBorder="1"/>
    <xf numFmtId="10" fontId="8" fillId="8" borderId="23" xfId="14" applyNumberFormat="1" applyFont="1" applyFill="1" applyBorder="1" applyAlignment="1">
      <alignment horizontal="center"/>
    </xf>
    <xf numFmtId="37" fontId="7" fillId="8" borderId="26" xfId="12" applyNumberFormat="1" applyFont="1" applyFill="1" applyBorder="1"/>
    <xf numFmtId="0" fontId="3" fillId="4" borderId="0" xfId="12" applyFont="1" applyFill="1"/>
    <xf numFmtId="41" fontId="3" fillId="4" borderId="10" xfId="12" applyNumberFormat="1" applyFont="1" applyFill="1" applyBorder="1"/>
    <xf numFmtId="41" fontId="4" fillId="4" borderId="10" xfId="12" applyNumberFormat="1" applyFont="1" applyFill="1" applyBorder="1"/>
    <xf numFmtId="10" fontId="3" fillId="0" borderId="0" xfId="0" applyNumberFormat="1" applyFont="1"/>
    <xf numFmtId="168" fontId="7" fillId="0" borderId="0" xfId="14" applyNumberFormat="1" applyFont="1" applyFill="1" applyBorder="1"/>
    <xf numFmtId="10" fontId="7" fillId="0" borderId="0" xfId="14" applyNumberFormat="1" applyFont="1" applyFill="1" applyBorder="1"/>
    <xf numFmtId="0" fontId="45" fillId="0" borderId="0"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center"/>
    </xf>
    <xf numFmtId="37" fontId="7" fillId="0" borderId="0" xfId="12" applyNumberFormat="1" applyFont="1" applyFill="1" applyBorder="1"/>
    <xf numFmtId="37" fontId="16" fillId="0" borderId="0" xfId="12" applyNumberFormat="1" applyFont="1" applyFill="1" applyBorder="1"/>
    <xf numFmtId="10" fontId="16" fillId="0" borderId="0" xfId="14" applyNumberFormat="1" applyFont="1" applyFill="1" applyBorder="1"/>
    <xf numFmtId="37" fontId="8" fillId="0" borderId="0" xfId="12" applyNumberFormat="1" applyFont="1" applyFill="1" applyBorder="1"/>
    <xf numFmtId="10" fontId="8" fillId="0" borderId="0" xfId="14" applyNumberFormat="1" applyFont="1" applyFill="1" applyBorder="1" applyAlignment="1">
      <alignment horizontal="center"/>
    </xf>
    <xf numFmtId="168" fontId="16" fillId="0" borderId="0" xfId="14" applyNumberFormat="1" applyFont="1" applyFill="1" applyBorder="1"/>
    <xf numFmtId="0" fontId="7" fillId="0" borderId="0" xfId="0" applyFont="1" applyFill="1" applyBorder="1" applyAlignment="1">
      <alignment horizontal="right"/>
    </xf>
    <xf numFmtId="177" fontId="7" fillId="0" borderId="0" xfId="2" applyNumberFormat="1" applyFont="1" applyFill="1" applyBorder="1"/>
    <xf numFmtId="172" fontId="7" fillId="0" borderId="0" xfId="0" applyNumberFormat="1" applyFont="1" applyFill="1" applyBorder="1"/>
    <xf numFmtId="177" fontId="7" fillId="0" borderId="0" xfId="0" applyNumberFormat="1" applyFont="1" applyFill="1" applyBorder="1"/>
    <xf numFmtId="3" fontId="7" fillId="0" borderId="0" xfId="11" applyNumberFormat="1" applyFont="1" applyFill="1" applyBorder="1" applyAlignment="1">
      <alignment horizontal="left"/>
    </xf>
    <xf numFmtId="1" fontId="7" fillId="0" borderId="0" xfId="0" applyNumberFormat="1" applyFont="1" applyFill="1" applyBorder="1"/>
    <xf numFmtId="43" fontId="7" fillId="0" borderId="0" xfId="0" applyNumberFormat="1" applyFont="1"/>
    <xf numFmtId="164" fontId="7" fillId="0" borderId="10" xfId="11" applyNumberFormat="1" applyFont="1" applyBorder="1"/>
    <xf numFmtId="41" fontId="7" fillId="0" borderId="10" xfId="11" applyNumberFormat="1" applyFont="1" applyBorder="1" applyAlignment="1">
      <alignment horizontal="right"/>
    </xf>
    <xf numFmtId="3" fontId="7" fillId="0" borderId="10" xfId="11" applyNumberFormat="1" applyFont="1" applyBorder="1"/>
    <xf numFmtId="6" fontId="7" fillId="0" borderId="16" xfId="2" applyNumberFormat="1" applyFont="1" applyFill="1" applyBorder="1"/>
    <xf numFmtId="0" fontId="7" fillId="0" borderId="33" xfId="0" applyFont="1" applyBorder="1"/>
    <xf numFmtId="0" fontId="7" fillId="0" borderId="34" xfId="0" applyFont="1" applyBorder="1"/>
    <xf numFmtId="0" fontId="7" fillId="0" borderId="35" xfId="0" applyFont="1" applyBorder="1"/>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13" fillId="0" borderId="0" xfId="0" applyFont="1" applyFill="1"/>
    <xf numFmtId="0" fontId="7" fillId="0" borderId="0" xfId="12" applyFont="1" applyFill="1"/>
    <xf numFmtId="41" fontId="3" fillId="0" borderId="0" xfId="0" applyNumberFormat="1" applyFont="1" applyFill="1"/>
    <xf numFmtId="4" fontId="8" fillId="0" borderId="33" xfId="0" applyNumberFormat="1" applyFont="1" applyFill="1" applyBorder="1" applyAlignment="1">
      <alignment horizontal="left"/>
    </xf>
    <xf numFmtId="4" fontId="7" fillId="0" borderId="34" xfId="0" applyNumberFormat="1" applyFont="1" applyFill="1" applyBorder="1" applyAlignment="1">
      <alignment horizontal="left"/>
    </xf>
    <xf numFmtId="3" fontId="7" fillId="0" borderId="34" xfId="0" applyNumberFormat="1" applyFont="1" applyFill="1" applyBorder="1"/>
    <xf numFmtId="41" fontId="7" fillId="0" borderId="34" xfId="0" applyNumberFormat="1" applyFont="1" applyFill="1" applyBorder="1"/>
    <xf numFmtId="0" fontId="16" fillId="0" borderId="35" xfId="0" applyFont="1" applyFill="1" applyBorder="1"/>
    <xf numFmtId="4" fontId="7" fillId="0" borderId="22" xfId="0" applyNumberFormat="1" applyFont="1" applyFill="1" applyBorder="1" applyAlignment="1">
      <alignment horizontal="center"/>
    </xf>
    <xf numFmtId="4" fontId="7" fillId="0" borderId="0" xfId="0" applyNumberFormat="1" applyFont="1" applyFill="1" applyBorder="1" applyAlignment="1">
      <alignment horizontal="left"/>
    </xf>
    <xf numFmtId="3" fontId="7" fillId="0" borderId="0" xfId="0" applyNumberFormat="1" applyFont="1" applyFill="1" applyBorder="1"/>
    <xf numFmtId="0" fontId="7" fillId="0" borderId="23" xfId="0" applyFont="1" applyFill="1" applyBorder="1" applyAlignment="1">
      <alignment horizontal="left"/>
    </xf>
    <xf numFmtId="4" fontId="7" fillId="0" borderId="24" xfId="0" applyNumberFormat="1" applyFont="1" applyFill="1" applyBorder="1" applyAlignment="1">
      <alignment horizontal="center"/>
    </xf>
    <xf numFmtId="4" fontId="7" fillId="0" borderId="25" xfId="0" applyNumberFormat="1" applyFont="1" applyFill="1" applyBorder="1" applyAlignment="1">
      <alignment horizontal="left"/>
    </xf>
    <xf numFmtId="3" fontId="7" fillId="0" borderId="25" xfId="0" applyNumberFormat="1" applyFont="1" applyFill="1" applyBorder="1"/>
    <xf numFmtId="5" fontId="7" fillId="0" borderId="25" xfId="0" applyNumberFormat="1" applyFont="1" applyFill="1" applyBorder="1"/>
    <xf numFmtId="0" fontId="7" fillId="0" borderId="26" xfId="0" applyFont="1" applyFill="1" applyBorder="1" applyAlignment="1">
      <alignment horizontal="left"/>
    </xf>
    <xf numFmtId="0" fontId="7" fillId="0" borderId="34" xfId="0" applyFont="1" applyBorder="1" applyAlignment="1">
      <alignment horizontal="left"/>
    </xf>
    <xf numFmtId="0" fontId="7" fillId="0" borderId="34" xfId="0" applyFont="1" applyBorder="1" applyAlignment="1">
      <alignment horizontal="center"/>
    </xf>
    <xf numFmtId="0" fontId="7" fillId="0" borderId="25" xfId="0" applyFont="1" applyBorder="1" applyAlignment="1">
      <alignment horizontal="left"/>
    </xf>
    <xf numFmtId="0" fontId="7" fillId="0" borderId="25" xfId="0" applyFont="1" applyBorder="1" applyAlignment="1">
      <alignment horizontal="center"/>
    </xf>
    <xf numFmtId="0" fontId="1" fillId="0" borderId="0" xfId="0" applyFont="1"/>
    <xf numFmtId="0" fontId="1" fillId="0" borderId="0" xfId="0" applyFont="1" applyFill="1" applyBorder="1" applyAlignment="1">
      <alignment horizontal="center"/>
    </xf>
    <xf numFmtId="37" fontId="1" fillId="0" borderId="0" xfId="18" applyFont="1" applyFill="1"/>
    <xf numFmtId="37" fontId="1" fillId="0" borderId="0" xfId="0" applyNumberFormat="1" applyFont="1" applyFill="1" applyBorder="1" applyAlignment="1">
      <alignment horizontal="right"/>
    </xf>
    <xf numFmtId="10" fontId="1" fillId="0" borderId="0" xfId="0" applyNumberFormat="1" applyFont="1" applyFill="1" applyBorder="1" applyAlignment="1">
      <alignment horizontal="right"/>
    </xf>
    <xf numFmtId="37" fontId="1" fillId="0" borderId="3" xfId="0" applyNumberFormat="1" applyFont="1" applyFill="1" applyBorder="1" applyAlignment="1">
      <alignment horizontal="right"/>
    </xf>
    <xf numFmtId="0" fontId="1" fillId="0" borderId="0" xfId="0" applyFont="1" applyFill="1" applyBorder="1"/>
    <xf numFmtId="37" fontId="1" fillId="0" borderId="3" xfId="0" applyNumberFormat="1" applyFont="1" applyFill="1" applyBorder="1"/>
    <xf numFmtId="0" fontId="48" fillId="0" borderId="0" xfId="0" applyFont="1"/>
    <xf numFmtId="165" fontId="1" fillId="0" borderId="16" xfId="14" applyNumberFormat="1" applyFont="1" applyBorder="1"/>
    <xf numFmtId="37" fontId="48" fillId="0" borderId="0" xfId="0" applyNumberFormat="1" applyFont="1" applyFill="1" applyBorder="1" applyAlignment="1">
      <alignment horizontal="right"/>
    </xf>
    <xf numFmtId="3" fontId="49" fillId="0" borderId="0" xfId="6" applyNumberFormat="1" applyFont="1" applyFill="1"/>
    <xf numFmtId="0" fontId="7" fillId="0" borderId="0" xfId="0" applyFont="1" applyAlignment="1">
      <alignment horizontal="center"/>
    </xf>
    <xf numFmtId="169" fontId="3" fillId="0" borderId="0" xfId="1" applyNumberFormat="1" applyFont="1"/>
    <xf numFmtId="0" fontId="7" fillId="0" borderId="0" xfId="0" applyFont="1" applyAlignment="1">
      <alignment horizontal="center"/>
    </xf>
    <xf numFmtId="0" fontId="8" fillId="0" borderId="0" xfId="0" applyFont="1" applyAlignment="1">
      <alignment horizontal="center"/>
    </xf>
    <xf numFmtId="0" fontId="8" fillId="0" borderId="0" xfId="0" applyFont="1" applyBorder="1" applyAlignment="1">
      <alignment horizontal="center"/>
    </xf>
    <xf numFmtId="41" fontId="16" fillId="0" borderId="0" xfId="0" applyNumberFormat="1" applyFont="1" applyFill="1" applyBorder="1"/>
    <xf numFmtId="41" fontId="7" fillId="0" borderId="12" xfId="2" applyNumberFormat="1" applyFont="1" applyFill="1" applyBorder="1"/>
    <xf numFmtId="10" fontId="7" fillId="0" borderId="12" xfId="0" applyNumberFormat="1" applyFont="1" applyFill="1" applyBorder="1" applyAlignment="1">
      <alignment horizontal="left"/>
    </xf>
    <xf numFmtId="41" fontId="4" fillId="0" borderId="0" xfId="12" quotePrefix="1" applyNumberFormat="1" applyFont="1" applyFill="1" applyAlignment="1">
      <alignment horizontal="center"/>
    </xf>
    <xf numFmtId="0" fontId="4" fillId="0" borderId="0" xfId="0" applyFont="1" applyBorder="1" applyAlignment="1">
      <alignment horizontal="center" wrapText="1"/>
    </xf>
    <xf numFmtId="6" fontId="8" fillId="0" borderId="0" xfId="0" applyNumberFormat="1" applyFont="1" applyBorder="1"/>
    <xf numFmtId="5" fontId="8" fillId="0" borderId="0" xfId="0" applyNumberFormat="1" applyFont="1" applyBorder="1"/>
    <xf numFmtId="10" fontId="8" fillId="0" borderId="0" xfId="14" applyNumberFormat="1" applyFont="1" applyBorder="1"/>
    <xf numFmtId="0" fontId="3" fillId="0" borderId="0" xfId="12" applyFont="1" applyAlignment="1">
      <alignment vertical="top"/>
    </xf>
    <xf numFmtId="10" fontId="4" fillId="0" borderId="0" xfId="0" applyNumberFormat="1" applyFont="1" applyAlignment="1">
      <alignment horizontal="right"/>
    </xf>
    <xf numFmtId="0" fontId="4" fillId="0" borderId="0" xfId="12" applyFont="1"/>
    <xf numFmtId="41" fontId="4" fillId="9" borderId="1" xfId="12" applyNumberFormat="1" applyFont="1" applyFill="1" applyBorder="1" applyAlignment="1">
      <alignment horizontal="center"/>
    </xf>
    <xf numFmtId="41" fontId="4" fillId="9" borderId="5" xfId="12" applyNumberFormat="1" applyFont="1" applyFill="1" applyBorder="1" applyAlignment="1">
      <alignment horizontal="center"/>
    </xf>
    <xf numFmtId="41" fontId="4" fillId="9" borderId="8" xfId="12" applyNumberFormat="1" applyFont="1" applyFill="1" applyBorder="1" applyAlignment="1">
      <alignment horizontal="center"/>
    </xf>
    <xf numFmtId="0" fontId="8" fillId="0" borderId="0" xfId="0" applyFont="1" applyAlignment="1"/>
    <xf numFmtId="41" fontId="4" fillId="0" borderId="5" xfId="12" applyNumberFormat="1" applyFont="1" applyBorder="1"/>
    <xf numFmtId="2" fontId="4" fillId="0" borderId="5" xfId="12" applyNumberFormat="1" applyFont="1" applyBorder="1" applyAlignment="1">
      <alignment horizontal="center"/>
    </xf>
    <xf numFmtId="5" fontId="4" fillId="0" borderId="5" xfId="12" applyNumberFormat="1" applyFont="1" applyBorder="1"/>
    <xf numFmtId="41" fontId="4" fillId="0" borderId="8" xfId="12" applyNumberFormat="1" applyFont="1" applyBorder="1"/>
    <xf numFmtId="5" fontId="4" fillId="0" borderId="5" xfId="12" applyNumberFormat="1" applyFont="1" applyFill="1" applyBorder="1"/>
    <xf numFmtId="41" fontId="4" fillId="0" borderId="1" xfId="12" applyNumberFormat="1" applyFont="1" applyFill="1" applyBorder="1"/>
    <xf numFmtId="41" fontId="4" fillId="0" borderId="5" xfId="12" applyNumberFormat="1" applyFont="1" applyFill="1" applyBorder="1"/>
    <xf numFmtId="41" fontId="4" fillId="0" borderId="36" xfId="12" applyNumberFormat="1" applyFont="1" applyFill="1" applyBorder="1"/>
    <xf numFmtId="10" fontId="4" fillId="0" borderId="5" xfId="14" applyNumberFormat="1" applyFont="1" applyBorder="1"/>
    <xf numFmtId="41" fontId="4" fillId="0" borderId="37" xfId="14" applyNumberFormat="1" applyFont="1" applyFill="1" applyBorder="1"/>
    <xf numFmtId="2" fontId="4" fillId="9" borderId="5" xfId="12" applyNumberFormat="1" applyFont="1" applyFill="1" applyBorder="1" applyAlignment="1">
      <alignment horizontal="center"/>
    </xf>
    <xf numFmtId="41" fontId="4" fillId="9" borderId="5" xfId="12" applyNumberFormat="1" applyFont="1" applyFill="1" applyBorder="1"/>
    <xf numFmtId="5" fontId="4" fillId="9" borderId="5" xfId="12" applyNumberFormat="1" applyFont="1" applyFill="1" applyBorder="1"/>
    <xf numFmtId="41" fontId="4" fillId="9" borderId="8" xfId="12" applyNumberFormat="1" applyFont="1" applyFill="1" applyBorder="1"/>
    <xf numFmtId="41" fontId="4" fillId="9" borderId="1" xfId="12" applyNumberFormat="1" applyFont="1" applyFill="1" applyBorder="1"/>
    <xf numFmtId="41" fontId="4" fillId="9" borderId="36" xfId="12" applyNumberFormat="1" applyFont="1" applyFill="1" applyBorder="1"/>
    <xf numFmtId="10" fontId="4" fillId="9" borderId="5" xfId="14" applyNumberFormat="1" applyFont="1" applyFill="1" applyBorder="1"/>
    <xf numFmtId="41" fontId="4" fillId="9" borderId="37" xfId="14" applyNumberFormat="1" applyFont="1" applyFill="1" applyBorder="1"/>
    <xf numFmtId="41" fontId="4" fillId="0" borderId="0" xfId="13" applyNumberFormat="1" applyFont="1" applyFill="1" applyBorder="1" applyAlignment="1">
      <alignment horizontal="center"/>
    </xf>
    <xf numFmtId="41" fontId="46" fillId="0" borderId="0" xfId="12" applyNumberFormat="1" applyFont="1" applyFill="1" applyBorder="1" applyAlignment="1">
      <alignment vertical="center"/>
    </xf>
    <xf numFmtId="41" fontId="46" fillId="0" borderId="10" xfId="12" applyNumberFormat="1" applyFont="1" applyFill="1" applyBorder="1" applyAlignment="1">
      <alignment vertical="center"/>
    </xf>
    <xf numFmtId="41" fontId="47" fillId="0" borderId="34" xfId="12" applyNumberFormat="1" applyFont="1" applyFill="1" applyBorder="1" applyAlignment="1">
      <alignment vertical="top" wrapText="1"/>
    </xf>
    <xf numFmtId="41" fontId="47" fillId="0" borderId="0" xfId="12" applyNumberFormat="1" applyFont="1" applyFill="1" applyBorder="1" applyAlignment="1">
      <alignment vertical="top" wrapText="1"/>
    </xf>
    <xf numFmtId="0" fontId="7" fillId="0" borderId="0" xfId="0" applyFont="1" applyAlignment="1">
      <alignment horizontal="center"/>
    </xf>
    <xf numFmtId="0" fontId="7" fillId="9" borderId="0" xfId="0" quotePrefix="1" applyFont="1" applyFill="1" applyAlignment="1">
      <alignment horizontal="center"/>
    </xf>
    <xf numFmtId="0" fontId="7" fillId="0" borderId="0" xfId="0" applyFont="1" applyAlignment="1">
      <alignment horizontal="center"/>
    </xf>
    <xf numFmtId="41" fontId="3" fillId="0" borderId="0" xfId="14" applyNumberFormat="1" applyFont="1" applyFill="1" applyBorder="1"/>
    <xf numFmtId="2" fontId="4" fillId="0" borderId="0" xfId="4" applyNumberFormat="1" applyFont="1" applyBorder="1" applyAlignment="1" applyProtection="1">
      <alignment horizontal="center"/>
    </xf>
    <xf numFmtId="41" fontId="3" fillId="4" borderId="0" xfId="12" applyNumberFormat="1" applyFont="1" applyFill="1" applyBorder="1"/>
    <xf numFmtId="41" fontId="4" fillId="9" borderId="39" xfId="14" applyNumberFormat="1" applyFont="1" applyFill="1" applyBorder="1"/>
    <xf numFmtId="0" fontId="1" fillId="0" borderId="0" xfId="0" applyFont="1" applyFill="1"/>
    <xf numFmtId="3" fontId="51" fillId="0" borderId="0" xfId="0" applyNumberFormat="1" applyFont="1"/>
    <xf numFmtId="176" fontId="51" fillId="0" borderId="0" xfId="0" applyNumberFormat="1" applyFont="1" applyAlignment="1">
      <alignment horizontal="left"/>
    </xf>
    <xf numFmtId="176" fontId="51" fillId="0" borderId="0" xfId="0" applyNumberFormat="1" applyFont="1" applyFill="1" applyAlignment="1">
      <alignment horizontal="left"/>
    </xf>
    <xf numFmtId="3" fontId="51" fillId="0" borderId="0" xfId="0" applyNumberFormat="1" applyFont="1" applyFill="1"/>
    <xf numFmtId="0" fontId="51" fillId="0" borderId="0" xfId="0" applyFont="1"/>
    <xf numFmtId="176" fontId="51"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center"/>
    </xf>
    <xf numFmtId="0" fontId="7" fillId="0" borderId="0" xfId="0" applyFont="1" applyFill="1" applyBorder="1" applyAlignment="1">
      <alignment horizontal="center"/>
    </xf>
    <xf numFmtId="41" fontId="18" fillId="0" borderId="0" xfId="0" applyNumberFormat="1" applyFont="1"/>
    <xf numFmtId="41" fontId="7" fillId="0" borderId="0" xfId="0" applyNumberFormat="1" applyFont="1" applyBorder="1"/>
    <xf numFmtId="177" fontId="4" fillId="0" borderId="28" xfId="2" applyNumberFormat="1" applyFont="1" applyFill="1" applyBorder="1" applyAlignment="1">
      <alignment horizontal="center"/>
    </xf>
    <xf numFmtId="41" fontId="4" fillId="0" borderId="0" xfId="12" applyNumberFormat="1" applyFont="1" applyFill="1" applyAlignment="1">
      <alignment wrapText="1"/>
    </xf>
    <xf numFmtId="41" fontId="3" fillId="0" borderId="0" xfId="12" applyNumberFormat="1" applyFont="1" applyFill="1" applyAlignment="1">
      <alignment horizontal="center"/>
    </xf>
    <xf numFmtId="41" fontId="3" fillId="0" borderId="0" xfId="13" applyNumberFormat="1" applyFont="1" applyFill="1" applyAlignment="1">
      <alignment horizontal="center"/>
    </xf>
    <xf numFmtId="41" fontId="4" fillId="0" borderId="4" xfId="12" applyNumberFormat="1" applyFont="1" applyBorder="1" applyAlignment="1">
      <alignment horizontal="center"/>
    </xf>
    <xf numFmtId="41" fontId="4" fillId="0" borderId="7" xfId="12" applyNumberFormat="1" applyFont="1" applyBorder="1" applyAlignment="1">
      <alignment horizontal="center"/>
    </xf>
    <xf numFmtId="41" fontId="4" fillId="0" borderId="11" xfId="12" applyNumberFormat="1" applyFont="1" applyBorder="1" applyAlignment="1">
      <alignment horizontal="center"/>
    </xf>
    <xf numFmtId="41" fontId="3" fillId="0" borderId="13" xfId="12" applyNumberFormat="1" applyFont="1" applyFill="1" applyBorder="1"/>
    <xf numFmtId="41" fontId="3" fillId="0" borderId="0" xfId="14" applyNumberFormat="1" applyFont="1"/>
    <xf numFmtId="0" fontId="3" fillId="0" borderId="0" xfId="12" applyFont="1" applyFill="1"/>
    <xf numFmtId="168" fontId="3" fillId="0" borderId="0" xfId="14" applyNumberFormat="1" applyFont="1" applyFill="1"/>
    <xf numFmtId="10" fontId="3" fillId="0" borderId="0" xfId="14" applyNumberFormat="1" applyFont="1" applyFill="1" applyBorder="1"/>
    <xf numFmtId="41" fontId="4" fillId="0" borderId="0" xfId="12" applyNumberFormat="1" applyFont="1" applyFill="1" applyBorder="1" applyAlignment="1">
      <alignment vertical="center" wrapText="1"/>
    </xf>
    <xf numFmtId="41" fontId="4" fillId="0" borderId="0" xfId="12" applyNumberFormat="1" applyFont="1" applyFill="1" applyBorder="1" applyAlignment="1">
      <alignment horizontal="left"/>
    </xf>
    <xf numFmtId="41" fontId="4" fillId="0" borderId="0" xfId="12" applyNumberFormat="1" applyFont="1" applyFill="1" applyBorder="1" applyAlignment="1">
      <alignment horizontal="right"/>
    </xf>
    <xf numFmtId="41" fontId="3" fillId="0" borderId="28" xfId="14" applyNumberFormat="1" applyFont="1" applyFill="1" applyBorder="1"/>
    <xf numFmtId="41" fontId="3" fillId="0" borderId="38" xfId="14" applyNumberFormat="1" applyFont="1" applyFill="1" applyBorder="1"/>
    <xf numFmtId="41" fontId="52" fillId="0" borderId="0" xfId="12" applyNumberFormat="1" applyFont="1" applyFill="1" applyAlignment="1"/>
    <xf numFmtId="41" fontId="4" fillId="0" borderId="0" xfId="12" quotePrefix="1" applyNumberFormat="1" applyFont="1" applyFill="1" applyBorder="1" applyAlignment="1">
      <alignment horizontal="center"/>
    </xf>
    <xf numFmtId="41" fontId="4" fillId="0" borderId="36" xfId="12" applyNumberFormat="1" applyFont="1" applyBorder="1"/>
    <xf numFmtId="0" fontId="8" fillId="0" borderId="0" xfId="0" applyFont="1" applyAlignment="1">
      <alignment horizontal="center"/>
    </xf>
    <xf numFmtId="0" fontId="8" fillId="6" borderId="19" xfId="0" applyFont="1" applyFill="1" applyBorder="1" applyAlignment="1">
      <alignment horizontal="left"/>
    </xf>
    <xf numFmtId="0" fontId="8" fillId="6" borderId="20" xfId="0" applyFont="1" applyFill="1" applyBorder="1" applyAlignment="1">
      <alignment horizontal="center"/>
    </xf>
    <xf numFmtId="37" fontId="7" fillId="6" borderId="22" xfId="12" applyNumberFormat="1" applyFont="1" applyFill="1" applyBorder="1"/>
    <xf numFmtId="37" fontId="7" fillId="6" borderId="0" xfId="12" applyNumberFormat="1" applyFont="1" applyFill="1" applyBorder="1"/>
    <xf numFmtId="0" fontId="8" fillId="6" borderId="0" xfId="0" applyFont="1" applyFill="1" applyBorder="1" applyAlignment="1">
      <alignment horizontal="center"/>
    </xf>
    <xf numFmtId="37" fontId="16" fillId="6" borderId="0" xfId="12" applyNumberFormat="1" applyFont="1" applyFill="1" applyBorder="1"/>
    <xf numFmtId="0" fontId="7" fillId="6" borderId="0" xfId="0" applyFont="1" applyFill="1" applyBorder="1"/>
    <xf numFmtId="0" fontId="8" fillId="6" borderId="10" xfId="0" applyFont="1" applyFill="1" applyBorder="1" applyAlignment="1">
      <alignment horizontal="center"/>
    </xf>
    <xf numFmtId="5" fontId="7" fillId="6" borderId="0" xfId="0" applyNumberFormat="1" applyFont="1" applyFill="1" applyBorder="1"/>
    <xf numFmtId="165" fontId="7" fillId="6" borderId="0" xfId="14" applyNumberFormat="1" applyFont="1" applyFill="1" applyBorder="1"/>
    <xf numFmtId="10" fontId="7" fillId="6" borderId="0" xfId="14" applyNumberFormat="1" applyFont="1" applyFill="1" applyBorder="1"/>
    <xf numFmtId="169" fontId="7" fillId="6" borderId="0" xfId="1" applyNumberFormat="1" applyFont="1" applyFill="1" applyBorder="1"/>
    <xf numFmtId="168" fontId="7" fillId="6" borderId="0" xfId="14" applyNumberFormat="1" applyFont="1" applyFill="1" applyBorder="1"/>
    <xf numFmtId="168" fontId="16" fillId="6" borderId="0" xfId="14" applyNumberFormat="1" applyFont="1" applyFill="1" applyBorder="1"/>
    <xf numFmtId="10" fontId="7" fillId="6" borderId="16" xfId="14" applyNumberFormat="1" applyFont="1" applyFill="1" applyBorder="1"/>
    <xf numFmtId="37" fontId="7" fillId="6" borderId="24" xfId="12" applyNumberFormat="1" applyFont="1" applyFill="1" applyBorder="1"/>
    <xf numFmtId="0" fontId="7" fillId="6" borderId="25" xfId="0" applyFont="1" applyFill="1" applyBorder="1"/>
    <xf numFmtId="169" fontId="7" fillId="6" borderId="25" xfId="1" applyNumberFormat="1" applyFont="1" applyFill="1" applyBorder="1"/>
    <xf numFmtId="10" fontId="7" fillId="6" borderId="25" xfId="14" applyNumberFormat="1" applyFont="1" applyFill="1" applyBorder="1"/>
    <xf numFmtId="10" fontId="16" fillId="6" borderId="25" xfId="14" applyNumberFormat="1" applyFont="1" applyFill="1" applyBorder="1"/>
    <xf numFmtId="0" fontId="8" fillId="6" borderId="21" xfId="0" applyFont="1" applyFill="1" applyBorder="1" applyAlignment="1">
      <alignment horizontal="center"/>
    </xf>
    <xf numFmtId="0" fontId="8" fillId="6" borderId="23" xfId="0" applyFont="1" applyFill="1" applyBorder="1" applyAlignment="1">
      <alignment horizontal="center"/>
    </xf>
    <xf numFmtId="0" fontId="8" fillId="6" borderId="40" xfId="0" applyFont="1" applyFill="1" applyBorder="1" applyAlignment="1">
      <alignment horizontal="center"/>
    </xf>
    <xf numFmtId="37" fontId="7" fillId="6" borderId="23" xfId="12" applyNumberFormat="1" applyFont="1" applyFill="1" applyBorder="1"/>
    <xf numFmtId="10" fontId="7" fillId="6" borderId="23" xfId="14" applyNumberFormat="1" applyFont="1" applyFill="1" applyBorder="1"/>
    <xf numFmtId="10" fontId="7" fillId="6" borderId="41" xfId="14" applyNumberFormat="1" applyFont="1" applyFill="1" applyBorder="1"/>
    <xf numFmtId="10" fontId="7" fillId="6" borderId="26" xfId="14" applyNumberFormat="1" applyFont="1" applyFill="1" applyBorder="1"/>
    <xf numFmtId="0" fontId="7" fillId="0" borderId="0" xfId="0" applyFont="1" applyAlignment="1">
      <alignment horizontal="center"/>
    </xf>
    <xf numFmtId="0" fontId="8" fillId="10" borderId="0" xfId="0" applyFont="1" applyFill="1"/>
    <xf numFmtId="0" fontId="7" fillId="4" borderId="0" xfId="0" applyFont="1" applyFill="1"/>
    <xf numFmtId="41" fontId="3" fillId="9" borderId="0" xfId="12" applyNumberFormat="1" applyFont="1" applyFill="1"/>
    <xf numFmtId="0" fontId="7" fillId="4" borderId="0" xfId="0" applyFont="1" applyFill="1" applyBorder="1"/>
    <xf numFmtId="41" fontId="4" fillId="0" borderId="5" xfId="10" applyNumberFormat="1" applyFont="1" applyFill="1" applyBorder="1" applyAlignment="1">
      <alignment horizontal="center"/>
    </xf>
    <xf numFmtId="41" fontId="4" fillId="0" borderId="3" xfId="10" applyNumberFormat="1" applyFont="1" applyFill="1" applyBorder="1" applyAlignment="1">
      <alignment horizontal="center"/>
    </xf>
    <xf numFmtId="41" fontId="4" fillId="0" borderId="0" xfId="10" applyNumberFormat="1" applyFont="1" applyFill="1" applyBorder="1" applyAlignment="1">
      <alignment horizontal="center"/>
    </xf>
    <xf numFmtId="41" fontId="4" fillId="0" borderId="4" xfId="10" applyNumberFormat="1" applyFont="1" applyFill="1" applyBorder="1" applyAlignment="1">
      <alignment horizontal="center"/>
    </xf>
    <xf numFmtId="41" fontId="4" fillId="0" borderId="7" xfId="12" applyNumberFormat="1" applyFont="1" applyFill="1" applyBorder="1" applyAlignment="1">
      <alignment horizontal="center"/>
    </xf>
    <xf numFmtId="41" fontId="4" fillId="0" borderId="11" xfId="12" applyNumberFormat="1" applyFont="1" applyFill="1" applyBorder="1" applyAlignment="1">
      <alignment horizontal="center"/>
    </xf>
    <xf numFmtId="37" fontId="3" fillId="0" borderId="0" xfId="12" applyNumberFormat="1" applyFont="1" applyFill="1" applyAlignment="1">
      <alignment horizontal="right"/>
    </xf>
    <xf numFmtId="39" fontId="3" fillId="0" borderId="0" xfId="12" applyNumberFormat="1" applyFont="1" applyFill="1" applyAlignment="1">
      <alignment horizontal="right"/>
    </xf>
    <xf numFmtId="178" fontId="3" fillId="0" borderId="0" xfId="12" applyNumberFormat="1" applyFont="1" applyFill="1" applyAlignment="1">
      <alignment horizontal="right"/>
    </xf>
    <xf numFmtId="41" fontId="4" fillId="0" borderId="4" xfId="12" applyNumberFormat="1" applyFont="1" applyFill="1" applyBorder="1" applyAlignment="1">
      <alignment horizontal="center"/>
    </xf>
    <xf numFmtId="179" fontId="8" fillId="0" borderId="16" xfId="14" applyNumberFormat="1" applyFont="1" applyBorder="1"/>
    <xf numFmtId="0" fontId="4" fillId="0" borderId="0" xfId="12" applyFont="1" applyFill="1" applyAlignment="1">
      <alignment horizontal="center"/>
    </xf>
    <xf numFmtId="3" fontId="4" fillId="0" borderId="0" xfId="13" applyNumberFormat="1" applyFont="1" applyFill="1" applyAlignment="1">
      <alignment horizontal="center"/>
    </xf>
    <xf numFmtId="5" fontId="8" fillId="0" borderId="18" xfId="0" applyNumberFormat="1" applyFont="1" applyFill="1" applyBorder="1"/>
    <xf numFmtId="0" fontId="13" fillId="0" borderId="0" xfId="0" applyFont="1" applyFill="1" applyBorder="1"/>
    <xf numFmtId="5" fontId="7" fillId="0" borderId="0" xfId="2" applyNumberFormat="1" applyFont="1" applyFill="1"/>
    <xf numFmtId="37" fontId="7" fillId="0" borderId="0" xfId="0" applyNumberFormat="1" applyFont="1" applyFill="1" applyBorder="1"/>
    <xf numFmtId="0" fontId="7" fillId="0" borderId="0" xfId="0" applyFont="1" applyFill="1" applyBorder="1" applyAlignment="1">
      <alignment horizontal="left"/>
    </xf>
    <xf numFmtId="37" fontId="7" fillId="0" borderId="0" xfId="0" applyNumberFormat="1" applyFont="1" applyFill="1"/>
    <xf numFmtId="2" fontId="7" fillId="0" borderId="0" xfId="0" applyNumberFormat="1" applyFont="1" applyFill="1" applyBorder="1" applyAlignment="1">
      <alignment horizontal="center"/>
    </xf>
    <xf numFmtId="43" fontId="7" fillId="0" borderId="0" xfId="1" applyFont="1" applyBorder="1"/>
    <xf numFmtId="2" fontId="7" fillId="0" borderId="33" xfId="0" applyNumberFormat="1" applyFont="1" applyBorder="1" applyAlignment="1">
      <alignment horizontal="center"/>
    </xf>
    <xf numFmtId="0" fontId="7" fillId="0" borderId="34" xfId="0" applyFont="1" applyFill="1" applyBorder="1"/>
    <xf numFmtId="37" fontId="7" fillId="0" borderId="34" xfId="0" applyNumberFormat="1" applyFont="1" applyBorder="1"/>
    <xf numFmtId="5" fontId="7" fillId="0" borderId="34" xfId="0" applyNumberFormat="1" applyFont="1" applyBorder="1"/>
    <xf numFmtId="5" fontId="7" fillId="0" borderId="34" xfId="0" applyNumberFormat="1" applyFont="1" applyFill="1" applyBorder="1"/>
    <xf numFmtId="5" fontId="7" fillId="0" borderId="35" xfId="0" applyNumberFormat="1" applyFont="1" applyFill="1" applyBorder="1"/>
    <xf numFmtId="2" fontId="7" fillId="0" borderId="22" xfId="0" applyNumberFormat="1" applyFont="1" applyBorder="1" applyAlignment="1">
      <alignment horizontal="center"/>
    </xf>
    <xf numFmtId="5" fontId="7" fillId="0" borderId="23" xfId="0" applyNumberFormat="1" applyFont="1" applyFill="1" applyBorder="1"/>
    <xf numFmtId="2" fontId="7" fillId="0" borderId="24" xfId="0" applyNumberFormat="1" applyFont="1" applyBorder="1" applyAlignment="1">
      <alignment horizontal="center"/>
    </xf>
    <xf numFmtId="0" fontId="7" fillId="0" borderId="25" xfId="0" applyFont="1" applyFill="1" applyBorder="1"/>
    <xf numFmtId="37" fontId="7" fillId="0" borderId="25" xfId="0" applyNumberFormat="1" applyFont="1" applyBorder="1"/>
    <xf numFmtId="0" fontId="7" fillId="0" borderId="25" xfId="0" applyFont="1" applyBorder="1"/>
    <xf numFmtId="5" fontId="7" fillId="0" borderId="25" xfId="0" applyNumberFormat="1" applyFont="1" applyBorder="1"/>
    <xf numFmtId="5" fontId="7" fillId="0" borderId="26" xfId="0" applyNumberFormat="1" applyFont="1" applyFill="1" applyBorder="1"/>
    <xf numFmtId="5" fontId="7" fillId="0" borderId="13" xfId="2" applyNumberFormat="1" applyFont="1" applyBorder="1"/>
    <xf numFmtId="5" fontId="7" fillId="0" borderId="16" xfId="2" applyNumberFormat="1" applyFont="1" applyBorder="1"/>
    <xf numFmtId="0" fontId="8" fillId="0" borderId="0" xfId="0" applyFont="1" applyBorder="1"/>
    <xf numFmtId="0" fontId="8" fillId="0" borderId="0" xfId="12" applyFont="1"/>
    <xf numFmtId="0" fontId="53" fillId="0" borderId="0" xfId="0" applyFont="1" applyAlignment="1">
      <alignment horizontal="centerContinuous"/>
    </xf>
    <xf numFmtId="0" fontId="54" fillId="0" borderId="0" xfId="0" applyFont="1" applyAlignment="1">
      <alignment horizontal="centerContinuous"/>
    </xf>
    <xf numFmtId="0" fontId="28" fillId="0" borderId="0" xfId="0" applyFont="1"/>
    <xf numFmtId="0" fontId="53" fillId="0" borderId="0" xfId="0" applyFont="1" applyAlignment="1">
      <alignment horizontal="center"/>
    </xf>
    <xf numFmtId="0" fontId="53" fillId="0" borderId="0" xfId="0" applyFont="1" applyBorder="1" applyAlignment="1">
      <alignment horizontal="center"/>
    </xf>
    <xf numFmtId="0" fontId="53" fillId="0" borderId="10" xfId="0" applyFont="1" applyBorder="1" applyAlignment="1">
      <alignment horizontal="center"/>
    </xf>
    <xf numFmtId="0" fontId="28" fillId="0" borderId="0" xfId="0" applyFont="1" applyAlignment="1">
      <alignment horizontal="center"/>
    </xf>
    <xf numFmtId="0" fontId="53" fillId="0" borderId="0" xfId="0" applyFont="1"/>
    <xf numFmtId="167" fontId="28" fillId="0" borderId="0" xfId="0" applyNumberFormat="1" applyFont="1"/>
    <xf numFmtId="167" fontId="53" fillId="0" borderId="0" xfId="0" applyNumberFormat="1" applyFont="1"/>
    <xf numFmtId="167" fontId="28" fillId="0" borderId="12" xfId="0" applyNumberFormat="1" applyFont="1" applyBorder="1"/>
    <xf numFmtId="167" fontId="28" fillId="0" borderId="0" xfId="0" applyNumberFormat="1" applyFont="1" applyBorder="1"/>
    <xf numFmtId="10" fontId="55" fillId="0" borderId="0" xfId="0" applyNumberFormat="1" applyFont="1"/>
    <xf numFmtId="167" fontId="28" fillId="0" borderId="10" xfId="0" applyNumberFormat="1" applyFont="1" applyBorder="1"/>
    <xf numFmtId="172" fontId="28" fillId="0" borderId="13" xfId="0" applyNumberFormat="1" applyFont="1" applyBorder="1"/>
    <xf numFmtId="0" fontId="28" fillId="0" borderId="0" xfId="12" applyNumberFormat="1" applyFont="1" applyAlignment="1">
      <alignment horizontal="center"/>
    </xf>
    <xf numFmtId="0" fontId="28" fillId="0" borderId="0" xfId="12" applyFont="1"/>
    <xf numFmtId="41" fontId="28" fillId="0" borderId="0" xfId="12" applyNumberFormat="1" applyFont="1" applyFill="1"/>
    <xf numFmtId="0" fontId="28" fillId="0" borderId="0" xfId="12" applyNumberFormat="1" applyFont="1" applyAlignment="1">
      <alignment horizontal="left"/>
    </xf>
    <xf numFmtId="41" fontId="53" fillId="0" borderId="0" xfId="12" applyNumberFormat="1" applyFont="1" applyFill="1"/>
    <xf numFmtId="0" fontId="28" fillId="0" borderId="0" xfId="12" applyNumberFormat="1" applyFont="1" applyFill="1" applyAlignment="1">
      <alignment horizontal="left"/>
    </xf>
    <xf numFmtId="0" fontId="53" fillId="0" borderId="0" xfId="12" applyFont="1" applyFill="1" applyAlignment="1">
      <alignment horizontal="center"/>
    </xf>
    <xf numFmtId="0" fontId="53" fillId="0" borderId="0" xfId="12" applyNumberFormat="1" applyFont="1" applyFill="1" applyAlignment="1">
      <alignment horizontal="center"/>
    </xf>
    <xf numFmtId="41" fontId="53" fillId="0" borderId="0" xfId="12" applyNumberFormat="1" applyFont="1" applyFill="1" applyAlignment="1">
      <alignment horizontal="center"/>
    </xf>
    <xf numFmtId="0" fontId="53" fillId="0" borderId="1" xfId="12" applyNumberFormat="1" applyFont="1" applyBorder="1" applyAlignment="1">
      <alignment horizontal="center"/>
    </xf>
    <xf numFmtId="0" fontId="53" fillId="0" borderId="2" xfId="12" applyFont="1" applyBorder="1" applyAlignment="1">
      <alignment horizontal="center"/>
    </xf>
    <xf numFmtId="0" fontId="53" fillId="0" borderId="3" xfId="12" applyFont="1" applyBorder="1" applyAlignment="1">
      <alignment horizontal="center"/>
    </xf>
    <xf numFmtId="0" fontId="53" fillId="0" borderId="1" xfId="12" applyFont="1" applyBorder="1" applyAlignment="1">
      <alignment horizontal="center"/>
    </xf>
    <xf numFmtId="0" fontId="53" fillId="0" borderId="5" xfId="12" applyNumberFormat="1" applyFont="1" applyBorder="1" applyAlignment="1">
      <alignment horizontal="center"/>
    </xf>
    <xf numFmtId="0" fontId="53" fillId="0" borderId="6" xfId="12" applyFont="1" applyBorder="1" applyAlignment="1">
      <alignment horizontal="center"/>
    </xf>
    <xf numFmtId="0" fontId="53" fillId="0" borderId="0" xfId="12" applyFont="1" applyBorder="1" applyAlignment="1">
      <alignment horizontal="center"/>
    </xf>
    <xf numFmtId="41" fontId="53" fillId="0" borderId="5" xfId="12" applyNumberFormat="1" applyFont="1" applyFill="1" applyBorder="1" applyAlignment="1">
      <alignment horizontal="center"/>
    </xf>
    <xf numFmtId="0" fontId="53" fillId="0" borderId="8" xfId="12" applyNumberFormat="1" applyFont="1" applyBorder="1" applyAlignment="1">
      <alignment horizontal="center"/>
    </xf>
    <xf numFmtId="0" fontId="53" fillId="0" borderId="9" xfId="12" applyFont="1" applyBorder="1" applyAlignment="1">
      <alignment horizontal="center"/>
    </xf>
    <xf numFmtId="0" fontId="53" fillId="0" borderId="10" xfId="12" applyFont="1" applyBorder="1" applyAlignment="1">
      <alignment horizontal="center"/>
    </xf>
    <xf numFmtId="41" fontId="53" fillId="0" borderId="8" xfId="12" applyNumberFormat="1" applyFont="1" applyFill="1" applyBorder="1" applyAlignment="1">
      <alignment horizontal="center"/>
    </xf>
    <xf numFmtId="2" fontId="53" fillId="0" borderId="0" xfId="12" applyNumberFormat="1" applyFont="1" applyAlignment="1">
      <alignment horizontal="center"/>
    </xf>
    <xf numFmtId="2" fontId="28" fillId="0" borderId="0" xfId="12" applyNumberFormat="1" applyFont="1" applyAlignment="1">
      <alignment horizontal="left"/>
    </xf>
    <xf numFmtId="2" fontId="53" fillId="0" borderId="0" xfId="4" applyNumberFormat="1" applyFont="1" applyAlignment="1" applyProtection="1">
      <alignment horizontal="center"/>
    </xf>
    <xf numFmtId="37" fontId="28" fillId="0" borderId="0" xfId="12" applyNumberFormat="1" applyFont="1" applyAlignment="1">
      <alignment horizontal="center"/>
    </xf>
    <xf numFmtId="5" fontId="28" fillId="0" borderId="0" xfId="12" applyNumberFormat="1" applyFont="1"/>
    <xf numFmtId="5" fontId="28" fillId="0" borderId="0" xfId="12" applyNumberFormat="1" applyFont="1" applyFill="1"/>
    <xf numFmtId="37" fontId="28" fillId="0" borderId="0" xfId="12" applyNumberFormat="1" applyFont="1"/>
    <xf numFmtId="37" fontId="28" fillId="0" borderId="0" xfId="12" applyNumberFormat="1" applyFont="1" applyFill="1"/>
    <xf numFmtId="37" fontId="28" fillId="0" borderId="10" xfId="12" applyNumberFormat="1" applyFont="1" applyFill="1" applyBorder="1"/>
    <xf numFmtId="41" fontId="28" fillId="0" borderId="0" xfId="0" applyNumberFormat="1" applyFont="1"/>
    <xf numFmtId="41" fontId="28" fillId="0" borderId="0" xfId="0" applyNumberFormat="1" applyFont="1" applyAlignment="1">
      <alignment horizontal="left"/>
    </xf>
    <xf numFmtId="0" fontId="53" fillId="0" borderId="0" xfId="12" applyFont="1" applyAlignment="1">
      <alignment horizontal="center"/>
    </xf>
    <xf numFmtId="0" fontId="53" fillId="0" borderId="0" xfId="12" applyNumberFormat="1" applyFont="1" applyAlignment="1">
      <alignment horizontal="center"/>
    </xf>
    <xf numFmtId="41" fontId="53" fillId="0" borderId="14" xfId="0" applyNumberFormat="1" applyFont="1" applyBorder="1" applyAlignment="1">
      <alignment horizontal="centerContinuous"/>
    </xf>
    <xf numFmtId="0" fontId="53" fillId="0" borderId="4" xfId="12" applyFont="1" applyBorder="1" applyAlignment="1">
      <alignment horizontal="center"/>
    </xf>
    <xf numFmtId="41" fontId="53" fillId="0" borderId="1" xfId="0" applyNumberFormat="1" applyFont="1" applyBorder="1" applyAlignment="1">
      <alignment horizontal="center"/>
    </xf>
    <xf numFmtId="0" fontId="53" fillId="0" borderId="7" xfId="12" applyFont="1" applyBorder="1" applyAlignment="1">
      <alignment horizontal="center"/>
    </xf>
    <xf numFmtId="41" fontId="53" fillId="0" borderId="5" xfId="0" applyNumberFormat="1" applyFont="1" applyBorder="1" applyAlignment="1">
      <alignment horizontal="center"/>
    </xf>
    <xf numFmtId="0" fontId="53" fillId="0" borderId="11" xfId="12" applyFont="1" applyBorder="1" applyAlignment="1">
      <alignment horizontal="center"/>
    </xf>
    <xf numFmtId="41" fontId="53" fillId="0" borderId="8" xfId="0" applyNumberFormat="1" applyFont="1" applyBorder="1" applyAlignment="1">
      <alignment horizontal="center"/>
    </xf>
    <xf numFmtId="0" fontId="56" fillId="0" borderId="0" xfId="12" applyNumberFormat="1" applyFont="1" applyAlignment="1">
      <alignment horizontal="center"/>
    </xf>
    <xf numFmtId="0" fontId="56" fillId="0" borderId="0" xfId="12" applyFont="1" applyAlignment="1">
      <alignment horizontal="center"/>
    </xf>
    <xf numFmtId="41" fontId="28" fillId="0" borderId="0" xfId="0" applyNumberFormat="1" applyFont="1" applyAlignment="1">
      <alignment horizontal="center"/>
    </xf>
    <xf numFmtId="41" fontId="28" fillId="0" borderId="0" xfId="12" applyNumberFormat="1" applyFont="1"/>
    <xf numFmtId="41" fontId="28" fillId="0" borderId="10" xfId="12" applyNumberFormat="1" applyFont="1" applyBorder="1"/>
    <xf numFmtId="0" fontId="7" fillId="0" borderId="0" xfId="0" applyFont="1" applyAlignment="1">
      <alignment horizontal="center"/>
    </xf>
    <xf numFmtId="0" fontId="7" fillId="0" borderId="10" xfId="0" applyFont="1" applyBorder="1" applyAlignment="1">
      <alignment horizontal="center"/>
    </xf>
    <xf numFmtId="0" fontId="8" fillId="0" borderId="0" xfId="0" applyFont="1" applyFill="1" applyAlignment="1">
      <alignment horizontal="center"/>
    </xf>
    <xf numFmtId="0" fontId="9" fillId="0" borderId="0" xfId="0" applyFont="1" applyAlignment="1">
      <alignment horizontal="center"/>
    </xf>
    <xf numFmtId="10" fontId="7" fillId="0" borderId="10" xfId="14" applyNumberFormat="1" applyFont="1" applyFill="1" applyBorder="1"/>
    <xf numFmtId="5" fontId="7" fillId="0" borderId="10" xfId="0" applyNumberFormat="1" applyFont="1" applyBorder="1"/>
    <xf numFmtId="172" fontId="7" fillId="0" borderId="0" xfId="0" applyNumberFormat="1" applyFont="1"/>
    <xf numFmtId="179" fontId="7" fillId="0" borderId="16" xfId="14" applyNumberFormat="1" applyFont="1" applyBorder="1"/>
    <xf numFmtId="0" fontId="7" fillId="0" borderId="0" xfId="0" applyFont="1" applyFill="1" applyAlignment="1">
      <alignment horizontal="right"/>
    </xf>
    <xf numFmtId="5" fontId="7" fillId="0" borderId="0" xfId="0" applyNumberFormat="1" applyFont="1" applyFill="1" applyBorder="1" applyAlignment="1">
      <alignment horizontal="right"/>
    </xf>
    <xf numFmtId="169" fontId="7" fillId="0" borderId="0" xfId="0" applyNumberFormat="1" applyFont="1" applyFill="1" applyAlignment="1">
      <alignment horizontal="right"/>
    </xf>
    <xf numFmtId="5" fontId="18" fillId="0" borderId="0" xfId="0" applyNumberFormat="1" applyFont="1" applyFill="1"/>
    <xf numFmtId="169" fontId="18" fillId="0" borderId="0" xfId="0" applyNumberFormat="1" applyFont="1" applyFill="1"/>
    <xf numFmtId="5" fontId="18" fillId="0" borderId="16" xfId="0" applyNumberFormat="1" applyFont="1" applyFill="1" applyBorder="1"/>
    <xf numFmtId="5" fontId="18" fillId="0" borderId="0" xfId="0" applyNumberFormat="1" applyFont="1" applyFill="1" applyBorder="1"/>
    <xf numFmtId="0" fontId="16" fillId="0" borderId="0" xfId="0" applyFont="1" applyAlignment="1">
      <alignment horizontal="right"/>
    </xf>
    <xf numFmtId="169" fontId="7" fillId="0" borderId="42" xfId="0" applyNumberFormat="1" applyFont="1" applyFill="1" applyBorder="1" applyAlignment="1">
      <alignment horizontal="right"/>
    </xf>
    <xf numFmtId="0" fontId="7" fillId="0" borderId="42" xfId="0" applyFont="1" applyBorder="1"/>
    <xf numFmtId="0" fontId="7" fillId="0" borderId="42" xfId="0" applyFont="1" applyFill="1" applyBorder="1"/>
    <xf numFmtId="0" fontId="16" fillId="0" borderId="42" xfId="0" applyFont="1" applyBorder="1"/>
    <xf numFmtId="5" fontId="3" fillId="0" borderId="43" xfId="12" applyNumberFormat="1" applyFont="1" applyBorder="1"/>
    <xf numFmtId="41" fontId="3" fillId="0" borderId="43" xfId="14" applyNumberFormat="1" applyFont="1" applyFill="1" applyBorder="1"/>
    <xf numFmtId="0" fontId="53" fillId="0" borderId="0" xfId="0" applyFont="1" applyAlignment="1">
      <alignment horizontal="center"/>
    </xf>
    <xf numFmtId="0" fontId="4" fillId="0" borderId="0" xfId="0" applyFont="1" applyAlignment="1">
      <alignment horizontal="center"/>
    </xf>
    <xf numFmtId="0" fontId="7" fillId="0" borderId="0" xfId="0" applyFont="1" applyFill="1" applyBorder="1" applyAlignment="1">
      <alignment horizontal="left" wrapText="1"/>
    </xf>
    <xf numFmtId="0" fontId="8" fillId="6" borderId="33" xfId="0" applyFont="1" applyFill="1" applyBorder="1" applyAlignment="1">
      <alignment horizontal="center"/>
    </xf>
    <xf numFmtId="0" fontId="8" fillId="6" borderId="34" xfId="0" applyFont="1" applyFill="1" applyBorder="1" applyAlignment="1">
      <alignment horizontal="center"/>
    </xf>
    <xf numFmtId="0" fontId="8" fillId="6" borderId="35" xfId="0" applyFont="1" applyFill="1" applyBorder="1" applyAlignment="1">
      <alignment horizontal="center"/>
    </xf>
    <xf numFmtId="0" fontId="8" fillId="6" borderId="22" xfId="0" applyFont="1" applyFill="1" applyBorder="1" applyAlignment="1">
      <alignment horizontal="center"/>
    </xf>
    <xf numFmtId="0" fontId="8" fillId="6" borderId="0" xfId="0" applyFont="1" applyFill="1" applyBorder="1" applyAlignment="1">
      <alignment horizontal="center"/>
    </xf>
    <xf numFmtId="0" fontId="8" fillId="6" borderId="23" xfId="0" applyFont="1" applyFill="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167" fontId="53" fillId="0" borderId="0" xfId="0" applyNumberFormat="1" applyFont="1" applyAlignment="1">
      <alignment horizontal="center"/>
    </xf>
    <xf numFmtId="41" fontId="4" fillId="0" borderId="6" xfId="12" applyNumberFormat="1" applyFont="1" applyFill="1" applyBorder="1" applyAlignment="1">
      <alignment horizontal="center"/>
    </xf>
    <xf numFmtId="41" fontId="4" fillId="0" borderId="0" xfId="12" applyNumberFormat="1" applyFont="1" applyFill="1" applyBorder="1" applyAlignment="1">
      <alignment horizontal="center"/>
    </xf>
    <xf numFmtId="41" fontId="47" fillId="0" borderId="0" xfId="12" applyNumberFormat="1" applyFont="1" applyFill="1" applyAlignment="1">
      <alignment horizontal="left" vertical="top" wrapText="1"/>
    </xf>
    <xf numFmtId="41" fontId="47" fillId="0" borderId="10" xfId="12" applyNumberFormat="1" applyFont="1" applyFill="1" applyBorder="1" applyAlignment="1">
      <alignment horizontal="left" vertical="top" wrapText="1"/>
    </xf>
    <xf numFmtId="41" fontId="3" fillId="0" borderId="0" xfId="12" applyNumberFormat="1" applyFont="1" applyFill="1" applyAlignment="1">
      <alignment horizontal="left" wrapText="1"/>
    </xf>
    <xf numFmtId="41" fontId="3" fillId="0" borderId="10" xfId="12" applyNumberFormat="1" applyFont="1" applyFill="1" applyBorder="1" applyAlignment="1">
      <alignment horizontal="left" wrapText="1"/>
    </xf>
    <xf numFmtId="41" fontId="4" fillId="0" borderId="1" xfId="10" applyNumberFormat="1" applyFont="1" applyFill="1" applyBorder="1" applyAlignment="1">
      <alignment horizontal="center" wrapText="1"/>
    </xf>
    <xf numFmtId="41" fontId="4" fillId="0" borderId="5" xfId="10" applyNumberFormat="1" applyFont="1" applyFill="1" applyBorder="1" applyAlignment="1">
      <alignment horizontal="center" wrapText="1"/>
    </xf>
    <xf numFmtId="41" fontId="4" fillId="0" borderId="8" xfId="10" applyNumberFormat="1" applyFont="1" applyFill="1" applyBorder="1" applyAlignment="1">
      <alignment horizontal="center" wrapText="1"/>
    </xf>
    <xf numFmtId="0" fontId="7" fillId="0" borderId="10" xfId="0" applyFont="1" applyBorder="1" applyAlignment="1">
      <alignment horizontal="center"/>
    </xf>
    <xf numFmtId="0" fontId="8" fillId="0" borderId="0" xfId="0" applyFont="1" applyFill="1" applyAlignment="1">
      <alignment horizontal="center"/>
    </xf>
    <xf numFmtId="0" fontId="7" fillId="0" borderId="0" xfId="0" applyFont="1" applyAlignment="1">
      <alignment horizontal="center"/>
    </xf>
    <xf numFmtId="0" fontId="9" fillId="0" borderId="0" xfId="0" applyFont="1" applyAlignment="1">
      <alignment horizontal="center"/>
    </xf>
    <xf numFmtId="0" fontId="7" fillId="0" borderId="27" xfId="11" applyFont="1" applyBorder="1" applyAlignment="1">
      <alignment horizontal="center"/>
    </xf>
    <xf numFmtId="0" fontId="7" fillId="0" borderId="28" xfId="11" applyFont="1" applyBorder="1" applyAlignment="1">
      <alignment horizontal="center"/>
    </xf>
    <xf numFmtId="0" fontId="7" fillId="0" borderId="29" xfId="11" applyFont="1" applyBorder="1" applyAlignment="1">
      <alignment horizontal="center"/>
    </xf>
    <xf numFmtId="4" fontId="14" fillId="0" borderId="0" xfId="11" applyNumberFormat="1" applyFont="1" applyBorder="1" applyAlignment="1">
      <alignment horizontal="center"/>
    </xf>
    <xf numFmtId="4" fontId="8" fillId="0" borderId="0" xfId="11" applyNumberFormat="1" applyFont="1" applyBorder="1" applyAlignment="1">
      <alignment horizontal="center"/>
    </xf>
    <xf numFmtId="4" fontId="27" fillId="0" borderId="0" xfId="11" applyNumberFormat="1" applyFont="1" applyBorder="1" applyAlignment="1">
      <alignment horizontal="center"/>
    </xf>
    <xf numFmtId="4" fontId="7" fillId="0" borderId="0" xfId="11" applyNumberFormat="1" applyFont="1" applyBorder="1" applyAlignment="1">
      <alignment horizontal="center"/>
    </xf>
    <xf numFmtId="41" fontId="57" fillId="0" borderId="0" xfId="12" applyNumberFormat="1" applyFont="1"/>
  </cellXfs>
  <cellStyles count="20">
    <cellStyle name="Comma" xfId="1" builtinId="3"/>
    <cellStyle name="Comma 2" xfId="19"/>
    <cellStyle name="Currency" xfId="2" builtinId="4"/>
    <cellStyle name="Currency 2" xfId="3"/>
    <cellStyle name="Followed Hyperlink" xfId="4" builtinId="9" customBuiltin="1"/>
    <cellStyle name="Hyperlink" xfId="5" builtinId="8" customBuiltin="1"/>
    <cellStyle name="Manual-Input" xfId="17"/>
    <cellStyle name="Normal" xfId="0" builtinId="0"/>
    <cellStyle name="Normal 2" xfId="16"/>
    <cellStyle name="Normal 2 2" xfId="6"/>
    <cellStyle name="Normal 2 3" xfId="7"/>
    <cellStyle name="Normal 6" xfId="8"/>
    <cellStyle name="Normal_Avista WA ELEC TY2006 Staff Rebuttal 05 capstruc" xfId="18"/>
    <cellStyle name="Normal_DFIT-WaEle_SUM" xfId="9"/>
    <cellStyle name="Normal_IDGas6_97" xfId="10"/>
    <cellStyle name="Normal_RestateDebtInt1200case" xfId="11"/>
    <cellStyle name="Normal_WAElec6_97" xfId="12"/>
    <cellStyle name="Normal_WAGas6_97" xfId="13"/>
    <cellStyle name="Percent" xfId="14" builtinId="5"/>
    <cellStyle name="Percent 2"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43</xdr:col>
      <xdr:colOff>247650</xdr:colOff>
      <xdr:row>95</xdr:row>
      <xdr:rowOff>152400</xdr:rowOff>
    </xdr:from>
    <xdr:to>
      <xdr:col>50</xdr:col>
      <xdr:colOff>123825</xdr:colOff>
      <xdr:row>101</xdr:row>
      <xdr:rowOff>66675</xdr:rowOff>
    </xdr:to>
    <xdr:sp macro="" textlink="">
      <xdr:nvSpPr>
        <xdr:cNvPr id="3" name="TextBox 2"/>
        <xdr:cNvSpPr txBox="1"/>
      </xdr:nvSpPr>
      <xdr:spPr>
        <a:xfrm>
          <a:off x="35080575" y="15478125"/>
          <a:ext cx="6581775" cy="885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900" b="1"/>
            <a:t>Removed </a:t>
          </a:r>
          <a:r>
            <a:rPr lang="en-US" sz="900" b="1" baseline="0"/>
            <a:t>for DR_131 as the COS was not updated for the revised amounts: </a:t>
          </a:r>
          <a:r>
            <a:rPr lang="en-US" sz="900" b="1"/>
            <a:t> (2) </a:t>
          </a:r>
          <a:r>
            <a:rPr lang="en-US" sz="900"/>
            <a:t>The </a:t>
          </a:r>
          <a:r>
            <a:rPr lang="en-US" sz="900" b="0"/>
            <a:t>final</a:t>
          </a:r>
          <a:r>
            <a:rPr lang="en-US" sz="900" b="0" baseline="0"/>
            <a:t> </a:t>
          </a:r>
          <a:r>
            <a:rPr lang="en-US" sz="900" b="1"/>
            <a:t>Attrition Adjusted Total </a:t>
          </a:r>
          <a:r>
            <a:rPr lang="en-US" sz="900"/>
            <a:t>revenue requirement of $33.229 million on line 50 developed by the Company's Attrition Study is used for the final </a:t>
          </a:r>
          <a:r>
            <a:rPr lang="en-US" sz="900">
              <a:solidFill>
                <a:schemeClr val="dk1"/>
              </a:solidFill>
              <a:latin typeface="+mn-lt"/>
              <a:ea typeface="+mn-ea"/>
              <a:cs typeface="+mn-cs"/>
            </a:rPr>
            <a:t>adjusted results and revenue requirement on an attrition adjusted basis.  However</a:t>
          </a:r>
          <a:r>
            <a:rPr lang="en-US" sz="900" baseline="0">
              <a:solidFill>
                <a:schemeClr val="dk1"/>
              </a:solidFill>
              <a:latin typeface="+mn-lt"/>
              <a:ea typeface="+mn-ea"/>
              <a:cs typeface="+mn-cs"/>
            </a:rPr>
            <a:t>, t</a:t>
          </a:r>
          <a:r>
            <a:rPr lang="en-US" sz="900">
              <a:solidFill>
                <a:schemeClr val="dk1"/>
              </a:solidFill>
              <a:latin typeface="+mn-lt"/>
              <a:ea typeface="+mn-ea"/>
              <a:cs typeface="+mn-cs"/>
            </a:rPr>
            <a:t>he values shown in the </a:t>
          </a:r>
          <a:r>
            <a:rPr lang="en-US" sz="900" b="1">
              <a:solidFill>
                <a:schemeClr val="dk1"/>
              </a:solidFill>
              <a:latin typeface="+mn-lt"/>
              <a:ea typeface="+mn-ea"/>
              <a:cs typeface="+mn-cs"/>
            </a:rPr>
            <a:t>Attrition</a:t>
          </a:r>
          <a:r>
            <a:rPr lang="en-US" sz="900" b="1" baseline="0">
              <a:solidFill>
                <a:schemeClr val="dk1"/>
              </a:solidFill>
              <a:latin typeface="+mn-lt"/>
              <a:ea typeface="+mn-ea"/>
              <a:cs typeface="+mn-cs"/>
            </a:rPr>
            <a:t> Adjusted</a:t>
          </a:r>
          <a:r>
            <a:rPr lang="en-US" sz="900" b="1">
              <a:solidFill>
                <a:schemeClr val="dk1"/>
              </a:solidFill>
              <a:latin typeface="+mn-lt"/>
              <a:ea typeface="+mn-ea"/>
              <a:cs typeface="+mn-cs"/>
            </a:rPr>
            <a:t> Total</a:t>
          </a:r>
          <a:r>
            <a:rPr lang="en-US" sz="900">
              <a:solidFill>
                <a:schemeClr val="dk1"/>
              </a:solidFill>
              <a:latin typeface="+mn-lt"/>
              <a:ea typeface="+mn-ea"/>
              <a:cs typeface="+mn-cs"/>
            </a:rPr>
            <a:t> column, lines 1-50, above were used for the limited purpose of preparing the cost-of-service study that is presented by Company witness Ms. Knox, because these values more readily lend themselves to Ms. Knox’s cost-of-service analysis.   </a:t>
          </a:r>
        </a:p>
      </xdr:txBody>
    </xdr:sp>
    <xdr:clientData/>
  </xdr:twoCellAnchor>
  <xdr:twoCellAnchor>
    <xdr:from>
      <xdr:col>19</xdr:col>
      <xdr:colOff>104775</xdr:colOff>
      <xdr:row>81</xdr:row>
      <xdr:rowOff>19049</xdr:rowOff>
    </xdr:from>
    <xdr:to>
      <xdr:col>29</xdr:col>
      <xdr:colOff>2</xdr:colOff>
      <xdr:row>82</xdr:row>
      <xdr:rowOff>447675</xdr:rowOff>
    </xdr:to>
    <xdr:sp macro="" textlink="">
      <xdr:nvSpPr>
        <xdr:cNvPr id="4" name="TextBox 3"/>
        <xdr:cNvSpPr txBox="1"/>
      </xdr:nvSpPr>
      <xdr:spPr>
        <a:xfrm>
          <a:off x="15373350" y="12468224"/>
          <a:ext cx="5648327" cy="8382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solidFill>
                <a:schemeClr val="dk1"/>
              </a:solidFill>
              <a:latin typeface="+mn-lt"/>
              <a:ea typeface="+mn-ea"/>
              <a:cs typeface="+mn-cs"/>
            </a:rPr>
            <a:t>(1) The </a:t>
          </a:r>
          <a:r>
            <a:rPr lang="en-US" sz="900" b="1">
              <a:solidFill>
                <a:schemeClr val="dk1"/>
              </a:solidFill>
              <a:latin typeface="+mn-lt"/>
              <a:ea typeface="+mn-ea"/>
              <a:cs typeface="+mn-cs"/>
            </a:rPr>
            <a:t>Restated TOTAL column does not represent 9/30/2014 Test Period results of operation on a normalized basis. There are differences between certain restating adjustments included in the</a:t>
          </a:r>
          <a:r>
            <a:rPr lang="en-US" sz="900" b="1" baseline="0">
              <a:solidFill>
                <a:schemeClr val="dk1"/>
              </a:solidFill>
              <a:latin typeface="+mn-lt"/>
              <a:ea typeface="+mn-ea"/>
              <a:cs typeface="+mn-cs"/>
            </a:rPr>
            <a:t> normalized commission basis reports (CBRs) versus those included here. Examples include removal of CBR Power Supply Adjustment, and inclusion of pro forma debt interest, restated deferred debits and credits and restated regulatory amortizations.  Normalized CB results of operations at 09/30/2014 was  7.39% as shown on Exhibit No. __(EMA-2) page 5.</a:t>
          </a:r>
          <a:endParaRPr lang="en-US" sz="9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AV90"/>
  <sheetViews>
    <sheetView view="pageBreakPreview" zoomScaleNormal="100" zoomScaleSheetLayoutView="100" workbookViewId="0">
      <selection activeCell="Q81" sqref="Q81"/>
    </sheetView>
  </sheetViews>
  <sheetFormatPr defaultColWidth="9.140625" defaultRowHeight="12.75"/>
  <cols>
    <col min="1" max="1" width="4.7109375" style="3" customWidth="1"/>
    <col min="2" max="3" width="1.7109375" style="2" customWidth="1"/>
    <col min="4" max="4" width="38.28515625" style="2" customWidth="1"/>
    <col min="5" max="5" width="11.7109375" style="219" customWidth="1"/>
    <col min="6" max="6" width="13.7109375" style="219" customWidth="1"/>
    <col min="7" max="7" width="11.7109375" style="219" customWidth="1"/>
    <col min="8" max="8" width="12.85546875" style="219" customWidth="1"/>
    <col min="9" max="9" width="12.5703125" style="219" customWidth="1"/>
    <col min="10" max="10" width="9.140625" style="13"/>
    <col min="11" max="11" width="10.5703125" style="13" customWidth="1"/>
    <col min="12" max="12" width="9.140625" style="13"/>
    <col min="13" max="13" width="11.140625" style="13" bestFit="1" customWidth="1"/>
    <col min="14" max="15" width="9.140625" style="13"/>
    <col min="16" max="16" width="11.140625" style="13" bestFit="1" customWidth="1"/>
    <col min="17" max="17" width="9.140625" style="40"/>
    <col min="18" max="36" width="9.140625" style="13"/>
    <col min="37" max="37" width="14.7109375" style="13" customWidth="1"/>
    <col min="38" max="16384" width="9.140625" style="13"/>
  </cols>
  <sheetData>
    <row r="1" spans="1:39" ht="15.75">
      <c r="A1" s="666" t="str">
        <f>'ADJ DETAIL-INPUT'!A2</f>
        <v xml:space="preserve">AVISTA UTILITIES  </v>
      </c>
      <c r="B1" s="664"/>
      <c r="C1" s="664"/>
      <c r="D1" s="663"/>
      <c r="E1" s="693"/>
    </row>
    <row r="2" spans="1:39" ht="15.75">
      <c r="A2" s="666" t="str">
        <f>'ADJ DETAIL-INPUT'!A3</f>
        <v>WASHINGTON ELECTRIC RESULTS - PRO FORMA</v>
      </c>
      <c r="B2" s="664"/>
      <c r="C2" s="664"/>
      <c r="D2" s="663"/>
      <c r="E2" s="693"/>
    </row>
    <row r="3" spans="1:39" ht="15.75">
      <c r="A3" s="694"/>
      <c r="B3" s="664"/>
      <c r="C3" s="664"/>
      <c r="D3" s="663"/>
      <c r="E3" s="693"/>
      <c r="AM3" s="606"/>
    </row>
    <row r="4" spans="1:39" ht="15.75">
      <c r="A4" s="666" t="str">
        <f>'ADJ DETAIL-INPUT'!A5</f>
        <v>TWELVE MONTHS ENDED SEPTEMBER 30, 2014</v>
      </c>
      <c r="B4" s="664"/>
      <c r="C4" s="664"/>
      <c r="D4" s="663"/>
      <c r="E4" s="693"/>
      <c r="AC4" s="605"/>
    </row>
    <row r="5" spans="1:39" ht="15.75">
      <c r="A5" s="666" t="str">
        <f>'ADJ DETAIL-INPUT'!A6</f>
        <v xml:space="preserve">(000'S OF DOLLARS)  </v>
      </c>
      <c r="B5" s="695"/>
      <c r="C5" s="695"/>
      <c r="D5" s="696"/>
      <c r="E5" s="697" t="s">
        <v>168</v>
      </c>
      <c r="F5" s="249"/>
      <c r="G5" s="250"/>
      <c r="H5" s="248" t="s">
        <v>169</v>
      </c>
      <c r="I5" s="250"/>
      <c r="V5" s="538"/>
    </row>
    <row r="6" spans="1:39" ht="15.75">
      <c r="A6" s="672"/>
      <c r="B6" s="673"/>
      <c r="C6" s="674"/>
      <c r="D6" s="698"/>
      <c r="E6" s="699" t="s">
        <v>170</v>
      </c>
      <c r="F6" s="251"/>
      <c r="G6" s="251"/>
      <c r="H6" s="252" t="s">
        <v>171</v>
      </c>
      <c r="I6" s="251" t="s">
        <v>7</v>
      </c>
    </row>
    <row r="7" spans="1:39" ht="15.75">
      <c r="A7" s="676" t="s">
        <v>8</v>
      </c>
      <c r="B7" s="677"/>
      <c r="C7" s="678"/>
      <c r="D7" s="700"/>
      <c r="E7" s="701" t="s">
        <v>9</v>
      </c>
      <c r="F7" s="253" t="s">
        <v>136</v>
      </c>
      <c r="G7" s="253" t="s">
        <v>7</v>
      </c>
      <c r="H7" s="254" t="s">
        <v>172</v>
      </c>
      <c r="I7" s="253" t="s">
        <v>171</v>
      </c>
    </row>
    <row r="8" spans="1:39" ht="15.75">
      <c r="A8" s="680" t="s">
        <v>21</v>
      </c>
      <c r="B8" s="681"/>
      <c r="C8" s="682"/>
      <c r="D8" s="702" t="s">
        <v>22</v>
      </c>
      <c r="E8" s="703" t="s">
        <v>23</v>
      </c>
      <c r="F8" s="255" t="s">
        <v>146</v>
      </c>
      <c r="G8" s="255" t="s">
        <v>136</v>
      </c>
      <c r="H8" s="256" t="s">
        <v>173</v>
      </c>
      <c r="I8" s="255" t="s">
        <v>136</v>
      </c>
    </row>
    <row r="9" spans="1:39" ht="15.75">
      <c r="A9" s="704"/>
      <c r="B9" s="705"/>
      <c r="C9" s="705"/>
      <c r="D9" s="705" t="s">
        <v>34</v>
      </c>
      <c r="E9" s="706" t="s">
        <v>35</v>
      </c>
      <c r="F9" s="257" t="s">
        <v>36</v>
      </c>
      <c r="G9" s="257" t="s">
        <v>37</v>
      </c>
      <c r="H9" s="257" t="s">
        <v>38</v>
      </c>
      <c r="I9" s="257" t="s">
        <v>39</v>
      </c>
    </row>
    <row r="10" spans="1:39" ht="5.25" customHeight="1">
      <c r="A10" s="663"/>
      <c r="B10" s="664"/>
      <c r="C10" s="664"/>
      <c r="D10" s="664"/>
      <c r="E10" s="693"/>
      <c r="O10" s="132"/>
    </row>
    <row r="11" spans="1:39" ht="5.25" customHeight="1">
      <c r="A11" s="663"/>
      <c r="B11" s="664"/>
      <c r="C11" s="664"/>
      <c r="D11" s="664"/>
      <c r="E11" s="693"/>
    </row>
    <row r="12" spans="1:39" ht="5.25" customHeight="1">
      <c r="A12" s="663"/>
      <c r="B12" s="664"/>
      <c r="C12" s="664"/>
      <c r="D12" s="664"/>
      <c r="E12" s="693"/>
      <c r="N12" s="132"/>
      <c r="O12" s="132"/>
    </row>
    <row r="13" spans="1:39" ht="15.75">
      <c r="A13" s="663"/>
      <c r="B13" s="664" t="s">
        <v>40</v>
      </c>
      <c r="C13" s="664"/>
      <c r="D13" s="664"/>
      <c r="E13" s="693"/>
    </row>
    <row r="14" spans="1:39" ht="15.75">
      <c r="A14" s="687">
        <v>1</v>
      </c>
      <c r="B14" s="688" t="s">
        <v>41</v>
      </c>
      <c r="C14" s="688"/>
      <c r="D14" s="688"/>
      <c r="E14" s="688">
        <f>'ADJ DETAIL-INPUT'!E14</f>
        <v>510473</v>
      </c>
      <c r="F14" s="9">
        <f>G14-E14</f>
        <v>-11414</v>
      </c>
      <c r="G14" s="9">
        <f>'ADJ DETAIL-INPUT'!AX14</f>
        <v>499059</v>
      </c>
      <c r="H14" s="245">
        <f>'CF '!J9</f>
        <v>-20935</v>
      </c>
      <c r="I14" s="9">
        <f>G14+H14</f>
        <v>478124</v>
      </c>
    </row>
    <row r="15" spans="1:39" ht="15.75">
      <c r="A15" s="687">
        <v>2</v>
      </c>
      <c r="B15" s="690" t="s">
        <v>42</v>
      </c>
      <c r="C15" s="690"/>
      <c r="D15" s="690"/>
      <c r="E15" s="707">
        <f>'ADJ DETAIL-INPUT'!E15</f>
        <v>923</v>
      </c>
      <c r="F15" s="221">
        <f>G15-E15</f>
        <v>0</v>
      </c>
      <c r="G15" s="221">
        <f>'ADJ DETAIL-INPUT'!AX15</f>
        <v>923</v>
      </c>
      <c r="H15" s="221"/>
      <c r="I15" s="221">
        <f t="shared" ref="I15:I16" si="0">G15+H15</f>
        <v>923</v>
      </c>
    </row>
    <row r="16" spans="1:39" ht="15.75">
      <c r="A16" s="687">
        <v>3</v>
      </c>
      <c r="B16" s="690" t="s">
        <v>43</v>
      </c>
      <c r="C16" s="690"/>
      <c r="D16" s="690"/>
      <c r="E16" s="708">
        <f>'ADJ DETAIL-INPUT'!E16</f>
        <v>95856</v>
      </c>
      <c r="F16" s="239">
        <f>G16-E16</f>
        <v>-42099</v>
      </c>
      <c r="G16" s="239">
        <f>'ADJ DETAIL-INPUT'!AX16</f>
        <v>53757</v>
      </c>
      <c r="H16" s="239"/>
      <c r="I16" s="239">
        <f t="shared" si="0"/>
        <v>53757</v>
      </c>
    </row>
    <row r="17" spans="1:46" ht="15.75">
      <c r="A17" s="687">
        <v>4</v>
      </c>
      <c r="B17" s="690"/>
      <c r="C17" s="690" t="s">
        <v>44</v>
      </c>
      <c r="D17" s="690"/>
      <c r="E17" s="707">
        <f>SUM(E14:E16)</f>
        <v>607252</v>
      </c>
      <c r="F17" s="221">
        <f>SUM(F14:F16)</f>
        <v>-53513</v>
      </c>
      <c r="G17" s="221">
        <f t="shared" ref="G17:I17" si="1">SUM(G14:G16)</f>
        <v>553739</v>
      </c>
      <c r="H17" s="221">
        <f t="shared" si="1"/>
        <v>-20935</v>
      </c>
      <c r="I17" s="221">
        <f t="shared" si="1"/>
        <v>532804</v>
      </c>
    </row>
    <row r="18" spans="1:46" ht="15.75">
      <c r="A18" s="687">
        <v>5</v>
      </c>
      <c r="B18" s="690" t="s">
        <v>45</v>
      </c>
      <c r="C18" s="690"/>
      <c r="D18" s="690"/>
      <c r="E18" s="708">
        <f>'ADJ DETAIL-INPUT'!E18</f>
        <v>76386</v>
      </c>
      <c r="F18" s="239">
        <f>G18-E18</f>
        <v>-62096</v>
      </c>
      <c r="G18" s="239">
        <f>'ADJ DETAIL-INPUT'!AX18</f>
        <v>14290</v>
      </c>
      <c r="H18" s="239"/>
      <c r="I18" s="239">
        <f>G18+H18</f>
        <v>14290</v>
      </c>
    </row>
    <row r="19" spans="1:46" ht="15.75">
      <c r="A19" s="687">
        <v>6</v>
      </c>
      <c r="B19" s="690"/>
      <c r="C19" s="690" t="s">
        <v>46</v>
      </c>
      <c r="D19" s="690"/>
      <c r="E19" s="707">
        <f>SUM(E17:E18)</f>
        <v>683638</v>
      </c>
      <c r="F19" s="221">
        <f t="shared" ref="F19:I19" si="2">SUM(F17:F18)</f>
        <v>-115609</v>
      </c>
      <c r="G19" s="221">
        <f t="shared" si="2"/>
        <v>568029</v>
      </c>
      <c r="H19" s="221">
        <f t="shared" si="2"/>
        <v>-20935</v>
      </c>
      <c r="I19" s="221">
        <f t="shared" si="2"/>
        <v>547094</v>
      </c>
    </row>
    <row r="20" spans="1:46" ht="15.75">
      <c r="A20" s="687"/>
      <c r="B20" s="690"/>
      <c r="C20" s="690"/>
      <c r="D20" s="690"/>
      <c r="E20" s="707"/>
      <c r="F20" s="221"/>
      <c r="G20" s="221"/>
      <c r="H20" s="221"/>
      <c r="I20" s="221"/>
    </row>
    <row r="21" spans="1:46" ht="15.75">
      <c r="A21" s="687"/>
      <c r="B21" s="690" t="s">
        <v>47</v>
      </c>
      <c r="C21" s="690"/>
      <c r="D21" s="690"/>
      <c r="E21" s="707"/>
      <c r="F21" s="221"/>
      <c r="G21" s="221"/>
      <c r="H21" s="221"/>
      <c r="I21" s="221"/>
      <c r="L21" s="262"/>
    </row>
    <row r="22" spans="1:46" ht="15.75">
      <c r="A22" s="687"/>
      <c r="B22" s="690" t="s">
        <v>48</v>
      </c>
      <c r="C22" s="690"/>
      <c r="D22" s="690"/>
      <c r="E22" s="707"/>
      <c r="F22" s="221"/>
      <c r="G22" s="221"/>
      <c r="H22" s="221"/>
      <c r="I22" s="221"/>
    </row>
    <row r="23" spans="1:46" ht="15.75">
      <c r="A23" s="687">
        <v>7</v>
      </c>
      <c r="B23" s="690"/>
      <c r="C23" s="690" t="s">
        <v>49</v>
      </c>
      <c r="D23" s="690"/>
      <c r="E23" s="707">
        <f>'ADJ DETAIL-INPUT'!E23</f>
        <v>201319</v>
      </c>
      <c r="F23" s="221">
        <f>G23-E23</f>
        <v>-57218.114215300011</v>
      </c>
      <c r="G23" s="221">
        <f>'ADJ DETAIL-INPUT'!AX23</f>
        <v>144100.88578469999</v>
      </c>
      <c r="H23" s="221"/>
      <c r="I23" s="221">
        <f>G23+H23</f>
        <v>144100.88578469999</v>
      </c>
      <c r="AM23" s="606"/>
      <c r="AT23" s="606"/>
    </row>
    <row r="24" spans="1:46" ht="15.75">
      <c r="A24" s="687">
        <v>8</v>
      </c>
      <c r="B24" s="690"/>
      <c r="C24" s="690" t="s">
        <v>50</v>
      </c>
      <c r="D24" s="690"/>
      <c r="E24" s="707">
        <f>'ADJ DETAIL-INPUT'!E24</f>
        <v>128389</v>
      </c>
      <c r="F24" s="221">
        <f>G24-E24</f>
        <v>-52780</v>
      </c>
      <c r="G24" s="221">
        <f>'ADJ DETAIL-INPUT'!AX24</f>
        <v>75609</v>
      </c>
      <c r="H24" s="221"/>
      <c r="I24" s="221">
        <f t="shared" ref="I24:I27" si="3">G24+H24</f>
        <v>75609</v>
      </c>
    </row>
    <row r="25" spans="1:46" ht="15.75">
      <c r="A25" s="687">
        <v>9</v>
      </c>
      <c r="B25" s="690"/>
      <c r="C25" s="690" t="s">
        <v>570</v>
      </c>
      <c r="D25" s="690"/>
      <c r="E25" s="707">
        <f>'ADJ DETAIL-INPUT'!E25</f>
        <v>23738</v>
      </c>
      <c r="F25" s="221">
        <f>G25-E25</f>
        <v>-364.8260553885375</v>
      </c>
      <c r="G25" s="221">
        <f>'ADJ DETAIL-INPUT'!AX25</f>
        <v>23373.173944611463</v>
      </c>
      <c r="H25" s="221"/>
      <c r="I25" s="221">
        <f t="shared" si="3"/>
        <v>23373.173944611463</v>
      </c>
      <c r="L25" s="221"/>
    </row>
    <row r="26" spans="1:46">
      <c r="A26" s="8">
        <v>10</v>
      </c>
      <c r="B26" s="10"/>
      <c r="C26" s="10" t="s">
        <v>567</v>
      </c>
      <c r="D26" s="10"/>
      <c r="E26" s="221">
        <f>'ADJ DETAIL-INPUT'!E26</f>
        <v>283</v>
      </c>
      <c r="F26" s="221">
        <f>G26-E26</f>
        <v>4414</v>
      </c>
      <c r="G26" s="221">
        <f>'ADJ DETAIL-INPUT'!AX26</f>
        <v>4697</v>
      </c>
      <c r="H26" s="221"/>
      <c r="I26" s="221">
        <f t="shared" si="3"/>
        <v>4697</v>
      </c>
    </row>
    <row r="27" spans="1:46">
      <c r="A27" s="8">
        <v>11</v>
      </c>
      <c r="B27" s="10"/>
      <c r="C27" s="10" t="s">
        <v>27</v>
      </c>
      <c r="D27" s="10"/>
      <c r="E27" s="239">
        <f>'ADJ DETAIL-INPUT'!E27</f>
        <v>13798</v>
      </c>
      <c r="F27" s="239">
        <f>G27-E27</f>
        <v>1952</v>
      </c>
      <c r="G27" s="239">
        <f>'ADJ DETAIL-INPUT'!AX27</f>
        <v>15750</v>
      </c>
      <c r="H27" s="239"/>
      <c r="I27" s="239">
        <f t="shared" si="3"/>
        <v>15750</v>
      </c>
    </row>
    <row r="28" spans="1:46">
      <c r="A28" s="8">
        <v>12</v>
      </c>
      <c r="B28" s="10"/>
      <c r="C28" s="10"/>
      <c r="D28" s="10" t="s">
        <v>51</v>
      </c>
      <c r="E28" s="221">
        <f>SUM(E23:E27)</f>
        <v>367527</v>
      </c>
      <c r="F28" s="221">
        <f t="shared" ref="F28:I28" si="4">SUM(F23:F27)</f>
        <v>-103996.94027068854</v>
      </c>
      <c r="G28" s="221">
        <f t="shared" si="4"/>
        <v>263530.05972931144</v>
      </c>
      <c r="H28" s="221">
        <f t="shared" si="4"/>
        <v>0</v>
      </c>
      <c r="I28" s="221">
        <f t="shared" si="4"/>
        <v>263530.05972931144</v>
      </c>
    </row>
    <row r="29" spans="1:46" ht="7.5" customHeight="1">
      <c r="A29" s="8"/>
      <c r="B29" s="10"/>
      <c r="C29" s="10"/>
      <c r="D29" s="10"/>
      <c r="E29" s="221"/>
      <c r="F29" s="221"/>
      <c r="G29" s="221"/>
      <c r="H29" s="221"/>
      <c r="I29" s="221"/>
    </row>
    <row r="30" spans="1:46">
      <c r="A30" s="8"/>
      <c r="B30" s="10" t="s">
        <v>52</v>
      </c>
      <c r="C30" s="10"/>
      <c r="D30" s="10"/>
      <c r="E30" s="221"/>
      <c r="F30" s="221"/>
      <c r="G30" s="221"/>
      <c r="H30" s="221"/>
      <c r="I30" s="221"/>
    </row>
    <row r="31" spans="1:46">
      <c r="A31" s="8">
        <v>13</v>
      </c>
      <c r="B31" s="10"/>
      <c r="C31" s="10" t="s">
        <v>49</v>
      </c>
      <c r="D31" s="10"/>
      <c r="E31" s="221">
        <f>'ADJ DETAIL-INPUT'!E31</f>
        <v>20337</v>
      </c>
      <c r="F31" s="221">
        <f>G31-E31</f>
        <v>884</v>
      </c>
      <c r="G31" s="221">
        <f>'ADJ DETAIL-INPUT'!AX31</f>
        <v>21221</v>
      </c>
      <c r="H31" s="221"/>
      <c r="I31" s="221">
        <f>G31+H31</f>
        <v>21221</v>
      </c>
      <c r="AT31" s="606"/>
    </row>
    <row r="32" spans="1:46">
      <c r="A32" s="8">
        <v>14</v>
      </c>
      <c r="B32" s="10"/>
      <c r="C32" s="10" t="s">
        <v>570</v>
      </c>
      <c r="D32" s="10"/>
      <c r="E32" s="221">
        <f>'ADJ DETAIL-INPUT'!E32</f>
        <v>23480</v>
      </c>
      <c r="F32" s="221">
        <f>G32-E32</f>
        <v>526.57319999999891</v>
      </c>
      <c r="G32" s="221">
        <f>'ADJ DETAIL-INPUT'!AX32</f>
        <v>24006.573199999999</v>
      </c>
      <c r="H32" s="221"/>
      <c r="I32" s="221">
        <f t="shared" ref="I32:I33" si="5">G32+H32</f>
        <v>24006.573199999999</v>
      </c>
    </row>
    <row r="33" spans="1:48">
      <c r="A33" s="8">
        <v>15</v>
      </c>
      <c r="B33" s="10"/>
      <c r="C33" s="10" t="s">
        <v>27</v>
      </c>
      <c r="D33" s="10"/>
      <c r="E33" s="238">
        <f>'ADJ DETAIL-INPUT'!E33</f>
        <v>43233</v>
      </c>
      <c r="F33" s="239">
        <f>G33-E33</f>
        <v>-16040</v>
      </c>
      <c r="G33" s="239">
        <f>'ADJ DETAIL-INPUT'!AX33</f>
        <v>27193</v>
      </c>
      <c r="H33" s="239">
        <f>'CF '!J16</f>
        <v>-806</v>
      </c>
      <c r="I33" s="239">
        <f t="shared" si="5"/>
        <v>26387</v>
      </c>
    </row>
    <row r="34" spans="1:48">
      <c r="A34" s="8">
        <v>16</v>
      </c>
      <c r="B34" s="10"/>
      <c r="C34" s="10"/>
      <c r="D34" s="10" t="s">
        <v>53</v>
      </c>
      <c r="E34" s="221">
        <f>SUM(E31:E33)</f>
        <v>87050</v>
      </c>
      <c r="F34" s="221">
        <f t="shared" ref="F34:I34" si="6">SUM(F31:F33)</f>
        <v>-14629.426800000001</v>
      </c>
      <c r="G34" s="221">
        <f t="shared" si="6"/>
        <v>72420.573199999999</v>
      </c>
      <c r="H34" s="221">
        <f t="shared" si="6"/>
        <v>-806</v>
      </c>
      <c r="I34" s="221">
        <f t="shared" si="6"/>
        <v>71614.573199999999</v>
      </c>
    </row>
    <row r="35" spans="1:48" ht="6.75" customHeight="1">
      <c r="A35" s="8"/>
      <c r="B35" s="10"/>
      <c r="C35" s="10"/>
      <c r="D35" s="10"/>
      <c r="E35" s="221"/>
      <c r="F35" s="221"/>
      <c r="G35" s="221"/>
      <c r="H35" s="221"/>
      <c r="I35" s="221"/>
    </row>
    <row r="36" spans="1:48">
      <c r="A36" s="8">
        <v>17</v>
      </c>
      <c r="B36" s="10" t="s">
        <v>54</v>
      </c>
      <c r="C36" s="10"/>
      <c r="D36" s="10"/>
      <c r="E36" s="221">
        <f>'ADJ DETAIL-INPUT'!E36</f>
        <v>10571</v>
      </c>
      <c r="F36" s="221">
        <f>G36-E36</f>
        <v>1748</v>
      </c>
      <c r="G36" s="221">
        <f>'ADJ DETAIL-INPUT'!AX36</f>
        <v>12319</v>
      </c>
      <c r="H36" s="221">
        <f>'CF '!J12</f>
        <v>-118</v>
      </c>
      <c r="I36" s="221">
        <f>G36+H36</f>
        <v>12201</v>
      </c>
    </row>
    <row r="37" spans="1:48">
      <c r="A37" s="8">
        <v>18</v>
      </c>
      <c r="B37" s="10" t="s">
        <v>55</v>
      </c>
      <c r="C37" s="10"/>
      <c r="D37" s="10"/>
      <c r="E37" s="221">
        <f>'ADJ DETAIL-INPUT'!E37</f>
        <v>19917</v>
      </c>
      <c r="F37" s="221">
        <f>G37-E37</f>
        <v>-18429</v>
      </c>
      <c r="G37" s="221">
        <f>'ADJ DETAIL-INPUT'!AX37</f>
        <v>1488</v>
      </c>
      <c r="H37" s="221"/>
      <c r="I37" s="221">
        <f t="shared" ref="I37:I38" si="7">G37+H37</f>
        <v>1488</v>
      </c>
    </row>
    <row r="38" spans="1:48">
      <c r="A38" s="8">
        <v>19</v>
      </c>
      <c r="B38" s="10" t="s">
        <v>56</v>
      </c>
      <c r="C38" s="10"/>
      <c r="D38" s="10"/>
      <c r="E38" s="221">
        <f>'ADJ DETAIL-INPUT'!E38</f>
        <v>0</v>
      </c>
      <c r="F38" s="221">
        <f>G38-E38</f>
        <v>0.20499999999999999</v>
      </c>
      <c r="G38" s="221">
        <f>'ADJ DETAIL-INPUT'!AX38</f>
        <v>0.20499999999999999</v>
      </c>
      <c r="H38" s="221"/>
      <c r="I38" s="221">
        <f t="shared" si="7"/>
        <v>0.20499999999999999</v>
      </c>
    </row>
    <row r="39" spans="1:48" ht="6.75" customHeight="1">
      <c r="A39" s="10"/>
      <c r="B39" s="10"/>
      <c r="C39" s="10"/>
      <c r="D39" s="10"/>
      <c r="E39" s="221"/>
      <c r="F39" s="221"/>
      <c r="G39" s="221"/>
      <c r="H39" s="221"/>
      <c r="I39" s="221"/>
    </row>
    <row r="40" spans="1:48">
      <c r="A40" s="8"/>
      <c r="B40" s="10" t="s">
        <v>57</v>
      </c>
      <c r="C40" s="10"/>
      <c r="D40" s="10"/>
      <c r="E40" s="221"/>
      <c r="F40" s="221"/>
      <c r="G40" s="221"/>
      <c r="H40" s="221"/>
      <c r="I40" s="221"/>
    </row>
    <row r="41" spans="1:48">
      <c r="A41" s="8">
        <v>20</v>
      </c>
      <c r="B41" s="10"/>
      <c r="C41" s="10" t="s">
        <v>49</v>
      </c>
      <c r="D41" s="10"/>
      <c r="E41" s="221">
        <f>'ADJ DETAIL-INPUT'!E41</f>
        <v>43575</v>
      </c>
      <c r="F41" s="221">
        <f>G41-E41</f>
        <v>1892.9910000000018</v>
      </c>
      <c r="G41" s="221">
        <f>'ADJ DETAIL-INPUT'!AX41</f>
        <v>45467.991000000002</v>
      </c>
      <c r="H41" s="221">
        <f>'CF '!J14</f>
        <v>-42</v>
      </c>
      <c r="I41" s="221">
        <f t="shared" ref="I41:I43" si="8">G41+H41</f>
        <v>45425.991000000002</v>
      </c>
      <c r="AK41" s="13">
        <v>335.99099999999999</v>
      </c>
      <c r="AT41" s="606"/>
      <c r="AV41" s="606"/>
    </row>
    <row r="42" spans="1:48">
      <c r="A42" s="8">
        <v>21</v>
      </c>
      <c r="B42" s="10"/>
      <c r="C42" s="10" t="s">
        <v>570</v>
      </c>
      <c r="D42" s="10"/>
      <c r="E42" s="221">
        <f>'ADJ DETAIL-INPUT'!E42</f>
        <v>16215</v>
      </c>
      <c r="F42" s="221">
        <f>G42-E42</f>
        <v>7315.2489029661083</v>
      </c>
      <c r="G42" s="221">
        <f>'ADJ DETAIL-INPUT'!AX42</f>
        <v>23530.248902966108</v>
      </c>
      <c r="H42" s="221"/>
      <c r="I42" s="221">
        <f t="shared" si="8"/>
        <v>23530.248902966108</v>
      </c>
    </row>
    <row r="43" spans="1:48">
      <c r="A43" s="244">
        <v>22</v>
      </c>
      <c r="B43" s="10"/>
      <c r="C43" s="10" t="s">
        <v>27</v>
      </c>
      <c r="D43" s="10"/>
      <c r="E43" s="239">
        <f>'ADJ DETAIL-INPUT'!E43</f>
        <v>0</v>
      </c>
      <c r="F43" s="239">
        <f>G43-E43</f>
        <v>0</v>
      </c>
      <c r="G43" s="239">
        <f>'ADJ DETAIL-INPUT'!AX43</f>
        <v>0</v>
      </c>
      <c r="H43" s="239"/>
      <c r="I43" s="239">
        <f t="shared" si="8"/>
        <v>0</v>
      </c>
    </row>
    <row r="44" spans="1:48">
      <c r="A44" s="8">
        <v>23</v>
      </c>
      <c r="B44" s="10"/>
      <c r="C44" s="10"/>
      <c r="D44" s="10" t="s">
        <v>58</v>
      </c>
      <c r="E44" s="239">
        <f>SUM(E41:E43)</f>
        <v>59790</v>
      </c>
      <c r="F44" s="239">
        <f>SUM(F41:F43)</f>
        <v>9208.2399029661101</v>
      </c>
      <c r="G44" s="239">
        <f>SUM(G41:G43)</f>
        <v>68998.239902966103</v>
      </c>
      <c r="H44" s="239">
        <f>SUM(H41:H43)</f>
        <v>-42</v>
      </c>
      <c r="I44" s="239">
        <f>SUM(I41:I43)</f>
        <v>68956.239902966103</v>
      </c>
    </row>
    <row r="45" spans="1:48">
      <c r="A45" s="8">
        <v>24</v>
      </c>
      <c r="B45" s="10" t="s">
        <v>59</v>
      </c>
      <c r="C45" s="10"/>
      <c r="D45" s="10"/>
      <c r="E45" s="239">
        <f>E28+E34+E36+E37+E38+E44</f>
        <v>544855</v>
      </c>
      <c r="F45" s="239">
        <f>F28+F34+F36+F37+F38+F44</f>
        <v>-126098.92216772246</v>
      </c>
      <c r="G45" s="239">
        <f>G28+G34+G36+G37+G38+G44</f>
        <v>418756.07783227751</v>
      </c>
      <c r="H45" s="239">
        <f>H28+H34+H36+H37+H38+H44</f>
        <v>-966</v>
      </c>
      <c r="I45" s="239">
        <f>I28+I34+I36+I37+I38+I44</f>
        <v>417790.07783227751</v>
      </c>
    </row>
    <row r="46" spans="1:48" ht="7.5" customHeight="1">
      <c r="A46" s="8"/>
      <c r="B46" s="10"/>
      <c r="C46" s="10"/>
      <c r="D46" s="10"/>
      <c r="E46" s="221"/>
      <c r="F46" s="221"/>
      <c r="G46" s="221"/>
      <c r="H46" s="221"/>
      <c r="I46" s="221"/>
    </row>
    <row r="47" spans="1:48">
      <c r="A47" s="8">
        <v>25</v>
      </c>
      <c r="B47" s="10" t="s">
        <v>60</v>
      </c>
      <c r="C47" s="10"/>
      <c r="D47" s="10"/>
      <c r="E47" s="221">
        <f>E19-E45</f>
        <v>138783</v>
      </c>
      <c r="F47" s="221">
        <f>F19-F45</f>
        <v>10489.922167722456</v>
      </c>
      <c r="G47" s="221">
        <f>G19-G45</f>
        <v>149272.92216772249</v>
      </c>
      <c r="H47" s="221">
        <f>H19-H45</f>
        <v>-19969</v>
      </c>
      <c r="I47" s="221">
        <f>I19-I45</f>
        <v>129303.92216772249</v>
      </c>
    </row>
    <row r="48" spans="1:48" ht="9" customHeight="1">
      <c r="A48" s="8"/>
      <c r="B48" s="10"/>
      <c r="C48" s="10"/>
      <c r="D48" s="10"/>
      <c r="E48" s="221"/>
      <c r="F48" s="221"/>
      <c r="G48" s="221"/>
      <c r="H48" s="221"/>
      <c r="I48" s="221"/>
    </row>
    <row r="49" spans="1:25">
      <c r="A49" s="8"/>
      <c r="B49" s="10" t="s">
        <v>61</v>
      </c>
      <c r="C49" s="10"/>
      <c r="D49" s="10"/>
      <c r="E49" s="221"/>
      <c r="F49" s="221"/>
      <c r="G49" s="221"/>
      <c r="H49" s="221"/>
      <c r="I49" s="221"/>
    </row>
    <row r="50" spans="1:25">
      <c r="A50" s="8">
        <v>26</v>
      </c>
      <c r="B50" s="10" t="s">
        <v>62</v>
      </c>
      <c r="C50" s="10"/>
      <c r="D50" s="10"/>
      <c r="E50" s="221">
        <f>'ADJ DETAIL-INPUT'!E50</f>
        <v>28537</v>
      </c>
      <c r="F50" s="221">
        <f>G50-E50</f>
        <v>3854.1227587028516</v>
      </c>
      <c r="G50" s="222">
        <f>'ADJ DETAIL-INPUT'!AX50</f>
        <v>32391.122758702852</v>
      </c>
      <c r="H50" s="221">
        <f>'CF '!J22</f>
        <v>-6988</v>
      </c>
      <c r="I50" s="221">
        <f>G50+H50</f>
        <v>25403.122758702852</v>
      </c>
      <c r="M50" s="132"/>
      <c r="N50" s="132"/>
      <c r="Y50" s="132"/>
    </row>
    <row r="51" spans="1:25">
      <c r="A51" s="8">
        <v>27</v>
      </c>
      <c r="B51" s="2" t="s">
        <v>282</v>
      </c>
      <c r="E51" s="221">
        <f>'ADJ DETAIL-INPUT'!E51</f>
        <v>0</v>
      </c>
      <c r="F51" s="221">
        <f>G51-E51</f>
        <v>-572.35950999002455</v>
      </c>
      <c r="G51" s="221">
        <f>'ADJ DETAIL-INPUT'!AX51</f>
        <v>-572.35950999002455</v>
      </c>
      <c r="H51" s="221"/>
      <c r="I51" s="221">
        <f>G51+H51</f>
        <v>-572.35950999002455</v>
      </c>
    </row>
    <row r="52" spans="1:25">
      <c r="A52" s="8">
        <v>28</v>
      </c>
      <c r="B52" s="10" t="s">
        <v>63</v>
      </c>
      <c r="C52" s="10"/>
      <c r="D52" s="10"/>
      <c r="E52" s="221">
        <f>'ADJ DETAIL-INPUT'!E52</f>
        <v>7383</v>
      </c>
      <c r="F52" s="221">
        <f>G52-E52</f>
        <v>910</v>
      </c>
      <c r="G52" s="221">
        <f>'ADJ DETAIL-INPUT'!AX52</f>
        <v>8293</v>
      </c>
      <c r="H52" s="221"/>
      <c r="I52" s="221">
        <f>G52+H52</f>
        <v>8293</v>
      </c>
      <c r="N52" s="132"/>
    </row>
    <row r="53" spans="1:25">
      <c r="A53" s="8">
        <v>29</v>
      </c>
      <c r="B53" s="10" t="s">
        <v>64</v>
      </c>
      <c r="C53" s="10"/>
      <c r="D53" s="10"/>
      <c r="E53" s="239">
        <f>'ADJ DETAIL-INPUT'!E53</f>
        <v>-120</v>
      </c>
      <c r="F53" s="239">
        <f>G53-E53</f>
        <v>-37</v>
      </c>
      <c r="G53" s="239">
        <f>'ADJ DETAIL-INPUT'!AX53</f>
        <v>-157</v>
      </c>
      <c r="H53" s="239"/>
      <c r="I53" s="239">
        <f>G53+H53</f>
        <v>-157</v>
      </c>
    </row>
    <row r="54" spans="1:25" ht="6.75" customHeight="1">
      <c r="A54" s="8"/>
      <c r="E54" s="221"/>
      <c r="F54" s="221"/>
      <c r="G54" s="221"/>
      <c r="H54" s="221"/>
      <c r="I54" s="221"/>
    </row>
    <row r="55" spans="1:25" ht="13.5" thickBot="1">
      <c r="A55" s="3">
        <v>30</v>
      </c>
      <c r="B55" s="9" t="s">
        <v>65</v>
      </c>
      <c r="C55" s="9"/>
      <c r="D55" s="9"/>
      <c r="E55" s="365">
        <f>E47-SUM(E50:E53)</f>
        <v>102983</v>
      </c>
      <c r="F55" s="365">
        <f>F47-SUM(F50:F53)</f>
        <v>6335.1589190096292</v>
      </c>
      <c r="G55" s="365">
        <f>G47-SUM(G50:G53)</f>
        <v>109318.15891900966</v>
      </c>
      <c r="H55" s="365">
        <f>H47-SUM(H50:H53)</f>
        <v>-12981</v>
      </c>
      <c r="I55" s="365">
        <f>I47-SUM(I50:I53)</f>
        <v>96337.158919009657</v>
      </c>
      <c r="M55" s="26"/>
      <c r="Q55" s="726"/>
    </row>
    <row r="56" spans="1:25" ht="13.5" thickTop="1">
      <c r="E56" s="221"/>
      <c r="F56" s="221"/>
      <c r="G56" s="221"/>
      <c r="H56" s="221"/>
      <c r="I56" s="221"/>
      <c r="M56" s="88"/>
      <c r="P56" s="88"/>
    </row>
    <row r="57" spans="1:25">
      <c r="B57" s="647" t="s">
        <v>33</v>
      </c>
      <c r="E57" s="221"/>
      <c r="F57" s="221"/>
      <c r="G57" s="221"/>
      <c r="H57" s="221"/>
      <c r="I57" s="221"/>
      <c r="M57" s="26"/>
    </row>
    <row r="58" spans="1:25">
      <c r="A58" s="8"/>
      <c r="B58" s="2" t="s">
        <v>67</v>
      </c>
      <c r="E58" s="221"/>
      <c r="F58" s="221"/>
      <c r="G58" s="221"/>
      <c r="H58" s="221"/>
      <c r="I58" s="221"/>
      <c r="M58" s="26"/>
    </row>
    <row r="59" spans="1:25">
      <c r="A59" s="8">
        <v>31</v>
      </c>
      <c r="B59" s="9"/>
      <c r="C59" s="9" t="s">
        <v>68</v>
      </c>
      <c r="D59" s="9"/>
      <c r="E59" s="9">
        <f>'ADJ DETAIL-INPUT'!E59</f>
        <v>100295</v>
      </c>
      <c r="F59" s="9">
        <f t="shared" ref="F59:F68" si="9">G59-E59</f>
        <v>56231.761437509325</v>
      </c>
      <c r="G59" s="9">
        <f>'ADJ DETAIL-INPUT'!AX59</f>
        <v>156526.76143750933</v>
      </c>
      <c r="H59" s="9"/>
      <c r="I59" s="9">
        <f>G59+H59</f>
        <v>156526.76143750933</v>
      </c>
    </row>
    <row r="60" spans="1:25">
      <c r="A60" s="8">
        <v>32</v>
      </c>
      <c r="B60" s="10"/>
      <c r="C60" s="10" t="s">
        <v>69</v>
      </c>
      <c r="D60" s="10"/>
      <c r="E60" s="221">
        <f>'ADJ DETAIL-INPUT'!E60</f>
        <v>747839</v>
      </c>
      <c r="F60" s="221">
        <f t="shared" si="9"/>
        <v>20430.430657099932</v>
      </c>
      <c r="G60" s="221">
        <f>'ADJ DETAIL-INPUT'!AX60</f>
        <v>768269.43065709993</v>
      </c>
      <c r="H60" s="221"/>
      <c r="I60" s="221">
        <f t="shared" ref="I60:I63" si="10">G60+H60</f>
        <v>768269.43065709993</v>
      </c>
      <c r="M60" s="133"/>
    </row>
    <row r="61" spans="1:25">
      <c r="A61" s="8">
        <v>33</v>
      </c>
      <c r="B61" s="10"/>
      <c r="C61" s="10" t="s">
        <v>70</v>
      </c>
      <c r="D61" s="10"/>
      <c r="E61" s="221">
        <f>'ADJ DETAIL-INPUT'!E61</f>
        <v>370703</v>
      </c>
      <c r="F61" s="221">
        <f t="shared" si="9"/>
        <v>19509.809032600024</v>
      </c>
      <c r="G61" s="221">
        <f>'ADJ DETAIL-INPUT'!AX61</f>
        <v>390212.80903260002</v>
      </c>
      <c r="H61" s="221"/>
      <c r="I61" s="221">
        <f t="shared" si="10"/>
        <v>390212.80903260002</v>
      </c>
    </row>
    <row r="62" spans="1:25">
      <c r="A62" s="8">
        <v>34</v>
      </c>
      <c r="B62" s="10"/>
      <c r="C62" s="10" t="s">
        <v>52</v>
      </c>
      <c r="D62" s="10"/>
      <c r="E62" s="221">
        <f>'ADJ DETAIL-INPUT'!E62</f>
        <v>830629</v>
      </c>
      <c r="F62" s="221">
        <f t="shared" si="9"/>
        <v>35379.216200293275</v>
      </c>
      <c r="G62" s="221">
        <f>'ADJ DETAIL-INPUT'!AX62</f>
        <v>866008.21620029327</v>
      </c>
      <c r="H62" s="221"/>
      <c r="I62" s="221">
        <f t="shared" si="10"/>
        <v>866008.21620029327</v>
      </c>
    </row>
    <row r="63" spans="1:25">
      <c r="A63" s="8">
        <v>35</v>
      </c>
      <c r="B63" s="10"/>
      <c r="C63" s="10" t="s">
        <v>71</v>
      </c>
      <c r="D63" s="10"/>
      <c r="E63" s="239">
        <f>'ADJ DETAIL-INPUT'!E63</f>
        <v>192845</v>
      </c>
      <c r="F63" s="239">
        <f t="shared" si="9"/>
        <v>7352.6615932202258</v>
      </c>
      <c r="G63" s="239">
        <f>'ADJ DETAIL-INPUT'!AX63</f>
        <v>200197.66159322023</v>
      </c>
      <c r="H63" s="239"/>
      <c r="I63" s="239">
        <f t="shared" si="10"/>
        <v>200197.66159322023</v>
      </c>
    </row>
    <row r="64" spans="1:25">
      <c r="A64" s="8">
        <v>36</v>
      </c>
      <c r="B64" s="10"/>
      <c r="C64" s="10"/>
      <c r="D64" s="10" t="s">
        <v>72</v>
      </c>
      <c r="E64" s="221">
        <f>SUM(E59:E63)</f>
        <v>2242311</v>
      </c>
      <c r="F64" s="221">
        <f t="shared" ref="F64:H64" si="11">SUM(F59:F63)</f>
        <v>138903.87892072278</v>
      </c>
      <c r="G64" s="221">
        <f t="shared" si="11"/>
        <v>2381214.8789207228</v>
      </c>
      <c r="H64" s="221">
        <f t="shared" si="11"/>
        <v>0</v>
      </c>
      <c r="I64" s="221">
        <f>SUM(I59:I63)</f>
        <v>2381214.8789207228</v>
      </c>
    </row>
    <row r="65" spans="1:48">
      <c r="A65" s="11"/>
      <c r="B65" s="10" t="s">
        <v>222</v>
      </c>
      <c r="C65" s="10"/>
      <c r="D65" s="10"/>
      <c r="E65" s="221"/>
      <c r="F65" s="221"/>
      <c r="G65" s="221"/>
      <c r="H65" s="221"/>
      <c r="I65" s="221"/>
    </row>
    <row r="66" spans="1:48">
      <c r="A66" s="11">
        <v>37</v>
      </c>
      <c r="B66" s="10"/>
      <c r="C66" s="9" t="s">
        <v>217</v>
      </c>
      <c r="D66" s="10"/>
      <c r="E66" s="221">
        <f>'ADJ DETAIL-INPUT'!E66</f>
        <v>-19415</v>
      </c>
      <c r="F66" s="221">
        <f t="shared" si="9"/>
        <v>-4755.4981131582135</v>
      </c>
      <c r="G66" s="221">
        <f>'ADJ DETAIL-INPUT'!AX66</f>
        <v>-24170.498113158214</v>
      </c>
      <c r="H66" s="242"/>
      <c r="I66" s="242">
        <f>G66+H66</f>
        <v>-24170.498113158214</v>
      </c>
    </row>
    <row r="67" spans="1:48">
      <c r="A67" s="11">
        <v>38</v>
      </c>
      <c r="B67" s="10"/>
      <c r="C67" s="10" t="s">
        <v>218</v>
      </c>
      <c r="D67" s="10"/>
      <c r="E67" s="221">
        <f>'ADJ DETAIL-INPUT'!E67</f>
        <v>-324667</v>
      </c>
      <c r="F67" s="221">
        <f t="shared" si="9"/>
        <v>-5504.268172597629</v>
      </c>
      <c r="G67" s="9">
        <f>'ADJ DETAIL-INPUT'!AX67</f>
        <v>-330171.26817259763</v>
      </c>
      <c r="H67" s="221"/>
      <c r="I67" s="242">
        <f t="shared" ref="I67:I70" si="12">G67+H67</f>
        <v>-330171.26817259763</v>
      </c>
    </row>
    <row r="68" spans="1:48">
      <c r="A68" s="11">
        <v>39</v>
      </c>
      <c r="B68" s="10"/>
      <c r="C68" s="10" t="s">
        <v>219</v>
      </c>
      <c r="D68" s="10"/>
      <c r="E68" s="221">
        <f>'ADJ DETAIL-INPUT'!E68</f>
        <v>-124279</v>
      </c>
      <c r="F68" s="221">
        <f t="shared" si="9"/>
        <v>-705.36729550667224</v>
      </c>
      <c r="G68" s="221">
        <f>'ADJ DETAIL-INPUT'!AX68</f>
        <v>-124984.36729550667</v>
      </c>
      <c r="H68" s="221"/>
      <c r="I68" s="242">
        <f t="shared" si="12"/>
        <v>-124984.36729550667</v>
      </c>
    </row>
    <row r="69" spans="1:48">
      <c r="A69" s="11">
        <v>40</v>
      </c>
      <c r="B69" s="10"/>
      <c r="C69" s="10" t="s">
        <v>204</v>
      </c>
      <c r="D69" s="10"/>
      <c r="E69" s="221">
        <f>'ADJ DETAIL-INPUT'!E69</f>
        <v>-248229</v>
      </c>
      <c r="F69" s="221">
        <f>G69-E69</f>
        <v>-14588.147539701546</v>
      </c>
      <c r="G69" s="221">
        <f>'ADJ DETAIL-INPUT'!AX69</f>
        <v>-262817.14753970155</v>
      </c>
      <c r="H69" s="221"/>
      <c r="I69" s="242">
        <f t="shared" si="12"/>
        <v>-262817.14753970155</v>
      </c>
    </row>
    <row r="70" spans="1:48">
      <c r="A70" s="11">
        <v>41</v>
      </c>
      <c r="B70" s="10"/>
      <c r="C70" s="10" t="s">
        <v>220</v>
      </c>
      <c r="D70" s="10"/>
      <c r="E70" s="221">
        <f>'ADJ DETAIL-INPUT'!E70</f>
        <v>-63732</v>
      </c>
      <c r="F70" s="239">
        <f>G70-E70</f>
        <v>-2207.4602741698327</v>
      </c>
      <c r="G70" s="221">
        <f>'ADJ DETAIL-INPUT'!AX70</f>
        <v>-65939.460274169833</v>
      </c>
      <c r="H70" s="239"/>
      <c r="I70" s="242">
        <f t="shared" si="12"/>
        <v>-65939.460274169833</v>
      </c>
    </row>
    <row r="71" spans="1:48">
      <c r="A71" s="11">
        <v>42</v>
      </c>
      <c r="B71" s="10" t="s">
        <v>286</v>
      </c>
      <c r="C71" s="10"/>
      <c r="D71" s="10"/>
      <c r="E71" s="290">
        <f>SUM(E66:E70)</f>
        <v>-780322</v>
      </c>
      <c r="F71" s="290">
        <f t="shared" ref="F71" si="13">SUM(F66:F70)</f>
        <v>-27760.741395133893</v>
      </c>
      <c r="G71" s="290">
        <f>SUM(G66:G70)</f>
        <v>-808082.7413951339</v>
      </c>
      <c r="H71" s="290">
        <f>SUM(H66:H70)</f>
        <v>0</v>
      </c>
      <c r="I71" s="290">
        <f>SUM(I66:I70)</f>
        <v>-808082.7413951339</v>
      </c>
    </row>
    <row r="72" spans="1:48">
      <c r="A72" s="11">
        <v>43</v>
      </c>
      <c r="B72" s="10" t="s">
        <v>575</v>
      </c>
      <c r="C72" s="10"/>
      <c r="D72" s="9"/>
      <c r="E72" s="242">
        <f>E64+E71</f>
        <v>1461989</v>
      </c>
      <c r="F72" s="242">
        <f t="shared" ref="F72:I72" si="14">F64+F71</f>
        <v>111143.13752558889</v>
      </c>
      <c r="G72" s="242">
        <f t="shared" si="14"/>
        <v>1573132.1375255887</v>
      </c>
      <c r="H72" s="242">
        <f t="shared" si="14"/>
        <v>0</v>
      </c>
      <c r="I72" s="242">
        <f t="shared" si="14"/>
        <v>1573132.1375255887</v>
      </c>
    </row>
    <row r="73" spans="1:48" ht="5.25" customHeight="1">
      <c r="A73" s="11"/>
      <c r="B73" s="10"/>
      <c r="C73" s="10"/>
      <c r="E73" s="364"/>
      <c r="F73" s="364"/>
      <c r="G73" s="364"/>
      <c r="H73" s="364"/>
      <c r="I73" s="364"/>
    </row>
    <row r="74" spans="1:48">
      <c r="A74" s="12">
        <v>44</v>
      </c>
      <c r="B74" s="10" t="s">
        <v>223</v>
      </c>
      <c r="C74" s="10"/>
      <c r="D74" s="10"/>
      <c r="E74" s="239">
        <f>'ADJ DETAIL-INPUT'!E74</f>
        <v>-238376</v>
      </c>
      <c r="F74" s="239">
        <f t="shared" ref="F74" si="15">G74-E74</f>
        <v>-63428</v>
      </c>
      <c r="G74" s="239">
        <f>'ADJ DETAIL-INPUT'!AX74</f>
        <v>-301804</v>
      </c>
      <c r="H74" s="322"/>
      <c r="I74" s="239">
        <f t="shared" ref="I74" si="16">G74+H74</f>
        <v>-301804</v>
      </c>
    </row>
    <row r="75" spans="1:48">
      <c r="A75" s="12">
        <v>45</v>
      </c>
      <c r="B75" s="10"/>
      <c r="C75" s="10" t="s">
        <v>574</v>
      </c>
      <c r="D75" s="10"/>
      <c r="E75" s="242">
        <f>SUM(E72:E74)</f>
        <v>1223613</v>
      </c>
      <c r="F75" s="242">
        <f t="shared" ref="F75:I75" si="17">SUM(F72:F74)</f>
        <v>47715.137525588885</v>
      </c>
      <c r="G75" s="242">
        <f t="shared" si="17"/>
        <v>1271328.1375255887</v>
      </c>
      <c r="H75" s="242">
        <f t="shared" si="17"/>
        <v>0</v>
      </c>
      <c r="I75" s="242">
        <f t="shared" si="17"/>
        <v>1271328.1375255887</v>
      </c>
    </row>
    <row r="76" spans="1:48">
      <c r="A76" s="11">
        <v>46</v>
      </c>
      <c r="B76" s="10" t="s">
        <v>288</v>
      </c>
      <c r="C76" s="10"/>
      <c r="E76" s="221">
        <f>'ADJ DETAIL-INPUT'!E76</f>
        <v>11848</v>
      </c>
      <c r="F76" s="221">
        <f t="shared" ref="F76:F77" si="18">G76-E76</f>
        <v>-7399</v>
      </c>
      <c r="G76" s="221">
        <f>'ADJ DETAIL-INPUT'!AX76</f>
        <v>4449</v>
      </c>
      <c r="I76" s="242">
        <f t="shared" ref="I76:I77" si="19">G76+H76</f>
        <v>4449</v>
      </c>
      <c r="AV76" s="606"/>
    </row>
    <row r="77" spans="1:48">
      <c r="A77" s="11">
        <v>47</v>
      </c>
      <c r="B77" s="10" t="s">
        <v>271</v>
      </c>
      <c r="C77" s="10"/>
      <c r="E77" s="239">
        <f>'ADJ DETAIL-INPUT'!E77</f>
        <v>25039</v>
      </c>
      <c r="F77" s="239">
        <f t="shared" si="18"/>
        <v>20703</v>
      </c>
      <c r="G77" s="239">
        <f>'ADJ DETAIL-INPUT'!AX77</f>
        <v>45742</v>
      </c>
      <c r="H77" s="322"/>
      <c r="I77" s="239">
        <f t="shared" si="19"/>
        <v>45742</v>
      </c>
    </row>
    <row r="78" spans="1:48" ht="2.25" customHeight="1">
      <c r="A78" s="12"/>
      <c r="B78" s="10"/>
      <c r="C78" s="10"/>
      <c r="D78" s="10"/>
    </row>
    <row r="79" spans="1:48" ht="13.5" thickBot="1">
      <c r="A79" s="8">
        <v>48</v>
      </c>
      <c r="B79" s="9" t="s">
        <v>224</v>
      </c>
      <c r="C79" s="9"/>
      <c r="D79" s="9"/>
      <c r="E79" s="369">
        <f>SUM(E75:E77)</f>
        <v>1260500</v>
      </c>
      <c r="F79" s="369">
        <f t="shared" ref="F79:I79" si="20">SUM(F75:F77)</f>
        <v>61019.137525588885</v>
      </c>
      <c r="G79" s="369">
        <f t="shared" si="20"/>
        <v>1321519.1375255887</v>
      </c>
      <c r="H79" s="369">
        <f t="shared" si="20"/>
        <v>0</v>
      </c>
      <c r="I79" s="369">
        <f t="shared" si="20"/>
        <v>1321519.1375255887</v>
      </c>
    </row>
    <row r="80" spans="1:48" ht="13.5" thickTop="1">
      <c r="A80" s="8">
        <v>49</v>
      </c>
      <c r="B80" s="2" t="s">
        <v>684</v>
      </c>
      <c r="E80" s="285">
        <f>ROUND(E55/E79,4)</f>
        <v>8.1699999999999995E-2</v>
      </c>
      <c r="G80" s="285">
        <f>ROUND(G55/G79,4)</f>
        <v>8.2699999999999996E-2</v>
      </c>
      <c r="I80" s="285">
        <f>ROUND(I55/I79,4)</f>
        <v>7.2900000000000006E-2</v>
      </c>
    </row>
    <row r="81" spans="2:17">
      <c r="B81" s="509"/>
      <c r="E81" s="508"/>
      <c r="Q81" s="728"/>
    </row>
    <row r="83" spans="2:17">
      <c r="E83" s="463"/>
    </row>
    <row r="84" spans="2:17">
      <c r="E84" s="463"/>
    </row>
    <row r="88" spans="2:17">
      <c r="I88" s="432"/>
    </row>
    <row r="89" spans="2:17">
      <c r="I89" s="432"/>
    </row>
    <row r="90" spans="2:17">
      <c r="I90" s="432"/>
    </row>
  </sheetData>
  <phoneticPr fontId="0" type="noConversion"/>
  <printOptions horizontalCentered="1"/>
  <pageMargins left="0.25" right="0.25" top="0.75" bottom="0.75" header="0.3" footer="0.3"/>
  <pageSetup scale="69" fitToWidth="0" orientation="portrait" r:id="rId1"/>
  <headerFooter scaleWithDoc="0" alignWithMargins="0">
    <oddHeader>&amp;RExhibit No.__ (CSH-2)</oddHeader>
    <oddFooter>&amp;RPage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pageSetUpPr fitToPage="1"/>
  </sheetPr>
  <dimension ref="A1:AZ92"/>
  <sheetViews>
    <sheetView view="pageBreakPreview" topLeftCell="A7" zoomScaleNormal="100" zoomScaleSheetLayoutView="100" workbookViewId="0">
      <selection activeCell="Q81" sqref="Q81"/>
    </sheetView>
  </sheetViews>
  <sheetFormatPr defaultColWidth="9.140625" defaultRowHeight="14.25" customHeight="1"/>
  <cols>
    <col min="1" max="1" width="6" style="278" customWidth="1"/>
    <col min="2" max="2" width="2.85546875" style="278" customWidth="1"/>
    <col min="3" max="3" width="48.5703125" style="278" customWidth="1"/>
    <col min="4" max="4" width="4" style="278" customWidth="1"/>
    <col min="5" max="5" width="15.140625" style="278" customWidth="1"/>
    <col min="6" max="6" width="4.7109375" style="278" hidden="1" customWidth="1"/>
    <col min="7" max="7" width="4.7109375" style="278" customWidth="1"/>
    <col min="8" max="8" width="3.140625" style="278" customWidth="1"/>
    <col min="9" max="9" width="9.7109375" style="278" hidden="1" customWidth="1"/>
    <col min="10" max="10" width="2.140625" style="13" customWidth="1"/>
    <col min="11" max="11" width="6.85546875" style="13" customWidth="1"/>
    <col min="12" max="12" width="14.140625" style="13" customWidth="1"/>
    <col min="13" max="13" width="12.85546875" style="13" hidden="1" customWidth="1"/>
    <col min="14" max="14" width="12.85546875" style="13" customWidth="1"/>
    <col min="15" max="15" width="18.85546875" style="40" customWidth="1"/>
    <col min="16" max="16" width="14.140625" style="13" customWidth="1"/>
    <col min="17" max="17" width="14" style="13" customWidth="1"/>
    <col min="18" max="18" width="8.7109375" style="13" customWidth="1"/>
    <col min="19" max="26" width="9.140625" style="13" hidden="1" customWidth="1"/>
    <col min="27" max="27" width="17" style="13" customWidth="1"/>
    <col min="28" max="28" width="18" style="13" customWidth="1"/>
    <col min="29" max="29" width="17" style="13" customWidth="1"/>
    <col min="30" max="30" width="15.85546875" style="13" customWidth="1"/>
    <col min="31" max="35" width="9.140625" style="13"/>
    <col min="36" max="36" width="11.42578125" style="13" customWidth="1"/>
    <col min="37" max="16384" width="9.140625" style="13"/>
  </cols>
  <sheetData>
    <row r="1" spans="1:52" ht="14.25" customHeight="1">
      <c r="A1" s="731" t="s">
        <v>116</v>
      </c>
      <c r="B1" s="731"/>
      <c r="C1" s="731"/>
      <c r="D1" s="731"/>
      <c r="E1" s="731"/>
      <c r="F1" s="87"/>
      <c r="G1" s="87"/>
      <c r="H1" s="87"/>
      <c r="I1" s="87"/>
      <c r="K1" s="734" t="s">
        <v>116</v>
      </c>
      <c r="L1" s="735"/>
      <c r="M1" s="735"/>
      <c r="N1" s="735"/>
      <c r="O1" s="735"/>
      <c r="P1" s="736"/>
      <c r="Q1" s="513"/>
    </row>
    <row r="2" spans="1:52" ht="14.25" customHeight="1">
      <c r="A2" s="731" t="s">
        <v>676</v>
      </c>
      <c r="B2" s="731"/>
      <c r="C2" s="731"/>
      <c r="D2" s="731"/>
      <c r="E2" s="731"/>
      <c r="F2" s="87"/>
      <c r="G2" s="87"/>
      <c r="H2" s="87"/>
      <c r="I2" s="87"/>
      <c r="K2" s="737" t="s">
        <v>720</v>
      </c>
      <c r="L2" s="738"/>
      <c r="M2" s="738"/>
      <c r="N2" s="738"/>
      <c r="O2" s="738"/>
      <c r="P2" s="739"/>
      <c r="Q2" s="576"/>
    </row>
    <row r="3" spans="1:52" ht="14.25" customHeight="1">
      <c r="A3" s="731" t="s">
        <v>249</v>
      </c>
      <c r="B3" s="731"/>
      <c r="C3" s="731"/>
      <c r="D3" s="731"/>
      <c r="E3" s="731"/>
      <c r="F3" s="732"/>
      <c r="G3" s="732"/>
      <c r="H3" s="87"/>
      <c r="I3" s="87"/>
      <c r="K3" s="737" t="s">
        <v>249</v>
      </c>
      <c r="L3" s="738"/>
      <c r="M3" s="738"/>
      <c r="N3" s="738"/>
      <c r="O3" s="738"/>
      <c r="P3" s="739"/>
      <c r="Q3" s="576"/>
      <c r="AM3" s="606"/>
      <c r="AQ3" s="538"/>
    </row>
    <row r="4" spans="1:52" ht="14.25" customHeight="1" thickBot="1">
      <c r="A4" s="731" t="str">
        <f>'ADJ DETAIL-INPUT'!A5</f>
        <v>TWELVE MONTHS ENDED SEPTEMBER 30, 2014</v>
      </c>
      <c r="B4" s="731"/>
      <c r="C4" s="731"/>
      <c r="D4" s="731"/>
      <c r="E4" s="731"/>
      <c r="F4" s="732"/>
      <c r="G4" s="732"/>
      <c r="H4" s="87"/>
      <c r="I4" s="87"/>
      <c r="K4" s="737"/>
      <c r="L4" s="738"/>
      <c r="M4" s="738"/>
      <c r="N4" s="738"/>
      <c r="O4" s="738"/>
      <c r="P4" s="739"/>
      <c r="Q4" s="576"/>
      <c r="AC4" s="605"/>
    </row>
    <row r="5" spans="1:52" ht="14.25" customHeight="1">
      <c r="A5" s="731" t="s">
        <v>727</v>
      </c>
      <c r="B5" s="731"/>
      <c r="C5" s="731"/>
      <c r="D5" s="731"/>
      <c r="E5" s="731"/>
      <c r="F5" s="732"/>
      <c r="G5" s="732"/>
      <c r="H5" s="498"/>
      <c r="I5" s="498"/>
      <c r="K5" s="577" t="s">
        <v>284</v>
      </c>
      <c r="L5" s="578"/>
      <c r="M5" s="578"/>
      <c r="N5" s="578"/>
      <c r="O5" s="578"/>
      <c r="P5" s="597"/>
      <c r="Q5" s="423"/>
      <c r="V5" s="538" t="s">
        <v>674</v>
      </c>
      <c r="AA5" s="15"/>
      <c r="AB5" s="15"/>
      <c r="AC5" s="15"/>
      <c r="AT5" s="538"/>
    </row>
    <row r="6" spans="1:52" ht="14.25" customHeight="1">
      <c r="A6" s="651" t="s">
        <v>120</v>
      </c>
      <c r="B6" s="651"/>
      <c r="C6" s="651"/>
      <c r="D6" s="651"/>
      <c r="E6" s="651" t="s">
        <v>121</v>
      </c>
      <c r="F6" s="258"/>
      <c r="G6" s="497"/>
      <c r="H6" s="497"/>
      <c r="I6" s="497"/>
      <c r="K6" s="579"/>
      <c r="L6" s="580"/>
      <c r="M6" s="580"/>
      <c r="N6" s="581"/>
      <c r="O6" s="582"/>
      <c r="P6" s="598"/>
      <c r="Q6" s="424"/>
      <c r="AA6" s="15"/>
      <c r="AB6" s="15"/>
      <c r="AC6" s="15"/>
      <c r="AZ6" s="538"/>
    </row>
    <row r="7" spans="1:52" ht="14.25" customHeight="1">
      <c r="A7" s="653" t="s">
        <v>21</v>
      </c>
      <c r="B7" s="651"/>
      <c r="C7" s="653" t="s">
        <v>80</v>
      </c>
      <c r="D7" s="652"/>
      <c r="E7" s="653" t="s">
        <v>124</v>
      </c>
      <c r="F7" s="259"/>
      <c r="G7" s="498"/>
      <c r="H7" s="498"/>
      <c r="I7" s="498"/>
      <c r="K7" s="579"/>
      <c r="L7" s="583"/>
      <c r="M7" s="581"/>
      <c r="N7" s="581" t="s">
        <v>122</v>
      </c>
      <c r="O7" s="581"/>
      <c r="P7" s="598" t="s">
        <v>123</v>
      </c>
      <c r="Q7" s="424"/>
    </row>
    <row r="8" spans="1:52" ht="14.25" customHeight="1">
      <c r="A8" s="650"/>
      <c r="B8" s="650"/>
      <c r="C8" s="650"/>
      <c r="D8" s="650"/>
      <c r="E8" s="13"/>
      <c r="F8" s="13"/>
      <c r="G8" s="13"/>
      <c r="H8" s="13"/>
      <c r="I8" s="13"/>
      <c r="K8" s="579"/>
      <c r="L8" s="584" t="s">
        <v>125</v>
      </c>
      <c r="M8" s="581"/>
      <c r="N8" s="584" t="s">
        <v>127</v>
      </c>
      <c r="O8" s="584" t="s">
        <v>128</v>
      </c>
      <c r="P8" s="599" t="s">
        <v>128</v>
      </c>
      <c r="Q8" s="424"/>
      <c r="S8" s="270" t="s">
        <v>240</v>
      </c>
      <c r="T8" s="271"/>
      <c r="U8" s="272" t="s">
        <v>143</v>
      </c>
      <c r="V8" s="273"/>
      <c r="W8" s="258" t="s">
        <v>142</v>
      </c>
    </row>
    <row r="9" spans="1:52" ht="14.25" customHeight="1">
      <c r="A9" s="709">
        <v>1</v>
      </c>
      <c r="B9" s="650"/>
      <c r="C9" s="13" t="s">
        <v>184</v>
      </c>
      <c r="D9" s="650"/>
      <c r="E9" s="262">
        <f>'ADJ DETAIL-INPUT'!AX79</f>
        <v>1321519.1375255887</v>
      </c>
      <c r="F9" s="26"/>
      <c r="G9" s="26"/>
      <c r="H9" s="26"/>
      <c r="I9" s="26"/>
      <c r="K9" s="579"/>
      <c r="L9" s="580"/>
      <c r="M9" s="580"/>
      <c r="N9" s="580"/>
      <c r="O9" s="582"/>
      <c r="P9" s="600"/>
      <c r="Q9" s="425"/>
      <c r="S9" s="281" t="s">
        <v>241</v>
      </c>
      <c r="T9" s="259"/>
      <c r="U9" s="258" t="s">
        <v>122</v>
      </c>
      <c r="V9" s="258" t="s">
        <v>142</v>
      </c>
      <c r="W9" s="258" t="s">
        <v>123</v>
      </c>
    </row>
    <row r="10" spans="1:52" ht="14.25" customHeight="1">
      <c r="A10" s="709"/>
      <c r="B10" s="650"/>
      <c r="C10" s="13"/>
      <c r="D10" s="650"/>
      <c r="E10" s="26"/>
      <c r="F10" s="26"/>
      <c r="G10" s="26"/>
      <c r="H10" s="26"/>
      <c r="I10" s="26"/>
      <c r="K10" s="579"/>
      <c r="L10" s="583" t="s">
        <v>619</v>
      </c>
      <c r="M10" s="585"/>
      <c r="N10" s="586">
        <f>100%-N12</f>
        <v>0.51500000000000001</v>
      </c>
      <c r="O10" s="434">
        <v>5.1999999999999998E-2</v>
      </c>
      <c r="P10" s="601">
        <f>ROUND(N10*O10,4)</f>
        <v>2.6800000000000001E-2</v>
      </c>
      <c r="Q10" s="426" t="s">
        <v>233</v>
      </c>
      <c r="S10" s="90" t="s">
        <v>125</v>
      </c>
      <c r="T10" s="259"/>
      <c r="U10" s="90" t="s">
        <v>127</v>
      </c>
      <c r="V10" s="90" t="s">
        <v>128</v>
      </c>
      <c r="W10" s="90" t="s">
        <v>128</v>
      </c>
    </row>
    <row r="11" spans="1:52" ht="14.25" customHeight="1">
      <c r="A11" s="709">
        <v>2</v>
      </c>
      <c r="B11" s="650"/>
      <c r="C11" s="13" t="s">
        <v>739</v>
      </c>
      <c r="D11" s="650"/>
      <c r="E11" s="713">
        <f>P14</f>
        <v>7.2900000000000006E-2</v>
      </c>
      <c r="F11" s="163"/>
      <c r="G11" s="163"/>
      <c r="H11" s="163"/>
      <c r="I11" s="163"/>
      <c r="K11" s="579"/>
      <c r="L11" s="583"/>
      <c r="M11" s="588"/>
      <c r="N11" s="586"/>
      <c r="O11" s="587"/>
      <c r="P11" s="601"/>
      <c r="Q11" s="427">
        <f>SUM(P10:P11)</f>
        <v>2.6800000000000001E-2</v>
      </c>
      <c r="S11" s="273"/>
      <c r="T11" s="271"/>
      <c r="U11" s="273"/>
      <c r="V11" s="273"/>
      <c r="W11" s="273"/>
    </row>
    <row r="12" spans="1:52" ht="14.25" customHeight="1">
      <c r="A12" s="709"/>
      <c r="B12" s="650"/>
      <c r="C12" s="13"/>
      <c r="D12" s="650"/>
      <c r="E12" s="163"/>
      <c r="F12" s="163"/>
      <c r="G12" s="163"/>
      <c r="H12" s="163"/>
      <c r="I12" s="163"/>
      <c r="K12" s="579"/>
      <c r="L12" s="583" t="s">
        <v>11</v>
      </c>
      <c r="M12" s="588"/>
      <c r="N12" s="207">
        <v>0.48499999999999999</v>
      </c>
      <c r="O12" s="434">
        <v>9.5000000000000001E-2</v>
      </c>
      <c r="P12" s="601">
        <f>ROUND(N12*O12,4)</f>
        <v>4.6100000000000002E-2</v>
      </c>
      <c r="Q12" s="425"/>
      <c r="S12" s="13" t="s">
        <v>129</v>
      </c>
      <c r="T12" s="23"/>
      <c r="U12" s="133">
        <v>0.4415</v>
      </c>
      <c r="V12" s="133">
        <v>7.7499999999999999E-2</v>
      </c>
      <c r="W12" s="133">
        <f>ROUND(U12*V12,4)</f>
        <v>3.4200000000000001E-2</v>
      </c>
    </row>
    <row r="13" spans="1:52" ht="14.25" customHeight="1">
      <c r="A13" s="709">
        <v>3</v>
      </c>
      <c r="B13" s="650"/>
      <c r="C13" s="13" t="s">
        <v>130</v>
      </c>
      <c r="D13" s="650"/>
      <c r="E13" s="167">
        <f>ROUND(E9*E11,4)</f>
        <v>96338.7451</v>
      </c>
      <c r="F13" s="26"/>
      <c r="G13" s="26"/>
      <c r="H13" s="26"/>
      <c r="I13" s="26"/>
      <c r="K13" s="579"/>
      <c r="L13" s="583"/>
      <c r="M13" s="588"/>
      <c r="N13" s="589"/>
      <c r="O13" s="590"/>
      <c r="P13" s="601"/>
      <c r="Q13" s="424"/>
      <c r="T13" s="94"/>
      <c r="U13" s="133"/>
      <c r="V13" s="133"/>
      <c r="W13" s="133"/>
    </row>
    <row r="14" spans="1:52" ht="14.25" customHeight="1" thickBot="1">
      <c r="A14" s="709"/>
      <c r="B14" s="650"/>
      <c r="C14" s="13"/>
      <c r="D14" s="650"/>
      <c r="E14" s="26"/>
      <c r="F14" s="26"/>
      <c r="G14" s="26"/>
      <c r="H14" s="26"/>
      <c r="I14" s="26"/>
      <c r="K14" s="579"/>
      <c r="L14" s="583" t="s">
        <v>136</v>
      </c>
      <c r="M14" s="585"/>
      <c r="N14" s="591">
        <f>SUM(N10:N12)</f>
        <v>1</v>
      </c>
      <c r="O14" s="590"/>
      <c r="P14" s="602">
        <f>SUM(P10:P12)</f>
        <v>7.2900000000000006E-2</v>
      </c>
      <c r="Q14" s="424"/>
      <c r="S14" s="282" t="s">
        <v>131</v>
      </c>
      <c r="T14" s="283"/>
      <c r="U14" s="284">
        <v>3.39E-2</v>
      </c>
      <c r="V14" s="284">
        <v>7.0800000000000002E-2</v>
      </c>
      <c r="W14" s="284">
        <f>ROUND(U14*V14,4)</f>
        <v>2.3999999999999998E-3</v>
      </c>
    </row>
    <row r="15" spans="1:52" ht="14.25" customHeight="1" thickTop="1" thickBot="1">
      <c r="A15" s="709">
        <v>4</v>
      </c>
      <c r="B15" s="650"/>
      <c r="C15" s="13" t="s">
        <v>134</v>
      </c>
      <c r="D15" s="650"/>
      <c r="E15" s="714">
        <f>'ADJ DETAIL-INPUT'!AX55</f>
        <v>109318.1589190096</v>
      </c>
      <c r="F15" s="23"/>
      <c r="G15" s="23"/>
      <c r="H15" s="23"/>
      <c r="I15" s="23"/>
      <c r="J15" s="151"/>
      <c r="K15" s="592"/>
      <c r="L15" s="593"/>
      <c r="M15" s="594"/>
      <c r="N15" s="595"/>
      <c r="O15" s="596"/>
      <c r="P15" s="603"/>
      <c r="Q15" s="428"/>
      <c r="R15" s="125"/>
      <c r="T15" s="94"/>
      <c r="U15" s="133"/>
      <c r="V15" s="133"/>
      <c r="W15" s="133"/>
      <c r="X15" s="275" t="s">
        <v>233</v>
      </c>
      <c r="Y15" s="275" t="s">
        <v>234</v>
      </c>
      <c r="AE15" s="194"/>
    </row>
    <row r="16" spans="1:52" ht="14.25" customHeight="1">
      <c r="A16" s="709"/>
      <c r="B16" s="650"/>
      <c r="C16" s="13"/>
      <c r="D16" s="650"/>
      <c r="E16" s="13"/>
      <c r="F16" s="13"/>
      <c r="G16" s="13"/>
      <c r="H16" s="13"/>
      <c r="I16" s="13"/>
      <c r="K16" s="173"/>
      <c r="Q16" s="173"/>
      <c r="R16" s="126"/>
      <c r="S16" s="13" t="s">
        <v>132</v>
      </c>
      <c r="T16" s="94"/>
      <c r="U16" s="133" t="e">
        <f>#REF!</f>
        <v>#REF!</v>
      </c>
      <c r="V16" s="133" t="e">
        <f>#REF!</f>
        <v>#REF!</v>
      </c>
      <c r="W16" s="133" t="e">
        <f>ROUND(U16*V16,4)</f>
        <v>#REF!</v>
      </c>
      <c r="X16" s="276" t="e">
        <f>SUM(W12:W16)</f>
        <v>#REF!</v>
      </c>
      <c r="Y16" s="276" t="e">
        <f>W12+W16</f>
        <v>#REF!</v>
      </c>
    </row>
    <row r="17" spans="1:46" ht="14.25" customHeight="1">
      <c r="A17" s="709">
        <v>5</v>
      </c>
      <c r="B17" s="650"/>
      <c r="C17" s="13" t="s">
        <v>135</v>
      </c>
      <c r="D17" s="650"/>
      <c r="E17" s="26">
        <f>E13-E15</f>
        <v>-12979.413819009598</v>
      </c>
      <c r="F17" s="26"/>
      <c r="G17" s="26"/>
      <c r="H17" s="26"/>
      <c r="I17" s="26"/>
      <c r="J17" s="26"/>
      <c r="N17" s="125"/>
      <c r="O17" s="417"/>
      <c r="T17" s="94"/>
      <c r="U17" s="133"/>
      <c r="V17" s="133"/>
      <c r="W17" s="133"/>
      <c r="Y17" s="127"/>
    </row>
    <row r="18" spans="1:46" ht="14.25" customHeight="1">
      <c r="A18" s="709"/>
      <c r="B18" s="650"/>
      <c r="C18" s="13"/>
      <c r="D18" s="650"/>
      <c r="E18" s="13"/>
      <c r="F18" s="13"/>
      <c r="G18" s="13"/>
      <c r="H18" s="13"/>
      <c r="I18" s="13"/>
      <c r="S18" s="13" t="s">
        <v>133</v>
      </c>
      <c r="T18" s="94"/>
      <c r="U18" s="133"/>
      <c r="V18" s="133"/>
      <c r="W18" s="133">
        <v>0</v>
      </c>
    </row>
    <row r="19" spans="1:46" ht="14.25" customHeight="1">
      <c r="A19" s="709">
        <v>6</v>
      </c>
      <c r="B19" s="650"/>
      <c r="C19" s="13" t="s">
        <v>137</v>
      </c>
      <c r="D19" s="650"/>
      <c r="E19" s="715">
        <f>'CF '!E24</f>
        <v>0.62</v>
      </c>
      <c r="F19" s="13"/>
      <c r="G19" s="13"/>
      <c r="H19" s="13"/>
      <c r="I19" s="13"/>
      <c r="T19" s="94"/>
      <c r="U19" s="133"/>
      <c r="V19" s="133"/>
      <c r="W19" s="133"/>
    </row>
    <row r="20" spans="1:46" ht="38.25" customHeight="1">
      <c r="A20" s="709"/>
      <c r="B20" s="650"/>
      <c r="C20" s="13"/>
      <c r="D20" s="650"/>
      <c r="E20" s="13"/>
      <c r="F20" s="13"/>
      <c r="G20" s="13"/>
      <c r="H20" s="503"/>
      <c r="I20" s="503"/>
      <c r="J20" s="15"/>
      <c r="L20" s="15"/>
      <c r="S20" s="13" t="s">
        <v>11</v>
      </c>
      <c r="T20" s="94"/>
      <c r="U20" s="133">
        <f>N12</f>
        <v>0.48499999999999999</v>
      </c>
      <c r="V20" s="133">
        <f>O12</f>
        <v>9.5000000000000001E-2</v>
      </c>
      <c r="W20" s="133">
        <f>ROUND(U20*V20,4)</f>
        <v>4.6100000000000002E-2</v>
      </c>
    </row>
    <row r="21" spans="1:46" ht="14.25" customHeight="1">
      <c r="A21" s="709">
        <v>7</v>
      </c>
      <c r="B21" s="650"/>
      <c r="C21" s="13" t="s">
        <v>734</v>
      </c>
      <c r="D21" s="650"/>
      <c r="E21" s="23">
        <f>ROUND(E17/E19,0)</f>
        <v>-20935</v>
      </c>
      <c r="F21" s="23"/>
      <c r="G21" s="23"/>
      <c r="H21" s="504"/>
      <c r="I21" s="505"/>
      <c r="J21" s="23"/>
      <c r="L21" s="555"/>
      <c r="T21" s="94"/>
      <c r="U21" s="68"/>
      <c r="V21" s="68"/>
      <c r="W21" s="133"/>
    </row>
    <row r="22" spans="1:46" ht="14.25" customHeight="1">
      <c r="A22" s="709"/>
      <c r="B22" s="690"/>
      <c r="C22" s="13"/>
      <c r="D22" s="650"/>
      <c r="E22" s="13"/>
      <c r="F22" s="13"/>
      <c r="G22" s="13"/>
      <c r="H22" s="15"/>
      <c r="I22" s="122"/>
      <c r="J22" s="15"/>
      <c r="K22" s="122"/>
      <c r="L22" s="122"/>
      <c r="M22" s="122"/>
      <c r="O22" s="160"/>
      <c r="P22" s="122"/>
      <c r="Q22" s="122"/>
      <c r="R22" s="122"/>
      <c r="S22" s="122"/>
      <c r="T22" s="148"/>
      <c r="U22" s="433"/>
      <c r="V22" s="433"/>
      <c r="W22" s="434"/>
      <c r="X22" s="122"/>
      <c r="Y22" s="122"/>
      <c r="Z22" s="122"/>
      <c r="AE22" s="194"/>
    </row>
    <row r="23" spans="1:46" ht="14.25" customHeight="1">
      <c r="A23" s="709">
        <v>8</v>
      </c>
      <c r="B23" s="690"/>
      <c r="C23" s="13" t="s">
        <v>728</v>
      </c>
      <c r="D23" s="650"/>
      <c r="E23" s="23">
        <f>'ADJ DETAIL-INPUT'!AX14+'ADJ DETAIL-INPUT'!AX15</f>
        <v>499982</v>
      </c>
      <c r="F23" s="23"/>
      <c r="G23" s="23"/>
      <c r="H23" s="23"/>
      <c r="I23" s="191"/>
      <c r="J23" s="15"/>
      <c r="K23" s="122"/>
      <c r="L23" s="191"/>
      <c r="M23" s="122"/>
      <c r="O23" s="160"/>
      <c r="P23" s="122"/>
      <c r="Q23" s="122"/>
      <c r="R23" s="122"/>
      <c r="S23" s="122"/>
      <c r="T23" s="148"/>
      <c r="U23" s="433"/>
      <c r="V23" s="433"/>
      <c r="W23" s="434"/>
      <c r="X23" s="122"/>
      <c r="Y23" s="122"/>
      <c r="Z23" s="122"/>
      <c r="AM23" s="606"/>
      <c r="AT23" s="606"/>
    </row>
    <row r="24" spans="1:46" ht="14.25" customHeight="1">
      <c r="A24" s="709"/>
      <c r="B24" s="690"/>
      <c r="C24" s="13"/>
      <c r="D24" s="650"/>
      <c r="E24" s="13"/>
      <c r="F24" s="13"/>
      <c r="G24" s="13"/>
      <c r="H24" s="15"/>
      <c r="I24" s="122"/>
      <c r="J24" s="15"/>
      <c r="K24" s="435"/>
      <c r="L24" s="122"/>
      <c r="M24" s="122"/>
      <c r="O24" s="160"/>
      <c r="P24" s="122"/>
      <c r="Q24" s="122"/>
      <c r="R24" s="122"/>
      <c r="S24" s="122"/>
      <c r="T24" s="148"/>
      <c r="U24" s="433"/>
      <c r="V24" s="433"/>
      <c r="W24" s="434"/>
      <c r="X24" s="122"/>
      <c r="Y24" s="122"/>
      <c r="Z24" s="122"/>
    </row>
    <row r="25" spans="1:46" ht="14.25" customHeight="1" thickBot="1">
      <c r="A25" s="709">
        <v>9</v>
      </c>
      <c r="B25" s="690"/>
      <c r="C25" s="13" t="s">
        <v>735</v>
      </c>
      <c r="D25" s="650"/>
      <c r="E25" s="716">
        <f>ROUND(E21/E23,4)</f>
        <v>-4.19E-2</v>
      </c>
      <c r="F25" s="277"/>
      <c r="G25" s="277"/>
      <c r="H25" s="277"/>
      <c r="I25" s="506"/>
      <c r="J25" s="15"/>
      <c r="K25" s="122"/>
      <c r="L25" s="506"/>
      <c r="M25" s="122"/>
      <c r="O25" s="160"/>
      <c r="P25" s="122"/>
      <c r="Q25" s="122"/>
      <c r="R25" s="122"/>
      <c r="S25" s="122"/>
      <c r="T25" s="191"/>
      <c r="U25" s="434"/>
      <c r="V25" s="433"/>
      <c r="W25" s="434"/>
      <c r="X25" s="122"/>
      <c r="Y25" s="122"/>
      <c r="Z25" s="122"/>
    </row>
    <row r="26" spans="1:46" ht="14.25" customHeight="1" thickTop="1">
      <c r="E26" s="279"/>
      <c r="H26" s="279"/>
      <c r="I26" s="279"/>
      <c r="J26" s="15"/>
      <c r="K26" s="436"/>
      <c r="L26" s="437"/>
      <c r="M26" s="437"/>
      <c r="N26" s="437"/>
      <c r="O26" s="437"/>
      <c r="P26" s="437"/>
      <c r="Q26" s="437"/>
      <c r="R26" s="122"/>
      <c r="S26" s="122"/>
      <c r="T26" s="122"/>
      <c r="U26" s="122"/>
      <c r="V26" s="122"/>
      <c r="W26" s="122"/>
      <c r="X26" s="122"/>
      <c r="Y26" s="122"/>
      <c r="Z26" s="122"/>
    </row>
    <row r="27" spans="1:46" ht="14.25" customHeight="1">
      <c r="A27" s="709">
        <v>10</v>
      </c>
      <c r="B27" s="279"/>
      <c r="C27" s="279" t="s">
        <v>729</v>
      </c>
      <c r="D27" s="279"/>
      <c r="E27" s="23">
        <f>E21+E23</f>
        <v>479047</v>
      </c>
      <c r="F27" s="279"/>
      <c r="G27" s="279"/>
      <c r="H27" s="279"/>
      <c r="I27" s="279"/>
      <c r="J27" s="15"/>
      <c r="K27" s="438"/>
      <c r="L27" s="438"/>
      <c r="M27" s="438"/>
      <c r="N27" s="437"/>
      <c r="O27" s="439"/>
      <c r="P27" s="437"/>
      <c r="Q27" s="438"/>
      <c r="R27" s="122"/>
      <c r="S27" s="122"/>
      <c r="T27" s="122"/>
      <c r="U27" s="122"/>
      <c r="V27" s="122"/>
      <c r="W27" s="122"/>
      <c r="X27" s="122"/>
      <c r="Y27" s="122"/>
      <c r="Z27" s="122"/>
    </row>
    <row r="28" spans="1:46" ht="14.25" customHeight="1">
      <c r="A28" s="709"/>
      <c r="B28" s="279"/>
      <c r="C28" s="279"/>
      <c r="D28" s="279"/>
      <c r="E28" s="23"/>
      <c r="F28" s="279"/>
      <c r="G28" s="279"/>
      <c r="H28" s="279"/>
      <c r="I28" s="279"/>
      <c r="J28" s="15"/>
      <c r="K28" s="438"/>
      <c r="L28" s="438"/>
      <c r="M28" s="438"/>
      <c r="N28" s="437"/>
      <c r="O28" s="439"/>
      <c r="P28" s="437"/>
      <c r="Q28" s="438"/>
      <c r="R28" s="122"/>
      <c r="S28" s="122"/>
      <c r="T28" s="122"/>
      <c r="U28" s="122"/>
      <c r="V28" s="122"/>
      <c r="W28" s="122"/>
      <c r="X28" s="122"/>
      <c r="Y28" s="122"/>
      <c r="Z28" s="122"/>
    </row>
    <row r="29" spans="1:46" ht="14.25" customHeight="1">
      <c r="A29" s="709">
        <v>11</v>
      </c>
      <c r="B29" s="279"/>
      <c r="C29" s="279" t="s">
        <v>730</v>
      </c>
      <c r="D29" s="279"/>
      <c r="E29" s="23">
        <f>E31-E27</f>
        <v>14723</v>
      </c>
      <c r="F29" s="279"/>
      <c r="G29" s="279"/>
      <c r="H29" s="279"/>
      <c r="I29" s="279"/>
      <c r="J29" s="15"/>
      <c r="K29" s="438"/>
      <c r="L29" s="122"/>
      <c r="M29" s="437"/>
      <c r="N29" s="437"/>
      <c r="O29" s="437"/>
      <c r="P29" s="437"/>
      <c r="Q29" s="438"/>
      <c r="R29" s="122"/>
      <c r="S29" s="122"/>
      <c r="T29" s="122"/>
      <c r="U29" s="122"/>
      <c r="V29" s="122"/>
      <c r="W29" s="122"/>
      <c r="X29" s="122"/>
      <c r="Y29" s="122"/>
      <c r="Z29" s="122"/>
    </row>
    <row r="30" spans="1:46" ht="14.25" customHeight="1">
      <c r="A30" s="709"/>
      <c r="B30" s="279"/>
      <c r="C30" s="279"/>
      <c r="D30" s="279"/>
      <c r="E30" s="23"/>
      <c r="F30" s="279"/>
      <c r="G30" s="279"/>
      <c r="H30" s="279"/>
      <c r="I30" s="279"/>
      <c r="J30" s="15"/>
      <c r="K30" s="438"/>
      <c r="L30" s="122"/>
      <c r="M30" s="437"/>
      <c r="N30" s="437"/>
      <c r="O30" s="437"/>
      <c r="P30" s="437"/>
      <c r="Q30" s="438"/>
      <c r="R30" s="122"/>
      <c r="S30" s="122"/>
      <c r="T30" s="122"/>
      <c r="U30" s="122"/>
      <c r="V30" s="122"/>
      <c r="W30" s="122"/>
      <c r="X30" s="122"/>
      <c r="Y30" s="122"/>
      <c r="Z30" s="122"/>
    </row>
    <row r="31" spans="1:46" ht="14.25" customHeight="1">
      <c r="A31" s="709">
        <v>12</v>
      </c>
      <c r="B31" s="279"/>
      <c r="C31" s="279" t="s">
        <v>736</v>
      </c>
      <c r="D31" s="279"/>
      <c r="E31" s="23">
        <v>493770</v>
      </c>
      <c r="F31" s="279"/>
      <c r="G31" s="279"/>
      <c r="H31" s="279"/>
      <c r="I31" s="279"/>
      <c r="J31" s="15"/>
      <c r="K31" s="438"/>
      <c r="L31" s="122"/>
      <c r="M31" s="437"/>
      <c r="N31" s="437"/>
      <c r="O31" s="437"/>
      <c r="P31" s="437"/>
      <c r="Q31" s="438"/>
      <c r="R31" s="122"/>
      <c r="S31" s="122"/>
      <c r="T31" s="122"/>
      <c r="U31" s="122"/>
      <c r="V31" s="122"/>
      <c r="W31" s="122"/>
      <c r="X31" s="122"/>
      <c r="Y31" s="122"/>
      <c r="Z31" s="122"/>
    </row>
    <row r="32" spans="1:46" ht="14.25" customHeight="1" thickBot="1">
      <c r="A32" s="709"/>
      <c r="B32" s="279"/>
      <c r="C32" s="279"/>
      <c r="D32" s="279"/>
      <c r="E32" s="280"/>
      <c r="F32" s="279"/>
      <c r="G32" s="279"/>
      <c r="H32" s="279"/>
      <c r="I32" s="279"/>
      <c r="J32" s="15"/>
      <c r="K32" s="438"/>
      <c r="L32" s="437"/>
      <c r="M32" s="437"/>
      <c r="N32" s="437"/>
      <c r="O32" s="437"/>
      <c r="P32" s="437"/>
      <c r="Q32" s="438"/>
      <c r="R32" s="122"/>
      <c r="S32" s="122"/>
      <c r="T32" s="122"/>
      <c r="U32" s="122"/>
      <c r="V32" s="122"/>
      <c r="W32" s="122"/>
      <c r="X32" s="122"/>
      <c r="Y32" s="122"/>
      <c r="Z32" s="122"/>
    </row>
    <row r="33" spans="1:46" ht="14.25" customHeight="1" thickBot="1">
      <c r="A33" s="709">
        <v>13</v>
      </c>
      <c r="B33" s="279"/>
      <c r="C33" s="279" t="s">
        <v>737</v>
      </c>
      <c r="D33" s="279"/>
      <c r="E33" s="622">
        <f>E31-E23</f>
        <v>-6212</v>
      </c>
      <c r="F33" s="279"/>
      <c r="G33" s="279"/>
      <c r="H33" s="279"/>
      <c r="I33" s="279"/>
      <c r="J33" s="15"/>
      <c r="K33" s="438"/>
      <c r="L33" s="437"/>
      <c r="M33" s="437"/>
      <c r="N33" s="437"/>
      <c r="O33" s="437"/>
      <c r="P33" s="437"/>
      <c r="Q33" s="438"/>
      <c r="R33" s="122"/>
      <c r="S33" s="122"/>
      <c r="T33" s="122"/>
      <c r="U33" s="122"/>
      <c r="V33" s="122"/>
      <c r="W33" s="122"/>
      <c r="X33" s="122"/>
      <c r="Y33" s="122"/>
      <c r="Z33" s="122"/>
    </row>
    <row r="34" spans="1:46" ht="14.25" customHeight="1">
      <c r="A34" s="709"/>
      <c r="B34" s="279"/>
      <c r="C34" s="279"/>
      <c r="D34" s="279"/>
      <c r="E34" s="280"/>
      <c r="F34" s="279"/>
      <c r="G34" s="279"/>
      <c r="H34" s="279"/>
      <c r="I34" s="279"/>
      <c r="J34" s="15"/>
      <c r="K34" s="438"/>
      <c r="L34" s="437"/>
      <c r="M34" s="437"/>
      <c r="N34" s="437"/>
      <c r="O34" s="437"/>
      <c r="P34" s="437"/>
      <c r="Q34" s="438"/>
      <c r="R34" s="122"/>
      <c r="S34" s="122"/>
      <c r="T34" s="122"/>
      <c r="U34" s="122"/>
      <c r="V34" s="122"/>
      <c r="W34" s="122"/>
      <c r="X34" s="122"/>
      <c r="Y34" s="122"/>
      <c r="Z34" s="122"/>
    </row>
    <row r="35" spans="1:46" ht="14.25" customHeight="1" thickBot="1">
      <c r="A35" s="709">
        <v>14</v>
      </c>
      <c r="B35" s="279"/>
      <c r="C35" s="13" t="s">
        <v>738</v>
      </c>
      <c r="D35" s="279"/>
      <c r="E35" s="619">
        <f>E33/E23</f>
        <v>-1.2424447280102084E-2</v>
      </c>
      <c r="F35" s="279"/>
      <c r="G35" s="279"/>
      <c r="H35" s="279"/>
      <c r="I35" s="279"/>
      <c r="J35" s="15"/>
      <c r="K35" s="438"/>
      <c r="L35" s="437"/>
      <c r="M35" s="437"/>
      <c r="N35" s="437"/>
      <c r="O35" s="437"/>
      <c r="P35" s="437"/>
      <c r="Q35" s="438"/>
      <c r="R35" s="122"/>
      <c r="S35" s="122"/>
      <c r="T35" s="122"/>
      <c r="U35" s="122"/>
      <c r="V35" s="122"/>
      <c r="W35" s="122"/>
      <c r="X35" s="122"/>
      <c r="Y35" s="122"/>
      <c r="Z35" s="122"/>
    </row>
    <row r="36" spans="1:46" ht="14.25" customHeight="1" thickTop="1">
      <c r="A36" s="709"/>
      <c r="B36" s="279"/>
      <c r="C36" s="279"/>
      <c r="D36" s="279"/>
      <c r="E36" s="280"/>
      <c r="F36" s="279"/>
      <c r="G36" s="279"/>
      <c r="H36" s="279"/>
      <c r="I36" s="279"/>
      <c r="J36" s="15"/>
      <c r="K36" s="438"/>
      <c r="L36" s="437"/>
      <c r="M36" s="437"/>
      <c r="N36" s="437"/>
      <c r="O36" s="437"/>
      <c r="P36" s="437"/>
      <c r="Q36" s="438"/>
      <c r="R36" s="122"/>
      <c r="S36" s="122"/>
      <c r="T36" s="122"/>
      <c r="U36" s="122"/>
      <c r="V36" s="122"/>
      <c r="W36" s="122"/>
      <c r="X36" s="122"/>
      <c r="Y36" s="122"/>
      <c r="Z36" s="122"/>
    </row>
    <row r="37" spans="1:46" ht="14.25" customHeight="1">
      <c r="A37" s="279"/>
      <c r="B37" s="279"/>
      <c r="C37" s="279"/>
      <c r="D37" s="279"/>
      <c r="E37" s="280"/>
      <c r="F37" s="279"/>
      <c r="G37" s="279"/>
      <c r="H37" s="279"/>
      <c r="I37" s="279"/>
      <c r="J37" s="15"/>
      <c r="K37" s="438"/>
      <c r="L37" s="437"/>
      <c r="M37" s="437"/>
      <c r="N37" s="437"/>
      <c r="O37" s="437"/>
      <c r="P37" s="437"/>
      <c r="Q37" s="438"/>
      <c r="R37" s="122"/>
      <c r="S37" s="122"/>
      <c r="T37" s="122"/>
      <c r="U37" s="122"/>
      <c r="V37" s="122"/>
      <c r="W37" s="122"/>
      <c r="X37" s="122"/>
      <c r="Y37" s="122"/>
      <c r="Z37" s="122"/>
    </row>
    <row r="38" spans="1:46" ht="14.25" customHeight="1">
      <c r="A38" s="279"/>
      <c r="B38" s="279"/>
      <c r="C38" s="279"/>
      <c r="D38" s="279"/>
      <c r="E38" s="280"/>
      <c r="F38" s="279"/>
      <c r="G38" s="279"/>
      <c r="H38" s="279"/>
      <c r="I38" s="279"/>
      <c r="J38" s="15"/>
      <c r="K38" s="438"/>
      <c r="L38" s="438"/>
      <c r="M38" s="438"/>
      <c r="N38" s="438"/>
      <c r="O38" s="439"/>
      <c r="P38" s="438"/>
      <c r="Q38" s="122"/>
      <c r="R38" s="122"/>
      <c r="S38" s="122"/>
      <c r="T38" s="122"/>
      <c r="U38" s="122"/>
      <c r="V38" s="122"/>
      <c r="W38" s="122"/>
      <c r="X38" s="122"/>
      <c r="Y38" s="122"/>
      <c r="Z38" s="122"/>
    </row>
    <row r="39" spans="1:46" ht="14.25" customHeight="1">
      <c r="A39" s="279"/>
      <c r="B39" s="482" t="s">
        <v>630</v>
      </c>
      <c r="C39" s="482"/>
      <c r="E39" s="483" t="s">
        <v>92</v>
      </c>
      <c r="F39" s="279"/>
      <c r="G39" s="279"/>
      <c r="H39" s="279"/>
      <c r="I39" s="279"/>
      <c r="J39" s="15"/>
      <c r="K39" s="438"/>
      <c r="L39" s="122"/>
      <c r="M39" s="191"/>
      <c r="N39" s="434"/>
      <c r="O39" s="440"/>
      <c r="P39" s="434"/>
      <c r="Q39" s="441"/>
      <c r="R39" s="122"/>
      <c r="S39" s="122"/>
      <c r="T39" s="122"/>
      <c r="U39" s="122"/>
      <c r="V39" s="122"/>
      <c r="W39" s="122"/>
      <c r="X39" s="122"/>
      <c r="Y39" s="122"/>
      <c r="Z39" s="122"/>
      <c r="AT39" s="606"/>
    </row>
    <row r="40" spans="1:46" ht="14.25" customHeight="1">
      <c r="A40" s="279"/>
      <c r="B40" s="482" t="s">
        <v>631</v>
      </c>
      <c r="C40" s="482"/>
      <c r="E40" s="483" t="s">
        <v>627</v>
      </c>
      <c r="F40" s="279"/>
      <c r="G40" s="279"/>
      <c r="H40" s="279"/>
      <c r="I40" s="279"/>
      <c r="J40" s="15"/>
      <c r="K40" s="438"/>
      <c r="L40" s="122"/>
      <c r="M40" s="148"/>
      <c r="N40" s="434"/>
      <c r="O40" s="440"/>
      <c r="P40" s="434"/>
      <c r="Q40" s="442"/>
      <c r="R40" s="122"/>
      <c r="S40" s="122"/>
      <c r="T40" s="122"/>
      <c r="U40" s="122"/>
      <c r="V40" s="122"/>
      <c r="W40" s="122"/>
      <c r="X40" s="122"/>
      <c r="Y40" s="122"/>
      <c r="Z40" s="122"/>
    </row>
    <row r="41" spans="1:46" ht="14.25" customHeight="1">
      <c r="A41" s="279"/>
      <c r="B41" s="490" t="s">
        <v>632</v>
      </c>
      <c r="C41" s="482"/>
      <c r="E41" s="484"/>
      <c r="F41" s="279"/>
      <c r="G41" s="279"/>
      <c r="H41" s="279"/>
      <c r="I41" s="279"/>
      <c r="J41" s="15"/>
      <c r="K41" s="438"/>
      <c r="L41" s="122"/>
      <c r="M41" s="148"/>
      <c r="N41" s="434"/>
      <c r="O41" s="440"/>
      <c r="P41" s="434"/>
      <c r="Q41" s="122"/>
      <c r="R41" s="122"/>
      <c r="S41" s="122"/>
      <c r="T41" s="122"/>
      <c r="U41" s="122"/>
      <c r="V41" s="122"/>
      <c r="W41" s="122"/>
      <c r="X41" s="122"/>
      <c r="Y41" s="122"/>
      <c r="Z41" s="122"/>
      <c r="AK41" s="13">
        <v>335.99099999999999</v>
      </c>
    </row>
    <row r="42" spans="1:46" ht="14.25" customHeight="1">
      <c r="A42" s="279"/>
      <c r="B42" s="482" t="s">
        <v>633</v>
      </c>
      <c r="C42" s="482"/>
      <c r="E42" s="485">
        <f>E9</f>
        <v>1321519.1375255887</v>
      </c>
      <c r="F42" s="279"/>
      <c r="G42" s="279"/>
      <c r="H42" s="279"/>
      <c r="I42" s="279"/>
      <c r="J42" s="15"/>
      <c r="K42" s="438"/>
      <c r="L42" s="122"/>
      <c r="M42" s="148"/>
      <c r="N42" s="433"/>
      <c r="O42" s="443"/>
      <c r="P42" s="434"/>
      <c r="Q42" s="438"/>
      <c r="R42" s="122"/>
      <c r="S42" s="122"/>
      <c r="T42" s="122"/>
      <c r="U42" s="122"/>
      <c r="V42" s="122"/>
      <c r="W42" s="122"/>
      <c r="X42" s="122"/>
      <c r="Y42" s="122"/>
      <c r="Z42" s="122"/>
    </row>
    <row r="43" spans="1:46" ht="14.25" customHeight="1">
      <c r="A43" s="279"/>
      <c r="B43" s="482" t="s">
        <v>634</v>
      </c>
      <c r="C43" s="482"/>
      <c r="E43" s="486">
        <f>N12</f>
        <v>0.48499999999999999</v>
      </c>
      <c r="F43" s="279"/>
      <c r="G43" s="279"/>
      <c r="H43" s="279"/>
      <c r="I43" s="279"/>
      <c r="J43" s="15"/>
      <c r="K43" s="438"/>
      <c r="L43" s="122"/>
      <c r="M43" s="191"/>
      <c r="N43" s="434"/>
      <c r="O43" s="443"/>
      <c r="P43" s="434"/>
      <c r="Q43" s="438"/>
      <c r="R43" s="122"/>
      <c r="S43" s="122"/>
      <c r="T43" s="122"/>
      <c r="U43" s="122"/>
      <c r="V43" s="122"/>
      <c r="W43" s="122"/>
      <c r="X43" s="122"/>
      <c r="Y43" s="122"/>
      <c r="Z43" s="122"/>
    </row>
    <row r="44" spans="1:46" ht="14.25" customHeight="1">
      <c r="A44" s="279"/>
      <c r="B44" s="482" t="s">
        <v>635</v>
      </c>
      <c r="C44" s="482"/>
      <c r="E44" s="487">
        <f>ROUND(E42*E43,0)</f>
        <v>640937</v>
      </c>
      <c r="F44" s="279"/>
      <c r="G44" s="279"/>
      <c r="H44" s="279"/>
      <c r="I44" s="279"/>
      <c r="J44" s="15"/>
      <c r="K44" s="438"/>
      <c r="L44" s="122"/>
      <c r="M44" s="148"/>
      <c r="N44" s="434"/>
      <c r="O44" s="440"/>
      <c r="P44" s="434"/>
      <c r="Q44" s="438"/>
      <c r="R44" s="122"/>
      <c r="S44" s="122"/>
      <c r="T44" s="122"/>
      <c r="U44" s="122"/>
      <c r="V44" s="122"/>
      <c r="W44" s="122"/>
      <c r="X44" s="122"/>
      <c r="Y44" s="122"/>
      <c r="Z44" s="122"/>
    </row>
    <row r="45" spans="1:46" ht="14.25" customHeight="1">
      <c r="A45" s="279"/>
      <c r="B45" s="482" t="s">
        <v>636</v>
      </c>
      <c r="C45" s="482"/>
      <c r="E45" s="488"/>
      <c r="F45" s="279"/>
      <c r="G45" s="279"/>
      <c r="H45" s="279"/>
      <c r="I45" s="279"/>
      <c r="J45" s="15"/>
      <c r="K45" s="122"/>
      <c r="L45" s="122"/>
      <c r="M45" s="122"/>
      <c r="N45" s="122"/>
      <c r="O45" s="160"/>
      <c r="P45" s="122"/>
      <c r="Q45" s="122"/>
      <c r="R45" s="122"/>
      <c r="S45" s="122"/>
      <c r="T45" s="122"/>
      <c r="U45" s="122"/>
      <c r="V45" s="122"/>
      <c r="W45" s="122"/>
      <c r="X45" s="122"/>
      <c r="Y45" s="122"/>
      <c r="Z45" s="122"/>
    </row>
    <row r="46" spans="1:46" ht="14.25" customHeight="1">
      <c r="A46" s="279"/>
      <c r="B46" s="482"/>
      <c r="C46" s="482" t="s">
        <v>628</v>
      </c>
      <c r="E46" s="485">
        <f>E13</f>
        <v>96338.7451</v>
      </c>
      <c r="F46" s="279"/>
      <c r="G46" s="279"/>
      <c r="H46" s="279"/>
      <c r="I46" s="279"/>
      <c r="J46" s="15"/>
      <c r="K46" s="122"/>
      <c r="L46" s="122"/>
      <c r="M46" s="122"/>
      <c r="N46" s="122"/>
      <c r="O46" s="160"/>
      <c r="P46" s="122"/>
      <c r="Q46" s="122"/>
      <c r="R46" s="122"/>
      <c r="S46" s="122"/>
      <c r="T46" s="122"/>
      <c r="U46" s="122"/>
      <c r="V46" s="122"/>
      <c r="W46" s="122"/>
      <c r="X46" s="122"/>
      <c r="Y46" s="122"/>
      <c r="Z46" s="122"/>
    </row>
    <row r="47" spans="1:46" ht="14.25" customHeight="1">
      <c r="A47" s="279"/>
      <c r="B47" s="482"/>
      <c r="C47" s="482" t="s">
        <v>629</v>
      </c>
      <c r="E47" s="492">
        <f>'no print-DEBT CALC'!G58*-1</f>
        <v>-35299.564710176906</v>
      </c>
      <c r="F47" s="279"/>
      <c r="G47" s="279"/>
      <c r="H47" s="279"/>
      <c r="I47" s="279"/>
      <c r="J47" s="15"/>
      <c r="K47" s="122"/>
      <c r="L47" s="122"/>
      <c r="M47" s="122"/>
      <c r="N47" s="122"/>
      <c r="O47" s="160"/>
      <c r="P47" s="208"/>
      <c r="Q47" s="122"/>
      <c r="R47" s="122"/>
      <c r="S47" s="122"/>
      <c r="T47" s="122"/>
      <c r="U47" s="122"/>
      <c r="V47" s="122"/>
      <c r="W47" s="122"/>
      <c r="X47" s="122"/>
      <c r="Y47" s="122"/>
      <c r="Z47" s="122"/>
    </row>
    <row r="48" spans="1:46" ht="14.25" customHeight="1">
      <c r="A48" s="279"/>
      <c r="B48" s="482" t="s">
        <v>637</v>
      </c>
      <c r="C48" s="482"/>
      <c r="E48" s="489">
        <f>SUM(E46:E47)</f>
        <v>61039.180389823094</v>
      </c>
      <c r="F48" s="279"/>
      <c r="G48" s="279"/>
      <c r="H48" s="279"/>
      <c r="I48" s="279"/>
      <c r="J48" s="15"/>
      <c r="K48" s="122"/>
      <c r="L48" s="122"/>
      <c r="M48" s="122"/>
      <c r="N48" s="122"/>
      <c r="O48" s="160"/>
      <c r="P48" s="208"/>
      <c r="Q48" s="122"/>
      <c r="R48" s="122"/>
      <c r="S48" s="122"/>
      <c r="T48" s="122"/>
      <c r="U48" s="122"/>
      <c r="V48" s="122"/>
      <c r="W48" s="122"/>
      <c r="X48" s="122"/>
      <c r="Y48" s="122"/>
      <c r="Z48" s="122"/>
    </row>
    <row r="49" spans="1:48" ht="14.25" customHeight="1" thickBot="1">
      <c r="A49" s="279"/>
      <c r="B49" s="482" t="s">
        <v>631</v>
      </c>
      <c r="C49" s="482"/>
      <c r="E49" s="491">
        <f>ROUND(E48/E44,5)</f>
        <v>9.5229999999999995E-2</v>
      </c>
      <c r="F49" s="279"/>
      <c r="G49" s="279"/>
      <c r="H49" s="279"/>
      <c r="I49" s="279"/>
      <c r="J49" s="15"/>
      <c r="K49" s="122"/>
      <c r="L49" s="122"/>
      <c r="M49" s="122"/>
      <c r="N49" s="122"/>
      <c r="O49" s="160"/>
      <c r="P49" s="122"/>
      <c r="Q49" s="122"/>
      <c r="R49" s="122"/>
      <c r="S49" s="122"/>
      <c r="T49" s="122"/>
      <c r="U49" s="122"/>
      <c r="V49" s="122"/>
      <c r="W49" s="122"/>
      <c r="X49" s="122"/>
      <c r="Y49" s="122"/>
      <c r="Z49" s="122"/>
      <c r="AT49" s="606"/>
      <c r="AV49" s="606"/>
    </row>
    <row r="50" spans="1:48" ht="14.25" customHeight="1" thickTop="1">
      <c r="A50" s="279"/>
      <c r="B50" s="279"/>
      <c r="C50" s="279"/>
      <c r="D50" s="279"/>
      <c r="E50" s="279"/>
      <c r="F50" s="279"/>
      <c r="G50" s="279"/>
      <c r="H50" s="279"/>
      <c r="I50" s="279"/>
      <c r="J50" s="15"/>
      <c r="K50" s="444"/>
      <c r="L50" s="122"/>
      <c r="M50" s="122"/>
      <c r="N50" s="122"/>
      <c r="O50" s="160"/>
      <c r="P50" s="208"/>
      <c r="Q50" s="122"/>
      <c r="R50" s="122"/>
      <c r="S50" s="122"/>
      <c r="T50" s="122"/>
      <c r="U50" s="122"/>
      <c r="V50" s="122"/>
      <c r="W50" s="122"/>
      <c r="X50" s="122"/>
      <c r="Y50" s="122"/>
      <c r="Z50" s="122"/>
    </row>
    <row r="51" spans="1:48" ht="14.25" customHeight="1">
      <c r="K51" s="444"/>
      <c r="L51" s="122"/>
      <c r="M51" s="122"/>
      <c r="N51" s="122"/>
      <c r="O51" s="160"/>
      <c r="P51" s="208"/>
      <c r="Q51" s="122"/>
      <c r="R51" s="122"/>
      <c r="S51" s="122"/>
      <c r="T51" s="122"/>
      <c r="U51" s="122"/>
      <c r="V51" s="122"/>
      <c r="W51" s="122"/>
      <c r="X51" s="122"/>
      <c r="Y51" s="122"/>
      <c r="Z51" s="122"/>
    </row>
    <row r="52" spans="1:48" ht="14.25" customHeight="1">
      <c r="K52" s="122"/>
      <c r="L52" s="122"/>
      <c r="M52" s="122"/>
      <c r="N52" s="122"/>
      <c r="O52" s="160"/>
      <c r="P52" s="122"/>
      <c r="Q52" s="122"/>
      <c r="R52" s="122"/>
      <c r="S52" s="122"/>
      <c r="T52" s="122"/>
      <c r="U52" s="122"/>
      <c r="V52" s="122"/>
      <c r="W52" s="122"/>
      <c r="X52" s="122"/>
      <c r="Y52" s="122"/>
      <c r="Z52" s="122"/>
    </row>
    <row r="53" spans="1:48" ht="14.25" customHeight="1">
      <c r="K53" s="122"/>
      <c r="L53" s="122"/>
      <c r="M53" s="122"/>
      <c r="N53" s="122"/>
      <c r="O53" s="160"/>
      <c r="P53" s="208"/>
      <c r="Q53" s="122"/>
      <c r="R53" s="122"/>
      <c r="S53" s="122"/>
      <c r="T53" s="122"/>
      <c r="U53" s="122"/>
      <c r="V53" s="122"/>
      <c r="W53" s="122"/>
      <c r="X53" s="122"/>
      <c r="Y53" s="122"/>
      <c r="Z53" s="122"/>
    </row>
    <row r="54" spans="1:48" ht="14.25" customHeight="1">
      <c r="K54" s="122"/>
      <c r="L54" s="122"/>
      <c r="M54" s="122"/>
      <c r="N54" s="122"/>
      <c r="O54" s="160"/>
      <c r="P54" s="208"/>
      <c r="Q54" s="122"/>
      <c r="R54" s="122"/>
      <c r="S54" s="122"/>
      <c r="T54" s="122"/>
      <c r="U54" s="122"/>
      <c r="V54" s="122"/>
      <c r="W54" s="122"/>
      <c r="X54" s="122"/>
      <c r="Y54" s="122"/>
      <c r="Z54" s="122"/>
    </row>
    <row r="55" spans="1:48" ht="14.25" customHeight="1">
      <c r="K55" s="122"/>
      <c r="L55" s="122"/>
      <c r="M55" s="122"/>
      <c r="N55" s="122"/>
      <c r="O55" s="160"/>
      <c r="P55" s="122"/>
      <c r="Q55" s="727"/>
      <c r="R55" s="122"/>
      <c r="S55" s="122"/>
      <c r="T55" s="122"/>
      <c r="U55" s="122"/>
      <c r="V55" s="122"/>
      <c r="W55" s="122"/>
      <c r="X55" s="122"/>
      <c r="Y55" s="122"/>
      <c r="Z55" s="122"/>
    </row>
    <row r="56" spans="1:48" ht="14.25" customHeight="1">
      <c r="K56" s="122"/>
      <c r="L56" s="122"/>
      <c r="M56" s="122"/>
      <c r="N56" s="122"/>
      <c r="O56" s="160"/>
      <c r="P56" s="122"/>
      <c r="Q56" s="122"/>
      <c r="R56" s="122"/>
      <c r="S56" s="122"/>
      <c r="T56" s="122"/>
      <c r="U56" s="122"/>
      <c r="V56" s="122"/>
      <c r="W56" s="122"/>
      <c r="X56" s="122"/>
      <c r="Y56" s="122"/>
      <c r="Z56" s="122"/>
    </row>
    <row r="57" spans="1:48" ht="14.25" customHeight="1">
      <c r="B57" s="647" t="s">
        <v>33</v>
      </c>
      <c r="K57" s="122"/>
      <c r="L57" s="122"/>
      <c r="M57" s="122"/>
      <c r="N57" s="122"/>
      <c r="O57" s="160"/>
      <c r="P57" s="122"/>
      <c r="Q57" s="625"/>
      <c r="R57" s="122"/>
      <c r="S57" s="122"/>
      <c r="T57" s="122"/>
      <c r="U57" s="122"/>
      <c r="V57" s="122"/>
      <c r="W57" s="122"/>
      <c r="X57" s="122"/>
      <c r="Y57" s="122"/>
      <c r="Z57" s="122"/>
    </row>
    <row r="58" spans="1:48" ht="14.25" customHeight="1">
      <c r="J58" s="132"/>
      <c r="K58" s="122"/>
      <c r="L58" s="160"/>
      <c r="M58" s="122"/>
      <c r="N58" s="122"/>
      <c r="O58" s="160"/>
      <c r="P58" s="267"/>
      <c r="Q58" s="122"/>
      <c r="R58" s="122"/>
      <c r="S58" s="122"/>
      <c r="T58" s="267"/>
      <c r="U58" s="122"/>
      <c r="V58" s="122"/>
      <c r="W58" s="122"/>
      <c r="X58" s="122"/>
      <c r="Y58" s="122"/>
      <c r="Z58" s="122"/>
    </row>
    <row r="59" spans="1:48" ht="14.25" customHeight="1">
      <c r="K59" s="122"/>
      <c r="L59" s="122"/>
      <c r="M59" s="122"/>
      <c r="N59" s="122"/>
      <c r="O59" s="160"/>
      <c r="P59" s="208"/>
      <c r="Q59" s="122"/>
      <c r="R59" s="122"/>
      <c r="S59" s="122"/>
      <c r="T59" s="191"/>
      <c r="U59" s="122"/>
      <c r="V59" s="122"/>
      <c r="W59" s="122"/>
      <c r="X59" s="122"/>
      <c r="Y59" s="122"/>
      <c r="Z59" s="122"/>
    </row>
    <row r="60" spans="1:48" ht="29.25" customHeight="1">
      <c r="K60" s="122"/>
      <c r="L60" s="733"/>
      <c r="M60" s="733"/>
      <c r="N60" s="733"/>
      <c r="O60" s="733"/>
      <c r="P60" s="445"/>
      <c r="Q60" s="122"/>
      <c r="R60" s="122"/>
      <c r="S60" s="122"/>
      <c r="T60" s="434"/>
      <c r="U60" s="122"/>
      <c r="V60" s="122"/>
      <c r="W60" s="122"/>
      <c r="X60" s="122"/>
      <c r="Y60" s="122"/>
      <c r="Z60" s="122"/>
    </row>
    <row r="61" spans="1:48" ht="14.25" customHeight="1">
      <c r="K61" s="122"/>
      <c r="L61" s="122"/>
      <c r="M61" s="122"/>
      <c r="N61" s="122"/>
      <c r="O61" s="160"/>
      <c r="P61" s="122"/>
      <c r="Q61" s="122"/>
      <c r="R61" s="122"/>
      <c r="S61" s="122"/>
      <c r="T61" s="433"/>
      <c r="U61" s="122"/>
      <c r="V61" s="122"/>
      <c r="W61" s="122"/>
      <c r="X61" s="122"/>
      <c r="Y61" s="122"/>
      <c r="Z61" s="122"/>
    </row>
    <row r="62" spans="1:48" ht="14.25" customHeight="1">
      <c r="K62" s="122"/>
      <c r="L62" s="122"/>
      <c r="M62" s="122"/>
      <c r="N62" s="122"/>
      <c r="O62" s="160"/>
      <c r="P62" s="446"/>
      <c r="Q62" s="122"/>
      <c r="R62" s="122"/>
      <c r="S62" s="122"/>
      <c r="T62" s="191"/>
      <c r="U62" s="122"/>
      <c r="V62" s="122"/>
      <c r="W62" s="122"/>
      <c r="X62" s="122"/>
      <c r="Y62" s="122"/>
      <c r="Z62" s="122"/>
    </row>
    <row r="63" spans="1:48" ht="14.25" customHeight="1">
      <c r="K63" s="122"/>
      <c r="L63" s="122"/>
      <c r="M63" s="122"/>
      <c r="N63" s="122"/>
      <c r="O63" s="160"/>
      <c r="P63" s="122"/>
      <c r="Q63" s="122"/>
      <c r="R63" s="122"/>
      <c r="S63" s="122"/>
      <c r="T63" s="191"/>
      <c r="U63" s="122"/>
      <c r="V63" s="122"/>
      <c r="W63" s="122"/>
      <c r="X63" s="122"/>
      <c r="Y63" s="122"/>
      <c r="Z63" s="122"/>
    </row>
    <row r="64" spans="1:48" ht="14.25" customHeight="1">
      <c r="K64" s="122"/>
      <c r="L64" s="122"/>
      <c r="M64" s="122"/>
      <c r="N64" s="122"/>
      <c r="O64" s="160"/>
      <c r="P64" s="447"/>
      <c r="Q64" s="122"/>
      <c r="R64" s="122"/>
      <c r="S64" s="122"/>
      <c r="T64" s="191"/>
      <c r="U64" s="122"/>
      <c r="V64" s="122"/>
      <c r="W64" s="122"/>
      <c r="X64" s="122"/>
      <c r="Y64" s="122"/>
      <c r="Z64" s="122"/>
    </row>
    <row r="65" spans="11:26" ht="14.25" customHeight="1">
      <c r="K65" s="122"/>
      <c r="L65" s="122"/>
      <c r="M65" s="122"/>
      <c r="N65" s="122"/>
      <c r="O65" s="160"/>
      <c r="P65" s="122"/>
      <c r="Q65" s="122"/>
      <c r="R65" s="122"/>
      <c r="S65" s="122"/>
      <c r="T65" s="122"/>
      <c r="U65" s="122"/>
      <c r="V65" s="122"/>
      <c r="W65" s="122"/>
      <c r="X65" s="122"/>
      <c r="Y65" s="122"/>
      <c r="Z65" s="122"/>
    </row>
    <row r="66" spans="11:26" ht="14.25" customHeight="1">
      <c r="K66" s="122"/>
      <c r="L66" s="122"/>
      <c r="M66" s="122"/>
      <c r="N66" s="122"/>
      <c r="O66" s="160"/>
      <c r="P66" s="122"/>
      <c r="Q66" s="122"/>
      <c r="R66" s="122"/>
      <c r="S66" s="122"/>
      <c r="T66" s="191"/>
      <c r="U66" s="122"/>
      <c r="V66" s="122"/>
      <c r="W66" s="122"/>
      <c r="X66" s="122"/>
      <c r="Y66" s="122"/>
      <c r="Z66" s="122"/>
    </row>
    <row r="67" spans="11:26" ht="14.25" customHeight="1">
      <c r="K67" s="122"/>
      <c r="L67" s="160"/>
      <c r="M67" s="122"/>
      <c r="N67" s="122"/>
      <c r="O67" s="160"/>
      <c r="P67" s="267"/>
      <c r="Q67" s="122"/>
      <c r="R67" s="122"/>
      <c r="S67" s="122"/>
      <c r="T67" s="122"/>
      <c r="U67" s="122"/>
      <c r="V67" s="122"/>
      <c r="W67" s="122"/>
      <c r="X67" s="122"/>
      <c r="Y67" s="122"/>
      <c r="Z67" s="122"/>
    </row>
    <row r="68" spans="11:26" ht="14.25" customHeight="1">
      <c r="K68" s="122"/>
      <c r="L68" s="448"/>
      <c r="M68" s="122"/>
      <c r="N68" s="122"/>
      <c r="O68" s="160"/>
      <c r="P68" s="208"/>
      <c r="Q68" s="122"/>
      <c r="R68" s="122"/>
      <c r="S68" s="122"/>
      <c r="T68" s="446"/>
      <c r="U68" s="122"/>
      <c r="V68" s="122"/>
      <c r="W68" s="122"/>
      <c r="X68" s="122"/>
      <c r="Y68" s="122"/>
      <c r="Z68" s="122"/>
    </row>
    <row r="69" spans="11:26" ht="14.25" customHeight="1">
      <c r="K69" s="122"/>
      <c r="L69" s="122"/>
      <c r="M69" s="122"/>
      <c r="N69" s="122"/>
      <c r="O69" s="160"/>
      <c r="P69" s="122"/>
      <c r="Q69" s="122"/>
      <c r="R69" s="122"/>
      <c r="S69" s="122"/>
      <c r="T69" s="122"/>
      <c r="U69" s="122"/>
      <c r="V69" s="122"/>
      <c r="W69" s="122"/>
      <c r="X69" s="122"/>
      <c r="Y69" s="122"/>
      <c r="Z69" s="122"/>
    </row>
    <row r="70" spans="11:26" ht="14.25" customHeight="1">
      <c r="K70" s="122"/>
      <c r="L70" s="122"/>
      <c r="M70" s="122"/>
      <c r="N70" s="122"/>
      <c r="O70" s="160"/>
      <c r="P70" s="203"/>
      <c r="Q70" s="122"/>
      <c r="R70" s="122"/>
      <c r="S70" s="122"/>
      <c r="T70" s="191"/>
      <c r="U70" s="122"/>
      <c r="V70" s="122"/>
      <c r="W70" s="122"/>
      <c r="X70" s="122"/>
      <c r="Y70" s="122"/>
      <c r="Z70" s="122"/>
    </row>
    <row r="71" spans="11:26" ht="14.25" customHeight="1">
      <c r="K71" s="122"/>
      <c r="L71" s="122"/>
      <c r="M71" s="122"/>
      <c r="N71" s="122"/>
      <c r="O71" s="160"/>
      <c r="P71" s="122"/>
      <c r="Q71" s="122"/>
      <c r="R71" s="122"/>
      <c r="S71" s="122"/>
      <c r="T71" s="122"/>
      <c r="U71" s="122"/>
      <c r="V71" s="122"/>
      <c r="W71" s="122"/>
      <c r="X71" s="122"/>
      <c r="Y71" s="122"/>
      <c r="Z71" s="122"/>
    </row>
    <row r="72" spans="11:26" ht="14.25" customHeight="1">
      <c r="K72" s="122"/>
      <c r="L72" s="448"/>
      <c r="M72" s="122"/>
      <c r="N72" s="122"/>
      <c r="O72" s="160"/>
      <c r="P72" s="203"/>
      <c r="Q72" s="122"/>
      <c r="R72" s="122"/>
      <c r="S72" s="122"/>
      <c r="T72" s="191"/>
      <c r="U72" s="122"/>
      <c r="V72" s="122"/>
      <c r="W72" s="122"/>
      <c r="X72" s="122"/>
      <c r="Y72" s="122"/>
      <c r="Z72" s="122"/>
    </row>
    <row r="73" spans="11:26" ht="14.25" customHeight="1">
      <c r="K73" s="122"/>
      <c r="L73" s="448"/>
      <c r="M73" s="122"/>
      <c r="N73" s="122"/>
      <c r="O73" s="160"/>
      <c r="P73" s="122"/>
      <c r="Q73" s="122"/>
      <c r="R73" s="122"/>
      <c r="S73" s="122"/>
      <c r="T73" s="122"/>
      <c r="U73" s="122"/>
      <c r="V73" s="122"/>
      <c r="W73" s="122"/>
      <c r="X73" s="122"/>
      <c r="Y73" s="122"/>
      <c r="Z73" s="122"/>
    </row>
    <row r="74" spans="11:26" ht="14.25" customHeight="1">
      <c r="K74" s="122"/>
      <c r="L74" s="122"/>
      <c r="M74" s="122"/>
      <c r="N74" s="122"/>
      <c r="O74" s="160"/>
      <c r="P74" s="122"/>
      <c r="Q74" s="122"/>
      <c r="R74" s="122"/>
      <c r="S74" s="122"/>
      <c r="T74" s="434"/>
      <c r="U74" s="122"/>
      <c r="V74" s="122"/>
      <c r="W74" s="122"/>
      <c r="X74" s="122"/>
      <c r="Y74" s="122"/>
      <c r="Z74" s="122"/>
    </row>
    <row r="75" spans="11:26" ht="14.25" customHeight="1">
      <c r="K75" s="122"/>
      <c r="L75" s="448"/>
      <c r="M75" s="122"/>
      <c r="N75" s="122"/>
      <c r="O75" s="160"/>
      <c r="P75" s="449"/>
      <c r="Q75" s="122"/>
      <c r="R75" s="122"/>
      <c r="S75" s="122"/>
      <c r="T75" s="122"/>
      <c r="U75" s="122"/>
      <c r="V75" s="122"/>
      <c r="W75" s="122"/>
      <c r="X75" s="122"/>
      <c r="Y75" s="122"/>
      <c r="Z75" s="122"/>
    </row>
    <row r="76" spans="11:26" ht="14.25" customHeight="1">
      <c r="K76" s="122"/>
      <c r="L76" s="122"/>
      <c r="M76" s="122"/>
      <c r="N76" s="122"/>
      <c r="O76" s="160"/>
      <c r="P76" s="122"/>
      <c r="Q76" s="122"/>
      <c r="R76" s="122"/>
      <c r="S76" s="122"/>
      <c r="T76" s="122"/>
      <c r="U76" s="122"/>
      <c r="V76" s="122"/>
      <c r="W76" s="122"/>
      <c r="X76" s="122"/>
      <c r="Y76" s="122"/>
      <c r="Z76" s="122"/>
    </row>
    <row r="77" spans="11:26" ht="14.25" customHeight="1">
      <c r="K77" s="122"/>
      <c r="L77" s="122"/>
      <c r="M77" s="122"/>
      <c r="N77" s="122"/>
      <c r="O77" s="160"/>
      <c r="P77" s="122"/>
      <c r="Q77" s="122"/>
      <c r="R77" s="448"/>
      <c r="S77" s="122"/>
      <c r="T77" s="122"/>
      <c r="U77" s="122"/>
      <c r="V77" s="122"/>
      <c r="W77" s="122"/>
      <c r="X77" s="122"/>
      <c r="Y77" s="122"/>
      <c r="Z77" s="122"/>
    </row>
    <row r="78" spans="11:26" ht="14.25" customHeight="1">
      <c r="K78" s="122"/>
      <c r="L78" s="122"/>
      <c r="M78" s="122"/>
      <c r="N78" s="122"/>
      <c r="O78" s="160"/>
      <c r="P78" s="122"/>
      <c r="Q78" s="122"/>
      <c r="R78" s="448"/>
      <c r="S78" s="122"/>
      <c r="T78" s="122"/>
      <c r="U78" s="122"/>
      <c r="V78" s="122"/>
      <c r="W78" s="122"/>
      <c r="X78" s="122"/>
      <c r="Y78" s="122"/>
      <c r="Z78" s="122"/>
    </row>
    <row r="79" spans="11:26" ht="14.25" customHeight="1">
      <c r="K79" s="122"/>
      <c r="L79" s="122"/>
      <c r="M79" s="122"/>
      <c r="N79" s="122"/>
      <c r="O79" s="160"/>
      <c r="P79" s="122"/>
      <c r="Q79" s="122"/>
      <c r="R79" s="448"/>
      <c r="S79" s="122"/>
      <c r="T79" s="122"/>
      <c r="U79" s="122"/>
      <c r="V79" s="122"/>
      <c r="W79" s="122"/>
      <c r="X79" s="122"/>
      <c r="Y79" s="122"/>
      <c r="Z79" s="122"/>
    </row>
    <row r="80" spans="11:26" ht="14.25" customHeight="1">
      <c r="K80" s="122"/>
      <c r="L80" s="122"/>
      <c r="M80" s="122"/>
      <c r="N80" s="122"/>
      <c r="O80" s="160"/>
      <c r="P80" s="122"/>
      <c r="Q80" s="122"/>
      <c r="R80" s="448"/>
      <c r="S80" s="122"/>
      <c r="T80" s="122"/>
      <c r="U80" s="122"/>
      <c r="V80" s="122"/>
      <c r="W80" s="122"/>
      <c r="X80" s="122"/>
      <c r="Y80" s="122"/>
      <c r="Z80" s="122"/>
    </row>
    <row r="81" spans="5:48" ht="14.25" customHeight="1">
      <c r="K81" s="122"/>
      <c r="L81" s="122"/>
      <c r="M81" s="122"/>
      <c r="N81" s="122"/>
      <c r="O81" s="160"/>
      <c r="P81" s="122"/>
      <c r="Q81" s="727"/>
      <c r="R81" s="448"/>
      <c r="S81" s="122"/>
      <c r="T81" s="122"/>
      <c r="U81" s="122"/>
      <c r="V81" s="122"/>
      <c r="W81" s="122"/>
      <c r="X81" s="122"/>
      <c r="Y81" s="122"/>
      <c r="Z81" s="122"/>
    </row>
    <row r="82" spans="5:48" ht="14.25" customHeight="1">
      <c r="K82" s="122"/>
      <c r="L82" s="122"/>
      <c r="M82" s="122"/>
      <c r="N82" s="122"/>
      <c r="O82" s="160"/>
      <c r="P82" s="122"/>
      <c r="Q82" s="122"/>
      <c r="R82" s="448"/>
      <c r="S82" s="122"/>
      <c r="T82" s="122"/>
      <c r="U82" s="122"/>
      <c r="V82" s="122"/>
      <c r="W82" s="122"/>
      <c r="X82" s="122"/>
      <c r="Y82" s="122"/>
      <c r="Z82" s="122"/>
    </row>
    <row r="83" spans="5:48" ht="14.25" customHeight="1">
      <c r="K83" s="122"/>
      <c r="L83" s="122"/>
      <c r="M83" s="122"/>
      <c r="N83" s="122"/>
      <c r="O83" s="160"/>
      <c r="P83" s="122"/>
      <c r="Q83" s="122"/>
      <c r="R83" s="448"/>
      <c r="S83" s="122"/>
      <c r="T83" s="122"/>
      <c r="U83" s="122"/>
      <c r="V83" s="122"/>
      <c r="W83" s="122"/>
      <c r="X83" s="122"/>
      <c r="Y83" s="122"/>
      <c r="Z83" s="122"/>
    </row>
    <row r="84" spans="5:48" ht="14.25" customHeight="1">
      <c r="K84" s="122"/>
      <c r="L84" s="122"/>
      <c r="M84" s="122"/>
      <c r="N84" s="122"/>
      <c r="O84" s="160"/>
      <c r="P84" s="122"/>
      <c r="Q84" s="122"/>
      <c r="R84" s="448"/>
      <c r="S84" s="122"/>
      <c r="T84" s="122"/>
      <c r="U84" s="122"/>
      <c r="V84" s="122"/>
      <c r="W84" s="122"/>
      <c r="X84" s="122"/>
      <c r="Y84" s="122"/>
      <c r="Z84" s="122"/>
      <c r="AV84" s="606"/>
    </row>
    <row r="85" spans="5:48" ht="14.25" customHeight="1">
      <c r="K85" s="122"/>
      <c r="L85" s="122"/>
      <c r="M85" s="122"/>
      <c r="N85" s="122"/>
      <c r="O85" s="160"/>
      <c r="P85" s="122"/>
      <c r="Q85" s="122"/>
      <c r="R85" s="448"/>
      <c r="S85" s="122"/>
      <c r="T85" s="122"/>
      <c r="U85" s="122"/>
      <c r="V85" s="122"/>
      <c r="W85" s="122"/>
      <c r="X85" s="122"/>
      <c r="Y85" s="122"/>
      <c r="Z85" s="122"/>
    </row>
    <row r="86" spans="5:48" ht="14.25" customHeight="1">
      <c r="K86" s="122"/>
      <c r="L86" s="122"/>
      <c r="M86" s="122"/>
      <c r="N86" s="122"/>
      <c r="O86" s="160"/>
      <c r="P86" s="122"/>
      <c r="Q86" s="122"/>
      <c r="R86" s="448"/>
      <c r="S86" s="122"/>
      <c r="T86" s="122"/>
      <c r="U86" s="122"/>
      <c r="V86" s="122"/>
      <c r="W86" s="122"/>
      <c r="X86" s="122"/>
      <c r="Y86" s="122"/>
      <c r="Z86" s="122"/>
    </row>
    <row r="87" spans="5:48" ht="14.25" customHeight="1">
      <c r="K87" s="122"/>
      <c r="L87" s="122"/>
      <c r="M87" s="122"/>
      <c r="N87" s="122"/>
      <c r="O87" s="160"/>
      <c r="P87" s="122"/>
      <c r="Q87" s="122"/>
      <c r="R87" s="122"/>
      <c r="S87" s="122"/>
      <c r="T87" s="122"/>
      <c r="U87" s="122"/>
      <c r="V87" s="122"/>
      <c r="W87" s="122"/>
      <c r="X87" s="122"/>
      <c r="Y87" s="122"/>
      <c r="Z87" s="122"/>
    </row>
    <row r="88" spans="5:48" ht="14.25" customHeight="1">
      <c r="K88" s="122"/>
      <c r="L88" s="122"/>
      <c r="M88" s="122"/>
      <c r="N88" s="122"/>
      <c r="O88" s="160"/>
      <c r="P88" s="122"/>
      <c r="Q88" s="122"/>
      <c r="R88" s="122"/>
      <c r="S88" s="122"/>
      <c r="T88" s="122"/>
      <c r="U88" s="122"/>
      <c r="V88" s="122"/>
      <c r="W88" s="122"/>
      <c r="X88" s="122"/>
      <c r="Y88" s="122"/>
      <c r="Z88" s="122"/>
    </row>
    <row r="89" spans="5:48" ht="14.25" customHeight="1">
      <c r="K89" s="122"/>
      <c r="L89" s="122"/>
      <c r="M89" s="122"/>
      <c r="N89" s="122"/>
      <c r="O89" s="160"/>
      <c r="P89" s="122"/>
      <c r="Q89" s="122"/>
      <c r="R89" s="122"/>
      <c r="S89" s="122"/>
      <c r="T89" s="122"/>
      <c r="U89" s="122"/>
      <c r="V89" s="122"/>
      <c r="W89" s="122"/>
      <c r="X89" s="122"/>
      <c r="Y89" s="122"/>
      <c r="Z89" s="122"/>
    </row>
    <row r="90" spans="5:48" ht="14.25" customHeight="1">
      <c r="K90" s="122"/>
      <c r="L90" s="122"/>
      <c r="M90" s="122"/>
      <c r="N90" s="122"/>
      <c r="O90" s="160"/>
      <c r="P90" s="122"/>
      <c r="Q90" s="122"/>
      <c r="R90" s="122"/>
      <c r="S90" s="122"/>
      <c r="T90" s="122"/>
      <c r="U90" s="122"/>
      <c r="V90" s="122"/>
      <c r="W90" s="122"/>
      <c r="X90" s="122"/>
      <c r="Y90" s="122"/>
      <c r="Z90" s="122"/>
    </row>
    <row r="91" spans="5:48" ht="14.25" customHeight="1">
      <c r="E91" s="462"/>
    </row>
    <row r="92" spans="5:48" ht="14.25" customHeight="1">
      <c r="E92" s="462"/>
    </row>
  </sheetData>
  <mergeCells count="13">
    <mergeCell ref="L60:O60"/>
    <mergeCell ref="K1:P1"/>
    <mergeCell ref="K2:P2"/>
    <mergeCell ref="K3:P3"/>
    <mergeCell ref="K4:P4"/>
    <mergeCell ref="A5:E5"/>
    <mergeCell ref="F5:G5"/>
    <mergeCell ref="A1:E1"/>
    <mergeCell ref="A2:E2"/>
    <mergeCell ref="A3:E3"/>
    <mergeCell ref="F3:G3"/>
    <mergeCell ref="A4:E4"/>
    <mergeCell ref="F4:G4"/>
  </mergeCells>
  <phoneticPr fontId="0" type="noConversion"/>
  <printOptions horizontalCentered="1"/>
  <pageMargins left="0.75" right="0.51" top="0.75" bottom="0.5" header="0.5" footer="0.5"/>
  <pageSetup firstPageNumber="4" fitToWidth="0" orientation="portrait" r:id="rId1"/>
  <headerFooter scaleWithDoc="0" alignWithMargins="0">
    <oddHeader>&amp;RExhibit No.__ (CSH-2)</oddHeader>
    <oddFooter>&amp;RPage &amp;P of &amp;N</oddFooter>
  </headerFooter>
  <colBreaks count="1" manualBreakCount="1">
    <brk id="5" max="3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BI82"/>
  <sheetViews>
    <sheetView view="pageBreakPreview" zoomScaleNormal="85" zoomScaleSheetLayoutView="100" workbookViewId="0">
      <selection activeCell="Q81" sqref="Q81"/>
    </sheetView>
  </sheetViews>
  <sheetFormatPr defaultColWidth="9.140625" defaultRowHeight="12.75"/>
  <cols>
    <col min="1" max="1" width="11.5703125" style="13" customWidth="1"/>
    <col min="2" max="2" width="9.140625" style="13"/>
    <col min="3" max="3" width="42" style="13" customWidth="1"/>
    <col min="4" max="4" width="5.85546875" style="13" customWidth="1"/>
    <col min="5" max="5" width="20.140625" style="86" customWidth="1"/>
    <col min="6" max="6" width="19.85546875" style="13" bestFit="1" customWidth="1"/>
    <col min="7" max="9" width="9.140625" style="13"/>
    <col min="10" max="10" width="13" style="13" customWidth="1"/>
    <col min="11" max="16" width="9.140625" style="13"/>
    <col min="17" max="17" width="9.140625" style="40"/>
    <col min="18" max="36" width="9.140625" style="13"/>
    <col min="37" max="37" width="14.7109375" style="13" customWidth="1"/>
    <col min="38" max="38" width="17" style="13" customWidth="1"/>
    <col min="39" max="39" width="18" style="13" customWidth="1"/>
    <col min="40" max="40" width="17" style="13" customWidth="1"/>
    <col min="41" max="41" width="15.85546875" style="13" customWidth="1"/>
    <col min="42" max="51" width="9.140625" style="13"/>
    <col min="52" max="52" width="11.42578125" style="13" customWidth="1"/>
    <col min="53" max="16384" width="9.140625" style="13"/>
  </cols>
  <sheetData>
    <row r="1" spans="1:52" ht="15.75">
      <c r="A1" s="648" t="s">
        <v>116</v>
      </c>
      <c r="B1" s="648"/>
      <c r="C1" s="648"/>
      <c r="D1" s="648"/>
      <c r="E1" s="649"/>
      <c r="G1" s="88"/>
    </row>
    <row r="2" spans="1:52" ht="13.5" customHeight="1">
      <c r="A2" s="742" t="s">
        <v>183</v>
      </c>
      <c r="B2" s="742"/>
      <c r="C2" s="742"/>
      <c r="D2" s="742"/>
      <c r="E2" s="742"/>
      <c r="G2" s="88"/>
    </row>
    <row r="3" spans="1:52" ht="15.75">
      <c r="A3" s="731" t="s">
        <v>249</v>
      </c>
      <c r="B3" s="731"/>
      <c r="C3" s="731"/>
      <c r="D3" s="731"/>
      <c r="E3" s="731"/>
      <c r="F3" s="513"/>
      <c r="G3" s="513"/>
      <c r="AM3" s="606"/>
      <c r="AQ3" s="538"/>
    </row>
    <row r="4" spans="1:52" ht="16.5" thickBot="1">
      <c r="A4" s="648" t="str">
        <f>'ADJ DETAIL-INPUT'!A5</f>
        <v>TWELVE MONTHS ENDED SEPTEMBER 30, 2014</v>
      </c>
      <c r="B4" s="648"/>
      <c r="C4" s="648"/>
      <c r="D4" s="648"/>
      <c r="E4" s="649"/>
      <c r="G4" s="88"/>
      <c r="AC4" s="605"/>
    </row>
    <row r="5" spans="1:52" ht="15.75">
      <c r="A5" s="650"/>
      <c r="B5" s="650"/>
      <c r="C5" s="650"/>
      <c r="D5" s="650"/>
      <c r="E5" s="650"/>
      <c r="G5" s="88"/>
      <c r="J5" s="96" t="s">
        <v>185</v>
      </c>
      <c r="V5" s="538"/>
      <c r="AL5" s="455"/>
      <c r="AM5" s="456"/>
      <c r="AN5" s="457"/>
      <c r="AT5" s="538"/>
    </row>
    <row r="6" spans="1:52" s="14" customFormat="1" ht="16.5" thickBot="1">
      <c r="A6" s="651" t="s">
        <v>120</v>
      </c>
      <c r="B6" s="651"/>
      <c r="C6" s="651"/>
      <c r="D6" s="651"/>
      <c r="E6" s="652"/>
      <c r="G6" s="89"/>
      <c r="J6" s="97" t="s">
        <v>173</v>
      </c>
      <c r="Q6" s="116"/>
      <c r="AL6" s="458"/>
      <c r="AM6" s="459"/>
      <c r="AN6" s="460"/>
      <c r="AZ6" s="538" t="s">
        <v>681</v>
      </c>
    </row>
    <row r="7" spans="1:52" s="14" customFormat="1" ht="15.75">
      <c r="A7" s="653" t="s">
        <v>21</v>
      </c>
      <c r="B7" s="651"/>
      <c r="C7" s="653" t="s">
        <v>80</v>
      </c>
      <c r="D7" s="652"/>
      <c r="E7" s="653" t="s">
        <v>175</v>
      </c>
      <c r="G7" s="89"/>
      <c r="Q7" s="116"/>
    </row>
    <row r="8" spans="1:52" ht="15.75">
      <c r="A8" s="650"/>
      <c r="B8" s="650"/>
      <c r="C8" s="650"/>
      <c r="D8" s="650"/>
      <c r="E8" s="650"/>
      <c r="G8" s="88"/>
    </row>
    <row r="9" spans="1:52" ht="15.75">
      <c r="A9" s="654">
        <v>1</v>
      </c>
      <c r="B9" s="650"/>
      <c r="C9" s="655" t="s">
        <v>32</v>
      </c>
      <c r="D9" s="650"/>
      <c r="E9" s="656">
        <v>1</v>
      </c>
      <c r="J9" s="92">
        <f>'RR SUMMARY'!E21</f>
        <v>-20935</v>
      </c>
    </row>
    <row r="10" spans="1:52" ht="15.75">
      <c r="A10" s="654"/>
      <c r="B10" s="650"/>
      <c r="C10" s="650"/>
      <c r="D10" s="650"/>
      <c r="E10" s="656"/>
      <c r="J10" s="88"/>
      <c r="O10" s="132"/>
    </row>
    <row r="11" spans="1:52" ht="15.75">
      <c r="A11" s="654"/>
      <c r="B11" s="650"/>
      <c r="C11" s="657" t="s">
        <v>176</v>
      </c>
      <c r="D11" s="656"/>
      <c r="E11" s="656"/>
      <c r="J11" s="88"/>
    </row>
    <row r="12" spans="1:52" ht="15.75">
      <c r="A12" s="654">
        <v>2</v>
      </c>
      <c r="B12" s="650"/>
      <c r="C12" s="656" t="s">
        <v>177</v>
      </c>
      <c r="D12" s="656"/>
      <c r="E12" s="656">
        <v>5.6309087490816921E-3</v>
      </c>
      <c r="J12" s="88">
        <f>ROUND($J$9*E12,0)</f>
        <v>-118</v>
      </c>
      <c r="N12" s="132"/>
      <c r="O12" s="132"/>
    </row>
    <row r="13" spans="1:52" ht="15.75">
      <c r="A13" s="654"/>
      <c r="B13" s="650"/>
      <c r="C13" s="656"/>
      <c r="D13" s="656"/>
      <c r="E13" s="656"/>
      <c r="J13" s="88"/>
    </row>
    <row r="14" spans="1:52" ht="15.75">
      <c r="A14" s="654">
        <v>3</v>
      </c>
      <c r="B14" s="650"/>
      <c r="C14" s="656" t="s">
        <v>178</v>
      </c>
      <c r="D14" s="656"/>
      <c r="E14" s="656">
        <v>2E-3</v>
      </c>
      <c r="J14" s="88">
        <f>ROUND($J$9*E14,0)</f>
        <v>-42</v>
      </c>
    </row>
    <row r="15" spans="1:52" ht="15.75">
      <c r="A15" s="654"/>
      <c r="B15" s="650"/>
      <c r="C15" s="656"/>
      <c r="D15" s="656"/>
      <c r="E15" s="656"/>
      <c r="J15" s="88"/>
      <c r="AP15" s="194"/>
    </row>
    <row r="16" spans="1:52" ht="15.75">
      <c r="A16" s="654">
        <v>4</v>
      </c>
      <c r="B16" s="650"/>
      <c r="C16" s="656" t="s">
        <v>179</v>
      </c>
      <c r="D16" s="656"/>
      <c r="E16" s="656">
        <v>3.8515892380513068E-2</v>
      </c>
      <c r="J16" s="88">
        <f>ROUND($J$9*E16,0)</f>
        <v>-806</v>
      </c>
    </row>
    <row r="17" spans="1:61" ht="15.75">
      <c r="A17" s="654"/>
      <c r="B17" s="650"/>
      <c r="C17" s="656"/>
      <c r="D17" s="656"/>
      <c r="E17" s="656"/>
      <c r="J17" s="88"/>
    </row>
    <row r="18" spans="1:61" ht="15.75">
      <c r="A18" s="654">
        <v>6</v>
      </c>
      <c r="B18" s="650"/>
      <c r="C18" s="656" t="s">
        <v>180</v>
      </c>
      <c r="D18" s="656"/>
      <c r="E18" s="658">
        <f>SUM(E12:E16)</f>
        <v>4.614680112959476E-2</v>
      </c>
      <c r="J18" s="93">
        <f>SUM(J12:J16)</f>
        <v>-966</v>
      </c>
    </row>
    <row r="19" spans="1:61" ht="15.75">
      <c r="A19" s="650"/>
      <c r="B19" s="650"/>
      <c r="C19" s="656"/>
      <c r="D19" s="656"/>
      <c r="E19" s="659"/>
      <c r="J19" s="88"/>
      <c r="L19" s="262"/>
    </row>
    <row r="20" spans="1:61" ht="15.75">
      <c r="A20" s="654">
        <v>7</v>
      </c>
      <c r="B20" s="650"/>
      <c r="C20" s="656" t="s">
        <v>181</v>
      </c>
      <c r="D20" s="656"/>
      <c r="E20" s="659">
        <f>E9-E18</f>
        <v>0.95385319887040521</v>
      </c>
      <c r="J20" s="94">
        <f>J9-J18</f>
        <v>-19969</v>
      </c>
      <c r="AP20" s="194"/>
    </row>
    <row r="21" spans="1:61" ht="15.75">
      <c r="A21" s="650"/>
      <c r="B21" s="650"/>
      <c r="C21" s="656"/>
      <c r="D21" s="656"/>
      <c r="E21" s="659"/>
      <c r="J21" s="94"/>
      <c r="BC21" s="13">
        <v>109</v>
      </c>
      <c r="BI21" s="13">
        <v>-2</v>
      </c>
    </row>
    <row r="22" spans="1:61" ht="15.75">
      <c r="A22" s="654">
        <v>8</v>
      </c>
      <c r="B22" s="650"/>
      <c r="C22" s="656" t="s">
        <v>182</v>
      </c>
      <c r="D22" s="660"/>
      <c r="E22" s="661">
        <f>ROUND(E20*0.35,6)</f>
        <v>0.33384900000000001</v>
      </c>
      <c r="G22" s="88"/>
      <c r="J22" s="95">
        <f>ROUND(J20*0.35,0)+1</f>
        <v>-6988</v>
      </c>
    </row>
    <row r="23" spans="1:61" ht="15.75">
      <c r="A23" s="650"/>
      <c r="B23" s="650"/>
      <c r="C23" s="656"/>
      <c r="D23" s="656"/>
      <c r="E23" s="659"/>
      <c r="G23" s="88"/>
      <c r="L23" s="102"/>
      <c r="AM23" s="606"/>
      <c r="AT23" s="606"/>
    </row>
    <row r="24" spans="1:61" ht="16.5" thickBot="1">
      <c r="A24" s="654">
        <v>9</v>
      </c>
      <c r="B24" s="650"/>
      <c r="C24" s="657" t="s">
        <v>183</v>
      </c>
      <c r="D24" s="656"/>
      <c r="E24" s="662">
        <f>ROUND(E20-E22,5)</f>
        <v>0.62</v>
      </c>
      <c r="J24" s="117">
        <f>J20-J22</f>
        <v>-12981</v>
      </c>
    </row>
    <row r="25" spans="1:61" ht="16.5" thickTop="1">
      <c r="A25" s="650"/>
      <c r="B25" s="650"/>
      <c r="C25" s="650"/>
      <c r="D25" s="650"/>
      <c r="E25" s="650"/>
      <c r="BG25" s="13">
        <v>622</v>
      </c>
    </row>
    <row r="26" spans="1:61">
      <c r="J26" s="450">
        <f>J24/E24</f>
        <v>-20937.096774193549</v>
      </c>
    </row>
    <row r="29" spans="1:61">
      <c r="BI29" s="13">
        <v>-281</v>
      </c>
    </row>
    <row r="30" spans="1:61">
      <c r="A30" s="740"/>
      <c r="B30" s="740"/>
      <c r="C30" s="740"/>
      <c r="D30" s="740"/>
      <c r="E30" s="740"/>
    </row>
    <row r="31" spans="1:61" s="15" customFormat="1" ht="15.75" customHeight="1">
      <c r="A31" s="741"/>
      <c r="B31" s="741"/>
      <c r="C31" s="741"/>
      <c r="D31" s="741"/>
      <c r="E31" s="741"/>
      <c r="Q31" s="115"/>
      <c r="AT31" s="608"/>
      <c r="BG31" s="15">
        <v>393</v>
      </c>
    </row>
    <row r="32" spans="1:61" s="15" customFormat="1">
      <c r="A32" s="741"/>
      <c r="B32" s="741"/>
      <c r="C32" s="741"/>
      <c r="D32" s="741"/>
      <c r="E32" s="741"/>
      <c r="J32" s="16"/>
      <c r="Q32" s="115"/>
    </row>
    <row r="33" spans="5:61" s="15" customFormat="1">
      <c r="E33" s="623"/>
      <c r="J33" s="16"/>
      <c r="Q33" s="115"/>
    </row>
    <row r="34" spans="5:61" s="15" customFormat="1">
      <c r="E34" s="153"/>
      <c r="J34" s="16"/>
      <c r="Q34" s="115"/>
    </row>
    <row r="35" spans="5:61" s="15" customFormat="1">
      <c r="E35" s="153"/>
      <c r="Q35" s="115"/>
    </row>
    <row r="36" spans="5:61" s="15" customFormat="1">
      <c r="E36" s="102"/>
      <c r="J36" s="154"/>
      <c r="Q36" s="115"/>
    </row>
    <row r="37" spans="5:61" s="15" customFormat="1">
      <c r="E37" s="102"/>
      <c r="J37" s="94"/>
      <c r="Q37" s="115"/>
    </row>
    <row r="38" spans="5:61" s="15" customFormat="1">
      <c r="E38" s="102"/>
      <c r="J38" s="94"/>
      <c r="Q38" s="115"/>
    </row>
    <row r="39" spans="5:61" s="15" customFormat="1">
      <c r="E39" s="102"/>
      <c r="J39" s="94"/>
      <c r="Q39" s="115"/>
      <c r="BI39" s="15">
        <v>-51</v>
      </c>
    </row>
    <row r="40" spans="5:61" s="15" customFormat="1">
      <c r="E40" s="102"/>
      <c r="J40" s="94"/>
      <c r="Q40" s="115"/>
    </row>
    <row r="41" spans="5:61" s="15" customFormat="1">
      <c r="E41" s="102"/>
      <c r="F41" s="102"/>
      <c r="J41" s="94"/>
      <c r="Q41" s="115"/>
      <c r="AK41" s="15">
        <v>335.99099999999999</v>
      </c>
      <c r="AT41" s="608"/>
      <c r="AV41" s="608"/>
    </row>
    <row r="42" spans="5:61" s="15" customFormat="1">
      <c r="J42" s="94"/>
      <c r="Q42" s="115"/>
    </row>
    <row r="43" spans="5:61" s="15" customFormat="1">
      <c r="E43" s="102"/>
      <c r="J43" s="94"/>
      <c r="Q43" s="115"/>
    </row>
    <row r="44" spans="5:61" s="15" customFormat="1">
      <c r="E44" s="102"/>
      <c r="J44" s="94"/>
      <c r="Q44" s="115"/>
    </row>
    <row r="45" spans="5:61" s="15" customFormat="1">
      <c r="E45" s="102"/>
      <c r="J45" s="94"/>
      <c r="Q45" s="115"/>
    </row>
    <row r="46" spans="5:61" s="15" customFormat="1">
      <c r="E46" s="155"/>
      <c r="J46" s="156"/>
      <c r="Q46" s="115"/>
      <c r="AP46" s="195"/>
    </row>
    <row r="47" spans="5:61" s="15" customFormat="1">
      <c r="E47" s="102"/>
      <c r="J47" s="94"/>
      <c r="Q47" s="115"/>
    </row>
    <row r="48" spans="5:61" s="15" customFormat="1">
      <c r="E48" s="102"/>
      <c r="G48" s="122"/>
      <c r="J48" s="94"/>
      <c r="M48" s="122"/>
      <c r="N48" s="122"/>
      <c r="Q48" s="115"/>
      <c r="Y48" s="122"/>
    </row>
    <row r="49" spans="2:42" s="15" customFormat="1">
      <c r="E49" s="102"/>
      <c r="J49" s="94"/>
      <c r="Q49" s="115"/>
    </row>
    <row r="50" spans="2:42" s="15" customFormat="1">
      <c r="E50" s="102"/>
      <c r="J50" s="94"/>
      <c r="N50" s="122"/>
      <c r="Q50" s="115"/>
    </row>
    <row r="51" spans="2:42" s="15" customFormat="1">
      <c r="E51" s="102"/>
      <c r="Q51" s="115"/>
    </row>
    <row r="52" spans="2:42" s="15" customFormat="1">
      <c r="E52" s="155"/>
      <c r="J52" s="94"/>
      <c r="Q52" s="115"/>
    </row>
    <row r="53" spans="2:42" s="15" customFormat="1">
      <c r="E53" s="153"/>
      <c r="Q53" s="115"/>
    </row>
    <row r="55" spans="2:42">
      <c r="Q55" s="726"/>
    </row>
    <row r="56" spans="2:42">
      <c r="AP56" s="193"/>
    </row>
    <row r="57" spans="2:42">
      <c r="B57" s="91" t="s">
        <v>33</v>
      </c>
    </row>
    <row r="61" spans="2:42">
      <c r="AP61" s="193"/>
    </row>
    <row r="66" spans="42:48">
      <c r="AP66" s="193"/>
    </row>
    <row r="76" spans="42:48">
      <c r="AV76" s="606"/>
    </row>
    <row r="81" spans="5:17">
      <c r="E81" s="461"/>
      <c r="Q81" s="728"/>
    </row>
    <row r="82" spans="5:17">
      <c r="E82" s="461"/>
    </row>
  </sheetData>
  <mergeCells count="5">
    <mergeCell ref="A30:E30"/>
    <mergeCell ref="A31:E31"/>
    <mergeCell ref="A32:E32"/>
    <mergeCell ref="A2:E2"/>
    <mergeCell ref="A3:E3"/>
  </mergeCells>
  <phoneticPr fontId="0" type="noConversion"/>
  <pageMargins left="0.75" right="0.51" top="0.75" bottom="0.5" header="0.5" footer="0.5"/>
  <pageSetup firstPageNumber="4" fitToWidth="0" orientation="portrait" r:id="rId1"/>
  <headerFooter scaleWithDoc="0" alignWithMargins="0">
    <oddHeader>&amp;RExhibit No.__ (CSH-2)</oddHeader>
    <oddFooter>&amp;RPage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D108"/>
  <sheetViews>
    <sheetView tabSelected="1" view="pageBreakPreview" zoomScaleNormal="100" zoomScaleSheetLayoutView="100" workbookViewId="0">
      <pane xSplit="5" ySplit="11" topLeftCell="M51" activePane="bottomRight" state="frozen"/>
      <selection activeCell="R70" sqref="R70"/>
      <selection pane="topRight" activeCell="R70" sqref="R70"/>
      <selection pane="bottomLeft" activeCell="R70" sqref="R70"/>
      <selection pane="bottomRight" activeCell="T4" sqref="T4"/>
    </sheetView>
  </sheetViews>
  <sheetFormatPr defaultColWidth="10.7109375" defaultRowHeight="12.75"/>
  <cols>
    <col min="1" max="1" width="4.7109375" style="3" customWidth="1"/>
    <col min="2" max="3" width="1.7109375" style="2" customWidth="1"/>
    <col min="4" max="4" width="35.42578125" style="2" customWidth="1"/>
    <col min="5" max="5" width="11.5703125" style="222" customWidth="1"/>
    <col min="6" max="6" width="10.5703125" style="221" customWidth="1"/>
    <col min="7" max="7" width="16.140625" style="221" customWidth="1"/>
    <col min="8" max="13" width="13.28515625" style="221" customWidth="1"/>
    <col min="14" max="14" width="12.42578125" style="221" customWidth="1"/>
    <col min="15" max="15" width="13.28515625" style="221" customWidth="1"/>
    <col min="16" max="16" width="10.85546875" style="221" customWidth="1"/>
    <col min="17" max="17" width="9" style="221" customWidth="1"/>
    <col min="18" max="18" width="11.5703125" style="221" customWidth="1"/>
    <col min="19" max="19" width="10.140625" style="222" customWidth="1"/>
    <col min="20" max="20" width="14.140625" style="222" customWidth="1"/>
    <col min="21" max="21" width="15.140625" style="221" customWidth="1"/>
    <col min="22" max="22" width="11.7109375" style="221" customWidth="1"/>
    <col min="23" max="23" width="11.28515625" style="222" customWidth="1"/>
    <col min="24" max="24" width="10.140625" style="221" customWidth="1"/>
    <col min="25" max="25" width="11" style="221" customWidth="1"/>
    <col min="26" max="26" width="10" style="221" customWidth="1"/>
    <col min="27" max="27" width="13.7109375" style="222" hidden="1" customWidth="1"/>
    <col min="28" max="28" width="0.28515625" style="221" hidden="1" customWidth="1"/>
    <col min="29" max="29" width="10.28515625" style="220" customWidth="1"/>
    <col min="30" max="30" width="11.85546875" style="222" customWidth="1"/>
    <col min="31" max="31" width="12.42578125" style="222" bestFit="1" customWidth="1"/>
    <col min="32" max="32" width="13.28515625" style="222" customWidth="1"/>
    <col min="33" max="33" width="10.42578125" style="222" bestFit="1" customWidth="1"/>
    <col min="34" max="34" width="17.7109375" style="222" bestFit="1" customWidth="1"/>
    <col min="35" max="35" width="10.42578125" style="221" bestFit="1" customWidth="1"/>
    <col min="36" max="36" width="12.28515625" style="221" customWidth="1"/>
    <col min="37" max="37" width="11.42578125" style="221" customWidth="1"/>
    <col min="38" max="38" width="12" style="222" customWidth="1"/>
    <col min="39" max="39" width="13.28515625" style="222" bestFit="1" customWidth="1"/>
    <col min="40" max="40" width="17.28515625" style="222" customWidth="1"/>
    <col min="41" max="42" width="12.7109375" style="222" bestFit="1" customWidth="1"/>
    <col min="43" max="43" width="10.42578125" style="223" bestFit="1" customWidth="1"/>
    <col min="44" max="44" width="12.42578125" style="222" customWidth="1"/>
    <col min="45" max="45" width="14.85546875" style="222" customWidth="1"/>
    <col min="46" max="46" width="12" style="222" customWidth="1"/>
    <col min="47" max="47" width="11.28515625" style="222" customWidth="1"/>
    <col min="48" max="48" width="12.140625" style="223" bestFit="1" customWidth="1"/>
    <col min="49" max="49" width="13.5703125" style="222" customWidth="1"/>
    <col min="50" max="50" width="16" style="223" customWidth="1"/>
    <col min="51" max="51" width="9.7109375" style="237" customWidth="1"/>
    <col min="52" max="52" width="17.5703125" style="237" customWidth="1"/>
    <col min="53" max="56" width="10.7109375" style="482"/>
    <col min="57" max="16384" width="10.7109375" style="2"/>
  </cols>
  <sheetData>
    <row r="1" spans="1:52" ht="15.75">
      <c r="A1" s="663"/>
      <c r="B1" s="664"/>
      <c r="C1" s="664"/>
      <c r="D1" s="664"/>
      <c r="E1" s="665"/>
      <c r="F1" s="222"/>
      <c r="G1" s="222"/>
      <c r="H1" s="222"/>
      <c r="I1" s="222"/>
      <c r="J1" s="222"/>
      <c r="K1" s="222"/>
      <c r="L1" s="222"/>
      <c r="M1" s="222"/>
      <c r="N1" s="222"/>
      <c r="O1" s="222"/>
      <c r="P1" s="222"/>
      <c r="Q1" s="222"/>
    </row>
    <row r="2" spans="1:52" ht="12.75" customHeight="1">
      <c r="A2" s="666" t="s">
        <v>189</v>
      </c>
      <c r="B2" s="664"/>
      <c r="C2" s="664"/>
      <c r="D2" s="663"/>
      <c r="E2" s="667"/>
      <c r="F2" s="220"/>
      <c r="G2" s="220"/>
      <c r="H2" s="220"/>
      <c r="I2" s="220"/>
      <c r="J2" s="220"/>
      <c r="K2" s="220"/>
      <c r="L2" s="220"/>
      <c r="M2" s="220"/>
      <c r="N2" s="220"/>
      <c r="O2" s="220"/>
      <c r="P2" s="220"/>
      <c r="Q2" s="220"/>
      <c r="AD2" s="745" t="s">
        <v>742</v>
      </c>
      <c r="AE2" s="745"/>
      <c r="AN2" s="225"/>
      <c r="AQ2" s="243"/>
      <c r="AR2" s="573"/>
      <c r="AS2" s="573"/>
      <c r="AT2" s="573"/>
      <c r="AU2" s="573"/>
      <c r="AV2" s="573"/>
      <c r="AW2" s="573"/>
      <c r="AX2" s="573"/>
    </row>
    <row r="3" spans="1:52" ht="12.75" customHeight="1">
      <c r="A3" s="666" t="s">
        <v>743</v>
      </c>
      <c r="B3" s="664"/>
      <c r="C3" s="664"/>
      <c r="D3" s="663"/>
      <c r="E3" s="664"/>
      <c r="F3" s="223"/>
      <c r="G3" s="223"/>
      <c r="H3" s="223"/>
      <c r="I3" s="223"/>
      <c r="J3" s="223"/>
      <c r="K3" s="223"/>
      <c r="L3" s="223"/>
      <c r="M3" s="223"/>
      <c r="N3" s="223"/>
      <c r="O3" s="223"/>
      <c r="P3" s="223"/>
      <c r="Q3" s="223"/>
      <c r="AD3" s="745"/>
      <c r="AE3" s="745"/>
      <c r="AM3" s="502"/>
      <c r="AN3" s="747" t="s">
        <v>732</v>
      </c>
      <c r="AQ3" s="243"/>
      <c r="AR3" s="573"/>
      <c r="AS3" s="573"/>
      <c r="AT3" s="573"/>
      <c r="AU3" s="573"/>
      <c r="AV3" s="573"/>
      <c r="AW3" s="573"/>
      <c r="AX3" s="573"/>
    </row>
    <row r="4" spans="1:52" ht="12.75" customHeight="1">
      <c r="A4" s="666"/>
      <c r="B4" s="664"/>
      <c r="C4" s="664"/>
      <c r="D4" s="663"/>
      <c r="E4" s="665"/>
      <c r="F4" s="222"/>
      <c r="G4" s="222"/>
      <c r="H4" s="222"/>
      <c r="I4" s="222"/>
      <c r="J4" s="222"/>
      <c r="K4" s="222"/>
      <c r="L4" s="222"/>
      <c r="M4" s="222"/>
      <c r="N4" s="222"/>
      <c r="O4" s="222"/>
      <c r="P4" s="222"/>
      <c r="Q4" s="222"/>
      <c r="R4" s="225"/>
      <c r="S4" s="225"/>
      <c r="T4" s="225"/>
      <c r="U4" s="225"/>
      <c r="V4" s="225"/>
      <c r="X4" s="225"/>
      <c r="Y4" s="225"/>
      <c r="Z4" s="225"/>
      <c r="AB4" s="222"/>
      <c r="AD4" s="745"/>
      <c r="AE4" s="745"/>
      <c r="AI4" s="225"/>
      <c r="AJ4" s="225"/>
      <c r="AK4" s="225"/>
      <c r="AL4" s="225"/>
      <c r="AM4" s="557"/>
      <c r="AN4" s="747"/>
      <c r="AQ4" s="243"/>
      <c r="AT4" s="568"/>
      <c r="AV4" s="222"/>
      <c r="AW4" s="569"/>
      <c r="AX4" s="399"/>
    </row>
    <row r="5" spans="1:52" ht="12.75" customHeight="1">
      <c r="A5" s="666" t="s">
        <v>683</v>
      </c>
      <c r="B5" s="664"/>
      <c r="C5" s="664"/>
      <c r="D5" s="663"/>
      <c r="E5" s="665"/>
      <c r="Q5" s="763" t="s">
        <v>744</v>
      </c>
      <c r="S5" s="502"/>
      <c r="T5" s="502"/>
      <c r="W5" s="558"/>
      <c r="AD5" s="745"/>
      <c r="AE5" s="745"/>
      <c r="AM5" s="557"/>
      <c r="AN5" s="747"/>
      <c r="AO5" s="533"/>
      <c r="AP5" s="533"/>
      <c r="AQ5" s="243"/>
      <c r="AR5" s="573"/>
      <c r="AS5" s="573"/>
      <c r="AU5" s="568"/>
      <c r="AV5" s="533"/>
      <c r="AW5" s="573"/>
      <c r="AX5" s="574"/>
    </row>
    <row r="6" spans="1:52" s="620" customFormat="1" ht="12" customHeight="1">
      <c r="A6" s="668" t="s">
        <v>190</v>
      </c>
      <c r="B6" s="669"/>
      <c r="C6" s="669"/>
      <c r="D6" s="670"/>
      <c r="E6" s="671"/>
      <c r="F6" s="559"/>
      <c r="G6" s="222"/>
      <c r="H6" s="559"/>
      <c r="I6" s="559"/>
      <c r="J6" s="559"/>
      <c r="K6" s="559"/>
      <c r="L6" s="559"/>
      <c r="M6" s="559"/>
      <c r="N6" s="559"/>
      <c r="O6" s="559"/>
      <c r="P6" s="559" t="s">
        <v>731</v>
      </c>
      <c r="Q6" s="559" t="s">
        <v>731</v>
      </c>
      <c r="R6" s="559"/>
      <c r="S6" s="559"/>
      <c r="T6" s="559"/>
      <c r="U6" s="559"/>
      <c r="V6" s="559"/>
      <c r="W6" s="559"/>
      <c r="X6" s="559"/>
      <c r="Y6" s="222"/>
      <c r="Z6" s="222" t="s">
        <v>731</v>
      </c>
      <c r="AA6" s="225"/>
      <c r="AB6" s="621"/>
      <c r="AC6" s="502"/>
      <c r="AD6" s="746"/>
      <c r="AE6" s="746"/>
      <c r="AF6" s="559" t="s">
        <v>731</v>
      </c>
      <c r="AG6" s="559" t="s">
        <v>731</v>
      </c>
      <c r="AH6" s="558" t="s">
        <v>731</v>
      </c>
      <c r="AI6" s="559" t="s">
        <v>731</v>
      </c>
      <c r="AJ6" s="559"/>
      <c r="AK6" s="559" t="s">
        <v>731</v>
      </c>
      <c r="AL6" s="558"/>
      <c r="AM6" s="559"/>
      <c r="AN6" s="748"/>
      <c r="AO6" s="559" t="s">
        <v>731</v>
      </c>
      <c r="AP6" s="559" t="s">
        <v>731</v>
      </c>
      <c r="AQ6" s="399"/>
      <c r="AR6" s="559" t="s">
        <v>731</v>
      </c>
      <c r="AS6" s="559" t="s">
        <v>731</v>
      </c>
      <c r="AT6" s="558" t="s">
        <v>731</v>
      </c>
      <c r="AU6" s="558" t="s">
        <v>731</v>
      </c>
      <c r="AV6" s="534"/>
      <c r="AW6" s="559" t="s">
        <v>733</v>
      </c>
      <c r="AX6" s="399"/>
      <c r="AY6" s="399"/>
      <c r="AZ6" s="399"/>
    </row>
    <row r="7" spans="1:52" s="5" customFormat="1" ht="12" customHeight="1">
      <c r="A7" s="672"/>
      <c r="B7" s="673"/>
      <c r="C7" s="674"/>
      <c r="D7" s="674"/>
      <c r="E7" s="675"/>
      <c r="F7" s="560" t="s">
        <v>1</v>
      </c>
      <c r="G7" s="560" t="s">
        <v>1</v>
      </c>
      <c r="H7" s="560" t="s">
        <v>272</v>
      </c>
      <c r="I7" s="560" t="s">
        <v>3</v>
      </c>
      <c r="J7" s="560" t="s">
        <v>5</v>
      </c>
      <c r="K7" s="560" t="s">
        <v>15</v>
      </c>
      <c r="L7" s="560" t="s">
        <v>16</v>
      </c>
      <c r="M7" s="560" t="s">
        <v>4</v>
      </c>
      <c r="N7" s="560" t="s">
        <v>620</v>
      </c>
      <c r="O7" s="560" t="s">
        <v>6</v>
      </c>
      <c r="P7" s="618" t="s">
        <v>5</v>
      </c>
      <c r="Q7" s="618" t="s">
        <v>229</v>
      </c>
      <c r="R7" s="230" t="s">
        <v>685</v>
      </c>
      <c r="S7" s="230" t="s">
        <v>3</v>
      </c>
      <c r="T7" s="230" t="s">
        <v>668</v>
      </c>
      <c r="U7" s="227" t="s">
        <v>3</v>
      </c>
      <c r="V7" s="227" t="s">
        <v>119</v>
      </c>
      <c r="W7" s="227" t="s">
        <v>5</v>
      </c>
      <c r="X7" s="227" t="s">
        <v>5</v>
      </c>
      <c r="Y7" s="227" t="s">
        <v>709</v>
      </c>
      <c r="Z7" s="227" t="s">
        <v>5</v>
      </c>
      <c r="AA7" s="230" t="s">
        <v>638</v>
      </c>
      <c r="AB7" s="228" t="s">
        <v>638</v>
      </c>
      <c r="AC7" s="227" t="s">
        <v>20</v>
      </c>
      <c r="AD7" s="229" t="s">
        <v>236</v>
      </c>
      <c r="AE7" s="229" t="s">
        <v>236</v>
      </c>
      <c r="AF7" s="229" t="s">
        <v>236</v>
      </c>
      <c r="AG7" s="229" t="s">
        <v>236</v>
      </c>
      <c r="AH7" s="229" t="s">
        <v>236</v>
      </c>
      <c r="AI7" s="227" t="s">
        <v>236</v>
      </c>
      <c r="AJ7" s="227" t="s">
        <v>236</v>
      </c>
      <c r="AK7" s="227" t="s">
        <v>236</v>
      </c>
      <c r="AL7" s="230" t="s">
        <v>236</v>
      </c>
      <c r="AM7" s="229" t="s">
        <v>7</v>
      </c>
      <c r="AN7" s="229" t="s">
        <v>7</v>
      </c>
      <c r="AO7" s="612" t="s">
        <v>722</v>
      </c>
      <c r="AP7" s="749" t="s">
        <v>721</v>
      </c>
      <c r="AQ7" s="229" t="s">
        <v>236</v>
      </c>
      <c r="AR7" s="229" t="s">
        <v>625</v>
      </c>
      <c r="AS7" s="229" t="s">
        <v>625</v>
      </c>
      <c r="AT7" s="229" t="s">
        <v>713</v>
      </c>
      <c r="AU7" s="229" t="s">
        <v>615</v>
      </c>
      <c r="AV7" s="510" t="s">
        <v>236</v>
      </c>
      <c r="AW7" s="610" t="s">
        <v>679</v>
      </c>
      <c r="AX7" s="510" t="s">
        <v>698</v>
      </c>
      <c r="AY7" s="532"/>
      <c r="AZ7" s="532"/>
    </row>
    <row r="8" spans="1:52" s="5" customFormat="1" ht="15.75">
      <c r="A8" s="676" t="s">
        <v>8</v>
      </c>
      <c r="B8" s="677"/>
      <c r="C8" s="678"/>
      <c r="D8" s="678"/>
      <c r="E8" s="679" t="s">
        <v>279</v>
      </c>
      <c r="F8" s="561" t="s">
        <v>10</v>
      </c>
      <c r="G8" s="561" t="s">
        <v>277</v>
      </c>
      <c r="H8" s="561" t="s">
        <v>122</v>
      </c>
      <c r="I8" s="561" t="s">
        <v>13</v>
      </c>
      <c r="J8" s="561" t="s">
        <v>14</v>
      </c>
      <c r="K8" s="561" t="s">
        <v>29</v>
      </c>
      <c r="L8" s="561" t="s">
        <v>29</v>
      </c>
      <c r="M8" s="561" t="s">
        <v>17</v>
      </c>
      <c r="N8" s="561" t="s">
        <v>621</v>
      </c>
      <c r="O8" s="561" t="s">
        <v>19</v>
      </c>
      <c r="P8" s="613" t="s">
        <v>230</v>
      </c>
      <c r="Q8" s="613" t="s">
        <v>274</v>
      </c>
      <c r="R8" s="231" t="s">
        <v>186</v>
      </c>
      <c r="S8" s="233" t="s">
        <v>687</v>
      </c>
      <c r="T8" s="233" t="s">
        <v>242</v>
      </c>
      <c r="U8" s="231" t="s">
        <v>117</v>
      </c>
      <c r="V8" s="231" t="s">
        <v>2</v>
      </c>
      <c r="W8" s="231" t="s">
        <v>18</v>
      </c>
      <c r="X8" s="231" t="s">
        <v>672</v>
      </c>
      <c r="Y8" s="231" t="s">
        <v>710</v>
      </c>
      <c r="Z8" s="231" t="s">
        <v>724</v>
      </c>
      <c r="AA8" s="233"/>
      <c r="AB8" s="232"/>
      <c r="AC8" s="231" t="s">
        <v>33</v>
      </c>
      <c r="AD8" s="609" t="s">
        <v>12</v>
      </c>
      <c r="AE8" s="609" t="s">
        <v>70</v>
      </c>
      <c r="AF8" s="609" t="s">
        <v>225</v>
      </c>
      <c r="AG8" s="609" t="s">
        <v>225</v>
      </c>
      <c r="AH8" s="609" t="s">
        <v>246</v>
      </c>
      <c r="AI8" s="231" t="s">
        <v>248</v>
      </c>
      <c r="AJ8" s="231" t="s">
        <v>14</v>
      </c>
      <c r="AK8" s="231" t="s">
        <v>665</v>
      </c>
      <c r="AL8" s="233" t="s">
        <v>696</v>
      </c>
      <c r="AM8" s="231" t="s">
        <v>694</v>
      </c>
      <c r="AN8" s="231" t="s">
        <v>716</v>
      </c>
      <c r="AO8" s="613" t="s">
        <v>228</v>
      </c>
      <c r="AP8" s="750"/>
      <c r="AQ8" s="232" t="s">
        <v>667</v>
      </c>
      <c r="AR8" s="231" t="s">
        <v>228</v>
      </c>
      <c r="AS8" s="231" t="s">
        <v>228</v>
      </c>
      <c r="AT8" s="231" t="s">
        <v>714</v>
      </c>
      <c r="AU8" s="231" t="s">
        <v>616</v>
      </c>
      <c r="AV8" s="511" t="s">
        <v>677</v>
      </c>
      <c r="AW8" s="611" t="s">
        <v>236</v>
      </c>
      <c r="AX8" s="511" t="s">
        <v>699</v>
      </c>
      <c r="AY8" s="532"/>
      <c r="AZ8" s="532"/>
    </row>
    <row r="9" spans="1:52" s="5" customFormat="1" ht="15.75">
      <c r="A9" s="680" t="s">
        <v>21</v>
      </c>
      <c r="B9" s="681"/>
      <c r="C9" s="682"/>
      <c r="D9" s="682" t="s">
        <v>22</v>
      </c>
      <c r="E9" s="683" t="s">
        <v>280</v>
      </c>
      <c r="F9" s="562" t="s">
        <v>24</v>
      </c>
      <c r="G9" s="562" t="s">
        <v>278</v>
      </c>
      <c r="H9" s="562" t="s">
        <v>76</v>
      </c>
      <c r="I9" s="562" t="s">
        <v>27</v>
      </c>
      <c r="J9" s="562" t="s">
        <v>28</v>
      </c>
      <c r="K9" s="562" t="s">
        <v>76</v>
      </c>
      <c r="L9" s="562" t="s">
        <v>76</v>
      </c>
      <c r="M9" s="562" t="s">
        <v>30</v>
      </c>
      <c r="N9" s="562" t="s">
        <v>29</v>
      </c>
      <c r="O9" s="562" t="s">
        <v>244</v>
      </c>
      <c r="P9" s="614" t="s">
        <v>27</v>
      </c>
      <c r="Q9" s="614" t="s">
        <v>275</v>
      </c>
      <c r="R9" s="234" t="s">
        <v>76</v>
      </c>
      <c r="S9" s="236" t="s">
        <v>688</v>
      </c>
      <c r="T9" s="236" t="s">
        <v>671</v>
      </c>
      <c r="U9" s="234" t="s">
        <v>118</v>
      </c>
      <c r="V9" s="234" t="s">
        <v>25</v>
      </c>
      <c r="W9" s="234" t="s">
        <v>31</v>
      </c>
      <c r="X9" s="234" t="s">
        <v>671</v>
      </c>
      <c r="Y9" s="234" t="s">
        <v>711</v>
      </c>
      <c r="Z9" s="234" t="s">
        <v>725</v>
      </c>
      <c r="AA9" s="236"/>
      <c r="AB9" s="235"/>
      <c r="AC9" s="234" t="s">
        <v>76</v>
      </c>
      <c r="AD9" s="234" t="s">
        <v>26</v>
      </c>
      <c r="AE9" s="234" t="s">
        <v>227</v>
      </c>
      <c r="AF9" s="234" t="s">
        <v>245</v>
      </c>
      <c r="AG9" s="234" t="s">
        <v>226</v>
      </c>
      <c r="AH9" s="234" t="s">
        <v>247</v>
      </c>
      <c r="AI9" s="234" t="s">
        <v>29</v>
      </c>
      <c r="AJ9" s="234" t="s">
        <v>28</v>
      </c>
      <c r="AK9" s="234" t="s">
        <v>666</v>
      </c>
      <c r="AL9" s="236" t="s">
        <v>697</v>
      </c>
      <c r="AM9" s="234" t="s">
        <v>186</v>
      </c>
      <c r="AN9" s="234" t="s">
        <v>717</v>
      </c>
      <c r="AO9" s="614" t="s">
        <v>689</v>
      </c>
      <c r="AP9" s="751"/>
      <c r="AQ9" s="235"/>
      <c r="AR9" s="234" t="s">
        <v>690</v>
      </c>
      <c r="AS9" s="234" t="s">
        <v>691</v>
      </c>
      <c r="AT9" s="234"/>
      <c r="AU9" s="234" t="s">
        <v>76</v>
      </c>
      <c r="AV9" s="512" t="s">
        <v>136</v>
      </c>
      <c r="AW9" s="401" t="s">
        <v>680</v>
      </c>
      <c r="AX9" s="512" t="s">
        <v>673</v>
      </c>
      <c r="AY9" s="532"/>
      <c r="AZ9" s="532"/>
    </row>
    <row r="10" spans="1:52" s="370" customFormat="1" ht="15.75">
      <c r="A10" s="684"/>
      <c r="B10" s="685" t="s">
        <v>585</v>
      </c>
      <c r="C10" s="684"/>
      <c r="D10" s="684"/>
      <c r="E10" s="686">
        <v>1</v>
      </c>
      <c r="F10" s="371">
        <f>1+0.01</f>
        <v>1.01</v>
      </c>
      <c r="G10" s="371">
        <f>F10+0.01</f>
        <v>1.02</v>
      </c>
      <c r="H10" s="371">
        <f>G10+0.01</f>
        <v>1.03</v>
      </c>
      <c r="I10" s="371">
        <v>2.0099999999999998</v>
      </c>
      <c r="J10" s="371">
        <f>I10+0.01</f>
        <v>2.0199999999999996</v>
      </c>
      <c r="K10" s="371">
        <f t="shared" ref="K10:R10" si="0">J10+0.01</f>
        <v>2.0299999999999994</v>
      </c>
      <c r="L10" s="371">
        <f t="shared" si="0"/>
        <v>2.0399999999999991</v>
      </c>
      <c r="M10" s="371">
        <f t="shared" si="0"/>
        <v>2.0499999999999989</v>
      </c>
      <c r="N10" s="371">
        <f t="shared" si="0"/>
        <v>2.0599999999999987</v>
      </c>
      <c r="O10" s="373">
        <f t="shared" si="0"/>
        <v>2.0699999999999985</v>
      </c>
      <c r="P10" s="373">
        <f t="shared" si="0"/>
        <v>2.0799999999999983</v>
      </c>
      <c r="Q10" s="373">
        <f t="shared" si="0"/>
        <v>2.0899999999999981</v>
      </c>
      <c r="R10" s="373">
        <f t="shared" si="0"/>
        <v>2.0999999999999979</v>
      </c>
      <c r="S10" s="373">
        <f t="shared" ref="S10" si="1">R10+0.01</f>
        <v>2.1099999999999977</v>
      </c>
      <c r="T10" s="373">
        <f t="shared" ref="T10" si="2">S10+0.01</f>
        <v>2.1199999999999974</v>
      </c>
      <c r="U10" s="373">
        <f t="shared" ref="U10" si="3">T10+0.01</f>
        <v>2.1299999999999972</v>
      </c>
      <c r="V10" s="373">
        <f t="shared" ref="V10" si="4">U10+0.01</f>
        <v>2.139999999999997</v>
      </c>
      <c r="W10" s="373">
        <f t="shared" ref="W10" si="5">V10+0.01</f>
        <v>2.1499999999999968</v>
      </c>
      <c r="X10" s="373">
        <f t="shared" ref="X10" si="6">W10+0.01</f>
        <v>2.1599999999999966</v>
      </c>
      <c r="Y10" s="373">
        <v>2.17</v>
      </c>
      <c r="Z10" s="373">
        <v>2.1800000000000002</v>
      </c>
      <c r="AA10" s="373">
        <f>W10+0.01</f>
        <v>2.1599999999999966</v>
      </c>
      <c r="AB10" s="373">
        <f t="shared" ref="AB10" si="7">AA10+0.01</f>
        <v>2.1699999999999964</v>
      </c>
      <c r="AC10" s="373" t="s">
        <v>618</v>
      </c>
      <c r="AD10" s="373">
        <v>3</v>
      </c>
      <c r="AE10" s="373">
        <f t="shared" ref="AE10:AJ10" si="8">AD10+0.01</f>
        <v>3.01</v>
      </c>
      <c r="AF10" s="373">
        <f t="shared" si="8"/>
        <v>3.0199999999999996</v>
      </c>
      <c r="AG10" s="373">
        <f t="shared" si="8"/>
        <v>3.0299999999999994</v>
      </c>
      <c r="AH10" s="373">
        <f t="shared" si="8"/>
        <v>3.0399999999999991</v>
      </c>
      <c r="AI10" s="373">
        <f t="shared" si="8"/>
        <v>3.0499999999999989</v>
      </c>
      <c r="AJ10" s="373">
        <f t="shared" si="8"/>
        <v>3.0599999999999987</v>
      </c>
      <c r="AK10" s="373">
        <f>AJ10+0.01</f>
        <v>3.0699999999999985</v>
      </c>
      <c r="AL10" s="373">
        <f t="shared" ref="AL10:AM10" si="9">AK10+0.01</f>
        <v>3.0799999999999983</v>
      </c>
      <c r="AM10" s="373">
        <f t="shared" si="9"/>
        <v>3.0899999999999981</v>
      </c>
      <c r="AN10" s="373">
        <f>AM10+0.01</f>
        <v>3.0999999999999979</v>
      </c>
      <c r="AO10" s="373">
        <f t="shared" ref="AO10" si="10">AN10+0.01</f>
        <v>3.1099999999999977</v>
      </c>
      <c r="AP10" s="373">
        <v>3.13</v>
      </c>
      <c r="AQ10" s="515" t="s">
        <v>624</v>
      </c>
      <c r="AR10" s="374">
        <f>4.01</f>
        <v>4.01</v>
      </c>
      <c r="AS10" s="374">
        <f>AR10+0.01</f>
        <v>4.0199999999999996</v>
      </c>
      <c r="AT10" s="374">
        <f>AS10+0.01</f>
        <v>4.0299999999999994</v>
      </c>
      <c r="AU10" s="374">
        <f>AT10+0.01</f>
        <v>4.0399999999999991</v>
      </c>
      <c r="AV10" s="524" t="s">
        <v>678</v>
      </c>
      <c r="AW10" s="374">
        <f>AU10+0.01</f>
        <v>4.0499999999999989</v>
      </c>
      <c r="AX10" s="524" t="s">
        <v>700</v>
      </c>
      <c r="AY10" s="374"/>
      <c r="AZ10" s="374"/>
    </row>
    <row r="11" spans="1:52" s="370" customFormat="1" ht="15.75">
      <c r="A11" s="684"/>
      <c r="B11" s="685" t="s">
        <v>586</v>
      </c>
      <c r="C11" s="684"/>
      <c r="D11" s="684"/>
      <c r="E11" s="686" t="s">
        <v>587</v>
      </c>
      <c r="F11" s="371" t="s">
        <v>588</v>
      </c>
      <c r="G11" s="371" t="s">
        <v>589</v>
      </c>
      <c r="H11" s="371" t="s">
        <v>590</v>
      </c>
      <c r="I11" s="371" t="s">
        <v>591</v>
      </c>
      <c r="J11" s="371" t="s">
        <v>644</v>
      </c>
      <c r="K11" s="371" t="s">
        <v>592</v>
      </c>
      <c r="L11" s="371" t="s">
        <v>593</v>
      </c>
      <c r="M11" s="371" t="s">
        <v>594</v>
      </c>
      <c r="N11" s="371" t="s">
        <v>595</v>
      </c>
      <c r="O11" s="371" t="s">
        <v>640</v>
      </c>
      <c r="P11" s="373" t="s">
        <v>598</v>
      </c>
      <c r="Q11" s="373" t="s">
        <v>599</v>
      </c>
      <c r="R11" s="371" t="s">
        <v>686</v>
      </c>
      <c r="S11" s="373" t="s">
        <v>701</v>
      </c>
      <c r="T11" s="373" t="s">
        <v>600</v>
      </c>
      <c r="U11" s="371" t="s">
        <v>596</v>
      </c>
      <c r="V11" s="371" t="s">
        <v>597</v>
      </c>
      <c r="W11" s="373" t="s">
        <v>602</v>
      </c>
      <c r="X11" s="373" t="s">
        <v>601</v>
      </c>
      <c r="Y11" s="373" t="s">
        <v>693</v>
      </c>
      <c r="Z11" s="373" t="s">
        <v>726</v>
      </c>
      <c r="AA11" s="371" t="s">
        <v>638</v>
      </c>
      <c r="AB11" s="371" t="s">
        <v>638</v>
      </c>
      <c r="AC11" s="373"/>
      <c r="AD11" s="373" t="s">
        <v>603</v>
      </c>
      <c r="AE11" s="373" t="s">
        <v>604</v>
      </c>
      <c r="AF11" s="373" t="s">
        <v>605</v>
      </c>
      <c r="AG11" s="373" t="s">
        <v>606</v>
      </c>
      <c r="AH11" s="373" t="s">
        <v>607</v>
      </c>
      <c r="AI11" s="373" t="s">
        <v>608</v>
      </c>
      <c r="AJ11" s="371" t="s">
        <v>641</v>
      </c>
      <c r="AK11" s="373" t="s">
        <v>670</v>
      </c>
      <c r="AL11" s="373" t="s">
        <v>643</v>
      </c>
      <c r="AM11" s="373" t="s">
        <v>695</v>
      </c>
      <c r="AN11" s="373" t="s">
        <v>712</v>
      </c>
      <c r="AO11" s="374" t="s">
        <v>723</v>
      </c>
      <c r="AP11" s="374" t="s">
        <v>726</v>
      </c>
      <c r="AQ11" s="515"/>
      <c r="AR11" s="374" t="s">
        <v>642</v>
      </c>
      <c r="AS11" s="374" t="s">
        <v>715</v>
      </c>
      <c r="AT11" s="374" t="s">
        <v>718</v>
      </c>
      <c r="AU11" s="374" t="s">
        <v>617</v>
      </c>
      <c r="AV11" s="524"/>
      <c r="AW11" s="374" t="s">
        <v>692</v>
      </c>
      <c r="AX11" s="524"/>
      <c r="AY11" s="541"/>
      <c r="AZ11" s="541"/>
    </row>
    <row r="12" spans="1:52" s="370" customFormat="1" ht="15.75">
      <c r="A12" s="684"/>
      <c r="B12" s="685"/>
      <c r="C12" s="684"/>
      <c r="D12" s="684"/>
      <c r="E12" s="686"/>
      <c r="F12" s="371"/>
      <c r="G12" s="371"/>
      <c r="H12" s="371"/>
      <c r="I12" s="371"/>
      <c r="J12" s="371"/>
      <c r="K12" s="371"/>
      <c r="L12" s="371"/>
      <c r="M12" s="371"/>
      <c r="N12" s="373"/>
      <c r="O12" s="373"/>
      <c r="P12" s="371"/>
      <c r="Q12" s="371"/>
      <c r="R12" s="371"/>
      <c r="S12" s="373"/>
      <c r="T12" s="373"/>
      <c r="U12" s="371"/>
      <c r="V12" s="371"/>
      <c r="W12" s="371"/>
      <c r="X12" s="371"/>
      <c r="Y12" s="371"/>
      <c r="Z12" s="371"/>
      <c r="AA12" s="371"/>
      <c r="AB12" s="371"/>
      <c r="AC12" s="373"/>
      <c r="AD12" s="373"/>
      <c r="AE12" s="373"/>
      <c r="AF12" s="373"/>
      <c r="AG12" s="373"/>
      <c r="AH12" s="373"/>
      <c r="AI12" s="371"/>
      <c r="AJ12" s="371"/>
      <c r="AK12" s="371"/>
      <c r="AL12" s="373"/>
      <c r="AM12" s="373"/>
      <c r="AN12" s="373"/>
      <c r="AO12" s="374"/>
      <c r="AP12" s="374"/>
      <c r="AQ12" s="515"/>
      <c r="AR12" s="374"/>
      <c r="AS12" s="374"/>
      <c r="AT12" s="374"/>
      <c r="AU12" s="374"/>
      <c r="AV12" s="524"/>
      <c r="AW12" s="374"/>
      <c r="AX12" s="524"/>
      <c r="AY12" s="541"/>
      <c r="AZ12" s="541"/>
    </row>
    <row r="13" spans="1:52" ht="15.75">
      <c r="A13" s="663"/>
      <c r="B13" s="664" t="s">
        <v>191</v>
      </c>
      <c r="C13" s="664"/>
      <c r="D13" s="664"/>
      <c r="E13" s="665"/>
      <c r="W13" s="237"/>
      <c r="AD13" s="237"/>
      <c r="AE13" s="237"/>
      <c r="AF13" s="237"/>
      <c r="AG13" s="237"/>
      <c r="AH13" s="237"/>
      <c r="AO13" s="237"/>
      <c r="AP13" s="237"/>
      <c r="AQ13" s="514"/>
      <c r="AR13" s="237"/>
      <c r="AS13" s="237"/>
      <c r="AT13" s="237"/>
      <c r="AU13" s="237"/>
      <c r="AV13" s="525"/>
      <c r="AW13" s="237"/>
      <c r="AX13" s="525"/>
    </row>
    <row r="14" spans="1:52" s="9" customFormat="1" ht="15.75">
      <c r="A14" s="687">
        <v>1</v>
      </c>
      <c r="B14" s="688" t="s">
        <v>192</v>
      </c>
      <c r="C14" s="688"/>
      <c r="D14" s="688"/>
      <c r="E14" s="689">
        <f>'no print-ROO INPUT'!F14</f>
        <v>510473</v>
      </c>
      <c r="F14" s="368">
        <v>0</v>
      </c>
      <c r="G14" s="368">
        <v>0</v>
      </c>
      <c r="H14" s="368">
        <v>0</v>
      </c>
      <c r="I14" s="368">
        <v>-17768</v>
      </c>
      <c r="J14" s="368">
        <v>0</v>
      </c>
      <c r="K14" s="368">
        <v>0</v>
      </c>
      <c r="L14" s="368">
        <v>0</v>
      </c>
      <c r="M14" s="368">
        <v>0</v>
      </c>
      <c r="N14" s="368">
        <v>0</v>
      </c>
      <c r="O14" s="368">
        <v>0</v>
      </c>
      <c r="P14" s="368">
        <v>0</v>
      </c>
      <c r="Q14" s="368">
        <v>0</v>
      </c>
      <c r="R14" s="368">
        <v>-7056</v>
      </c>
      <c r="S14" s="368">
        <v>-10713</v>
      </c>
      <c r="T14" s="368">
        <v>0</v>
      </c>
      <c r="U14" s="368">
        <v>7762</v>
      </c>
      <c r="V14" s="368">
        <v>0</v>
      </c>
      <c r="W14" s="368">
        <v>0</v>
      </c>
      <c r="X14" s="368">
        <v>0</v>
      </c>
      <c r="Y14" s="368">
        <v>0</v>
      </c>
      <c r="Z14" s="368">
        <v>0</v>
      </c>
      <c r="AA14" s="368">
        <v>0</v>
      </c>
      <c r="AB14" s="368">
        <v>0</v>
      </c>
      <c r="AC14" s="321">
        <f>SUM(E14:AB14)</f>
        <v>482698</v>
      </c>
      <c r="AD14" s="368">
        <v>0</v>
      </c>
      <c r="AE14" s="368">
        <v>0</v>
      </c>
      <c r="AF14" s="368">
        <v>0</v>
      </c>
      <c r="AG14" s="368">
        <v>0</v>
      </c>
      <c r="AH14" s="368">
        <v>0</v>
      </c>
      <c r="AI14" s="368">
        <v>0</v>
      </c>
      <c r="AJ14" s="368">
        <v>0</v>
      </c>
      <c r="AK14" s="368">
        <v>0</v>
      </c>
      <c r="AL14" s="368">
        <v>0</v>
      </c>
      <c r="AM14" s="368">
        <v>16361</v>
      </c>
      <c r="AN14" s="368">
        <v>0</v>
      </c>
      <c r="AO14" s="368">
        <v>0</v>
      </c>
      <c r="AP14" s="368">
        <v>0</v>
      </c>
      <c r="AQ14" s="516">
        <f t="shared" ref="AQ14:AQ19" si="11">SUM(AC14:AP14)</f>
        <v>499059</v>
      </c>
      <c r="AR14" s="368">
        <v>0</v>
      </c>
      <c r="AS14" s="368">
        <v>0</v>
      </c>
      <c r="AT14" s="368">
        <v>0</v>
      </c>
      <c r="AU14" s="368">
        <v>0</v>
      </c>
      <c r="AV14" s="526">
        <f t="shared" ref="AV14:AV19" si="12">SUM(AQ14:AU14)</f>
        <v>499059</v>
      </c>
      <c r="AW14" s="368">
        <v>0</v>
      </c>
      <c r="AX14" s="526">
        <f t="shared" ref="AX14:AX19" si="13">SUM(AV14:AW14)</f>
        <v>499059</v>
      </c>
      <c r="AY14" s="368"/>
      <c r="AZ14" s="368"/>
    </row>
    <row r="15" spans="1:52" s="10" customFormat="1" ht="15.75">
      <c r="A15" s="687">
        <v>2</v>
      </c>
      <c r="B15" s="690" t="s">
        <v>193</v>
      </c>
      <c r="C15" s="690"/>
      <c r="D15" s="690"/>
      <c r="E15" s="691">
        <f>'no print-ROO INPUT'!F15</f>
        <v>923</v>
      </c>
      <c r="F15" s="221">
        <v>0</v>
      </c>
      <c r="G15" s="221">
        <v>0</v>
      </c>
      <c r="H15" s="221">
        <v>0</v>
      </c>
      <c r="I15" s="221">
        <v>0</v>
      </c>
      <c r="J15" s="221">
        <v>0</v>
      </c>
      <c r="K15" s="221">
        <v>0</v>
      </c>
      <c r="L15" s="221">
        <v>0</v>
      </c>
      <c r="M15" s="221">
        <v>0</v>
      </c>
      <c r="N15" s="221">
        <v>0</v>
      </c>
      <c r="O15" s="221">
        <v>0</v>
      </c>
      <c r="P15" s="221">
        <v>0</v>
      </c>
      <c r="Q15" s="221">
        <v>0</v>
      </c>
      <c r="R15" s="221">
        <v>0</v>
      </c>
      <c r="S15" s="222">
        <v>0</v>
      </c>
      <c r="T15" s="222">
        <v>0</v>
      </c>
      <c r="U15" s="221" t="s">
        <v>622</v>
      </c>
      <c r="V15" s="221">
        <v>0</v>
      </c>
      <c r="W15" s="222">
        <v>0</v>
      </c>
      <c r="X15" s="221">
        <v>0</v>
      </c>
      <c r="Y15" s="221">
        <v>0</v>
      </c>
      <c r="Z15" s="221">
        <v>0</v>
      </c>
      <c r="AA15" s="222">
        <v>0</v>
      </c>
      <c r="AB15" s="221">
        <v>0</v>
      </c>
      <c r="AC15" s="220">
        <f>SUM(E15:AB15)</f>
        <v>923</v>
      </c>
      <c r="AD15" s="222">
        <v>0</v>
      </c>
      <c r="AE15" s="222">
        <v>0</v>
      </c>
      <c r="AF15" s="222">
        <v>0</v>
      </c>
      <c r="AG15" s="222">
        <v>0</v>
      </c>
      <c r="AH15" s="222">
        <v>0</v>
      </c>
      <c r="AI15" s="221">
        <v>0</v>
      </c>
      <c r="AJ15" s="221">
        <v>0</v>
      </c>
      <c r="AK15" s="221">
        <v>0</v>
      </c>
      <c r="AL15" s="222">
        <v>0</v>
      </c>
      <c r="AM15" s="222">
        <v>0</v>
      </c>
      <c r="AN15" s="222">
        <v>0</v>
      </c>
      <c r="AO15" s="237">
        <v>0</v>
      </c>
      <c r="AP15" s="237">
        <v>0</v>
      </c>
      <c r="AQ15" s="514">
        <f t="shared" si="11"/>
        <v>923</v>
      </c>
      <c r="AR15" s="237">
        <v>0</v>
      </c>
      <c r="AS15" s="237">
        <v>0</v>
      </c>
      <c r="AT15" s="237">
        <v>0</v>
      </c>
      <c r="AU15" s="237">
        <v>0</v>
      </c>
      <c r="AV15" s="525">
        <f t="shared" si="12"/>
        <v>923</v>
      </c>
      <c r="AW15" s="237">
        <v>0</v>
      </c>
      <c r="AX15" s="525">
        <f t="shared" si="13"/>
        <v>923</v>
      </c>
      <c r="AY15" s="237"/>
      <c r="AZ15" s="237"/>
    </row>
    <row r="16" spans="1:52" s="10" customFormat="1" ht="15.75">
      <c r="A16" s="687">
        <v>3</v>
      </c>
      <c r="B16" s="690" t="s">
        <v>194</v>
      </c>
      <c r="C16" s="690"/>
      <c r="D16" s="690"/>
      <c r="E16" s="692">
        <f>'no print-ROO INPUT'!F16</f>
        <v>95856</v>
      </c>
      <c r="F16" s="239">
        <v>0</v>
      </c>
      <c r="G16" s="239">
        <v>0</v>
      </c>
      <c r="H16" s="239">
        <v>0</v>
      </c>
      <c r="I16" s="239">
        <v>0</v>
      </c>
      <c r="J16" s="239">
        <v>0</v>
      </c>
      <c r="K16" s="239">
        <v>0</v>
      </c>
      <c r="L16" s="239">
        <v>0</v>
      </c>
      <c r="M16" s="239">
        <v>0</v>
      </c>
      <c r="N16" s="239">
        <v>0</v>
      </c>
      <c r="O16" s="239">
        <v>0</v>
      </c>
      <c r="P16" s="239">
        <v>0</v>
      </c>
      <c r="Q16" s="239">
        <v>0</v>
      </c>
      <c r="R16" s="239">
        <v>0</v>
      </c>
      <c r="S16" s="238">
        <v>0</v>
      </c>
      <c r="T16" s="238">
        <v>0</v>
      </c>
      <c r="U16" s="239">
        <v>0</v>
      </c>
      <c r="V16" s="239">
        <v>0</v>
      </c>
      <c r="W16" s="238">
        <v>0</v>
      </c>
      <c r="X16" s="239">
        <v>0</v>
      </c>
      <c r="Y16" s="239">
        <v>0</v>
      </c>
      <c r="Z16" s="239">
        <v>0</v>
      </c>
      <c r="AA16" s="238">
        <v>0</v>
      </c>
      <c r="AB16" s="239">
        <v>0</v>
      </c>
      <c r="AC16" s="240">
        <f>SUM(E16:AB16)</f>
        <v>95856</v>
      </c>
      <c r="AD16" s="238">
        <v>-42099</v>
      </c>
      <c r="AE16" s="238">
        <v>0</v>
      </c>
      <c r="AF16" s="238">
        <v>0</v>
      </c>
      <c r="AG16" s="238">
        <v>0</v>
      </c>
      <c r="AH16" s="238">
        <v>0</v>
      </c>
      <c r="AI16" s="239">
        <v>0</v>
      </c>
      <c r="AJ16" s="239">
        <v>0</v>
      </c>
      <c r="AK16" s="239">
        <v>0</v>
      </c>
      <c r="AL16" s="238">
        <v>0</v>
      </c>
      <c r="AM16" s="238">
        <v>0</v>
      </c>
      <c r="AN16" s="238">
        <v>0</v>
      </c>
      <c r="AO16" s="238">
        <v>0</v>
      </c>
      <c r="AP16" s="238">
        <v>0</v>
      </c>
      <c r="AQ16" s="517">
        <f t="shared" si="11"/>
        <v>53757</v>
      </c>
      <c r="AR16" s="238">
        <v>0</v>
      </c>
      <c r="AS16" s="238">
        <v>0</v>
      </c>
      <c r="AT16" s="238">
        <v>0</v>
      </c>
      <c r="AU16" s="238">
        <v>0</v>
      </c>
      <c r="AV16" s="527">
        <f t="shared" si="12"/>
        <v>53757</v>
      </c>
      <c r="AW16" s="238">
        <v>0</v>
      </c>
      <c r="AX16" s="527">
        <f t="shared" si="13"/>
        <v>53757</v>
      </c>
      <c r="AY16" s="237"/>
      <c r="AZ16" s="237"/>
    </row>
    <row r="17" spans="1:52" s="10" customFormat="1" ht="15.75">
      <c r="A17" s="687">
        <v>4</v>
      </c>
      <c r="B17" s="690" t="s">
        <v>195</v>
      </c>
      <c r="C17" s="690"/>
      <c r="D17" s="690"/>
      <c r="E17" s="691">
        <f t="shared" ref="E17:AJ17" si="14">SUM(E14:E16)</f>
        <v>607252</v>
      </c>
      <c r="F17" s="221">
        <f t="shared" si="14"/>
        <v>0</v>
      </c>
      <c r="G17" s="221">
        <f t="shared" si="14"/>
        <v>0</v>
      </c>
      <c r="H17" s="221">
        <f t="shared" si="14"/>
        <v>0</v>
      </c>
      <c r="I17" s="221">
        <f t="shared" si="14"/>
        <v>-17768</v>
      </c>
      <c r="J17" s="221">
        <f t="shared" ref="J17" si="15">SUM(J14:J16)</f>
        <v>0</v>
      </c>
      <c r="K17" s="221">
        <f t="shared" si="14"/>
        <v>0</v>
      </c>
      <c r="L17" s="221">
        <f t="shared" si="14"/>
        <v>0</v>
      </c>
      <c r="M17" s="221">
        <f t="shared" si="14"/>
        <v>0</v>
      </c>
      <c r="N17" s="221">
        <f t="shared" si="14"/>
        <v>0</v>
      </c>
      <c r="O17" s="221">
        <f t="shared" si="14"/>
        <v>0</v>
      </c>
      <c r="P17" s="221">
        <f t="shared" si="14"/>
        <v>0</v>
      </c>
      <c r="Q17" s="221">
        <f t="shared" si="14"/>
        <v>0</v>
      </c>
      <c r="R17" s="221">
        <f t="shared" si="14"/>
        <v>-7056</v>
      </c>
      <c r="S17" s="222">
        <f t="shared" ref="S17" si="16">SUM(S14:S16)</f>
        <v>-10713</v>
      </c>
      <c r="T17" s="222">
        <f>SUM(T14:T16)</f>
        <v>0</v>
      </c>
      <c r="U17" s="221">
        <f>SUM(U14:U16)</f>
        <v>7762</v>
      </c>
      <c r="V17" s="221">
        <f>SUM(V14:V16)</f>
        <v>0</v>
      </c>
      <c r="W17" s="222">
        <f>SUM(W14:W16)</f>
        <v>0</v>
      </c>
      <c r="X17" s="221">
        <f t="shared" si="14"/>
        <v>0</v>
      </c>
      <c r="Y17" s="221">
        <f t="shared" ref="Y17" si="17">SUM(Y14:Y16)</f>
        <v>0</v>
      </c>
      <c r="Z17" s="221">
        <f t="shared" si="14"/>
        <v>0</v>
      </c>
      <c r="AA17" s="222">
        <f>SUM(AA14:AA16)</f>
        <v>0</v>
      </c>
      <c r="AB17" s="221">
        <f>SUM(AB14:AB16)</f>
        <v>0</v>
      </c>
      <c r="AC17" s="220">
        <f t="shared" si="14"/>
        <v>579477</v>
      </c>
      <c r="AD17" s="222">
        <f t="shared" si="14"/>
        <v>-42099</v>
      </c>
      <c r="AE17" s="222">
        <f t="shared" si="14"/>
        <v>0</v>
      </c>
      <c r="AF17" s="222">
        <f t="shared" si="14"/>
        <v>0</v>
      </c>
      <c r="AG17" s="222">
        <f t="shared" si="14"/>
        <v>0</v>
      </c>
      <c r="AH17" s="222">
        <f t="shared" si="14"/>
        <v>0</v>
      </c>
      <c r="AI17" s="221">
        <f t="shared" si="14"/>
        <v>0</v>
      </c>
      <c r="AJ17" s="221">
        <f t="shared" si="14"/>
        <v>0</v>
      </c>
      <c r="AK17" s="221">
        <f t="shared" ref="AK17" si="18">SUM(AK14:AK16)</f>
        <v>0</v>
      </c>
      <c r="AL17" s="222">
        <f t="shared" ref="AL17:AP17" si="19">SUM(AL14:AL16)</f>
        <v>0</v>
      </c>
      <c r="AM17" s="222">
        <f t="shared" si="19"/>
        <v>16361</v>
      </c>
      <c r="AN17" s="222">
        <f t="shared" si="19"/>
        <v>0</v>
      </c>
      <c r="AO17" s="237">
        <f t="shared" si="19"/>
        <v>0</v>
      </c>
      <c r="AP17" s="237">
        <f t="shared" si="19"/>
        <v>0</v>
      </c>
      <c r="AQ17" s="514">
        <f t="shared" si="11"/>
        <v>553739</v>
      </c>
      <c r="AR17" s="237">
        <f t="shared" ref="AR17:AS17" si="20">SUM(AR14:AR16)</f>
        <v>0</v>
      </c>
      <c r="AS17" s="237">
        <f t="shared" si="20"/>
        <v>0</v>
      </c>
      <c r="AT17" s="237">
        <f t="shared" ref="AT17" si="21">SUM(AT14:AT16)</f>
        <v>0</v>
      </c>
      <c r="AU17" s="237">
        <f>SUM(AU14:AU16)</f>
        <v>0</v>
      </c>
      <c r="AV17" s="525">
        <f t="shared" si="12"/>
        <v>553739</v>
      </c>
      <c r="AW17" s="237">
        <f>SUM(AW14:AW16)</f>
        <v>0</v>
      </c>
      <c r="AX17" s="525">
        <f t="shared" si="13"/>
        <v>553739</v>
      </c>
      <c r="AY17" s="237"/>
      <c r="AZ17" s="237"/>
    </row>
    <row r="18" spans="1:52" s="10" customFormat="1" ht="15.75">
      <c r="A18" s="687">
        <v>5</v>
      </c>
      <c r="B18" s="690" t="s">
        <v>196</v>
      </c>
      <c r="C18" s="690"/>
      <c r="D18" s="690"/>
      <c r="E18" s="692">
        <f>'no print-ROO INPUT'!F18</f>
        <v>76386</v>
      </c>
      <c r="F18" s="239">
        <v>0</v>
      </c>
      <c r="G18" s="239">
        <v>0</v>
      </c>
      <c r="H18" s="239">
        <v>0</v>
      </c>
      <c r="I18" s="239">
        <v>-13</v>
      </c>
      <c r="J18" s="239">
        <v>0</v>
      </c>
      <c r="K18" s="239">
        <v>0</v>
      </c>
      <c r="L18" s="239">
        <v>0</v>
      </c>
      <c r="M18" s="239">
        <v>0</v>
      </c>
      <c r="N18" s="239">
        <v>0</v>
      </c>
      <c r="O18" s="239">
        <v>0</v>
      </c>
      <c r="P18" s="239">
        <v>0</v>
      </c>
      <c r="Q18" s="239">
        <v>0</v>
      </c>
      <c r="R18" s="239">
        <v>0</v>
      </c>
      <c r="S18" s="238">
        <v>0</v>
      </c>
      <c r="T18" s="238">
        <v>0</v>
      </c>
      <c r="U18" s="239">
        <v>0</v>
      </c>
      <c r="V18" s="239">
        <v>0</v>
      </c>
      <c r="W18" s="238">
        <v>0</v>
      </c>
      <c r="X18" s="239">
        <v>0</v>
      </c>
      <c r="Y18" s="239">
        <v>0</v>
      </c>
      <c r="Z18" s="239">
        <v>0</v>
      </c>
      <c r="AA18" s="238">
        <v>0</v>
      </c>
      <c r="AB18" s="239">
        <v>0</v>
      </c>
      <c r="AC18" s="240">
        <f>SUM(E18:AB18)</f>
        <v>76373</v>
      </c>
      <c r="AD18" s="238">
        <f>-104529-AD16</f>
        <v>-62430</v>
      </c>
      <c r="AE18" s="238">
        <v>347</v>
      </c>
      <c r="AF18" s="238">
        <v>0</v>
      </c>
      <c r="AG18" s="238">
        <v>0</v>
      </c>
      <c r="AH18" s="238">
        <v>0</v>
      </c>
      <c r="AI18" s="239">
        <v>0</v>
      </c>
      <c r="AJ18" s="239">
        <v>0</v>
      </c>
      <c r="AK18" s="239">
        <v>0</v>
      </c>
      <c r="AL18" s="238">
        <v>0</v>
      </c>
      <c r="AM18" s="238">
        <v>0</v>
      </c>
      <c r="AN18" s="238">
        <v>0</v>
      </c>
      <c r="AO18" s="238">
        <v>0</v>
      </c>
      <c r="AP18" s="238">
        <v>0</v>
      </c>
      <c r="AQ18" s="517">
        <f t="shared" si="11"/>
        <v>14290</v>
      </c>
      <c r="AR18" s="238">
        <v>0</v>
      </c>
      <c r="AS18" s="238">
        <v>0</v>
      </c>
      <c r="AT18" s="238">
        <v>0</v>
      </c>
      <c r="AU18" s="238">
        <v>0</v>
      </c>
      <c r="AV18" s="527">
        <f t="shared" si="12"/>
        <v>14290</v>
      </c>
      <c r="AW18" s="238">
        <v>0</v>
      </c>
      <c r="AX18" s="527">
        <f t="shared" si="13"/>
        <v>14290</v>
      </c>
      <c r="AY18" s="237"/>
      <c r="AZ18" s="237"/>
    </row>
    <row r="19" spans="1:52" s="10" customFormat="1" ht="15.75">
      <c r="A19" s="687">
        <v>6</v>
      </c>
      <c r="B19" s="690" t="s">
        <v>197</v>
      </c>
      <c r="C19" s="690"/>
      <c r="D19" s="690"/>
      <c r="E19" s="691">
        <f t="shared" ref="E19:AJ19" si="22">SUM(E17:E18)</f>
        <v>683638</v>
      </c>
      <c r="F19" s="221">
        <f t="shared" si="22"/>
        <v>0</v>
      </c>
      <c r="G19" s="221">
        <f t="shared" si="22"/>
        <v>0</v>
      </c>
      <c r="H19" s="221">
        <f t="shared" si="22"/>
        <v>0</v>
      </c>
      <c r="I19" s="221">
        <f t="shared" si="22"/>
        <v>-17781</v>
      </c>
      <c r="J19" s="221">
        <f t="shared" ref="J19" si="23">SUM(J17:J18)</f>
        <v>0</v>
      </c>
      <c r="K19" s="221">
        <f t="shared" si="22"/>
        <v>0</v>
      </c>
      <c r="L19" s="221">
        <f t="shared" si="22"/>
        <v>0</v>
      </c>
      <c r="M19" s="221">
        <f t="shared" si="22"/>
        <v>0</v>
      </c>
      <c r="N19" s="221">
        <f t="shared" si="22"/>
        <v>0</v>
      </c>
      <c r="O19" s="221">
        <f t="shared" si="22"/>
        <v>0</v>
      </c>
      <c r="P19" s="221">
        <f t="shared" si="22"/>
        <v>0</v>
      </c>
      <c r="Q19" s="221">
        <f t="shared" si="22"/>
        <v>0</v>
      </c>
      <c r="R19" s="221">
        <f t="shared" si="22"/>
        <v>-7056</v>
      </c>
      <c r="S19" s="222">
        <f t="shared" ref="S19" si="24">SUM(S17:S18)</f>
        <v>-10713</v>
      </c>
      <c r="T19" s="222">
        <f>SUM(T17:T18)</f>
        <v>0</v>
      </c>
      <c r="U19" s="221">
        <f>SUM(U17:U18)</f>
        <v>7762</v>
      </c>
      <c r="V19" s="221">
        <f>SUM(V17:V18)</f>
        <v>0</v>
      </c>
      <c r="W19" s="222">
        <f>SUM(W17:W18)</f>
        <v>0</v>
      </c>
      <c r="X19" s="221">
        <f t="shared" si="22"/>
        <v>0</v>
      </c>
      <c r="Y19" s="221">
        <f t="shared" ref="Y19" si="25">SUM(Y17:Y18)</f>
        <v>0</v>
      </c>
      <c r="Z19" s="221">
        <f t="shared" si="22"/>
        <v>0</v>
      </c>
      <c r="AA19" s="222">
        <f>SUM(AA17:AA18)</f>
        <v>0</v>
      </c>
      <c r="AB19" s="221">
        <f>SUM(AB17:AB18)</f>
        <v>0</v>
      </c>
      <c r="AC19" s="220">
        <f t="shared" si="22"/>
        <v>655850</v>
      </c>
      <c r="AD19" s="222">
        <f t="shared" si="22"/>
        <v>-104529</v>
      </c>
      <c r="AE19" s="222">
        <f t="shared" si="22"/>
        <v>347</v>
      </c>
      <c r="AF19" s="222">
        <f t="shared" si="22"/>
        <v>0</v>
      </c>
      <c r="AG19" s="222">
        <f t="shared" si="22"/>
        <v>0</v>
      </c>
      <c r="AH19" s="222">
        <f t="shared" si="22"/>
        <v>0</v>
      </c>
      <c r="AI19" s="221">
        <f t="shared" si="22"/>
        <v>0</v>
      </c>
      <c r="AJ19" s="221">
        <f t="shared" si="22"/>
        <v>0</v>
      </c>
      <c r="AK19" s="221">
        <f t="shared" ref="AK19" si="26">SUM(AK17:AK18)</f>
        <v>0</v>
      </c>
      <c r="AL19" s="222">
        <f t="shared" ref="AL19:AP19" si="27">SUM(AL17:AL18)</f>
        <v>0</v>
      </c>
      <c r="AM19" s="222">
        <f t="shared" si="27"/>
        <v>16361</v>
      </c>
      <c r="AN19" s="222">
        <f t="shared" si="27"/>
        <v>0</v>
      </c>
      <c r="AO19" s="237">
        <f t="shared" si="27"/>
        <v>0</v>
      </c>
      <c r="AP19" s="237">
        <f t="shared" si="27"/>
        <v>0</v>
      </c>
      <c r="AQ19" s="514">
        <f t="shared" si="11"/>
        <v>568029</v>
      </c>
      <c r="AR19" s="237">
        <f t="shared" ref="AR19:AS19" si="28">SUM(AR17:AR18)</f>
        <v>0</v>
      </c>
      <c r="AS19" s="237">
        <f t="shared" si="28"/>
        <v>0</v>
      </c>
      <c r="AT19" s="237">
        <f t="shared" ref="AT19" si="29">SUM(AT17:AT18)</f>
        <v>0</v>
      </c>
      <c r="AU19" s="237">
        <f>SUM(AU17:AU18)</f>
        <v>0</v>
      </c>
      <c r="AV19" s="525">
        <f t="shared" si="12"/>
        <v>568029</v>
      </c>
      <c r="AW19" s="237">
        <f>SUM(AW17:AW18)</f>
        <v>0</v>
      </c>
      <c r="AX19" s="525">
        <f t="shared" si="13"/>
        <v>568029</v>
      </c>
      <c r="AY19" s="237"/>
      <c r="AZ19" s="237"/>
    </row>
    <row r="20" spans="1:52" s="10" customFormat="1" ht="15.75">
      <c r="A20" s="687"/>
      <c r="B20" s="690"/>
      <c r="C20" s="690"/>
      <c r="D20" s="690"/>
      <c r="E20" s="691"/>
      <c r="F20" s="221"/>
      <c r="G20" s="221"/>
      <c r="H20" s="221"/>
      <c r="I20" s="221"/>
      <c r="J20" s="221"/>
      <c r="K20" s="221"/>
      <c r="L20" s="221"/>
      <c r="M20" s="221"/>
      <c r="N20" s="221"/>
      <c r="O20" s="221"/>
      <c r="P20" s="221"/>
      <c r="Q20" s="221"/>
      <c r="R20" s="221"/>
      <c r="S20" s="222"/>
      <c r="T20" s="222"/>
      <c r="U20" s="221"/>
      <c r="V20" s="221"/>
      <c r="W20" s="222"/>
      <c r="X20" s="221"/>
      <c r="Y20" s="221"/>
      <c r="Z20" s="221"/>
      <c r="AA20" s="222"/>
      <c r="AB20" s="221"/>
      <c r="AC20" s="220"/>
      <c r="AD20" s="222"/>
      <c r="AE20" s="222"/>
      <c r="AF20" s="222"/>
      <c r="AG20" s="222"/>
      <c r="AH20" s="222"/>
      <c r="AI20" s="221"/>
      <c r="AJ20" s="221"/>
      <c r="AK20" s="221"/>
      <c r="AL20" s="222"/>
      <c r="AM20" s="222"/>
      <c r="AN20" s="222"/>
      <c r="AO20" s="237"/>
      <c r="AP20" s="237"/>
      <c r="AQ20" s="514"/>
      <c r="AR20" s="237"/>
      <c r="AS20" s="237"/>
      <c r="AT20" s="237"/>
      <c r="AU20" s="237"/>
      <c r="AV20" s="525"/>
      <c r="AW20" s="237"/>
      <c r="AX20" s="525"/>
      <c r="AY20" s="237"/>
      <c r="AZ20" s="237"/>
    </row>
    <row r="21" spans="1:52" s="10" customFormat="1" ht="15.75">
      <c r="A21" s="687"/>
      <c r="B21" s="690" t="s">
        <v>198</v>
      </c>
      <c r="C21" s="690"/>
      <c r="D21" s="690"/>
      <c r="E21" s="691"/>
      <c r="F21" s="221"/>
      <c r="G21" s="221"/>
      <c r="H21" s="221"/>
      <c r="I21" s="221"/>
      <c r="J21" s="221"/>
      <c r="K21" s="221"/>
      <c r="L21" s="221"/>
      <c r="M21" s="221"/>
      <c r="N21" s="221"/>
      <c r="O21" s="221"/>
      <c r="P21" s="221"/>
      <c r="Q21" s="221"/>
      <c r="R21" s="221"/>
      <c r="S21" s="222"/>
      <c r="T21" s="222"/>
      <c r="U21" s="221"/>
      <c r="V21" s="221"/>
      <c r="W21" s="222"/>
      <c r="X21" s="221"/>
      <c r="Y21" s="221"/>
      <c r="Z21" s="221"/>
      <c r="AA21" s="222"/>
      <c r="AB21" s="221"/>
      <c r="AC21" s="220"/>
      <c r="AD21" s="222"/>
      <c r="AE21" s="222"/>
      <c r="AF21" s="222"/>
      <c r="AG21" s="222"/>
      <c r="AH21" s="222"/>
      <c r="AI21" s="221"/>
      <c r="AJ21" s="221"/>
      <c r="AK21" s="221"/>
      <c r="AL21" s="222"/>
      <c r="AM21" s="222"/>
      <c r="AN21" s="222"/>
      <c r="AO21" s="237"/>
      <c r="AP21" s="237"/>
      <c r="AQ21" s="514"/>
      <c r="AR21" s="237"/>
      <c r="AS21" s="237"/>
      <c r="AT21" s="237"/>
      <c r="AU21" s="237"/>
      <c r="AV21" s="525"/>
      <c r="AW21" s="237"/>
      <c r="AX21" s="525"/>
      <c r="AY21" s="237"/>
      <c r="AZ21" s="237"/>
    </row>
    <row r="22" spans="1:52" s="10" customFormat="1" ht="15.75">
      <c r="A22" s="687"/>
      <c r="B22" s="690" t="s">
        <v>199</v>
      </c>
      <c r="C22" s="690"/>
      <c r="D22" s="690"/>
      <c r="E22" s="691"/>
      <c r="F22" s="221"/>
      <c r="G22" s="221"/>
      <c r="H22" s="221"/>
      <c r="I22" s="221"/>
      <c r="J22" s="221"/>
      <c r="K22" s="221"/>
      <c r="L22" s="221"/>
      <c r="M22" s="221"/>
      <c r="N22" s="221"/>
      <c r="O22" s="221"/>
      <c r="P22" s="221"/>
      <c r="Q22" s="221"/>
      <c r="R22" s="221"/>
      <c r="S22" s="222"/>
      <c r="T22" s="222"/>
      <c r="U22" s="221"/>
      <c r="V22" s="221"/>
      <c r="W22" s="222"/>
      <c r="X22" s="221"/>
      <c r="Y22" s="221"/>
      <c r="Z22" s="221"/>
      <c r="AA22" s="222"/>
      <c r="AB22" s="221"/>
      <c r="AC22" s="220"/>
      <c r="AD22" s="222"/>
      <c r="AE22" s="222"/>
      <c r="AF22" s="222"/>
      <c r="AG22" s="222"/>
      <c r="AH22" s="222"/>
      <c r="AI22" s="221"/>
      <c r="AJ22" s="221"/>
      <c r="AK22" s="221"/>
      <c r="AL22" s="222"/>
      <c r="AM22" s="222"/>
      <c r="AN22" s="222"/>
      <c r="AO22" s="237"/>
      <c r="AP22" s="237"/>
      <c r="AQ22" s="514">
        <f t="shared" ref="AQ22:AQ28" si="30">SUM(AC22:AP22)</f>
        <v>0</v>
      </c>
      <c r="AR22" s="237"/>
      <c r="AS22" s="237"/>
      <c r="AT22" s="237"/>
      <c r="AU22" s="237"/>
      <c r="AV22" s="525">
        <f t="shared" ref="AV22:AV28" si="31">SUM(AQ22:AU22)</f>
        <v>0</v>
      </c>
      <c r="AW22" s="237"/>
      <c r="AX22" s="525">
        <f t="shared" ref="AX22:AX27" si="32">SUM(AV22:AW22)</f>
        <v>0</v>
      </c>
      <c r="AY22" s="237"/>
      <c r="AZ22" s="237"/>
    </row>
    <row r="23" spans="1:52" s="10" customFormat="1" ht="15.75">
      <c r="A23" s="687">
        <v>7</v>
      </c>
      <c r="B23" s="690"/>
      <c r="C23" s="690" t="s">
        <v>200</v>
      </c>
      <c r="D23" s="690"/>
      <c r="E23" s="691">
        <f>'no print-ROO INPUT'!F23</f>
        <v>201319</v>
      </c>
      <c r="F23" s="221">
        <v>0</v>
      </c>
      <c r="G23" s="221">
        <v>306</v>
      </c>
      <c r="H23" s="221">
        <v>0</v>
      </c>
      <c r="I23" s="221">
        <v>0</v>
      </c>
      <c r="J23" s="221">
        <v>0</v>
      </c>
      <c r="K23" s="221">
        <v>0</v>
      </c>
      <c r="L23" s="221">
        <v>0</v>
      </c>
      <c r="M23" s="221">
        <v>0</v>
      </c>
      <c r="N23" s="221">
        <v>0</v>
      </c>
      <c r="O23" s="221">
        <v>0</v>
      </c>
      <c r="P23" s="221">
        <v>0</v>
      </c>
      <c r="Q23" s="221">
        <v>0</v>
      </c>
      <c r="R23" s="221">
        <v>0</v>
      </c>
      <c r="S23" s="222">
        <v>249</v>
      </c>
      <c r="T23" s="222">
        <v>-4</v>
      </c>
      <c r="U23" s="221">
        <f>4792+61</f>
        <v>4853</v>
      </c>
      <c r="V23" s="221">
        <v>14</v>
      </c>
      <c r="W23" s="222">
        <v>0</v>
      </c>
      <c r="X23" s="221">
        <v>0</v>
      </c>
      <c r="Y23" s="221">
        <v>0</v>
      </c>
      <c r="Z23" s="221">
        <v>0</v>
      </c>
      <c r="AA23" s="222">
        <v>0</v>
      </c>
      <c r="AB23" s="221">
        <v>0</v>
      </c>
      <c r="AC23" s="220">
        <f>SUM(E23:AB23)</f>
        <v>206737</v>
      </c>
      <c r="AD23" s="222">
        <f>-117162-AD24</f>
        <v>-64382</v>
      </c>
      <c r="AE23" s="222">
        <v>256</v>
      </c>
      <c r="AF23" s="222">
        <v>573</v>
      </c>
      <c r="AG23" s="222">
        <v>-26</v>
      </c>
      <c r="AH23" s="222">
        <v>1238</v>
      </c>
      <c r="AI23" s="221">
        <v>0</v>
      </c>
      <c r="AJ23" s="221">
        <v>0</v>
      </c>
      <c r="AK23" s="221">
        <v>0</v>
      </c>
      <c r="AL23" s="222"/>
      <c r="AM23" s="222">
        <v>0</v>
      </c>
      <c r="AN23" s="222">
        <v>0</v>
      </c>
      <c r="AO23" s="237">
        <v>0</v>
      </c>
      <c r="AP23" s="237">
        <f>-277114.2153/1000</f>
        <v>-277.11421529999996</v>
      </c>
      <c r="AQ23" s="514">
        <f t="shared" si="30"/>
        <v>144118.88578469999</v>
      </c>
      <c r="AR23" s="237">
        <v>0</v>
      </c>
      <c r="AS23" s="237">
        <v>0</v>
      </c>
      <c r="AT23" s="237">
        <v>0</v>
      </c>
      <c r="AU23" s="237">
        <v>-18</v>
      </c>
      <c r="AV23" s="525">
        <f t="shared" si="31"/>
        <v>144100.88578469999</v>
      </c>
      <c r="AW23" s="237">
        <v>0</v>
      </c>
      <c r="AX23" s="525">
        <f t="shared" si="32"/>
        <v>144100.88578469999</v>
      </c>
      <c r="AY23" s="237"/>
      <c r="AZ23" s="237"/>
    </row>
    <row r="24" spans="1:52" s="10" customFormat="1" ht="15.75">
      <c r="A24" s="687">
        <v>8</v>
      </c>
      <c r="B24" s="690"/>
      <c r="C24" s="690" t="s">
        <v>201</v>
      </c>
      <c r="D24" s="690"/>
      <c r="E24" s="691">
        <f>'no print-ROO INPUT'!F24</f>
        <v>128389</v>
      </c>
      <c r="F24" s="221">
        <v>0</v>
      </c>
      <c r="G24" s="221"/>
      <c r="H24" s="221">
        <v>0</v>
      </c>
      <c r="I24" s="221">
        <v>0</v>
      </c>
      <c r="J24" s="221">
        <v>0</v>
      </c>
      <c r="K24" s="221">
        <v>0</v>
      </c>
      <c r="L24" s="221">
        <v>0</v>
      </c>
      <c r="M24" s="221">
        <v>0</v>
      </c>
      <c r="N24" s="221">
        <v>0</v>
      </c>
      <c r="O24" s="222">
        <v>0</v>
      </c>
      <c r="P24" s="222">
        <v>0</v>
      </c>
      <c r="Q24" s="222">
        <v>0</v>
      </c>
      <c r="R24" s="221">
        <v>0</v>
      </c>
      <c r="S24" s="222">
        <v>0</v>
      </c>
      <c r="T24" s="222">
        <v>0</v>
      </c>
      <c r="U24" s="221">
        <v>0</v>
      </c>
      <c r="V24" s="221">
        <v>0</v>
      </c>
      <c r="W24" s="222">
        <v>0</v>
      </c>
      <c r="X24" s="221">
        <v>0</v>
      </c>
      <c r="Y24" s="221">
        <v>0</v>
      </c>
      <c r="Z24" s="221">
        <v>0</v>
      </c>
      <c r="AA24" s="222">
        <v>0</v>
      </c>
      <c r="AB24" s="221">
        <v>0</v>
      </c>
      <c r="AC24" s="220">
        <f>SUM(E24:AB24)</f>
        <v>128389</v>
      </c>
      <c r="AD24" s="222">
        <v>-52780</v>
      </c>
      <c r="AE24" s="222">
        <v>0</v>
      </c>
      <c r="AF24" s="222">
        <v>0</v>
      </c>
      <c r="AG24" s="222">
        <v>0</v>
      </c>
      <c r="AH24" s="222"/>
      <c r="AI24" s="221">
        <v>0</v>
      </c>
      <c r="AJ24" s="221">
        <v>0</v>
      </c>
      <c r="AK24" s="221">
        <v>0</v>
      </c>
      <c r="AL24" s="222">
        <v>0</v>
      </c>
      <c r="AM24" s="222">
        <v>0</v>
      </c>
      <c r="AN24" s="222">
        <v>0</v>
      </c>
      <c r="AO24" s="237">
        <v>0</v>
      </c>
      <c r="AP24" s="237">
        <v>0</v>
      </c>
      <c r="AQ24" s="514">
        <f t="shared" si="30"/>
        <v>75609</v>
      </c>
      <c r="AR24" s="237">
        <v>0</v>
      </c>
      <c r="AS24" s="237">
        <v>0</v>
      </c>
      <c r="AT24" s="237">
        <v>0</v>
      </c>
      <c r="AU24" s="237">
        <v>0</v>
      </c>
      <c r="AV24" s="525">
        <f t="shared" si="31"/>
        <v>75609</v>
      </c>
      <c r="AW24" s="237">
        <v>0</v>
      </c>
      <c r="AX24" s="525">
        <f t="shared" si="32"/>
        <v>75609</v>
      </c>
      <c r="AY24" s="237"/>
      <c r="AZ24" s="237"/>
    </row>
    <row r="25" spans="1:52" s="10" customFormat="1" ht="15.75">
      <c r="A25" s="687">
        <v>9</v>
      </c>
      <c r="B25" s="690"/>
      <c r="C25" s="690" t="s">
        <v>571</v>
      </c>
      <c r="D25" s="690"/>
      <c r="E25" s="691">
        <f>'no print-ROO INPUT'!F25</f>
        <v>23738</v>
      </c>
      <c r="F25" s="221">
        <v>0</v>
      </c>
      <c r="G25" s="221">
        <v>0</v>
      </c>
      <c r="H25" s="221">
        <v>0</v>
      </c>
      <c r="I25" s="221">
        <v>0</v>
      </c>
      <c r="J25" s="221">
        <v>0</v>
      </c>
      <c r="K25" s="221">
        <v>0</v>
      </c>
      <c r="L25" s="108">
        <f>'no print-ROO INPUT'!M25</f>
        <v>0</v>
      </c>
      <c r="M25" s="221">
        <v>0</v>
      </c>
      <c r="N25" s="221">
        <v>0</v>
      </c>
      <c r="O25" s="222">
        <v>0</v>
      </c>
      <c r="P25" s="222">
        <v>0</v>
      </c>
      <c r="Q25" s="222">
        <v>0</v>
      </c>
      <c r="R25" s="221">
        <v>0</v>
      </c>
      <c r="S25" s="222">
        <v>0</v>
      </c>
      <c r="T25" s="222">
        <v>0</v>
      </c>
      <c r="U25" s="221">
        <v>0</v>
      </c>
      <c r="V25" s="221">
        <v>0</v>
      </c>
      <c r="W25" s="222">
        <v>0</v>
      </c>
      <c r="X25" s="221">
        <v>0</v>
      </c>
      <c r="Y25" s="221">
        <v>0</v>
      </c>
      <c r="Z25" s="221">
        <v>0</v>
      </c>
      <c r="AA25" s="222">
        <v>0</v>
      </c>
      <c r="AB25" s="221">
        <v>0</v>
      </c>
      <c r="AC25" s="220">
        <f>SUM(E25:AB25)</f>
        <v>23738</v>
      </c>
      <c r="AD25" s="222">
        <v>0</v>
      </c>
      <c r="AE25" s="222">
        <v>0</v>
      </c>
      <c r="AF25" s="222">
        <v>0</v>
      </c>
      <c r="AG25" s="222">
        <v>0</v>
      </c>
      <c r="AH25" s="222">
        <v>0</v>
      </c>
      <c r="AI25" s="221">
        <v>0</v>
      </c>
      <c r="AJ25" s="221">
        <v>0</v>
      </c>
      <c r="AK25" s="221">
        <v>0</v>
      </c>
      <c r="AL25" s="222">
        <v>0</v>
      </c>
      <c r="AM25" s="222">
        <v>0</v>
      </c>
      <c r="AN25" s="222">
        <v>0</v>
      </c>
      <c r="AO25" s="237">
        <f>-575.636255388537+-11.1898</f>
        <v>-586.82605538853704</v>
      </c>
      <c r="AP25" s="237"/>
      <c r="AQ25" s="514">
        <f t="shared" si="30"/>
        <v>23151.173944611463</v>
      </c>
      <c r="AR25" s="237">
        <f>222+0</f>
        <v>222</v>
      </c>
      <c r="AS25" s="237">
        <v>0</v>
      </c>
      <c r="AT25" s="237">
        <v>0</v>
      </c>
      <c r="AU25" s="237">
        <v>0</v>
      </c>
      <c r="AV25" s="525">
        <f t="shared" si="31"/>
        <v>23373.173944611463</v>
      </c>
      <c r="AW25" s="237">
        <v>0</v>
      </c>
      <c r="AX25" s="525">
        <f t="shared" si="32"/>
        <v>23373.173944611463</v>
      </c>
      <c r="AY25" s="237"/>
      <c r="AZ25" s="237"/>
    </row>
    <row r="26" spans="1:52" s="10" customFormat="1" ht="12">
      <c r="A26" s="8">
        <v>10</v>
      </c>
      <c r="C26" s="108" t="s">
        <v>567</v>
      </c>
      <c r="D26" s="108"/>
      <c r="E26" s="108">
        <f>'no print-ROO INPUT'!F26</f>
        <v>283</v>
      </c>
      <c r="F26" s="222">
        <v>0</v>
      </c>
      <c r="G26" s="222">
        <v>-1360</v>
      </c>
      <c r="H26" s="222">
        <v>0</v>
      </c>
      <c r="I26" s="222">
        <v>0</v>
      </c>
      <c r="J26" s="222">
        <v>0</v>
      </c>
      <c r="K26" s="222">
        <v>0</v>
      </c>
      <c r="L26" s="222">
        <v>0</v>
      </c>
      <c r="M26" s="222">
        <v>0</v>
      </c>
      <c r="N26" s="222">
        <v>0</v>
      </c>
      <c r="O26" s="222">
        <v>0</v>
      </c>
      <c r="P26" s="222">
        <v>0</v>
      </c>
      <c r="Q26" s="222">
        <v>0</v>
      </c>
      <c r="R26" s="222">
        <v>0</v>
      </c>
      <c r="S26" s="222">
        <v>8012</v>
      </c>
      <c r="T26" s="222">
        <v>0</v>
      </c>
      <c r="U26" s="222">
        <v>-61</v>
      </c>
      <c r="V26" s="222">
        <v>0</v>
      </c>
      <c r="W26" s="222">
        <v>0</v>
      </c>
      <c r="X26" s="222">
        <v>0</v>
      </c>
      <c r="Y26" s="222">
        <f>-2468</f>
        <v>-2468</v>
      </c>
      <c r="Z26" s="222"/>
      <c r="AA26" s="222">
        <v>0</v>
      </c>
      <c r="AB26" s="222">
        <v>0</v>
      </c>
      <c r="AC26" s="220">
        <f>SUM(E26:AB26)</f>
        <v>4406</v>
      </c>
      <c r="AD26" s="222"/>
      <c r="AE26" s="222"/>
      <c r="AF26" s="222"/>
      <c r="AG26" s="222"/>
      <c r="AH26" s="222"/>
      <c r="AI26" s="222"/>
      <c r="AJ26" s="222">
        <v>0</v>
      </c>
      <c r="AK26" s="222">
        <v>0</v>
      </c>
      <c r="AL26" s="222">
        <v>291</v>
      </c>
      <c r="AM26" s="222">
        <v>0</v>
      </c>
      <c r="AN26" s="222">
        <v>0</v>
      </c>
      <c r="AO26" s="237"/>
      <c r="AP26" s="237"/>
      <c r="AQ26" s="514">
        <f t="shared" si="30"/>
        <v>4697</v>
      </c>
      <c r="AR26" s="237"/>
      <c r="AS26" s="237"/>
      <c r="AT26" s="237">
        <v>0</v>
      </c>
      <c r="AU26" s="237">
        <v>0</v>
      </c>
      <c r="AV26" s="525">
        <f t="shared" si="31"/>
        <v>4697</v>
      </c>
      <c r="AW26" s="237"/>
      <c r="AX26" s="525">
        <f t="shared" si="32"/>
        <v>4697</v>
      </c>
      <c r="AY26" s="237"/>
      <c r="AZ26" s="237"/>
    </row>
    <row r="27" spans="1:52" s="10" customFormat="1" ht="12">
      <c r="A27" s="8">
        <v>11</v>
      </c>
      <c r="C27" s="10" t="s">
        <v>202</v>
      </c>
      <c r="E27" s="350">
        <f>'no print-ROO INPUT'!F27</f>
        <v>13798</v>
      </c>
      <c r="F27" s="239">
        <v>0</v>
      </c>
      <c r="G27" s="239">
        <v>0</v>
      </c>
      <c r="H27" s="239">
        <v>0</v>
      </c>
      <c r="I27" s="239">
        <v>0</v>
      </c>
      <c r="J27" s="239">
        <v>-9</v>
      </c>
      <c r="K27" s="239">
        <v>0</v>
      </c>
      <c r="L27" s="239">
        <v>0</v>
      </c>
      <c r="M27" s="239">
        <v>0</v>
      </c>
      <c r="N27" s="239">
        <v>0</v>
      </c>
      <c r="O27" s="238">
        <v>0</v>
      </c>
      <c r="P27" s="238">
        <v>0</v>
      </c>
      <c r="Q27" s="238">
        <v>0</v>
      </c>
      <c r="R27" s="239">
        <v>0</v>
      </c>
      <c r="S27" s="238">
        <v>0</v>
      </c>
      <c r="T27" s="238">
        <v>0</v>
      </c>
      <c r="U27" s="239">
        <v>0</v>
      </c>
      <c r="V27" s="239">
        <v>0</v>
      </c>
      <c r="W27" s="238">
        <v>0</v>
      </c>
      <c r="X27" s="239">
        <v>0</v>
      </c>
      <c r="Y27" s="239">
        <v>0</v>
      </c>
      <c r="Z27" s="239">
        <v>0</v>
      </c>
      <c r="AA27" s="238">
        <v>0</v>
      </c>
      <c r="AB27" s="239">
        <v>0</v>
      </c>
      <c r="AC27" s="240">
        <f>SUM(E27:AB27)</f>
        <v>13789</v>
      </c>
      <c r="AD27" s="238">
        <v>0</v>
      </c>
      <c r="AE27" s="238">
        <v>0</v>
      </c>
      <c r="AF27" s="238">
        <v>0</v>
      </c>
      <c r="AG27" s="238">
        <v>0</v>
      </c>
      <c r="AH27" s="238">
        <v>0</v>
      </c>
      <c r="AI27" s="239">
        <v>0</v>
      </c>
      <c r="AJ27" s="239">
        <v>1961</v>
      </c>
      <c r="AK27" s="239">
        <v>0</v>
      </c>
      <c r="AL27" s="238">
        <v>0</v>
      </c>
      <c r="AM27" s="238">
        <v>0</v>
      </c>
      <c r="AN27" s="238">
        <v>0</v>
      </c>
      <c r="AO27" s="238">
        <v>0</v>
      </c>
      <c r="AP27" s="238">
        <v>0</v>
      </c>
      <c r="AQ27" s="517">
        <f t="shared" si="30"/>
        <v>15750</v>
      </c>
      <c r="AR27" s="238">
        <v>0</v>
      </c>
      <c r="AS27" s="238">
        <v>0</v>
      </c>
      <c r="AT27" s="238">
        <v>0</v>
      </c>
      <c r="AU27" s="238">
        <v>0</v>
      </c>
      <c r="AV27" s="527">
        <f t="shared" si="31"/>
        <v>15750</v>
      </c>
      <c r="AW27" s="238">
        <v>0</v>
      </c>
      <c r="AX27" s="527">
        <f t="shared" si="32"/>
        <v>15750</v>
      </c>
      <c r="AY27" s="237"/>
      <c r="AZ27" s="237"/>
    </row>
    <row r="28" spans="1:52" s="10" customFormat="1" ht="12">
      <c r="A28" s="8">
        <v>12</v>
      </c>
      <c r="B28" s="10" t="s">
        <v>203</v>
      </c>
      <c r="E28" s="108">
        <f t="shared" ref="E28:AJ28" si="33">SUM(E23:E27)</f>
        <v>367527</v>
      </c>
      <c r="F28" s="221">
        <f t="shared" si="33"/>
        <v>0</v>
      </c>
      <c r="G28" s="221">
        <f t="shared" si="33"/>
        <v>-1054</v>
      </c>
      <c r="H28" s="221">
        <f t="shared" si="33"/>
        <v>0</v>
      </c>
      <c r="I28" s="221">
        <f t="shared" si="33"/>
        <v>0</v>
      </c>
      <c r="J28" s="221">
        <f t="shared" ref="J28" si="34">SUM(J23:J27)</f>
        <v>-9</v>
      </c>
      <c r="K28" s="221">
        <f t="shared" si="33"/>
        <v>0</v>
      </c>
      <c r="L28" s="221">
        <f t="shared" si="33"/>
        <v>0</v>
      </c>
      <c r="M28" s="221">
        <f t="shared" si="33"/>
        <v>0</v>
      </c>
      <c r="N28" s="221">
        <f t="shared" si="33"/>
        <v>0</v>
      </c>
      <c r="O28" s="222">
        <f t="shared" si="33"/>
        <v>0</v>
      </c>
      <c r="P28" s="222">
        <f t="shared" si="33"/>
        <v>0</v>
      </c>
      <c r="Q28" s="222">
        <f t="shared" si="33"/>
        <v>0</v>
      </c>
      <c r="R28" s="221">
        <f t="shared" si="33"/>
        <v>0</v>
      </c>
      <c r="S28" s="222">
        <f t="shared" ref="S28" si="35">SUM(S23:S27)</f>
        <v>8261</v>
      </c>
      <c r="T28" s="222">
        <f>SUM(T23:T27)</f>
        <v>-4</v>
      </c>
      <c r="U28" s="221">
        <f>SUM(U23:U27)</f>
        <v>4792</v>
      </c>
      <c r="V28" s="221">
        <f>SUM(V23:V27)</f>
        <v>14</v>
      </c>
      <c r="W28" s="222">
        <f>SUM(W23:W27)</f>
        <v>0</v>
      </c>
      <c r="X28" s="221">
        <f t="shared" si="33"/>
        <v>0</v>
      </c>
      <c r="Y28" s="221">
        <f t="shared" ref="Y28" si="36">SUM(Y23:Y27)</f>
        <v>-2468</v>
      </c>
      <c r="Z28" s="221">
        <f t="shared" si="33"/>
        <v>0</v>
      </c>
      <c r="AA28" s="222">
        <f>SUM(AA23:AA27)</f>
        <v>0</v>
      </c>
      <c r="AB28" s="221">
        <f>SUM(AB23:AB27)</f>
        <v>0</v>
      </c>
      <c r="AC28" s="220">
        <f t="shared" si="33"/>
        <v>377059</v>
      </c>
      <c r="AD28" s="222">
        <f t="shared" si="33"/>
        <v>-117162</v>
      </c>
      <c r="AE28" s="222">
        <f t="shared" si="33"/>
        <v>256</v>
      </c>
      <c r="AF28" s="222">
        <f t="shared" si="33"/>
        <v>573</v>
      </c>
      <c r="AG28" s="222">
        <f t="shared" si="33"/>
        <v>-26</v>
      </c>
      <c r="AH28" s="222">
        <f t="shared" si="33"/>
        <v>1238</v>
      </c>
      <c r="AI28" s="221">
        <f t="shared" si="33"/>
        <v>0</v>
      </c>
      <c r="AJ28" s="221">
        <f t="shared" si="33"/>
        <v>1961</v>
      </c>
      <c r="AK28" s="221">
        <f t="shared" ref="AK28" si="37">SUM(AK23:AK27)</f>
        <v>0</v>
      </c>
      <c r="AL28" s="222">
        <f t="shared" ref="AL28:AP28" si="38">SUM(AL23:AL27)</f>
        <v>291</v>
      </c>
      <c r="AM28" s="222">
        <f t="shared" si="38"/>
        <v>0</v>
      </c>
      <c r="AN28" s="222">
        <f t="shared" si="38"/>
        <v>0</v>
      </c>
      <c r="AO28" s="237">
        <f t="shared" si="38"/>
        <v>-586.82605538853704</v>
      </c>
      <c r="AP28" s="237">
        <f t="shared" si="38"/>
        <v>-277.11421529999996</v>
      </c>
      <c r="AQ28" s="514">
        <f t="shared" si="30"/>
        <v>263326.05972931144</v>
      </c>
      <c r="AR28" s="237">
        <f t="shared" ref="AR28:AS28" si="39">SUM(AR23:AR27)</f>
        <v>222</v>
      </c>
      <c r="AS28" s="237">
        <f t="shared" si="39"/>
        <v>0</v>
      </c>
      <c r="AT28" s="237">
        <f t="shared" ref="AT28" si="40">SUM(AT23:AT27)</f>
        <v>0</v>
      </c>
      <c r="AU28" s="237">
        <f>SUM(AU23:AU27)</f>
        <v>-18</v>
      </c>
      <c r="AV28" s="525">
        <f t="shared" si="31"/>
        <v>263530.05972931144</v>
      </c>
      <c r="AW28" s="237">
        <f>SUM(AW23:AW27)</f>
        <v>0</v>
      </c>
      <c r="AX28" s="525">
        <f>SUM(AV28:AW28)</f>
        <v>263530.05972931144</v>
      </c>
      <c r="AY28" s="237"/>
      <c r="AZ28" s="237"/>
    </row>
    <row r="29" spans="1:52" s="10" customFormat="1" ht="12">
      <c r="A29" s="8"/>
      <c r="E29" s="108"/>
      <c r="F29" s="221"/>
      <c r="G29" s="221"/>
      <c r="H29" s="221"/>
      <c r="I29" s="221"/>
      <c r="J29" s="221"/>
      <c r="K29" s="221"/>
      <c r="L29" s="221"/>
      <c r="M29" s="221"/>
      <c r="N29" s="221"/>
      <c r="O29" s="222"/>
      <c r="P29" s="222"/>
      <c r="Q29" s="222"/>
      <c r="R29" s="221"/>
      <c r="S29" s="222"/>
      <c r="T29" s="222"/>
      <c r="U29" s="221"/>
      <c r="V29" s="221"/>
      <c r="W29" s="222"/>
      <c r="X29" s="221"/>
      <c r="Y29" s="221"/>
      <c r="Z29" s="221"/>
      <c r="AA29" s="222"/>
      <c r="AB29" s="221"/>
      <c r="AC29" s="220"/>
      <c r="AD29" s="222"/>
      <c r="AE29" s="222"/>
      <c r="AF29" s="222"/>
      <c r="AG29" s="222"/>
      <c r="AH29" s="222"/>
      <c r="AI29" s="221"/>
      <c r="AJ29" s="221"/>
      <c r="AK29" s="221"/>
      <c r="AL29" s="222"/>
      <c r="AM29" s="222"/>
      <c r="AN29" s="222"/>
      <c r="AO29" s="237"/>
      <c r="AP29" s="237"/>
      <c r="AQ29" s="514"/>
      <c r="AR29" s="237"/>
      <c r="AS29" s="237"/>
      <c r="AT29" s="237"/>
      <c r="AU29" s="237"/>
      <c r="AV29" s="525"/>
      <c r="AW29" s="237"/>
      <c r="AX29" s="525"/>
      <c r="AY29" s="237"/>
      <c r="AZ29" s="237"/>
    </row>
    <row r="30" spans="1:52" s="10" customFormat="1" ht="12">
      <c r="A30" s="8"/>
      <c r="B30" s="10" t="s">
        <v>204</v>
      </c>
      <c r="E30" s="108"/>
      <c r="F30" s="221"/>
      <c r="G30" s="221"/>
      <c r="H30" s="221"/>
      <c r="I30" s="221"/>
      <c r="J30" s="221"/>
      <c r="K30" s="221"/>
      <c r="L30" s="221"/>
      <c r="M30" s="221"/>
      <c r="N30" s="221"/>
      <c r="O30" s="222"/>
      <c r="P30" s="222"/>
      <c r="Q30" s="222"/>
      <c r="R30" s="221"/>
      <c r="S30" s="222"/>
      <c r="T30" s="222"/>
      <c r="U30" s="221"/>
      <c r="V30" s="221"/>
      <c r="W30" s="222"/>
      <c r="X30" s="221"/>
      <c r="Y30" s="221"/>
      <c r="Z30" s="221"/>
      <c r="AA30" s="222"/>
      <c r="AB30" s="221"/>
      <c r="AC30" s="220"/>
      <c r="AD30" s="222"/>
      <c r="AE30" s="222"/>
      <c r="AF30" s="222"/>
      <c r="AG30" s="222"/>
      <c r="AH30" s="222"/>
      <c r="AI30" s="222"/>
      <c r="AJ30" s="221"/>
      <c r="AK30" s="221"/>
      <c r="AL30" s="222"/>
      <c r="AM30" s="222"/>
      <c r="AN30" s="222"/>
      <c r="AO30" s="237"/>
      <c r="AP30" s="237"/>
      <c r="AQ30" s="514">
        <f>SUM(AC30:AP30)</f>
        <v>0</v>
      </c>
      <c r="AR30" s="237"/>
      <c r="AS30" s="237"/>
      <c r="AT30" s="237"/>
      <c r="AU30" s="237"/>
      <c r="AV30" s="525"/>
      <c r="AW30" s="237"/>
      <c r="AX30" s="525"/>
      <c r="AY30" s="237"/>
      <c r="AZ30" s="237"/>
    </row>
    <row r="31" spans="1:52" s="10" customFormat="1" ht="12">
      <c r="A31" s="8">
        <v>13</v>
      </c>
      <c r="C31" s="10" t="s">
        <v>200</v>
      </c>
      <c r="E31" s="164">
        <f>'no print-ROO INPUT'!F31</f>
        <v>20337</v>
      </c>
      <c r="F31" s="221">
        <v>0</v>
      </c>
      <c r="G31" s="221">
        <v>0</v>
      </c>
      <c r="H31" s="221">
        <v>0</v>
      </c>
      <c r="I31" s="221">
        <v>0</v>
      </c>
      <c r="J31" s="221">
        <v>0</v>
      </c>
      <c r="K31" s="221">
        <v>0</v>
      </c>
      <c r="L31" s="221">
        <v>0</v>
      </c>
      <c r="M31" s="221">
        <v>0</v>
      </c>
      <c r="N31" s="221">
        <v>0</v>
      </c>
      <c r="O31" s="222">
        <v>0</v>
      </c>
      <c r="P31" s="222">
        <v>0</v>
      </c>
      <c r="Q31" s="222">
        <v>0</v>
      </c>
      <c r="R31" s="221">
        <v>0</v>
      </c>
      <c r="S31" s="222">
        <v>0</v>
      </c>
      <c r="T31" s="222">
        <v>-4</v>
      </c>
      <c r="U31" s="221">
        <v>0</v>
      </c>
      <c r="V31" s="221">
        <v>0</v>
      </c>
      <c r="W31" s="222">
        <v>0</v>
      </c>
      <c r="X31" s="221">
        <v>0</v>
      </c>
      <c r="Y31" s="221">
        <v>0</v>
      </c>
      <c r="Z31" s="221">
        <v>0</v>
      </c>
      <c r="AA31" s="222">
        <v>0</v>
      </c>
      <c r="AB31" s="221">
        <v>0</v>
      </c>
      <c r="AC31" s="220">
        <f>SUM(E31:AB31)</f>
        <v>20333</v>
      </c>
      <c r="AD31" s="222">
        <v>0</v>
      </c>
      <c r="AE31" s="222">
        <v>0</v>
      </c>
      <c r="AF31" s="222">
        <v>393</v>
      </c>
      <c r="AG31" s="222">
        <v>0</v>
      </c>
      <c r="AH31" s="222">
        <v>848</v>
      </c>
      <c r="AI31" s="222">
        <v>0</v>
      </c>
      <c r="AJ31" s="221">
        <v>0</v>
      </c>
      <c r="AK31" s="221">
        <v>0</v>
      </c>
      <c r="AL31" s="222">
        <v>0</v>
      </c>
      <c r="AM31" s="222">
        <v>0</v>
      </c>
      <c r="AN31" s="222">
        <v>0</v>
      </c>
      <c r="AO31" s="237">
        <v>0</v>
      </c>
      <c r="AP31" s="237">
        <v>0</v>
      </c>
      <c r="AQ31" s="514">
        <f>SUM(AC31:AP31)</f>
        <v>21574</v>
      </c>
      <c r="AR31" s="237">
        <v>0</v>
      </c>
      <c r="AS31" s="237">
        <v>0</v>
      </c>
      <c r="AT31" s="237">
        <v>0</v>
      </c>
      <c r="AU31" s="237">
        <v>-353</v>
      </c>
      <c r="AV31" s="525">
        <f>SUM(AQ31:AU31)</f>
        <v>21221</v>
      </c>
      <c r="AW31" s="237">
        <v>0</v>
      </c>
      <c r="AX31" s="525">
        <f>SUM(AV31:AW31)</f>
        <v>21221</v>
      </c>
      <c r="AY31" s="237"/>
      <c r="AZ31" s="237"/>
    </row>
    <row r="32" spans="1:52" s="10" customFormat="1" ht="12">
      <c r="A32" s="8">
        <v>14</v>
      </c>
      <c r="C32" s="10" t="s">
        <v>570</v>
      </c>
      <c r="E32" s="164">
        <f>'no print-ROO INPUT'!F32</f>
        <v>23480</v>
      </c>
      <c r="F32" s="221">
        <v>0</v>
      </c>
      <c r="G32" s="221">
        <v>0</v>
      </c>
      <c r="H32" s="221">
        <v>0</v>
      </c>
      <c r="I32" s="221">
        <v>0</v>
      </c>
      <c r="J32" s="221">
        <v>0</v>
      </c>
      <c r="K32" s="221">
        <v>0</v>
      </c>
      <c r="L32" s="221">
        <v>0</v>
      </c>
      <c r="M32" s="221">
        <v>0</v>
      </c>
      <c r="N32" s="221">
        <v>0</v>
      </c>
      <c r="O32" s="222">
        <v>0</v>
      </c>
      <c r="P32" s="222">
        <v>0</v>
      </c>
      <c r="Q32" s="222">
        <v>-90</v>
      </c>
      <c r="R32" s="221">
        <v>0</v>
      </c>
      <c r="S32" s="222">
        <v>0</v>
      </c>
      <c r="T32" s="222">
        <v>0</v>
      </c>
      <c r="U32" s="221">
        <v>0</v>
      </c>
      <c r="V32" s="221">
        <v>0</v>
      </c>
      <c r="W32" s="222">
        <v>0</v>
      </c>
      <c r="X32" s="221">
        <v>0</v>
      </c>
      <c r="Y32" s="221">
        <v>0</v>
      </c>
      <c r="Z32" s="221">
        <v>0</v>
      </c>
      <c r="AA32" s="222">
        <v>0</v>
      </c>
      <c r="AB32" s="221">
        <v>0</v>
      </c>
      <c r="AC32" s="220">
        <f>SUM(E32:AB32)</f>
        <v>23390</v>
      </c>
      <c r="AD32" s="222">
        <v>0</v>
      </c>
      <c r="AE32" s="222">
        <v>0</v>
      </c>
      <c r="AF32" s="222">
        <v>0</v>
      </c>
      <c r="AG32" s="222">
        <v>0</v>
      </c>
      <c r="AH32" s="222">
        <v>0</v>
      </c>
      <c r="AI32" s="222">
        <v>0</v>
      </c>
      <c r="AJ32" s="221">
        <v>0</v>
      </c>
      <c r="AK32" s="221">
        <v>0</v>
      </c>
      <c r="AL32" s="222">
        <v>0</v>
      </c>
      <c r="AM32" s="222">
        <v>0</v>
      </c>
      <c r="AN32" s="222">
        <v>0</v>
      </c>
      <c r="AO32" s="237">
        <v>460.57320000000004</v>
      </c>
      <c r="AP32" s="237"/>
      <c r="AQ32" s="514">
        <f>SUM(AC32:AP32)</f>
        <v>23850.573199999999</v>
      </c>
      <c r="AR32" s="237">
        <v>156</v>
      </c>
      <c r="AS32" s="237">
        <v>0</v>
      </c>
      <c r="AT32" s="237">
        <v>0</v>
      </c>
      <c r="AU32" s="237">
        <v>0</v>
      </c>
      <c r="AV32" s="525">
        <f>SUM(AQ32:AU32)</f>
        <v>24006.573199999999</v>
      </c>
      <c r="AW32" s="237">
        <v>0</v>
      </c>
      <c r="AX32" s="525">
        <f>SUM(AV32:AW32)</f>
        <v>24006.573199999999</v>
      </c>
      <c r="AY32" s="237"/>
      <c r="AZ32" s="237"/>
    </row>
    <row r="33" spans="1:52" s="10" customFormat="1" ht="12">
      <c r="A33" s="8">
        <v>15</v>
      </c>
      <c r="C33" s="10" t="s">
        <v>202</v>
      </c>
      <c r="E33" s="350">
        <f>'no print-ROO INPUT'!F33</f>
        <v>43233</v>
      </c>
      <c r="F33" s="239">
        <v>0</v>
      </c>
      <c r="G33" s="239">
        <v>0</v>
      </c>
      <c r="H33" s="239">
        <v>0</v>
      </c>
      <c r="I33" s="239">
        <v>-17693</v>
      </c>
      <c r="J33" s="239">
        <v>384</v>
      </c>
      <c r="K33" s="239">
        <v>0</v>
      </c>
      <c r="L33" s="239">
        <v>0</v>
      </c>
      <c r="M33" s="239">
        <v>0</v>
      </c>
      <c r="N33" s="239">
        <v>0</v>
      </c>
      <c r="O33" s="238">
        <v>0</v>
      </c>
      <c r="P33" s="238">
        <v>-195</v>
      </c>
      <c r="Q33" s="238">
        <v>0</v>
      </c>
      <c r="R33" s="239">
        <f>ROUND(R$14*'CF '!$E$16,0)</f>
        <v>-272</v>
      </c>
      <c r="S33" s="239">
        <f>ROUND(S$14*'CF '!$E$16,0)</f>
        <v>-413</v>
      </c>
      <c r="T33" s="239">
        <v>0</v>
      </c>
      <c r="U33" s="239">
        <f>ROUND(U$14*'CF '!$E$16,0)</f>
        <v>299</v>
      </c>
      <c r="V33" s="239">
        <v>0</v>
      </c>
      <c r="W33" s="238">
        <v>0</v>
      </c>
      <c r="X33" s="239">
        <v>0</v>
      </c>
      <c r="Y33" s="239">
        <v>0</v>
      </c>
      <c r="Z33" s="238">
        <v>0</v>
      </c>
      <c r="AA33" s="238">
        <v>0</v>
      </c>
      <c r="AB33" s="239">
        <v>0</v>
      </c>
      <c r="AC33" s="240">
        <f>SUM(E33:AB33)</f>
        <v>25343</v>
      </c>
      <c r="AD33" s="238">
        <v>0</v>
      </c>
      <c r="AE33" s="238">
        <v>0</v>
      </c>
      <c r="AF33" s="238">
        <v>0</v>
      </c>
      <c r="AG33" s="238">
        <v>0</v>
      </c>
      <c r="AH33" s="238">
        <v>0</v>
      </c>
      <c r="AI33" s="238">
        <v>0</v>
      </c>
      <c r="AJ33" s="239">
        <v>1220</v>
      </c>
      <c r="AK33" s="239">
        <v>0</v>
      </c>
      <c r="AL33" s="239">
        <v>0</v>
      </c>
      <c r="AM33" s="238">
        <f>ROUND(AM$14*'CF '!$E$16,0)</f>
        <v>630</v>
      </c>
      <c r="AN33" s="238">
        <v>0</v>
      </c>
      <c r="AO33" s="238">
        <v>0</v>
      </c>
      <c r="AP33" s="238">
        <v>0</v>
      </c>
      <c r="AQ33" s="517">
        <f>SUM(AC33:AP33)</f>
        <v>27193</v>
      </c>
      <c r="AR33" s="238">
        <v>0</v>
      </c>
      <c r="AS33" s="238">
        <v>0</v>
      </c>
      <c r="AT33" s="238">
        <v>0</v>
      </c>
      <c r="AU33" s="238">
        <v>0</v>
      </c>
      <c r="AV33" s="527">
        <f>SUM(AQ33:AU33)</f>
        <v>27193</v>
      </c>
      <c r="AW33" s="238">
        <v>0</v>
      </c>
      <c r="AX33" s="527">
        <f>SUM(AV33:AW33)</f>
        <v>27193</v>
      </c>
      <c r="AY33" s="237"/>
      <c r="AZ33" s="237"/>
    </row>
    <row r="34" spans="1:52" s="10" customFormat="1" ht="12">
      <c r="A34" s="8">
        <v>16</v>
      </c>
      <c r="B34" s="10" t="s">
        <v>205</v>
      </c>
      <c r="E34" s="108">
        <f t="shared" ref="E34:AJ34" si="41">SUM(E31:E33)</f>
        <v>87050</v>
      </c>
      <c r="F34" s="221">
        <f t="shared" si="41"/>
        <v>0</v>
      </c>
      <c r="G34" s="221">
        <f t="shared" si="41"/>
        <v>0</v>
      </c>
      <c r="H34" s="221">
        <f t="shared" si="41"/>
        <v>0</v>
      </c>
      <c r="I34" s="221">
        <f t="shared" si="41"/>
        <v>-17693</v>
      </c>
      <c r="J34" s="221">
        <f t="shared" ref="J34" si="42">SUM(J31:J33)</f>
        <v>384</v>
      </c>
      <c r="K34" s="221">
        <f t="shared" si="41"/>
        <v>0</v>
      </c>
      <c r="L34" s="221">
        <f t="shared" si="41"/>
        <v>0</v>
      </c>
      <c r="M34" s="221">
        <f t="shared" si="41"/>
        <v>0</v>
      </c>
      <c r="N34" s="221">
        <f t="shared" si="41"/>
        <v>0</v>
      </c>
      <c r="O34" s="222">
        <f t="shared" si="41"/>
        <v>0</v>
      </c>
      <c r="P34" s="222">
        <f t="shared" si="41"/>
        <v>-195</v>
      </c>
      <c r="Q34" s="222">
        <f t="shared" si="41"/>
        <v>-90</v>
      </c>
      <c r="R34" s="221">
        <f t="shared" si="41"/>
        <v>-272</v>
      </c>
      <c r="S34" s="222">
        <f t="shared" ref="S34" si="43">SUM(S31:S33)</f>
        <v>-413</v>
      </c>
      <c r="T34" s="222">
        <f>SUM(T31:T33)</f>
        <v>-4</v>
      </c>
      <c r="U34" s="221">
        <f>SUM(U31:U33)</f>
        <v>299</v>
      </c>
      <c r="V34" s="221">
        <f>SUM(V31:V33)</f>
        <v>0</v>
      </c>
      <c r="W34" s="222">
        <f>SUM(W31:W33)</f>
        <v>0</v>
      </c>
      <c r="X34" s="221">
        <f t="shared" si="41"/>
        <v>0</v>
      </c>
      <c r="Y34" s="221">
        <f t="shared" ref="Y34" si="44">SUM(Y31:Y33)</f>
        <v>0</v>
      </c>
      <c r="Z34" s="221">
        <f t="shared" si="41"/>
        <v>0</v>
      </c>
      <c r="AA34" s="222">
        <f>SUM(AA31:AA33)</f>
        <v>0</v>
      </c>
      <c r="AB34" s="221">
        <f>SUM(AB31:AB33)</f>
        <v>0</v>
      </c>
      <c r="AC34" s="220">
        <f t="shared" si="41"/>
        <v>69066</v>
      </c>
      <c r="AD34" s="222">
        <f t="shared" si="41"/>
        <v>0</v>
      </c>
      <c r="AE34" s="222">
        <f t="shared" si="41"/>
        <v>0</v>
      </c>
      <c r="AF34" s="222">
        <f t="shared" si="41"/>
        <v>393</v>
      </c>
      <c r="AG34" s="222">
        <f t="shared" si="41"/>
        <v>0</v>
      </c>
      <c r="AH34" s="222">
        <f t="shared" si="41"/>
        <v>848</v>
      </c>
      <c r="AI34" s="222">
        <f t="shared" si="41"/>
        <v>0</v>
      </c>
      <c r="AJ34" s="221">
        <f t="shared" si="41"/>
        <v>1220</v>
      </c>
      <c r="AK34" s="222">
        <f t="shared" ref="AK34" si="45">SUM(AK31:AK33)</f>
        <v>0</v>
      </c>
      <c r="AL34" s="222">
        <f t="shared" ref="AL34:AP34" si="46">SUM(AL31:AL33)</f>
        <v>0</v>
      </c>
      <c r="AM34" s="222">
        <f t="shared" si="46"/>
        <v>630</v>
      </c>
      <c r="AN34" s="222">
        <f t="shared" si="46"/>
        <v>0</v>
      </c>
      <c r="AO34" s="237">
        <f t="shared" si="46"/>
        <v>460.57320000000004</v>
      </c>
      <c r="AP34" s="237">
        <f t="shared" si="46"/>
        <v>0</v>
      </c>
      <c r="AQ34" s="514">
        <f>SUM(AC34:AP34)</f>
        <v>72617.573199999999</v>
      </c>
      <c r="AR34" s="237">
        <f t="shared" ref="AR34:AS34" si="47">SUM(AR31:AR33)</f>
        <v>156</v>
      </c>
      <c r="AS34" s="237">
        <f t="shared" si="47"/>
        <v>0</v>
      </c>
      <c r="AT34" s="237">
        <f t="shared" ref="AT34" si="48">SUM(AT31:AT33)</f>
        <v>0</v>
      </c>
      <c r="AU34" s="237">
        <f>SUM(AU31:AU33)</f>
        <v>-353</v>
      </c>
      <c r="AV34" s="525">
        <f>SUM(AQ34:AU34)</f>
        <v>72420.573199999999</v>
      </c>
      <c r="AW34" s="237">
        <f>SUM(AW31:AW33)</f>
        <v>0</v>
      </c>
      <c r="AX34" s="525">
        <f>SUM(AV34:AW34)</f>
        <v>72420.573199999999</v>
      </c>
      <c r="AY34" s="237"/>
      <c r="AZ34" s="237"/>
    </row>
    <row r="35" spans="1:52" s="10" customFormat="1" ht="12">
      <c r="E35" s="108"/>
      <c r="F35" s="221"/>
      <c r="G35" s="221"/>
      <c r="H35" s="221"/>
      <c r="I35" s="221"/>
      <c r="J35" s="221"/>
      <c r="K35" s="221"/>
      <c r="L35" s="221"/>
      <c r="M35" s="221"/>
      <c r="N35" s="221"/>
      <c r="O35" s="222"/>
      <c r="P35" s="222"/>
      <c r="Q35" s="222"/>
      <c r="R35" s="221"/>
      <c r="S35" s="222"/>
      <c r="T35" s="222"/>
      <c r="U35" s="221"/>
      <c r="V35" s="221"/>
      <c r="W35" s="222"/>
      <c r="X35" s="221"/>
      <c r="Y35" s="221"/>
      <c r="Z35" s="221"/>
      <c r="AA35" s="222"/>
      <c r="AB35" s="221"/>
      <c r="AC35" s="220"/>
      <c r="AD35" s="222"/>
      <c r="AE35" s="222"/>
      <c r="AF35" s="222"/>
      <c r="AG35" s="222"/>
      <c r="AH35" s="222"/>
      <c r="AI35" s="222"/>
      <c r="AJ35" s="221"/>
      <c r="AK35" s="222"/>
      <c r="AL35" s="222"/>
      <c r="AM35" s="222"/>
      <c r="AN35" s="222"/>
      <c r="AO35" s="237"/>
      <c r="AP35" s="237"/>
      <c r="AQ35" s="514"/>
      <c r="AR35" s="237"/>
      <c r="AS35" s="237"/>
      <c r="AT35" s="237"/>
      <c r="AU35" s="237"/>
      <c r="AV35" s="525"/>
      <c r="AW35" s="237"/>
      <c r="AX35" s="525"/>
      <c r="AY35" s="237"/>
      <c r="AZ35" s="237"/>
    </row>
    <row r="36" spans="1:52" s="10" customFormat="1" ht="12">
      <c r="A36" s="8">
        <v>17</v>
      </c>
      <c r="B36" s="10" t="s">
        <v>206</v>
      </c>
      <c r="E36" s="164">
        <f>'no print-ROO INPUT'!F36</f>
        <v>10571</v>
      </c>
      <c r="F36" s="221">
        <v>0</v>
      </c>
      <c r="G36" s="221">
        <v>2</v>
      </c>
      <c r="H36" s="221">
        <v>0</v>
      </c>
      <c r="I36" s="221">
        <v>0</v>
      </c>
      <c r="J36" s="221">
        <v>0</v>
      </c>
      <c r="K36" s="221">
        <v>1117</v>
      </c>
      <c r="L36" s="221">
        <v>0</v>
      </c>
      <c r="M36" s="221">
        <v>0</v>
      </c>
      <c r="N36" s="221">
        <v>0</v>
      </c>
      <c r="O36" s="221">
        <v>0</v>
      </c>
      <c r="P36" s="221">
        <v>0</v>
      </c>
      <c r="Q36" s="221">
        <v>0</v>
      </c>
      <c r="R36" s="221">
        <f>ROUND(R$14*'CF '!$E$12,0)</f>
        <v>-40</v>
      </c>
      <c r="S36" s="221">
        <f>ROUND(S$14*'CF '!$E$12,0)</f>
        <v>-60</v>
      </c>
      <c r="T36" s="221">
        <v>0</v>
      </c>
      <c r="U36" s="221">
        <f>ROUND(U$14*'CF '!$E$12,0)-10</f>
        <v>34</v>
      </c>
      <c r="V36" s="221">
        <v>0</v>
      </c>
      <c r="W36" s="222">
        <v>0</v>
      </c>
      <c r="X36" s="221">
        <v>0</v>
      </c>
      <c r="Y36" s="221">
        <v>0</v>
      </c>
      <c r="Z36" s="221">
        <v>0</v>
      </c>
      <c r="AA36" s="222">
        <v>0</v>
      </c>
      <c r="AB36" s="221"/>
      <c r="AC36" s="220">
        <f>SUM(E36:AB36)</f>
        <v>11624</v>
      </c>
      <c r="AD36" s="222">
        <v>0</v>
      </c>
      <c r="AE36" s="222">
        <v>0</v>
      </c>
      <c r="AF36" s="222">
        <v>191</v>
      </c>
      <c r="AG36" s="222">
        <v>0</v>
      </c>
      <c r="AH36" s="222">
        <v>412</v>
      </c>
      <c r="AI36" s="222">
        <v>0</v>
      </c>
      <c r="AJ36" s="221">
        <v>0</v>
      </c>
      <c r="AK36" s="222">
        <v>0</v>
      </c>
      <c r="AL36" s="221">
        <v>0</v>
      </c>
      <c r="AM36" s="222">
        <f>ROUND(AM$14*'CF '!$E$12,0)</f>
        <v>92</v>
      </c>
      <c r="AN36" s="222">
        <v>0</v>
      </c>
      <c r="AO36" s="237">
        <v>0</v>
      </c>
      <c r="AP36" s="237">
        <v>0</v>
      </c>
      <c r="AQ36" s="514">
        <f>SUM(AC36:AP36)</f>
        <v>12319</v>
      </c>
      <c r="AR36" s="237">
        <v>0</v>
      </c>
      <c r="AS36" s="237">
        <v>0</v>
      </c>
      <c r="AT36" s="237">
        <v>0</v>
      </c>
      <c r="AU36" s="237">
        <v>0</v>
      </c>
      <c r="AV36" s="525">
        <f>SUM(AQ36:AU36)</f>
        <v>12319</v>
      </c>
      <c r="AW36" s="237">
        <v>0</v>
      </c>
      <c r="AX36" s="525">
        <f>SUM(AV36:AW36)</f>
        <v>12319</v>
      </c>
      <c r="AY36" s="237"/>
      <c r="AZ36" s="237"/>
    </row>
    <row r="37" spans="1:52" s="10" customFormat="1" ht="12">
      <c r="A37" s="8">
        <v>18</v>
      </c>
      <c r="B37" s="10" t="s">
        <v>207</v>
      </c>
      <c r="E37" s="164">
        <f>'no print-ROO INPUT'!F37</f>
        <v>19917</v>
      </c>
      <c r="F37" s="221">
        <v>0</v>
      </c>
      <c r="G37" s="221">
        <v>0</v>
      </c>
      <c r="H37" s="221">
        <v>0</v>
      </c>
      <c r="I37" s="221">
        <v>0</v>
      </c>
      <c r="J37" s="221">
        <v>0</v>
      </c>
      <c r="K37" s="221">
        <v>0</v>
      </c>
      <c r="L37" s="221">
        <v>0</v>
      </c>
      <c r="M37" s="221">
        <v>0</v>
      </c>
      <c r="N37" s="221">
        <v>0</v>
      </c>
      <c r="O37" s="221">
        <v>0</v>
      </c>
      <c r="P37" s="221">
        <v>0</v>
      </c>
      <c r="Q37" s="221">
        <v>0</v>
      </c>
      <c r="R37" s="221">
        <v>0</v>
      </c>
      <c r="S37" s="222">
        <v>-18480</v>
      </c>
      <c r="T37" s="222">
        <v>-3</v>
      </c>
      <c r="U37" s="221">
        <v>0</v>
      </c>
      <c r="V37" s="221">
        <v>0</v>
      </c>
      <c r="W37" s="222">
        <v>0</v>
      </c>
      <c r="X37" s="221">
        <v>0</v>
      </c>
      <c r="Y37" s="221">
        <v>0</v>
      </c>
      <c r="Z37" s="221">
        <v>0</v>
      </c>
      <c r="AA37" s="222">
        <v>0</v>
      </c>
      <c r="AB37" s="221">
        <v>0</v>
      </c>
      <c r="AC37" s="220">
        <f>SUM(E37:AB37)</f>
        <v>1434</v>
      </c>
      <c r="AD37" s="222">
        <v>0</v>
      </c>
      <c r="AE37" s="222">
        <v>0</v>
      </c>
      <c r="AF37" s="222">
        <v>17</v>
      </c>
      <c r="AG37" s="222">
        <v>0</v>
      </c>
      <c r="AH37" s="222">
        <v>37</v>
      </c>
      <c r="AI37" s="222">
        <v>0</v>
      </c>
      <c r="AJ37" s="221">
        <v>0</v>
      </c>
      <c r="AK37" s="222">
        <v>0</v>
      </c>
      <c r="AL37" s="222">
        <v>0</v>
      </c>
      <c r="AM37" s="222">
        <v>0</v>
      </c>
      <c r="AN37" s="222">
        <v>0</v>
      </c>
      <c r="AO37" s="237">
        <v>0</v>
      </c>
      <c r="AP37" s="237">
        <v>0</v>
      </c>
      <c r="AQ37" s="514">
        <f>SUM(AC37:AP37)</f>
        <v>1488</v>
      </c>
      <c r="AR37" s="237">
        <v>0</v>
      </c>
      <c r="AS37" s="237">
        <v>0</v>
      </c>
      <c r="AT37" s="237">
        <v>0</v>
      </c>
      <c r="AU37" s="237">
        <v>0</v>
      </c>
      <c r="AV37" s="525">
        <f>SUM(AQ37:AU37)</f>
        <v>1488</v>
      </c>
      <c r="AW37" s="237">
        <v>0</v>
      </c>
      <c r="AX37" s="525">
        <f>SUM(AV37:AW37)</f>
        <v>1488</v>
      </c>
      <c r="AY37" s="237"/>
      <c r="AZ37" s="237"/>
    </row>
    <row r="38" spans="1:52" s="10" customFormat="1" ht="12">
      <c r="A38" s="8">
        <v>19</v>
      </c>
      <c r="B38" s="10" t="s">
        <v>208</v>
      </c>
      <c r="E38" s="164">
        <f>'no print-ROO INPUT'!F38</f>
        <v>0</v>
      </c>
      <c r="F38" s="221">
        <v>0</v>
      </c>
      <c r="G38" s="221">
        <v>0</v>
      </c>
      <c r="H38" s="221">
        <v>0</v>
      </c>
      <c r="I38" s="221">
        <v>0</v>
      </c>
      <c r="J38" s="221">
        <v>0</v>
      </c>
      <c r="K38" s="221">
        <v>0</v>
      </c>
      <c r="L38" s="221">
        <v>0</v>
      </c>
      <c r="M38" s="221">
        <v>0</v>
      </c>
      <c r="N38" s="221">
        <v>0</v>
      </c>
      <c r="O38" s="221">
        <v>0</v>
      </c>
      <c r="P38" s="221">
        <v>0</v>
      </c>
      <c r="Q38" s="221">
        <v>0</v>
      </c>
      <c r="R38" s="221">
        <v>0</v>
      </c>
      <c r="S38" s="222">
        <v>0</v>
      </c>
      <c r="T38" s="222">
        <v>0</v>
      </c>
      <c r="U38" s="221">
        <v>0</v>
      </c>
      <c r="V38" s="221">
        <v>0</v>
      </c>
      <c r="W38" s="222">
        <v>0</v>
      </c>
      <c r="X38" s="221">
        <v>0</v>
      </c>
      <c r="Y38" s="221">
        <v>0</v>
      </c>
      <c r="Z38" s="221">
        <v>0</v>
      </c>
      <c r="AA38" s="222">
        <v>0</v>
      </c>
      <c r="AB38" s="221">
        <v>0</v>
      </c>
      <c r="AC38" s="220">
        <f>SUM(E38:AB38)</f>
        <v>0</v>
      </c>
      <c r="AD38" s="222">
        <v>0</v>
      </c>
      <c r="AE38" s="222">
        <v>0</v>
      </c>
      <c r="AF38" s="222">
        <f>205/1000</f>
        <v>0.20499999999999999</v>
      </c>
      <c r="AG38" s="222">
        <v>0</v>
      </c>
      <c r="AH38" s="222">
        <v>0</v>
      </c>
      <c r="AI38" s="222">
        <v>0</v>
      </c>
      <c r="AJ38" s="221">
        <v>0</v>
      </c>
      <c r="AK38" s="222">
        <v>0</v>
      </c>
      <c r="AL38" s="222">
        <v>0</v>
      </c>
      <c r="AM38" s="222">
        <v>0</v>
      </c>
      <c r="AN38" s="222">
        <v>0</v>
      </c>
      <c r="AO38" s="237">
        <v>0</v>
      </c>
      <c r="AP38" s="237">
        <v>0</v>
      </c>
      <c r="AQ38" s="514">
        <f>SUM(AC38:AP38)</f>
        <v>0.20499999999999999</v>
      </c>
      <c r="AR38" s="237">
        <v>0</v>
      </c>
      <c r="AS38" s="237">
        <v>0</v>
      </c>
      <c r="AT38" s="237">
        <v>0</v>
      </c>
      <c r="AU38" s="237">
        <v>0</v>
      </c>
      <c r="AV38" s="525">
        <f>SUM(AQ38:AU38)</f>
        <v>0.20499999999999999</v>
      </c>
      <c r="AW38" s="237">
        <v>0</v>
      </c>
      <c r="AX38" s="525">
        <f>SUM(AV38:AW38)</f>
        <v>0.20499999999999999</v>
      </c>
      <c r="AY38" s="237"/>
      <c r="AZ38" s="237"/>
    </row>
    <row r="39" spans="1:52" s="10" customFormat="1" ht="12">
      <c r="A39" s="8"/>
      <c r="E39" s="108"/>
      <c r="F39" s="221"/>
      <c r="G39" s="221"/>
      <c r="H39" s="221"/>
      <c r="I39" s="221"/>
      <c r="J39" s="221"/>
      <c r="K39" s="221"/>
      <c r="L39" s="221"/>
      <c r="M39" s="221"/>
      <c r="N39" s="221"/>
      <c r="O39" s="221"/>
      <c r="P39" s="221"/>
      <c r="Q39" s="221"/>
      <c r="R39" s="221"/>
      <c r="S39" s="222"/>
      <c r="T39" s="222"/>
      <c r="U39" s="221"/>
      <c r="V39" s="221"/>
      <c r="W39" s="222"/>
      <c r="X39" s="221"/>
      <c r="Y39" s="221"/>
      <c r="Z39" s="221"/>
      <c r="AA39" s="222"/>
      <c r="AB39" s="221"/>
      <c r="AC39" s="220"/>
      <c r="AD39" s="222"/>
      <c r="AE39" s="222"/>
      <c r="AF39" s="222"/>
      <c r="AG39" s="222"/>
      <c r="AH39" s="222"/>
      <c r="AI39" s="222"/>
      <c r="AJ39" s="221"/>
      <c r="AK39" s="222"/>
      <c r="AL39" s="222"/>
      <c r="AM39" s="222"/>
      <c r="AN39" s="222"/>
      <c r="AO39" s="237"/>
      <c r="AP39" s="237"/>
      <c r="AQ39" s="514"/>
      <c r="AR39" s="237"/>
      <c r="AS39" s="237"/>
      <c r="AT39" s="237"/>
      <c r="AU39" s="237"/>
      <c r="AV39" s="525"/>
      <c r="AW39" s="237"/>
      <c r="AX39" s="525"/>
      <c r="AY39" s="237"/>
      <c r="AZ39" s="237"/>
    </row>
    <row r="40" spans="1:52" s="10" customFormat="1" ht="12">
      <c r="B40" s="10" t="s">
        <v>209</v>
      </c>
      <c r="E40" s="108"/>
      <c r="F40" s="221"/>
      <c r="G40" s="221"/>
      <c r="H40" s="221"/>
      <c r="I40" s="221"/>
      <c r="J40" s="221"/>
      <c r="K40" s="221"/>
      <c r="L40" s="221"/>
      <c r="M40" s="221"/>
      <c r="N40" s="221"/>
      <c r="O40" s="221"/>
      <c r="P40" s="221"/>
      <c r="Q40" s="221"/>
      <c r="R40" s="221"/>
      <c r="S40" s="222"/>
      <c r="T40" s="222"/>
      <c r="U40" s="221"/>
      <c r="V40" s="221"/>
      <c r="W40" s="222"/>
      <c r="X40" s="221"/>
      <c r="Y40" s="221"/>
      <c r="Z40" s="221"/>
      <c r="AA40" s="222"/>
      <c r="AB40" s="221"/>
      <c r="AC40" s="220"/>
      <c r="AD40" s="222"/>
      <c r="AE40" s="222"/>
      <c r="AF40" s="222"/>
      <c r="AG40" s="222"/>
      <c r="AH40" s="222"/>
      <c r="AI40" s="222"/>
      <c r="AJ40" s="221"/>
      <c r="AK40" s="222"/>
      <c r="AL40" s="222"/>
      <c r="AM40" s="222"/>
      <c r="AN40" s="222"/>
      <c r="AO40" s="237"/>
      <c r="AP40" s="237"/>
      <c r="AQ40" s="514"/>
      <c r="AR40" s="237"/>
      <c r="AS40" s="237"/>
      <c r="AT40" s="237"/>
      <c r="AU40" s="237"/>
      <c r="AV40" s="525"/>
      <c r="AW40" s="237"/>
      <c r="AX40" s="525"/>
      <c r="AY40" s="237"/>
      <c r="AZ40" s="237"/>
    </row>
    <row r="41" spans="1:52" s="10" customFormat="1" ht="12">
      <c r="A41" s="8">
        <v>20</v>
      </c>
      <c r="C41" s="10" t="s">
        <v>200</v>
      </c>
      <c r="E41" s="164">
        <f>'no print-ROO INPUT'!F41</f>
        <v>43575</v>
      </c>
      <c r="F41" s="221">
        <v>0</v>
      </c>
      <c r="G41" s="221">
        <v>0</v>
      </c>
      <c r="H41" s="221">
        <v>0</v>
      </c>
      <c r="I41" s="221">
        <v>0</v>
      </c>
      <c r="J41" s="221">
        <v>0</v>
      </c>
      <c r="K41" s="221">
        <v>0</v>
      </c>
      <c r="L41" s="221">
        <v>-74</v>
      </c>
      <c r="M41" s="221">
        <v>241</v>
      </c>
      <c r="N41" s="221">
        <v>0</v>
      </c>
      <c r="O41" s="221">
        <v>-16</v>
      </c>
      <c r="P41" s="221">
        <v>0</v>
      </c>
      <c r="Q41" s="221">
        <v>0</v>
      </c>
      <c r="R41" s="221">
        <f>ROUND(R$14*'CF '!$E$14,0)</f>
        <v>-14</v>
      </c>
      <c r="S41" s="221">
        <f>ROUND(S$14*'CF '!$E$14,0)</f>
        <v>-21</v>
      </c>
      <c r="T41" s="221">
        <v>13</v>
      </c>
      <c r="U41" s="221">
        <f>ROUND(U$14*'CF '!$E$14,0)</f>
        <v>16</v>
      </c>
      <c r="V41" s="221">
        <v>0</v>
      </c>
      <c r="W41" s="222">
        <v>0</v>
      </c>
      <c r="X41" s="221">
        <v>-1121</v>
      </c>
      <c r="Y41" s="221">
        <v>0</v>
      </c>
      <c r="Z41" s="222">
        <v>-238</v>
      </c>
      <c r="AA41" s="222">
        <v>0</v>
      </c>
      <c r="AB41" s="221">
        <v>0</v>
      </c>
      <c r="AC41" s="220">
        <f>SUM(E41:AB41)</f>
        <v>42361</v>
      </c>
      <c r="AD41" s="222">
        <v>0</v>
      </c>
      <c r="AE41" s="222">
        <v>0</v>
      </c>
      <c r="AF41" s="222">
        <v>1706</v>
      </c>
      <c r="AG41" s="222">
        <v>147</v>
      </c>
      <c r="AH41" s="222">
        <v>990</v>
      </c>
      <c r="AI41" s="222">
        <v>0</v>
      </c>
      <c r="AJ41" s="221">
        <v>0</v>
      </c>
      <c r="AK41" s="222">
        <v>335.99099999999999</v>
      </c>
      <c r="AL41" s="221">
        <v>0</v>
      </c>
      <c r="AM41" s="222">
        <f>ROUND(AM$14*'CF '!$E$14,0)</f>
        <v>33</v>
      </c>
      <c r="AN41" s="222">
        <v>0</v>
      </c>
      <c r="AO41" s="237">
        <v>0</v>
      </c>
      <c r="AP41" s="237">
        <v>0</v>
      </c>
      <c r="AQ41" s="514">
        <f>SUM(AC41:AP41)</f>
        <v>45572.991000000002</v>
      </c>
      <c r="AR41" s="237">
        <v>0</v>
      </c>
      <c r="AS41" s="237">
        <v>0</v>
      </c>
      <c r="AT41" s="237">
        <v>0</v>
      </c>
      <c r="AU41" s="237">
        <v>-105</v>
      </c>
      <c r="AV41" s="525">
        <f>SUM(AQ41:AU41)</f>
        <v>45467.991000000002</v>
      </c>
      <c r="AW41" s="237"/>
      <c r="AX41" s="525">
        <f>SUM(AV41:AW41)</f>
        <v>45467.991000000002</v>
      </c>
      <c r="AY41" s="237"/>
      <c r="AZ41" s="237"/>
    </row>
    <row r="42" spans="1:52" s="10" customFormat="1" ht="12">
      <c r="A42" s="8">
        <v>21</v>
      </c>
      <c r="C42" s="10" t="s">
        <v>570</v>
      </c>
      <c r="E42" s="164">
        <f>'no print-ROO INPUT'!F42</f>
        <v>16215</v>
      </c>
      <c r="F42" s="221">
        <v>0</v>
      </c>
      <c r="G42" s="221">
        <v>0</v>
      </c>
      <c r="H42" s="221">
        <v>0</v>
      </c>
      <c r="I42" s="221">
        <v>0</v>
      </c>
      <c r="J42" s="221">
        <v>0</v>
      </c>
      <c r="K42" s="221">
        <v>0</v>
      </c>
      <c r="L42" s="221">
        <v>0</v>
      </c>
      <c r="M42" s="221">
        <v>0</v>
      </c>
      <c r="N42" s="221">
        <v>0</v>
      </c>
      <c r="O42" s="221">
        <v>0</v>
      </c>
      <c r="P42" s="221">
        <v>0</v>
      </c>
      <c r="Q42" s="221">
        <v>0</v>
      </c>
      <c r="R42" s="221">
        <v>0</v>
      </c>
      <c r="S42" s="222">
        <v>0</v>
      </c>
      <c r="T42" s="222">
        <v>0</v>
      </c>
      <c r="U42" s="221">
        <v>0</v>
      </c>
      <c r="V42" s="221">
        <v>0</v>
      </c>
      <c r="W42" s="222">
        <v>0</v>
      </c>
      <c r="X42" s="221">
        <v>0</v>
      </c>
      <c r="Y42" s="221">
        <v>0</v>
      </c>
      <c r="Z42" s="221">
        <v>0</v>
      </c>
      <c r="AA42" s="222">
        <v>0</v>
      </c>
      <c r="AB42" s="221">
        <v>0</v>
      </c>
      <c r="AC42" s="220">
        <f>SUM(E42:AB42)</f>
        <v>16215</v>
      </c>
      <c r="AD42" s="222">
        <v>0</v>
      </c>
      <c r="AE42" s="222">
        <v>0</v>
      </c>
      <c r="AF42" s="222">
        <v>0</v>
      </c>
      <c r="AG42" s="222">
        <v>0</v>
      </c>
      <c r="AH42" s="222">
        <v>0</v>
      </c>
      <c r="AI42" s="222">
        <v>0</v>
      </c>
      <c r="AJ42" s="221">
        <v>0</v>
      </c>
      <c r="AK42" s="222">
        <v>0</v>
      </c>
      <c r="AL42" s="222">
        <v>0</v>
      </c>
      <c r="AM42" s="222">
        <v>0</v>
      </c>
      <c r="AN42" s="222">
        <v>0</v>
      </c>
      <c r="AO42" s="237">
        <f>2158.62860296611+606.6203</f>
        <v>2765.2489029661101</v>
      </c>
      <c r="AP42" s="237"/>
      <c r="AQ42" s="514">
        <f>SUM(AC42:AP42)</f>
        <v>18980.248902966108</v>
      </c>
      <c r="AR42" s="237">
        <f>4550+0</f>
        <v>4550</v>
      </c>
      <c r="AS42" s="237">
        <v>0</v>
      </c>
      <c r="AT42" s="237">
        <v>0</v>
      </c>
      <c r="AU42" s="237">
        <v>0</v>
      </c>
      <c r="AV42" s="525">
        <f>SUM(AQ42:AU42)</f>
        <v>23530.248902966108</v>
      </c>
      <c r="AW42" s="237">
        <v>0</v>
      </c>
      <c r="AX42" s="525">
        <f>SUM(AV42:AW42)</f>
        <v>23530.248902966108</v>
      </c>
      <c r="AY42" s="237"/>
      <c r="AZ42" s="237"/>
    </row>
    <row r="43" spans="1:52" s="10" customFormat="1" ht="12">
      <c r="A43" s="244">
        <v>22</v>
      </c>
      <c r="C43" s="10" t="s">
        <v>202</v>
      </c>
      <c r="E43" s="350">
        <f>'no print-ROO INPUT'!F43</f>
        <v>0</v>
      </c>
      <c r="F43" s="239">
        <v>0</v>
      </c>
      <c r="G43" s="239">
        <v>0</v>
      </c>
      <c r="H43" s="239">
        <v>0</v>
      </c>
      <c r="I43" s="239">
        <v>0</v>
      </c>
      <c r="J43" s="239">
        <v>0</v>
      </c>
      <c r="K43" s="239">
        <v>0</v>
      </c>
      <c r="L43" s="239">
        <v>0</v>
      </c>
      <c r="M43" s="239">
        <v>0</v>
      </c>
      <c r="N43" s="239">
        <v>0</v>
      </c>
      <c r="O43" s="239">
        <v>0</v>
      </c>
      <c r="P43" s="239">
        <v>0</v>
      </c>
      <c r="Q43" s="239">
        <v>0</v>
      </c>
      <c r="R43" s="239">
        <v>0</v>
      </c>
      <c r="S43" s="238">
        <v>0</v>
      </c>
      <c r="T43" s="238">
        <v>0</v>
      </c>
      <c r="U43" s="239">
        <v>0</v>
      </c>
      <c r="V43" s="239">
        <v>0</v>
      </c>
      <c r="W43" s="238">
        <v>0</v>
      </c>
      <c r="X43" s="239">
        <v>0</v>
      </c>
      <c r="Y43" s="239">
        <v>0</v>
      </c>
      <c r="Z43" s="239">
        <v>0</v>
      </c>
      <c r="AA43" s="238">
        <v>0</v>
      </c>
      <c r="AB43" s="239">
        <v>0</v>
      </c>
      <c r="AC43" s="240">
        <f>SUM(E43:AB43)</f>
        <v>0</v>
      </c>
      <c r="AD43" s="238">
        <v>0</v>
      </c>
      <c r="AE43" s="238">
        <v>0</v>
      </c>
      <c r="AF43" s="238">
        <v>0</v>
      </c>
      <c r="AG43" s="238">
        <v>0</v>
      </c>
      <c r="AH43" s="238">
        <v>0</v>
      </c>
      <c r="AI43" s="238">
        <v>0</v>
      </c>
      <c r="AJ43" s="239">
        <v>0</v>
      </c>
      <c r="AK43" s="238">
        <v>0</v>
      </c>
      <c r="AL43" s="238">
        <v>0</v>
      </c>
      <c r="AM43" s="238">
        <v>0</v>
      </c>
      <c r="AN43" s="238">
        <v>0</v>
      </c>
      <c r="AO43" s="238">
        <v>0</v>
      </c>
      <c r="AP43" s="238">
        <v>0</v>
      </c>
      <c r="AQ43" s="517">
        <f>SUM(AC43:AP43)</f>
        <v>0</v>
      </c>
      <c r="AR43" s="238">
        <v>0</v>
      </c>
      <c r="AS43" s="238">
        <v>0</v>
      </c>
      <c r="AT43" s="238">
        <v>0</v>
      </c>
      <c r="AU43" s="238">
        <v>0</v>
      </c>
      <c r="AV43" s="527">
        <f>SUM(AQ43:AU43)</f>
        <v>0</v>
      </c>
      <c r="AW43" s="238">
        <v>0</v>
      </c>
      <c r="AX43" s="527">
        <f>SUM(AV43:AW43)</f>
        <v>0</v>
      </c>
      <c r="AY43" s="237"/>
      <c r="AZ43" s="237"/>
    </row>
    <row r="44" spans="1:52" s="10" customFormat="1" ht="12">
      <c r="A44" s="8">
        <v>23</v>
      </c>
      <c r="B44" s="10" t="s">
        <v>210</v>
      </c>
      <c r="E44" s="350">
        <f t="shared" ref="E44:AJ44" si="49">SUM(E41:E43)</f>
        <v>59790</v>
      </c>
      <c r="F44" s="239">
        <f t="shared" si="49"/>
        <v>0</v>
      </c>
      <c r="G44" s="239">
        <f t="shared" si="49"/>
        <v>0</v>
      </c>
      <c r="H44" s="239">
        <f t="shared" si="49"/>
        <v>0</v>
      </c>
      <c r="I44" s="239">
        <f t="shared" si="49"/>
        <v>0</v>
      </c>
      <c r="J44" s="239">
        <f t="shared" ref="J44" si="50">SUM(J41:J43)</f>
        <v>0</v>
      </c>
      <c r="K44" s="239">
        <f t="shared" si="49"/>
        <v>0</v>
      </c>
      <c r="L44" s="239">
        <f t="shared" si="49"/>
        <v>-74</v>
      </c>
      <c r="M44" s="239">
        <f t="shared" si="49"/>
        <v>241</v>
      </c>
      <c r="N44" s="239">
        <f t="shared" si="49"/>
        <v>0</v>
      </c>
      <c r="O44" s="239">
        <f t="shared" si="49"/>
        <v>-16</v>
      </c>
      <c r="P44" s="239">
        <f t="shared" si="49"/>
        <v>0</v>
      </c>
      <c r="Q44" s="239">
        <f t="shared" si="49"/>
        <v>0</v>
      </c>
      <c r="R44" s="239">
        <f t="shared" si="49"/>
        <v>-14</v>
      </c>
      <c r="S44" s="238">
        <f t="shared" ref="S44" si="51">SUM(S41:S43)</f>
        <v>-21</v>
      </c>
      <c r="T44" s="238">
        <f>SUM(T41:T43)</f>
        <v>13</v>
      </c>
      <c r="U44" s="239">
        <f>SUM(U41:U43)</f>
        <v>16</v>
      </c>
      <c r="V44" s="239">
        <f>SUM(V41:V43)</f>
        <v>0</v>
      </c>
      <c r="W44" s="238">
        <f>SUM(W41:W43)</f>
        <v>0</v>
      </c>
      <c r="X44" s="239">
        <f t="shared" si="49"/>
        <v>-1121</v>
      </c>
      <c r="Y44" s="239">
        <f t="shared" ref="Y44" si="52">SUM(Y41:Y43)</f>
        <v>0</v>
      </c>
      <c r="Z44" s="239">
        <f t="shared" si="49"/>
        <v>-238</v>
      </c>
      <c r="AA44" s="238">
        <f>SUM(AA41:AA43)</f>
        <v>0</v>
      </c>
      <c r="AB44" s="239">
        <f>SUM(AB41:AB43)</f>
        <v>0</v>
      </c>
      <c r="AC44" s="240">
        <f t="shared" si="49"/>
        <v>58576</v>
      </c>
      <c r="AD44" s="238">
        <f t="shared" si="49"/>
        <v>0</v>
      </c>
      <c r="AE44" s="238">
        <f t="shared" si="49"/>
        <v>0</v>
      </c>
      <c r="AF44" s="238">
        <f t="shared" si="49"/>
        <v>1706</v>
      </c>
      <c r="AG44" s="238">
        <f t="shared" si="49"/>
        <v>147</v>
      </c>
      <c r="AH44" s="238">
        <f t="shared" si="49"/>
        <v>990</v>
      </c>
      <c r="AI44" s="238">
        <f t="shared" si="49"/>
        <v>0</v>
      </c>
      <c r="AJ44" s="239">
        <f t="shared" si="49"/>
        <v>0</v>
      </c>
      <c r="AK44" s="238">
        <f t="shared" ref="AK44" si="53">SUM(AK41:AK43)</f>
        <v>335.99099999999999</v>
      </c>
      <c r="AL44" s="238">
        <f t="shared" ref="AL44:AP44" si="54">SUM(AL41:AL43)</f>
        <v>0</v>
      </c>
      <c r="AM44" s="238">
        <f t="shared" si="54"/>
        <v>33</v>
      </c>
      <c r="AN44" s="238">
        <f t="shared" si="54"/>
        <v>0</v>
      </c>
      <c r="AO44" s="238">
        <f t="shared" si="54"/>
        <v>2765.2489029661101</v>
      </c>
      <c r="AP44" s="238">
        <f t="shared" si="54"/>
        <v>0</v>
      </c>
      <c r="AQ44" s="517">
        <f>SUM(AC44:AP44)</f>
        <v>64553.23990296611</v>
      </c>
      <c r="AR44" s="238">
        <f t="shared" ref="AR44:AS44" si="55">SUM(AR41:AR43)</f>
        <v>4550</v>
      </c>
      <c r="AS44" s="238">
        <f t="shared" si="55"/>
        <v>0</v>
      </c>
      <c r="AT44" s="238">
        <f t="shared" ref="AT44" si="56">SUM(AT41:AT43)</f>
        <v>0</v>
      </c>
      <c r="AU44" s="238">
        <f>SUM(AU41:AU43)</f>
        <v>-105</v>
      </c>
      <c r="AV44" s="527">
        <f>SUM(AQ44:AU44)</f>
        <v>68998.239902966103</v>
      </c>
      <c r="AW44" s="238">
        <f>SUM(AW41:AW43)</f>
        <v>0</v>
      </c>
      <c r="AX44" s="527">
        <f>SUM(AV44:AW44)</f>
        <v>68998.239902966103</v>
      </c>
      <c r="AY44" s="237"/>
      <c r="AZ44" s="237"/>
    </row>
    <row r="45" spans="1:52" s="10" customFormat="1" ht="18" customHeight="1">
      <c r="A45" s="8">
        <v>24</v>
      </c>
      <c r="B45" s="10" t="s">
        <v>211</v>
      </c>
      <c r="E45" s="350">
        <f t="shared" ref="E45:AJ45" si="57">E44+E38+E37+E36+E34+E28</f>
        <v>544855</v>
      </c>
      <c r="F45" s="239">
        <f t="shared" si="57"/>
        <v>0</v>
      </c>
      <c r="G45" s="239">
        <f t="shared" si="57"/>
        <v>-1052</v>
      </c>
      <c r="H45" s="239">
        <f t="shared" si="57"/>
        <v>0</v>
      </c>
      <c r="I45" s="239">
        <f t="shared" si="57"/>
        <v>-17693</v>
      </c>
      <c r="J45" s="239">
        <f t="shared" ref="J45" si="58">J44+J38+J37+J36+J34+J28</f>
        <v>375</v>
      </c>
      <c r="K45" s="239">
        <f t="shared" si="57"/>
        <v>1117</v>
      </c>
      <c r="L45" s="239">
        <f t="shared" si="57"/>
        <v>-74</v>
      </c>
      <c r="M45" s="239">
        <f t="shared" si="57"/>
        <v>241</v>
      </c>
      <c r="N45" s="239">
        <f t="shared" si="57"/>
        <v>0</v>
      </c>
      <c r="O45" s="239">
        <f t="shared" si="57"/>
        <v>-16</v>
      </c>
      <c r="P45" s="239">
        <f t="shared" si="57"/>
        <v>-195</v>
      </c>
      <c r="Q45" s="239">
        <f t="shared" si="57"/>
        <v>-90</v>
      </c>
      <c r="R45" s="239">
        <f t="shared" si="57"/>
        <v>-326</v>
      </c>
      <c r="S45" s="238">
        <f t="shared" ref="S45" si="59">S44+S38+S37+S36+S34+S28</f>
        <v>-10713</v>
      </c>
      <c r="T45" s="238">
        <f>T44+T38+T37+T36+T34+T28</f>
        <v>2</v>
      </c>
      <c r="U45" s="239">
        <f>U44+U38+U37+U36+U34+U28</f>
        <v>5141</v>
      </c>
      <c r="V45" s="239">
        <f>V44+V38+V37+V36+V34+V28</f>
        <v>14</v>
      </c>
      <c r="W45" s="238">
        <f>W44+W38+W37+W36+W34+W28</f>
        <v>0</v>
      </c>
      <c r="X45" s="239">
        <f t="shared" si="57"/>
        <v>-1121</v>
      </c>
      <c r="Y45" s="239">
        <f t="shared" ref="Y45" si="60">Y44+Y38+Y37+Y36+Y34+Y28</f>
        <v>-2468</v>
      </c>
      <c r="Z45" s="239">
        <f t="shared" si="57"/>
        <v>-238</v>
      </c>
      <c r="AA45" s="238">
        <f>AA44+AA38+AA37+AA36+AA34+AA28</f>
        <v>0</v>
      </c>
      <c r="AB45" s="239">
        <f>AB44+AB38+AB37+AB36+AB34+AB28</f>
        <v>0</v>
      </c>
      <c r="AC45" s="240">
        <f t="shared" si="57"/>
        <v>517759</v>
      </c>
      <c r="AD45" s="238">
        <f t="shared" si="57"/>
        <v>-117162</v>
      </c>
      <c r="AE45" s="238">
        <f t="shared" si="57"/>
        <v>256</v>
      </c>
      <c r="AF45" s="238">
        <f t="shared" si="57"/>
        <v>2880.2049999999999</v>
      </c>
      <c r="AG45" s="238">
        <f t="shared" si="57"/>
        <v>121</v>
      </c>
      <c r="AH45" s="238">
        <f t="shared" si="57"/>
        <v>3525</v>
      </c>
      <c r="AI45" s="238">
        <f t="shared" si="57"/>
        <v>0</v>
      </c>
      <c r="AJ45" s="239">
        <f t="shared" si="57"/>
        <v>3181</v>
      </c>
      <c r="AK45" s="238">
        <f t="shared" ref="AK45" si="61">AK44+AK38+AK37+AK36+AK34+AK28</f>
        <v>335.99099999999999</v>
      </c>
      <c r="AL45" s="238">
        <f t="shared" ref="AL45:AP45" si="62">AL44+AL38+AL37+AL36+AL34+AL28</f>
        <v>291</v>
      </c>
      <c r="AM45" s="238">
        <f t="shared" si="62"/>
        <v>755</v>
      </c>
      <c r="AN45" s="238">
        <f t="shared" si="62"/>
        <v>0</v>
      </c>
      <c r="AO45" s="238">
        <f t="shared" si="62"/>
        <v>2638.9960475775729</v>
      </c>
      <c r="AP45" s="238">
        <f t="shared" si="62"/>
        <v>-277.11421529999996</v>
      </c>
      <c r="AQ45" s="517">
        <f>SUM(AC45:AP45)</f>
        <v>414304.07783227757</v>
      </c>
      <c r="AR45" s="238">
        <f t="shared" ref="AR45" si="63">AR44+AR38+AR37+AR36+AR34+AR28</f>
        <v>4928</v>
      </c>
      <c r="AS45" s="238">
        <f>AS44+AS38+AS37+AS36+AS34+AS28</f>
        <v>0</v>
      </c>
      <c r="AT45" s="238">
        <f t="shared" ref="AT45" si="64">AT44+AT38+AT37+AT36+AT34+AT28</f>
        <v>0</v>
      </c>
      <c r="AU45" s="238">
        <f>AU44+AU38+AU37+AU36+AU34+AU28</f>
        <v>-476</v>
      </c>
      <c r="AV45" s="527">
        <f>SUM(AQ45:AU45)</f>
        <v>418756.07783227757</v>
      </c>
      <c r="AW45" s="238">
        <f>AW44+AW38+AW37+AW36+AW34+AW28</f>
        <v>0</v>
      </c>
      <c r="AX45" s="527">
        <f>SUM(AV45:AW45)</f>
        <v>418756.07783227757</v>
      </c>
      <c r="AY45" s="237"/>
      <c r="AZ45" s="237"/>
    </row>
    <row r="46" spans="1:52" s="10" customFormat="1" ht="12">
      <c r="E46" s="108"/>
      <c r="F46" s="221"/>
      <c r="G46" s="221"/>
      <c r="H46" s="221"/>
      <c r="I46" s="221"/>
      <c r="J46" s="221"/>
      <c r="K46" s="221"/>
      <c r="L46" s="221"/>
      <c r="M46" s="221"/>
      <c r="N46" s="221"/>
      <c r="O46" s="221"/>
      <c r="P46" s="221"/>
      <c r="Q46" s="221"/>
      <c r="R46" s="221"/>
      <c r="S46" s="222"/>
      <c r="T46" s="222"/>
      <c r="U46" s="221"/>
      <c r="V46" s="221"/>
      <c r="W46" s="222"/>
      <c r="X46" s="221"/>
      <c r="Y46" s="221"/>
      <c r="Z46" s="221"/>
      <c r="AA46" s="222"/>
      <c r="AB46" s="221"/>
      <c r="AC46" s="220"/>
      <c r="AD46" s="222"/>
      <c r="AE46" s="222"/>
      <c r="AF46" s="222"/>
      <c r="AG46" s="222"/>
      <c r="AH46" s="222"/>
      <c r="AI46" s="221"/>
      <c r="AJ46" s="221"/>
      <c r="AK46" s="221"/>
      <c r="AL46" s="222"/>
      <c r="AM46" s="222"/>
      <c r="AN46" s="222"/>
      <c r="AO46" s="237"/>
      <c r="AP46" s="237"/>
      <c r="AQ46" s="514"/>
      <c r="AR46" s="237"/>
      <c r="AS46" s="237"/>
      <c r="AT46" s="237"/>
      <c r="AU46" s="237"/>
      <c r="AV46" s="525"/>
      <c r="AW46" s="237"/>
      <c r="AX46" s="525"/>
      <c r="AY46" s="237"/>
      <c r="AZ46" s="237"/>
    </row>
    <row r="47" spans="1:52" s="10" customFormat="1" ht="12">
      <c r="A47" s="8">
        <v>25</v>
      </c>
      <c r="B47" s="10" t="s">
        <v>212</v>
      </c>
      <c r="E47" s="108">
        <f t="shared" ref="E47:AJ47" si="65">E19-E45</f>
        <v>138783</v>
      </c>
      <c r="F47" s="221">
        <f t="shared" si="65"/>
        <v>0</v>
      </c>
      <c r="G47" s="221">
        <f t="shared" si="65"/>
        <v>1052</v>
      </c>
      <c r="H47" s="221">
        <f t="shared" si="65"/>
        <v>0</v>
      </c>
      <c r="I47" s="221">
        <f t="shared" si="65"/>
        <v>-88</v>
      </c>
      <c r="J47" s="221">
        <f t="shared" ref="J47" si="66">J19-J45</f>
        <v>-375</v>
      </c>
      <c r="K47" s="221">
        <f t="shared" si="65"/>
        <v>-1117</v>
      </c>
      <c r="L47" s="221">
        <f t="shared" si="65"/>
        <v>74</v>
      </c>
      <c r="M47" s="221">
        <f t="shared" si="65"/>
        <v>-241</v>
      </c>
      <c r="N47" s="221">
        <f t="shared" si="65"/>
        <v>0</v>
      </c>
      <c r="O47" s="221">
        <f t="shared" si="65"/>
        <v>16</v>
      </c>
      <c r="P47" s="221">
        <f t="shared" si="65"/>
        <v>195</v>
      </c>
      <c r="Q47" s="221">
        <f t="shared" si="65"/>
        <v>90</v>
      </c>
      <c r="R47" s="221">
        <f t="shared" si="65"/>
        <v>-6730</v>
      </c>
      <c r="S47" s="222">
        <f t="shared" ref="S47" si="67">S19-S45</f>
        <v>0</v>
      </c>
      <c r="T47" s="222">
        <f>T19-T45</f>
        <v>-2</v>
      </c>
      <c r="U47" s="221">
        <f>U19-U45</f>
        <v>2621</v>
      </c>
      <c r="V47" s="221">
        <f>V19-V45</f>
        <v>-14</v>
      </c>
      <c r="W47" s="222">
        <f>W19-W45</f>
        <v>0</v>
      </c>
      <c r="X47" s="221">
        <f t="shared" si="65"/>
        <v>1121</v>
      </c>
      <c r="Y47" s="221">
        <f t="shared" ref="Y47" si="68">Y19-Y45</f>
        <v>2468</v>
      </c>
      <c r="Z47" s="221">
        <f t="shared" si="65"/>
        <v>238</v>
      </c>
      <c r="AA47" s="222">
        <f>AA19-AA45</f>
        <v>0</v>
      </c>
      <c r="AB47" s="221">
        <f>AB19-AB45</f>
        <v>0</v>
      </c>
      <c r="AC47" s="220">
        <f t="shared" si="65"/>
        <v>138091</v>
      </c>
      <c r="AD47" s="222">
        <f t="shared" si="65"/>
        <v>12633</v>
      </c>
      <c r="AE47" s="222">
        <f t="shared" si="65"/>
        <v>91</v>
      </c>
      <c r="AF47" s="222">
        <f t="shared" si="65"/>
        <v>-2880.2049999999999</v>
      </c>
      <c r="AG47" s="222">
        <f t="shared" si="65"/>
        <v>-121</v>
      </c>
      <c r="AH47" s="222">
        <f t="shared" si="65"/>
        <v>-3525</v>
      </c>
      <c r="AI47" s="221">
        <f t="shared" si="65"/>
        <v>0</v>
      </c>
      <c r="AJ47" s="221">
        <f t="shared" si="65"/>
        <v>-3181</v>
      </c>
      <c r="AK47" s="221">
        <f t="shared" ref="AK47" si="69">AK19-AK45</f>
        <v>-335.99099999999999</v>
      </c>
      <c r="AL47" s="222">
        <f t="shared" ref="AL47:AP47" si="70">AL19-AL45</f>
        <v>-291</v>
      </c>
      <c r="AM47" s="222">
        <f t="shared" si="70"/>
        <v>15606</v>
      </c>
      <c r="AN47" s="222">
        <f t="shared" si="70"/>
        <v>0</v>
      </c>
      <c r="AO47" s="237">
        <f t="shared" si="70"/>
        <v>-2638.9960475775729</v>
      </c>
      <c r="AP47" s="237">
        <f t="shared" si="70"/>
        <v>277.11421529999996</v>
      </c>
      <c r="AQ47" s="514">
        <f>SUM(AC47:AP47)</f>
        <v>153724.92216772246</v>
      </c>
      <c r="AR47" s="237">
        <f t="shared" ref="AR47:AS47" si="71">AR19-AR45</f>
        <v>-4928</v>
      </c>
      <c r="AS47" s="237">
        <f t="shared" si="71"/>
        <v>0</v>
      </c>
      <c r="AT47" s="237">
        <f t="shared" ref="AT47" si="72">AT19-AT45</f>
        <v>0</v>
      </c>
      <c r="AU47" s="237">
        <f>AU19-AU45</f>
        <v>476</v>
      </c>
      <c r="AV47" s="525">
        <f>SUM(AQ47:AU47)</f>
        <v>149272.92216772246</v>
      </c>
      <c r="AW47" s="237">
        <f>AW19-AW45</f>
        <v>0</v>
      </c>
      <c r="AX47" s="525">
        <f>SUM(AV47:AW47)</f>
        <v>149272.92216772246</v>
      </c>
      <c r="AY47" s="237"/>
      <c r="AZ47" s="237"/>
    </row>
    <row r="48" spans="1:52" s="10" customFormat="1" ht="12">
      <c r="A48" s="8"/>
      <c r="E48" s="108"/>
      <c r="F48" s="221"/>
      <c r="G48" s="221"/>
      <c r="H48" s="221"/>
      <c r="I48" s="221"/>
      <c r="J48" s="221"/>
      <c r="K48" s="221"/>
      <c r="L48" s="221"/>
      <c r="M48" s="221"/>
      <c r="N48" s="221"/>
      <c r="O48" s="221"/>
      <c r="P48" s="221"/>
      <c r="Q48" s="221"/>
      <c r="R48" s="221"/>
      <c r="S48" s="222"/>
      <c r="T48" s="222"/>
      <c r="U48" s="221"/>
      <c r="V48" s="221"/>
      <c r="W48" s="222"/>
      <c r="X48" s="221"/>
      <c r="Y48" s="221"/>
      <c r="Z48" s="221"/>
      <c r="AA48" s="222"/>
      <c r="AB48" s="221"/>
      <c r="AC48" s="220"/>
      <c r="AD48" s="222"/>
      <c r="AE48" s="222"/>
      <c r="AF48" s="222"/>
      <c r="AG48" s="222"/>
      <c r="AH48" s="222"/>
      <c r="AI48" s="221"/>
      <c r="AJ48" s="221"/>
      <c r="AK48" s="221"/>
      <c r="AL48" s="222"/>
      <c r="AM48" s="222"/>
      <c r="AN48" s="222"/>
      <c r="AO48" s="237"/>
      <c r="AP48" s="237"/>
      <c r="AQ48" s="514"/>
      <c r="AR48" s="237"/>
      <c r="AS48" s="237"/>
      <c r="AT48" s="237"/>
      <c r="AU48" s="237"/>
      <c r="AV48" s="525"/>
      <c r="AW48" s="237"/>
      <c r="AX48" s="525"/>
      <c r="AY48" s="237"/>
      <c r="AZ48" s="237"/>
    </row>
    <row r="49" spans="1:52" s="10" customFormat="1" ht="12">
      <c r="A49" s="12"/>
      <c r="B49" s="10" t="s">
        <v>213</v>
      </c>
      <c r="E49" s="108"/>
      <c r="F49" s="221"/>
      <c r="G49" s="221"/>
      <c r="H49" s="221"/>
      <c r="I49" s="221"/>
      <c r="J49" s="221"/>
      <c r="K49" s="221"/>
      <c r="L49" s="221"/>
      <c r="M49" s="221"/>
      <c r="N49" s="221"/>
      <c r="O49" s="221"/>
      <c r="P49" s="221"/>
      <c r="Q49" s="221"/>
      <c r="R49" s="221"/>
      <c r="S49" s="222"/>
      <c r="T49" s="222"/>
      <c r="U49" s="221"/>
      <c r="V49" s="221"/>
      <c r="W49" s="222"/>
      <c r="X49" s="221"/>
      <c r="Y49" s="221"/>
      <c r="Z49" s="221"/>
      <c r="AA49" s="222"/>
      <c r="AB49" s="221"/>
      <c r="AC49" s="220"/>
      <c r="AD49" s="222"/>
      <c r="AE49" s="222"/>
      <c r="AF49" s="222"/>
      <c r="AG49" s="222"/>
      <c r="AH49" s="222"/>
      <c r="AI49" s="221"/>
      <c r="AJ49" s="221"/>
      <c r="AK49" s="221"/>
      <c r="AL49" s="222"/>
      <c r="AM49" s="222"/>
      <c r="AN49" s="222"/>
      <c r="AO49" s="237"/>
      <c r="AP49" s="237"/>
      <c r="AQ49" s="514"/>
      <c r="AR49" s="237"/>
      <c r="AS49" s="237"/>
      <c r="AT49" s="237"/>
      <c r="AU49" s="237"/>
      <c r="AV49" s="525"/>
      <c r="AW49" s="237"/>
      <c r="AX49" s="525"/>
      <c r="AY49" s="237"/>
      <c r="AZ49" s="237"/>
    </row>
    <row r="50" spans="1:52" s="10" customFormat="1" ht="12">
      <c r="A50" s="244">
        <v>26</v>
      </c>
      <c r="B50" s="10" t="s">
        <v>609</v>
      </c>
      <c r="D50" s="409"/>
      <c r="E50" s="164">
        <f>'no print-ROO INPUT'!F50</f>
        <v>28537</v>
      </c>
      <c r="F50" s="221">
        <f>F47*0.35</f>
        <v>0</v>
      </c>
      <c r="G50" s="221">
        <f>G47*0.35</f>
        <v>368.2</v>
      </c>
      <c r="H50" s="221">
        <f>H47*0.35</f>
        <v>0</v>
      </c>
      <c r="I50" s="221">
        <f>I47*0.35</f>
        <v>-30.799999999999997</v>
      </c>
      <c r="J50" s="221">
        <f t="shared" ref="J50" si="73">J47*0.35</f>
        <v>-131.25</v>
      </c>
      <c r="K50" s="221">
        <f>K47*0.35</f>
        <v>-390.95</v>
      </c>
      <c r="L50" s="221">
        <f>L47*0.35</f>
        <v>25.9</v>
      </c>
      <c r="M50" s="221">
        <f>M47*0.35</f>
        <v>-84.35</v>
      </c>
      <c r="N50" s="221">
        <f>224+7</f>
        <v>231</v>
      </c>
      <c r="O50" s="221">
        <f t="shared" ref="O50:Z50" si="74">O47*0.35</f>
        <v>5.6</v>
      </c>
      <c r="P50" s="221">
        <f t="shared" si="74"/>
        <v>68.25</v>
      </c>
      <c r="Q50" s="221">
        <f t="shared" si="74"/>
        <v>31.499999999999996</v>
      </c>
      <c r="R50" s="221">
        <f t="shared" si="74"/>
        <v>-2355.5</v>
      </c>
      <c r="S50" s="222">
        <f t="shared" ref="S50" si="75">S47*0.35</f>
        <v>0</v>
      </c>
      <c r="T50" s="222">
        <f>T47*0.35</f>
        <v>-0.7</v>
      </c>
      <c r="U50" s="222"/>
      <c r="V50" s="222">
        <f>V47*0.35</f>
        <v>-4.8999999999999995</v>
      </c>
      <c r="W50" s="222">
        <f>'no print-DEBT CALC'!E65</f>
        <v>869</v>
      </c>
      <c r="X50" s="222">
        <f t="shared" si="74"/>
        <v>392.34999999999997</v>
      </c>
      <c r="Y50" s="222">
        <f t="shared" ref="Y50" si="76">Y47*0.35</f>
        <v>863.8</v>
      </c>
      <c r="Z50" s="222">
        <f t="shared" si="74"/>
        <v>83.3</v>
      </c>
      <c r="AA50" s="221">
        <f>AA47*0.35</f>
        <v>0</v>
      </c>
      <c r="AB50" s="221">
        <f>AB47*0.35</f>
        <v>0</v>
      </c>
      <c r="AC50" s="220">
        <f>SUM(E50:AB50)</f>
        <v>28477.449999999997</v>
      </c>
      <c r="AD50" s="221">
        <f t="shared" ref="AD50:AJ50" si="77">AD47*0.35</f>
        <v>4421.5499999999993</v>
      </c>
      <c r="AE50" s="221">
        <f t="shared" si="77"/>
        <v>31.849999999999998</v>
      </c>
      <c r="AF50" s="221">
        <f t="shared" si="77"/>
        <v>-1008.07175</v>
      </c>
      <c r="AG50" s="221">
        <f t="shared" si="77"/>
        <v>-42.349999999999994</v>
      </c>
      <c r="AH50" s="221">
        <f t="shared" si="77"/>
        <v>-1233.75</v>
      </c>
      <c r="AI50" s="222">
        <f t="shared" si="77"/>
        <v>0</v>
      </c>
      <c r="AJ50" s="222">
        <f t="shared" si="77"/>
        <v>-1113.3499999999999</v>
      </c>
      <c r="AK50" s="222">
        <f t="shared" ref="AK50" si="78">AK47*0.35</f>
        <v>-117.59684999999999</v>
      </c>
      <c r="AL50" s="222">
        <f t="shared" ref="AL50:AP50" si="79">AL47*0.35</f>
        <v>-101.85</v>
      </c>
      <c r="AM50" s="221">
        <f t="shared" si="79"/>
        <v>5462.0999999999995</v>
      </c>
      <c r="AN50" s="221">
        <f t="shared" si="79"/>
        <v>0</v>
      </c>
      <c r="AO50" s="242">
        <f t="shared" si="79"/>
        <v>-923.64861665215039</v>
      </c>
      <c r="AP50" s="242">
        <f t="shared" si="79"/>
        <v>96.989975354999984</v>
      </c>
      <c r="AQ50" s="514">
        <f>SUM(AC50:AP50)</f>
        <v>33949.322758702852</v>
      </c>
      <c r="AR50" s="242">
        <f t="shared" ref="AR50:AS50" si="80">AR47*0.35</f>
        <v>-1724.8</v>
      </c>
      <c r="AS50" s="242">
        <f t="shared" si="80"/>
        <v>0</v>
      </c>
      <c r="AT50" s="242">
        <f t="shared" ref="AT50" si="81">AT47*0.35</f>
        <v>0</v>
      </c>
      <c r="AU50" s="242">
        <f>AU47*0.35</f>
        <v>166.6</v>
      </c>
      <c r="AV50" s="525">
        <f>SUM(AQ50:AU50)</f>
        <v>32391.122758702852</v>
      </c>
      <c r="AW50" s="242">
        <f>AW47*0.35</f>
        <v>0</v>
      </c>
      <c r="AX50" s="525">
        <f>SUM(AV50:AW50)</f>
        <v>32391.122758702852</v>
      </c>
      <c r="AY50" s="242"/>
      <c r="AZ50" s="242"/>
    </row>
    <row r="51" spans="1:52" s="108" customFormat="1" ht="12">
      <c r="A51" s="8">
        <v>27</v>
      </c>
      <c r="B51" s="108" t="s">
        <v>282</v>
      </c>
      <c r="E51" s="164">
        <f>'no print-ROO INPUT'!F51</f>
        <v>0</v>
      </c>
      <c r="F51" s="222">
        <f>(F79*'RR SUMMARY'!$Q$11)*-0.35</f>
        <v>56.364419999999996</v>
      </c>
      <c r="G51" s="222">
        <f>(G79*'RR SUMMARY'!$Q$11)*-0.35</f>
        <v>69.402619999999999</v>
      </c>
      <c r="H51" s="222">
        <f>(H79*'RR SUMMARY'!$Q$11)*-0.35</f>
        <v>-194.19414</v>
      </c>
      <c r="I51" s="222">
        <f>(I79*'RR SUMMARY'!$Q$11)*-0.35</f>
        <v>0</v>
      </c>
      <c r="J51" s="222">
        <f>(J79*'RR SUMMARY'!$Q$11)*-0.35</f>
        <v>0</v>
      </c>
      <c r="K51" s="222">
        <f>(K79*'RR SUMMARY'!$Q$11)*-0.35</f>
        <v>0</v>
      </c>
      <c r="L51" s="222">
        <f>(L79*'RR SUMMARY'!$Q$11)*-0.35</f>
        <v>0</v>
      </c>
      <c r="M51" s="222">
        <f>(M79*'RR SUMMARY'!$Q$11)*-0.35</f>
        <v>0</v>
      </c>
      <c r="N51" s="222"/>
      <c r="O51" s="222">
        <f>(O79*'RR SUMMARY'!$Q$11)*-0.35</f>
        <v>0</v>
      </c>
      <c r="P51" s="222">
        <f>(P79*'RR SUMMARY'!$Q$11)*-0.35</f>
        <v>0</v>
      </c>
      <c r="Q51" s="222">
        <f>(Q79*'RR SUMMARY'!$Q$11)*-0.35</f>
        <v>0</v>
      </c>
      <c r="R51" s="222">
        <f>(R79*'RR SUMMARY'!$Q$11)*-0.35</f>
        <v>0</v>
      </c>
      <c r="S51" s="222">
        <f>(S79*'RR SUMMARY'!$Q$11)*-0.35</f>
        <v>0</v>
      </c>
      <c r="T51" s="222">
        <f>(T79*'RR SUMMARY'!$Q$11)*-0.35</f>
        <v>0</v>
      </c>
      <c r="U51" s="222">
        <f>(U79*'RR SUMMARY'!$Q$11)*-0.35</f>
        <v>0</v>
      </c>
      <c r="V51" s="222">
        <f>(V79*'RR SUMMARY'!$Q$11)*-0.35</f>
        <v>0</v>
      </c>
      <c r="W51" s="222"/>
      <c r="X51" s="222">
        <f>(X79*'RR SUMMARY'!$Q$11)*-0.35</f>
        <v>0</v>
      </c>
      <c r="Y51" s="222">
        <f>(Y79*'RR SUMMARY'!$Q$11)*-0.35</f>
        <v>0</v>
      </c>
      <c r="Z51" s="222">
        <f>(Z79*'RR SUMMARY'!$Q$11)*-0.35</f>
        <v>0</v>
      </c>
      <c r="AA51" s="222">
        <f>(AA79*'RR SUMMARY'!$Q$11)*-0.35</f>
        <v>0</v>
      </c>
      <c r="AB51" s="222">
        <f>(AB79*'RR SUMMARY'!$Q$11)*-0.35</f>
        <v>0</v>
      </c>
      <c r="AC51" s="220">
        <f>SUM(E51:AB51)</f>
        <v>-68.42710000000001</v>
      </c>
      <c r="AD51" s="222">
        <f>(AD79*'RR SUMMARY'!$Q$11)*-0.35</f>
        <v>0</v>
      </c>
      <c r="AE51" s="222">
        <f>(AE79*'RR SUMMARY'!$Q$11)*-0.35</f>
        <v>0</v>
      </c>
      <c r="AF51" s="222">
        <f>(AF79*'RR SUMMARY'!$Q$11)*-0.35</f>
        <v>0</v>
      </c>
      <c r="AG51" s="222">
        <f>(AG79*'RR SUMMARY'!$Q$11)*-0.35</f>
        <v>0</v>
      </c>
      <c r="AH51" s="222">
        <f>(AH79*'RR SUMMARY'!$Q$11)*-0.35</f>
        <v>0</v>
      </c>
      <c r="AI51" s="222">
        <f>(AI79*'RR SUMMARY'!$Q$11)*-0.35</f>
        <v>0</v>
      </c>
      <c r="AJ51" s="222">
        <f>(AJ79*'RR SUMMARY'!$Q$11)*-0.35</f>
        <v>0</v>
      </c>
      <c r="AK51" s="222">
        <f>(AK79*'RR SUMMARY'!$Q$11)*-0.35</f>
        <v>0</v>
      </c>
      <c r="AL51" s="222">
        <f>(AL79*'RR SUMMARY'!$Q$11)*-0.35</f>
        <v>0</v>
      </c>
      <c r="AM51" s="222">
        <f>(AM79*'RR SUMMARY'!$Q$11)*-0.35</f>
        <v>0</v>
      </c>
      <c r="AN51" s="222">
        <f>(AN79*'RR SUMMARY'!$Q$11)*-0.35</f>
        <v>0</v>
      </c>
      <c r="AO51" s="237">
        <f>(AO79*'RR SUMMARY'!$Q$11)*-0.35</f>
        <v>41.00186142810896</v>
      </c>
      <c r="AP51" s="237">
        <f>(AP79*'RR SUMMARY'!$Q$11)*-0.35</f>
        <v>0</v>
      </c>
      <c r="AQ51" s="514">
        <f>SUM(AC51:AP51)</f>
        <v>-27.42523857189105</v>
      </c>
      <c r="AR51" s="237">
        <f>(AR79*'RR SUMMARY'!$Q$11)*-0.35</f>
        <v>-544.93427141813345</v>
      </c>
      <c r="AS51" s="237">
        <f>(AS79*'RR SUMMARY'!$Q$11)*-0.35</f>
        <v>0</v>
      </c>
      <c r="AT51" s="237">
        <f>(AT79*'RR SUMMARY'!$Q$11)*-0.35</f>
        <v>0</v>
      </c>
      <c r="AU51" s="237">
        <f>(AU79*'RR SUMMARY'!$Q$11)*-0.35</f>
        <v>0</v>
      </c>
      <c r="AV51" s="525">
        <f>SUM(AQ51:AU51)</f>
        <v>-572.35950999002455</v>
      </c>
      <c r="AW51" s="237">
        <f>(AW79*'RR SUMMARY'!$Q$11)*-0.35</f>
        <v>0</v>
      </c>
      <c r="AX51" s="525">
        <f>SUM(AV51:AW51)</f>
        <v>-572.35950999002455</v>
      </c>
      <c r="AY51" s="237"/>
      <c r="AZ51" s="237"/>
    </row>
    <row r="52" spans="1:52" s="10" customFormat="1" ht="12">
      <c r="A52" s="8">
        <v>28</v>
      </c>
      <c r="B52" s="10" t="s">
        <v>214</v>
      </c>
      <c r="E52" s="164">
        <f>'no print-ROO INPUT'!F52</f>
        <v>7383</v>
      </c>
      <c r="F52" s="221">
        <v>0</v>
      </c>
      <c r="G52" s="221">
        <v>0</v>
      </c>
      <c r="H52" s="221">
        <v>0</v>
      </c>
      <c r="I52" s="221">
        <v>0</v>
      </c>
      <c r="J52" s="221">
        <v>0</v>
      </c>
      <c r="K52" s="221">
        <v>0</v>
      </c>
      <c r="L52" s="221">
        <v>0</v>
      </c>
      <c r="M52" s="221">
        <v>0</v>
      </c>
      <c r="N52" s="221">
        <v>-8</v>
      </c>
      <c r="O52" s="221">
        <v>0</v>
      </c>
      <c r="P52" s="221">
        <v>0</v>
      </c>
      <c r="Q52" s="221">
        <v>0</v>
      </c>
      <c r="R52" s="221">
        <v>0</v>
      </c>
      <c r="S52" s="222">
        <v>0</v>
      </c>
      <c r="T52" s="222">
        <v>0</v>
      </c>
      <c r="U52" s="222">
        <v>918</v>
      </c>
      <c r="V52" s="222">
        <v>0</v>
      </c>
      <c r="W52" s="222">
        <v>0</v>
      </c>
      <c r="X52" s="222">
        <v>0</v>
      </c>
      <c r="Y52" s="222">
        <v>0</v>
      </c>
      <c r="Z52" s="222">
        <v>0</v>
      </c>
      <c r="AA52" s="222">
        <v>0</v>
      </c>
      <c r="AB52" s="221">
        <v>0</v>
      </c>
      <c r="AC52" s="220">
        <f>SUM(E52:AB52)</f>
        <v>8293</v>
      </c>
      <c r="AD52" s="222">
        <v>0</v>
      </c>
      <c r="AE52" s="222">
        <v>0</v>
      </c>
      <c r="AF52" s="222">
        <v>0</v>
      </c>
      <c r="AG52" s="222">
        <v>0</v>
      </c>
      <c r="AH52" s="222">
        <v>0</v>
      </c>
      <c r="AI52" s="222">
        <v>0</v>
      </c>
      <c r="AJ52" s="222">
        <v>0</v>
      </c>
      <c r="AK52" s="222">
        <v>0</v>
      </c>
      <c r="AL52" s="222">
        <v>0</v>
      </c>
      <c r="AM52" s="222">
        <v>0</v>
      </c>
      <c r="AN52" s="222">
        <v>0</v>
      </c>
      <c r="AO52" s="237">
        <v>0</v>
      </c>
      <c r="AP52" s="237">
        <v>0</v>
      </c>
      <c r="AQ52" s="514">
        <f>SUM(AC52:AP52)</f>
        <v>8293</v>
      </c>
      <c r="AR52" s="237">
        <v>0</v>
      </c>
      <c r="AS52" s="237">
        <v>0</v>
      </c>
      <c r="AT52" s="237">
        <v>0</v>
      </c>
      <c r="AU52" s="237">
        <v>0</v>
      </c>
      <c r="AV52" s="525">
        <f>SUM(AQ52:AU52)</f>
        <v>8293</v>
      </c>
      <c r="AW52" s="237">
        <v>0</v>
      </c>
      <c r="AX52" s="525">
        <f>SUM(AV52:AW52)</f>
        <v>8293</v>
      </c>
      <c r="AY52" s="237"/>
      <c r="AZ52" s="237"/>
    </row>
    <row r="53" spans="1:52" s="10" customFormat="1" ht="12">
      <c r="A53" s="12">
        <v>29</v>
      </c>
      <c r="B53" s="10" t="s">
        <v>269</v>
      </c>
      <c r="E53" s="350">
        <f>'no print-ROO INPUT'!F53</f>
        <v>-120</v>
      </c>
      <c r="F53" s="239">
        <v>0</v>
      </c>
      <c r="G53" s="239">
        <v>0</v>
      </c>
      <c r="H53" s="239">
        <v>0</v>
      </c>
      <c r="I53" s="239">
        <v>0</v>
      </c>
      <c r="J53" s="239">
        <v>0</v>
      </c>
      <c r="K53" s="239">
        <v>0</v>
      </c>
      <c r="L53" s="239">
        <v>0</v>
      </c>
      <c r="M53" s="239">
        <v>0</v>
      </c>
      <c r="N53" s="239">
        <v>-10</v>
      </c>
      <c r="O53" s="239">
        <v>0</v>
      </c>
      <c r="P53" s="239">
        <v>0</v>
      </c>
      <c r="Q53" s="239">
        <v>0</v>
      </c>
      <c r="R53" s="239">
        <v>0</v>
      </c>
      <c r="S53" s="238">
        <v>0</v>
      </c>
      <c r="T53" s="238">
        <v>0</v>
      </c>
      <c r="U53" s="239">
        <v>0</v>
      </c>
      <c r="V53" s="239">
        <v>0</v>
      </c>
      <c r="W53" s="238">
        <v>0</v>
      </c>
      <c r="X53" s="239">
        <v>0</v>
      </c>
      <c r="Y53" s="239">
        <v>0</v>
      </c>
      <c r="Z53" s="239">
        <v>0</v>
      </c>
      <c r="AA53" s="238">
        <v>0</v>
      </c>
      <c r="AB53" s="239">
        <v>0</v>
      </c>
      <c r="AC53" s="240">
        <f>SUM(E53:AB53)</f>
        <v>-130</v>
      </c>
      <c r="AD53" s="238">
        <v>0</v>
      </c>
      <c r="AE53" s="238">
        <v>0</v>
      </c>
      <c r="AF53" s="238">
        <v>0</v>
      </c>
      <c r="AG53" s="238">
        <v>0</v>
      </c>
      <c r="AH53" s="238">
        <v>0</v>
      </c>
      <c r="AI53" s="239">
        <v>0</v>
      </c>
      <c r="AJ53" s="239">
        <v>0</v>
      </c>
      <c r="AK53" s="239">
        <v>0</v>
      </c>
      <c r="AL53" s="238">
        <v>0</v>
      </c>
      <c r="AM53" s="238">
        <v>0</v>
      </c>
      <c r="AN53" s="238">
        <v>0</v>
      </c>
      <c r="AO53" s="238">
        <v>0</v>
      </c>
      <c r="AP53" s="238">
        <v>0</v>
      </c>
      <c r="AQ53" s="517">
        <f>SUM(AC53:AP53)</f>
        <v>-130</v>
      </c>
      <c r="AR53" s="238">
        <v>-27</v>
      </c>
      <c r="AS53" s="238">
        <v>0</v>
      </c>
      <c r="AT53" s="238">
        <v>0</v>
      </c>
      <c r="AU53" s="238">
        <v>0</v>
      </c>
      <c r="AV53" s="527">
        <f>SUM(AQ53:AU53)</f>
        <v>-157</v>
      </c>
      <c r="AW53" s="238">
        <v>0</v>
      </c>
      <c r="AX53" s="527">
        <f>SUM(AV53:AW53)</f>
        <v>-157</v>
      </c>
      <c r="AY53" s="237"/>
      <c r="AZ53" s="237"/>
    </row>
    <row r="54" spans="1:52" ht="13.5" thickBot="1">
      <c r="AO54" s="237"/>
      <c r="AP54" s="237"/>
      <c r="AQ54" s="514"/>
      <c r="AR54" s="237"/>
      <c r="AS54" s="237"/>
      <c r="AT54" s="237"/>
      <c r="AU54" s="237"/>
      <c r="AV54" s="525"/>
      <c r="AW54" s="237"/>
      <c r="AX54" s="525"/>
    </row>
    <row r="55" spans="1:52" s="9" customFormat="1" ht="13.5" thickTop="1" thickBot="1">
      <c r="A55" s="11">
        <v>30</v>
      </c>
      <c r="B55" s="9" t="s">
        <v>215</v>
      </c>
      <c r="E55" s="351">
        <f t="shared" ref="E55:AJ55" si="82">E47-SUM(E50:E53)</f>
        <v>102983</v>
      </c>
      <c r="F55" s="365">
        <f t="shared" si="82"/>
        <v>-56.364419999999996</v>
      </c>
      <c r="G55" s="365">
        <f t="shared" si="82"/>
        <v>614.39738</v>
      </c>
      <c r="H55" s="365">
        <f t="shared" si="82"/>
        <v>194.19414</v>
      </c>
      <c r="I55" s="365">
        <f t="shared" si="82"/>
        <v>-57.2</v>
      </c>
      <c r="J55" s="365">
        <f t="shared" ref="J55" si="83">J47-SUM(J50:J53)</f>
        <v>-243.75</v>
      </c>
      <c r="K55" s="365">
        <f t="shared" si="82"/>
        <v>-726.05</v>
      </c>
      <c r="L55" s="365">
        <f t="shared" si="82"/>
        <v>48.1</v>
      </c>
      <c r="M55" s="365">
        <f t="shared" si="82"/>
        <v>-156.65</v>
      </c>
      <c r="N55" s="365">
        <f t="shared" si="82"/>
        <v>-213</v>
      </c>
      <c r="O55" s="365">
        <f t="shared" si="82"/>
        <v>10.4</v>
      </c>
      <c r="P55" s="365">
        <f t="shared" si="82"/>
        <v>126.75</v>
      </c>
      <c r="Q55" s="729">
        <f t="shared" si="82"/>
        <v>58.5</v>
      </c>
      <c r="R55" s="365">
        <f t="shared" si="82"/>
        <v>-4374.5</v>
      </c>
      <c r="S55" s="351">
        <f t="shared" ref="S55" si="84">S47-SUM(S50:S53)</f>
        <v>0</v>
      </c>
      <c r="T55" s="351">
        <f>T47-SUM(T50:T53)</f>
        <v>-1.3</v>
      </c>
      <c r="U55" s="365">
        <f>U47-SUM(U50:U53)</f>
        <v>1703</v>
      </c>
      <c r="V55" s="365">
        <f>V47-SUM(V50:V53)</f>
        <v>-9.1000000000000014</v>
      </c>
      <c r="W55" s="563">
        <f>W47-SUM(W50:W53)</f>
        <v>-869</v>
      </c>
      <c r="X55" s="365">
        <f t="shared" si="82"/>
        <v>728.65000000000009</v>
      </c>
      <c r="Y55" s="365">
        <f t="shared" ref="Y55" si="85">Y47-SUM(Y50:Y53)</f>
        <v>1604.2</v>
      </c>
      <c r="Z55" s="365">
        <f t="shared" si="82"/>
        <v>154.69999999999999</v>
      </c>
      <c r="AA55" s="351">
        <f>AA47-SUM(AA50:AA53)</f>
        <v>0</v>
      </c>
      <c r="AB55" s="365">
        <f>AB47-SUM(AB50:AB53)</f>
        <v>0</v>
      </c>
      <c r="AC55" s="413">
        <f t="shared" si="82"/>
        <v>101518.9771</v>
      </c>
      <c r="AD55" s="351">
        <f t="shared" si="82"/>
        <v>8211.4500000000007</v>
      </c>
      <c r="AE55" s="351">
        <f t="shared" si="82"/>
        <v>59.150000000000006</v>
      </c>
      <c r="AF55" s="351">
        <f t="shared" si="82"/>
        <v>-1872.1332499999999</v>
      </c>
      <c r="AG55" s="351">
        <f t="shared" si="82"/>
        <v>-78.650000000000006</v>
      </c>
      <c r="AH55" s="351">
        <f t="shared" si="82"/>
        <v>-2291.25</v>
      </c>
      <c r="AI55" s="365">
        <f t="shared" si="82"/>
        <v>0</v>
      </c>
      <c r="AJ55" s="365">
        <f t="shared" si="82"/>
        <v>-2067.65</v>
      </c>
      <c r="AK55" s="365">
        <f t="shared" ref="AK55" si="86">AK47-SUM(AK50:AK53)</f>
        <v>-218.39415</v>
      </c>
      <c r="AL55" s="351">
        <f t="shared" ref="AL55:AP55" si="87">AL47-SUM(AL50:AL53)</f>
        <v>-189.15</v>
      </c>
      <c r="AM55" s="563">
        <f t="shared" si="87"/>
        <v>10143.900000000001</v>
      </c>
      <c r="AN55" s="563">
        <f t="shared" si="87"/>
        <v>0</v>
      </c>
      <c r="AO55" s="351">
        <f t="shared" si="87"/>
        <v>-1756.3492923535314</v>
      </c>
      <c r="AP55" s="351">
        <f t="shared" si="87"/>
        <v>180.12423994499997</v>
      </c>
      <c r="AQ55" s="575">
        <f>SUM(AC55:AP55)</f>
        <v>111640.02464759148</v>
      </c>
      <c r="AR55" s="563">
        <f>AR47-SUM(AR50:AR53)</f>
        <v>-2631.2657285818668</v>
      </c>
      <c r="AS55" s="563">
        <f>AS47-SUM(AS50:AS53)</f>
        <v>0</v>
      </c>
      <c r="AT55" s="563">
        <f>AT47-SUM(AT50:AT53)</f>
        <v>0</v>
      </c>
      <c r="AU55" s="563">
        <f>AU47-SUM(AU50:AU53)</f>
        <v>309.39999999999998</v>
      </c>
      <c r="AV55" s="529">
        <f>SUM(AQ55:AU55)</f>
        <v>109318.1589190096</v>
      </c>
      <c r="AW55" s="563">
        <f>AW47-SUM(AW50:AW53)</f>
        <v>0</v>
      </c>
      <c r="AX55" s="529">
        <f>SUM(AV55:AW55)</f>
        <v>109318.1589190096</v>
      </c>
      <c r="AY55" s="237"/>
      <c r="AZ55" s="237"/>
    </row>
    <row r="56" spans="1:52" ht="5.25" customHeight="1" thickTop="1">
      <c r="A56" s="11"/>
      <c r="AO56" s="237"/>
      <c r="AP56" s="237"/>
      <c r="AQ56" s="514"/>
      <c r="AR56" s="237"/>
      <c r="AS56" s="237"/>
      <c r="AT56" s="237"/>
      <c r="AU56" s="237"/>
      <c r="AV56" s="525"/>
      <c r="AW56" s="237"/>
      <c r="AX56" s="525"/>
    </row>
    <row r="57" spans="1:52">
      <c r="A57" s="11"/>
      <c r="B57" s="647" t="s">
        <v>33</v>
      </c>
      <c r="AO57" s="237"/>
      <c r="AP57" s="237"/>
      <c r="AQ57" s="514"/>
      <c r="AR57" s="237"/>
      <c r="AS57" s="237"/>
      <c r="AT57" s="237"/>
      <c r="AU57" s="237"/>
      <c r="AV57" s="525"/>
      <c r="AW57" s="237"/>
      <c r="AX57" s="525"/>
    </row>
    <row r="58" spans="1:52">
      <c r="B58" s="2" t="s">
        <v>216</v>
      </c>
      <c r="AO58" s="237"/>
      <c r="AP58" s="237"/>
      <c r="AQ58" s="514"/>
      <c r="AR58" s="237"/>
      <c r="AS58" s="237"/>
      <c r="AT58" s="237"/>
      <c r="AU58" s="237"/>
      <c r="AV58" s="525"/>
      <c r="AW58" s="237"/>
      <c r="AX58" s="525"/>
    </row>
    <row r="59" spans="1:52" s="9" customFormat="1" ht="12">
      <c r="A59" s="323">
        <v>31</v>
      </c>
      <c r="C59" s="9" t="s">
        <v>217</v>
      </c>
      <c r="E59" s="213">
        <f>'no print-ROO INPUT'!F59</f>
        <v>100295</v>
      </c>
      <c r="F59" s="9">
        <v>0</v>
      </c>
      <c r="G59" s="9">
        <v>0</v>
      </c>
      <c r="H59" s="9">
        <v>0</v>
      </c>
      <c r="I59" s="9">
        <v>0</v>
      </c>
      <c r="J59" s="9">
        <v>0</v>
      </c>
      <c r="K59" s="9">
        <v>0</v>
      </c>
      <c r="L59" s="9">
        <v>0</v>
      </c>
      <c r="M59" s="9">
        <v>0</v>
      </c>
      <c r="N59" s="9">
        <v>0</v>
      </c>
      <c r="O59" s="9">
        <v>0</v>
      </c>
      <c r="P59" s="9">
        <v>0</v>
      </c>
      <c r="Q59" s="9">
        <v>0</v>
      </c>
      <c r="R59" s="9">
        <v>0</v>
      </c>
      <c r="S59" s="245">
        <v>0</v>
      </c>
      <c r="T59" s="245">
        <v>0</v>
      </c>
      <c r="U59" s="9">
        <v>0</v>
      </c>
      <c r="V59" s="9">
        <v>0</v>
      </c>
      <c r="W59" s="245">
        <v>0</v>
      </c>
      <c r="X59" s="9">
        <v>0</v>
      </c>
      <c r="Y59" s="9">
        <v>0</v>
      </c>
      <c r="Z59" s="9">
        <v>0</v>
      </c>
      <c r="AA59" s="245">
        <v>0</v>
      </c>
      <c r="AB59" s="9">
        <v>0</v>
      </c>
      <c r="AC59" s="321">
        <f>SUM(E59:AB59)</f>
        <v>100295</v>
      </c>
      <c r="AD59" s="245">
        <v>0</v>
      </c>
      <c r="AE59" s="245">
        <v>0</v>
      </c>
      <c r="AF59" s="245">
        <v>0</v>
      </c>
      <c r="AG59" s="245">
        <v>0</v>
      </c>
      <c r="AH59" s="245">
        <v>0</v>
      </c>
      <c r="AI59" s="9">
        <v>0</v>
      </c>
      <c r="AJ59" s="9">
        <v>0</v>
      </c>
      <c r="AK59" s="9">
        <v>0</v>
      </c>
      <c r="AL59" s="245">
        <v>0</v>
      </c>
      <c r="AM59" s="245">
        <v>0</v>
      </c>
      <c r="AN59" s="245">
        <v>0</v>
      </c>
      <c r="AO59" s="213">
        <v>6239.6943192372837</v>
      </c>
      <c r="AP59" s="213"/>
      <c r="AQ59" s="516">
        <f t="shared" ref="AQ59:AQ64" si="88">SUM(AC59:AP59)</f>
        <v>106534.69431923729</v>
      </c>
      <c r="AR59" s="213">
        <v>49992.067118272025</v>
      </c>
      <c r="AS59" s="213">
        <v>0</v>
      </c>
      <c r="AT59" s="213">
        <v>0</v>
      </c>
      <c r="AU59" s="213">
        <v>0</v>
      </c>
      <c r="AV59" s="526">
        <f t="shared" ref="AV59:AV64" si="89">SUM(AQ59:AU59)</f>
        <v>156526.76143750933</v>
      </c>
      <c r="AW59" s="213">
        <v>0</v>
      </c>
      <c r="AX59" s="526">
        <f t="shared" ref="AX59:AX64" si="90">SUM(AV59:AW59)</f>
        <v>156526.76143750933</v>
      </c>
      <c r="AY59" s="213"/>
      <c r="AZ59" s="213"/>
    </row>
    <row r="60" spans="1:52" s="10" customFormat="1" ht="12">
      <c r="A60" s="11">
        <v>32</v>
      </c>
      <c r="C60" s="10" t="s">
        <v>218</v>
      </c>
      <c r="E60" s="164">
        <f>'no print-ROO INPUT'!F60</f>
        <v>747839</v>
      </c>
      <c r="F60" s="221">
        <v>0</v>
      </c>
      <c r="G60" s="221">
        <v>0</v>
      </c>
      <c r="H60" s="221">
        <v>0</v>
      </c>
      <c r="I60" s="221">
        <v>0</v>
      </c>
      <c r="J60" s="221">
        <v>0</v>
      </c>
      <c r="K60" s="221">
        <v>0</v>
      </c>
      <c r="L60" s="221">
        <v>0</v>
      </c>
      <c r="M60" s="221">
        <v>0</v>
      </c>
      <c r="N60" s="221">
        <v>0</v>
      </c>
      <c r="O60" s="221">
        <v>0</v>
      </c>
      <c r="P60" s="221">
        <v>0</v>
      </c>
      <c r="Q60" s="221">
        <v>0</v>
      </c>
      <c r="R60" s="221">
        <v>0</v>
      </c>
      <c r="S60" s="222">
        <v>0</v>
      </c>
      <c r="T60" s="222">
        <v>0</v>
      </c>
      <c r="U60" s="221">
        <v>0</v>
      </c>
      <c r="V60" s="221">
        <v>0</v>
      </c>
      <c r="W60" s="222">
        <v>0</v>
      </c>
      <c r="X60" s="221">
        <v>0</v>
      </c>
      <c r="Y60" s="221">
        <v>0</v>
      </c>
      <c r="Z60" s="221">
        <v>0</v>
      </c>
      <c r="AA60" s="222">
        <v>0</v>
      </c>
      <c r="AB60" s="221">
        <v>0</v>
      </c>
      <c r="AC60" s="353">
        <f>SUM(E60:AB60)</f>
        <v>747839</v>
      </c>
      <c r="AD60" s="222">
        <v>0</v>
      </c>
      <c r="AE60" s="222">
        <v>0</v>
      </c>
      <c r="AF60" s="222">
        <v>0</v>
      </c>
      <c r="AG60" s="222">
        <v>0</v>
      </c>
      <c r="AH60" s="222">
        <v>0</v>
      </c>
      <c r="AI60" s="221">
        <v>0</v>
      </c>
      <c r="AJ60" s="221">
        <v>0</v>
      </c>
      <c r="AK60" s="221">
        <v>0</v>
      </c>
      <c r="AL60" s="222">
        <v>0</v>
      </c>
      <c r="AM60" s="222">
        <v>0</v>
      </c>
      <c r="AN60" s="222">
        <v>0</v>
      </c>
      <c r="AO60" s="237">
        <v>9283.4826571000012</v>
      </c>
      <c r="AP60" s="237"/>
      <c r="AQ60" s="514">
        <f t="shared" si="88"/>
        <v>757122.48265709996</v>
      </c>
      <c r="AR60" s="237">
        <v>11146.948</v>
      </c>
      <c r="AS60" s="237">
        <v>0</v>
      </c>
      <c r="AT60" s="237">
        <v>0</v>
      </c>
      <c r="AU60" s="237">
        <v>0</v>
      </c>
      <c r="AV60" s="525">
        <f t="shared" si="89"/>
        <v>768269.43065709993</v>
      </c>
      <c r="AW60" s="237">
        <v>0</v>
      </c>
      <c r="AX60" s="525">
        <f t="shared" si="90"/>
        <v>768269.43065709993</v>
      </c>
      <c r="AY60" s="237"/>
      <c r="AZ60" s="237"/>
    </row>
    <row r="61" spans="1:52" s="10" customFormat="1" ht="12">
      <c r="A61" s="11">
        <v>33</v>
      </c>
      <c r="C61" s="10" t="s">
        <v>219</v>
      </c>
      <c r="E61" s="164">
        <f>'no print-ROO INPUT'!F61</f>
        <v>370703</v>
      </c>
      <c r="F61" s="221">
        <v>0</v>
      </c>
      <c r="G61" s="221">
        <v>0</v>
      </c>
      <c r="H61" s="221">
        <v>0</v>
      </c>
      <c r="I61" s="221">
        <v>0</v>
      </c>
      <c r="J61" s="221">
        <v>0</v>
      </c>
      <c r="K61" s="221">
        <v>0</v>
      </c>
      <c r="L61" s="221">
        <v>0</v>
      </c>
      <c r="M61" s="221">
        <v>0</v>
      </c>
      <c r="N61" s="221">
        <v>0</v>
      </c>
      <c r="O61" s="221">
        <v>0</v>
      </c>
      <c r="P61" s="221">
        <v>0</v>
      </c>
      <c r="Q61" s="221">
        <v>0</v>
      </c>
      <c r="R61" s="221">
        <v>0</v>
      </c>
      <c r="S61" s="222">
        <v>0</v>
      </c>
      <c r="T61" s="222">
        <v>0</v>
      </c>
      <c r="U61" s="221">
        <v>0</v>
      </c>
      <c r="V61" s="221">
        <v>0</v>
      </c>
      <c r="W61" s="222">
        <v>0</v>
      </c>
      <c r="X61" s="221">
        <v>0</v>
      </c>
      <c r="Y61" s="221">
        <v>0</v>
      </c>
      <c r="Z61" s="221">
        <v>0</v>
      </c>
      <c r="AA61" s="222">
        <v>0</v>
      </c>
      <c r="AB61" s="221">
        <v>0</v>
      </c>
      <c r="AC61" s="353">
        <f>SUM(E61:AB61)</f>
        <v>370703</v>
      </c>
      <c r="AD61" s="222">
        <v>0</v>
      </c>
      <c r="AE61" s="222">
        <v>0</v>
      </c>
      <c r="AF61" s="222">
        <v>0</v>
      </c>
      <c r="AG61" s="222">
        <v>0</v>
      </c>
      <c r="AH61" s="222">
        <v>0</v>
      </c>
      <c r="AI61" s="221">
        <v>0</v>
      </c>
      <c r="AJ61" s="221">
        <v>0</v>
      </c>
      <c r="AK61" s="221">
        <v>0</v>
      </c>
      <c r="AL61" s="222">
        <v>0</v>
      </c>
      <c r="AM61" s="222">
        <v>0</v>
      </c>
      <c r="AN61" s="222">
        <v>0</v>
      </c>
      <c r="AO61" s="237">
        <v>19509.809032600002</v>
      </c>
      <c r="AP61" s="237"/>
      <c r="AQ61" s="514">
        <f t="shared" si="88"/>
        <v>390212.80903260002</v>
      </c>
      <c r="AR61" s="237">
        <v>0</v>
      </c>
      <c r="AS61" s="237">
        <v>0</v>
      </c>
      <c r="AT61" s="237">
        <v>0</v>
      </c>
      <c r="AU61" s="237">
        <v>0</v>
      </c>
      <c r="AV61" s="525">
        <f t="shared" si="89"/>
        <v>390212.80903260002</v>
      </c>
      <c r="AW61" s="237">
        <v>0</v>
      </c>
      <c r="AX61" s="525">
        <f t="shared" si="90"/>
        <v>390212.80903260002</v>
      </c>
      <c r="AY61" s="743"/>
      <c r="AZ61" s="744"/>
    </row>
    <row r="62" spans="1:52" s="10" customFormat="1" ht="12">
      <c r="A62" s="11">
        <v>34</v>
      </c>
      <c r="C62" s="10" t="s">
        <v>204</v>
      </c>
      <c r="E62" s="164">
        <f>'no print-ROO INPUT'!F62</f>
        <v>830629</v>
      </c>
      <c r="F62" s="221">
        <v>0</v>
      </c>
      <c r="G62" s="221">
        <v>0</v>
      </c>
      <c r="H62" s="221">
        <v>0</v>
      </c>
      <c r="I62" s="221">
        <v>0</v>
      </c>
      <c r="J62" s="221">
        <v>0</v>
      </c>
      <c r="K62" s="221">
        <v>0</v>
      </c>
      <c r="L62" s="221">
        <v>0</v>
      </c>
      <c r="M62" s="221">
        <v>0</v>
      </c>
      <c r="N62" s="221">
        <v>0</v>
      </c>
      <c r="O62" s="221">
        <v>0</v>
      </c>
      <c r="P62" s="221">
        <v>0</v>
      </c>
      <c r="Q62" s="221">
        <v>0</v>
      </c>
      <c r="R62" s="221">
        <v>0</v>
      </c>
      <c r="S62" s="222">
        <v>0</v>
      </c>
      <c r="T62" s="222">
        <v>0</v>
      </c>
      <c r="U62" s="221">
        <v>0</v>
      </c>
      <c r="V62" s="221">
        <v>0</v>
      </c>
      <c r="W62" s="222">
        <v>0</v>
      </c>
      <c r="X62" s="221">
        <v>0</v>
      </c>
      <c r="Y62" s="221">
        <v>0</v>
      </c>
      <c r="Z62" s="221">
        <v>0</v>
      </c>
      <c r="AA62" s="222">
        <v>0</v>
      </c>
      <c r="AB62" s="221">
        <v>0</v>
      </c>
      <c r="AC62" s="353">
        <f>SUM(E62:AB62)</f>
        <v>830629</v>
      </c>
      <c r="AD62" s="222">
        <v>0</v>
      </c>
      <c r="AE62" s="222">
        <v>0</v>
      </c>
      <c r="AF62" s="222">
        <v>0</v>
      </c>
      <c r="AG62" s="222">
        <v>0</v>
      </c>
      <c r="AH62" s="222">
        <v>0</v>
      </c>
      <c r="AI62" s="221">
        <v>0</v>
      </c>
      <c r="AJ62" s="221">
        <v>0</v>
      </c>
      <c r="AK62" s="221">
        <v>0</v>
      </c>
      <c r="AL62" s="222">
        <v>0</v>
      </c>
      <c r="AM62" s="222">
        <v>0</v>
      </c>
      <c r="AN62" s="222">
        <v>0</v>
      </c>
      <c r="AO62" s="237">
        <v>30021.539200293279</v>
      </c>
      <c r="AP62" s="237"/>
      <c r="AQ62" s="514">
        <f t="shared" si="88"/>
        <v>860650.53920029325</v>
      </c>
      <c r="AR62" s="237">
        <v>5357.6769999999997</v>
      </c>
      <c r="AS62" s="237">
        <v>0</v>
      </c>
      <c r="AT62" s="237">
        <v>0</v>
      </c>
      <c r="AU62" s="237">
        <v>0</v>
      </c>
      <c r="AV62" s="525">
        <f t="shared" si="89"/>
        <v>866008.21620029327</v>
      </c>
      <c r="AW62" s="237">
        <v>0</v>
      </c>
      <c r="AX62" s="525">
        <f t="shared" si="90"/>
        <v>866008.21620029327</v>
      </c>
      <c r="AY62" s="615"/>
      <c r="AZ62" s="108"/>
    </row>
    <row r="63" spans="1:52" s="10" customFormat="1" ht="12">
      <c r="A63" s="11">
        <v>35</v>
      </c>
      <c r="C63" s="10" t="s">
        <v>220</v>
      </c>
      <c r="E63" s="350">
        <f>'no print-ROO INPUT'!F63</f>
        <v>192845</v>
      </c>
      <c r="F63" s="239">
        <v>0</v>
      </c>
      <c r="G63" s="239">
        <v>0</v>
      </c>
      <c r="H63" s="239">
        <v>0</v>
      </c>
      <c r="I63" s="239">
        <v>0</v>
      </c>
      <c r="J63" s="239">
        <v>0</v>
      </c>
      <c r="K63" s="239">
        <v>0</v>
      </c>
      <c r="L63" s="239">
        <v>0</v>
      </c>
      <c r="M63" s="239">
        <v>0</v>
      </c>
      <c r="N63" s="239">
        <v>0</v>
      </c>
      <c r="O63" s="239">
        <v>0</v>
      </c>
      <c r="P63" s="239">
        <v>0</v>
      </c>
      <c r="Q63" s="239">
        <v>0</v>
      </c>
      <c r="R63" s="239">
        <v>0</v>
      </c>
      <c r="S63" s="238">
        <v>0</v>
      </c>
      <c r="T63" s="238">
        <v>0</v>
      </c>
      <c r="U63" s="239">
        <v>0</v>
      </c>
      <c r="V63" s="239">
        <v>0</v>
      </c>
      <c r="W63" s="238">
        <v>0</v>
      </c>
      <c r="X63" s="239">
        <v>0</v>
      </c>
      <c r="Y63" s="239">
        <v>0</v>
      </c>
      <c r="Z63" s="239">
        <v>0</v>
      </c>
      <c r="AA63" s="238">
        <v>0</v>
      </c>
      <c r="AB63" s="239">
        <v>0</v>
      </c>
      <c r="AC63" s="354">
        <f>SUM(E63:AB63)</f>
        <v>192845</v>
      </c>
      <c r="AD63" s="238">
        <v>0</v>
      </c>
      <c r="AE63" s="238">
        <v>0</v>
      </c>
      <c r="AF63" s="238">
        <v>0</v>
      </c>
      <c r="AG63" s="238">
        <v>0</v>
      </c>
      <c r="AH63" s="238">
        <v>0</v>
      </c>
      <c r="AI63" s="239">
        <v>0</v>
      </c>
      <c r="AJ63" s="239">
        <v>0</v>
      </c>
      <c r="AK63" s="239">
        <v>0</v>
      </c>
      <c r="AL63" s="238">
        <v>0</v>
      </c>
      <c r="AM63" s="238">
        <v>0</v>
      </c>
      <c r="AN63" s="238">
        <v>0</v>
      </c>
      <c r="AO63" s="238">
        <v>7351.2015534889215</v>
      </c>
      <c r="AP63" s="238"/>
      <c r="AQ63" s="517">
        <f t="shared" si="88"/>
        <v>200196.20155348891</v>
      </c>
      <c r="AR63" s="238">
        <v>1.4600397313196944</v>
      </c>
      <c r="AS63" s="238">
        <v>0</v>
      </c>
      <c r="AT63" s="238">
        <v>0</v>
      </c>
      <c r="AU63" s="238">
        <v>0</v>
      </c>
      <c r="AV63" s="527">
        <f t="shared" si="89"/>
        <v>200197.66159322023</v>
      </c>
      <c r="AW63" s="238">
        <v>0</v>
      </c>
      <c r="AX63" s="527">
        <f t="shared" si="90"/>
        <v>200197.66159322023</v>
      </c>
      <c r="AY63" s="615"/>
      <c r="AZ63" s="108"/>
    </row>
    <row r="64" spans="1:52" s="10" customFormat="1" ht="12">
      <c r="A64" s="11">
        <v>36</v>
      </c>
      <c r="B64" s="10" t="s">
        <v>221</v>
      </c>
      <c r="E64" s="222">
        <f t="shared" ref="E64:AJ64" si="91">SUM(E59:E63)</f>
        <v>2242311</v>
      </c>
      <c r="F64" s="221">
        <f t="shared" si="91"/>
        <v>0</v>
      </c>
      <c r="G64" s="221">
        <f t="shared" si="91"/>
        <v>0</v>
      </c>
      <c r="H64" s="221">
        <f t="shared" si="91"/>
        <v>0</v>
      </c>
      <c r="I64" s="221">
        <f t="shared" si="91"/>
        <v>0</v>
      </c>
      <c r="J64" s="221">
        <f t="shared" ref="J64" si="92">SUM(J59:J63)</f>
        <v>0</v>
      </c>
      <c r="K64" s="221">
        <f t="shared" si="91"/>
        <v>0</v>
      </c>
      <c r="L64" s="221">
        <f t="shared" si="91"/>
        <v>0</v>
      </c>
      <c r="M64" s="221">
        <f t="shared" si="91"/>
        <v>0</v>
      </c>
      <c r="N64" s="221">
        <f t="shared" si="91"/>
        <v>0</v>
      </c>
      <c r="O64" s="221">
        <f t="shared" si="91"/>
        <v>0</v>
      </c>
      <c r="P64" s="221">
        <f t="shared" si="91"/>
        <v>0</v>
      </c>
      <c r="Q64" s="221">
        <f t="shared" si="91"/>
        <v>0</v>
      </c>
      <c r="R64" s="221">
        <f t="shared" si="91"/>
        <v>0</v>
      </c>
      <c r="S64" s="222">
        <f t="shared" ref="S64" si="93">SUM(S59:S63)</f>
        <v>0</v>
      </c>
      <c r="T64" s="222">
        <f>SUM(T59:T63)</f>
        <v>0</v>
      </c>
      <c r="U64" s="221">
        <f>SUM(U59:U63)</f>
        <v>0</v>
      </c>
      <c r="V64" s="221">
        <f>SUM(V59:V63)</f>
        <v>0</v>
      </c>
      <c r="W64" s="222">
        <f>SUM(W59:W63)</f>
        <v>0</v>
      </c>
      <c r="X64" s="221">
        <f t="shared" si="91"/>
        <v>0</v>
      </c>
      <c r="Y64" s="221">
        <f t="shared" ref="Y64" si="94">SUM(Y59:Y63)</f>
        <v>0</v>
      </c>
      <c r="Z64" s="221">
        <f t="shared" si="91"/>
        <v>0</v>
      </c>
      <c r="AA64" s="222">
        <f>SUM(AA59:AA63)</f>
        <v>0</v>
      </c>
      <c r="AB64" s="221">
        <f>SUM(AB59:AB63)</f>
        <v>0</v>
      </c>
      <c r="AC64" s="353">
        <f t="shared" si="91"/>
        <v>2242311</v>
      </c>
      <c r="AD64" s="222">
        <f t="shared" si="91"/>
        <v>0</v>
      </c>
      <c r="AE64" s="222">
        <f t="shared" si="91"/>
        <v>0</v>
      </c>
      <c r="AF64" s="222">
        <f t="shared" si="91"/>
        <v>0</v>
      </c>
      <c r="AG64" s="222">
        <f t="shared" si="91"/>
        <v>0</v>
      </c>
      <c r="AH64" s="222">
        <f t="shared" si="91"/>
        <v>0</v>
      </c>
      <c r="AI64" s="221">
        <f t="shared" si="91"/>
        <v>0</v>
      </c>
      <c r="AJ64" s="221">
        <f t="shared" si="91"/>
        <v>0</v>
      </c>
      <c r="AK64" s="221">
        <f t="shared" ref="AK64" si="95">SUM(AK59:AK63)</f>
        <v>0</v>
      </c>
      <c r="AL64" s="222">
        <f t="shared" ref="AL64:AP64" si="96">SUM(AL59:AL63)</f>
        <v>0</v>
      </c>
      <c r="AM64" s="222">
        <f t="shared" si="96"/>
        <v>0</v>
      </c>
      <c r="AN64" s="222">
        <f t="shared" si="96"/>
        <v>0</v>
      </c>
      <c r="AO64" s="237">
        <f t="shared" si="96"/>
        <v>72405.726762719481</v>
      </c>
      <c r="AP64" s="237">
        <f t="shared" si="96"/>
        <v>0</v>
      </c>
      <c r="AQ64" s="514">
        <f t="shared" si="88"/>
        <v>2314716.7267627195</v>
      </c>
      <c r="AR64" s="237">
        <f t="shared" ref="AR64:AS64" si="97">SUM(AR59:AR63)</f>
        <v>66498.152158003344</v>
      </c>
      <c r="AS64" s="237">
        <f t="shared" si="97"/>
        <v>0</v>
      </c>
      <c r="AT64" s="237">
        <f t="shared" ref="AT64" si="98">SUM(AT59:AT63)</f>
        <v>0</v>
      </c>
      <c r="AU64" s="237">
        <f>SUM(AU59:AU63)</f>
        <v>0</v>
      </c>
      <c r="AV64" s="525">
        <f t="shared" si="89"/>
        <v>2381214.8789207228</v>
      </c>
      <c r="AW64" s="237">
        <f>SUM(AW59:AW63)</f>
        <v>0</v>
      </c>
      <c r="AX64" s="525">
        <f t="shared" si="90"/>
        <v>2381214.8789207228</v>
      </c>
      <c r="AY64" s="615"/>
      <c r="AZ64" s="108"/>
    </row>
    <row r="65" spans="1:52" s="10" customFormat="1" ht="18" customHeight="1">
      <c r="A65" s="11"/>
      <c r="B65" s="10" t="s">
        <v>576</v>
      </c>
      <c r="E65" s="222"/>
      <c r="F65" s="221"/>
      <c r="G65" s="221"/>
      <c r="H65" s="221"/>
      <c r="I65" s="221"/>
      <c r="J65" s="221"/>
      <c r="K65" s="221"/>
      <c r="L65" s="221"/>
      <c r="M65" s="221"/>
      <c r="N65" s="221"/>
      <c r="O65" s="221"/>
      <c r="P65" s="221"/>
      <c r="Q65" s="221"/>
      <c r="R65" s="221"/>
      <c r="S65" s="222"/>
      <c r="T65" s="222"/>
      <c r="U65" s="221"/>
      <c r="V65" s="221"/>
      <c r="W65" s="222"/>
      <c r="X65" s="221"/>
      <c r="Y65" s="221"/>
      <c r="Z65" s="221"/>
      <c r="AA65" s="222"/>
      <c r="AB65" s="221"/>
      <c r="AC65" s="353"/>
      <c r="AD65" s="222">
        <v>0</v>
      </c>
      <c r="AE65" s="222">
        <v>0</v>
      </c>
      <c r="AF65" s="222">
        <v>0</v>
      </c>
      <c r="AG65" s="222">
        <v>0</v>
      </c>
      <c r="AH65" s="222">
        <v>0</v>
      </c>
      <c r="AI65" s="221">
        <v>0</v>
      </c>
      <c r="AJ65" s="221"/>
      <c r="AK65" s="221"/>
      <c r="AL65" s="222"/>
      <c r="AM65" s="222"/>
      <c r="AN65" s="222"/>
      <c r="AO65" s="237"/>
      <c r="AP65" s="237"/>
      <c r="AQ65" s="514"/>
      <c r="AR65" s="237"/>
      <c r="AS65" s="237"/>
      <c r="AT65" s="237"/>
      <c r="AU65" s="237"/>
      <c r="AV65" s="525"/>
      <c r="AW65" s="237"/>
      <c r="AX65" s="525"/>
      <c r="AY65" s="616"/>
      <c r="AZ65" s="108"/>
    </row>
    <row r="66" spans="1:52" s="10" customFormat="1" ht="12">
      <c r="A66" s="11">
        <v>37</v>
      </c>
      <c r="C66" s="9" t="s">
        <v>217</v>
      </c>
      <c r="E66" s="164">
        <f>'no print-ROO INPUT'!F66</f>
        <v>-19415</v>
      </c>
      <c r="F66" s="221">
        <v>0</v>
      </c>
      <c r="G66" s="221">
        <v>0</v>
      </c>
      <c r="H66" s="221">
        <v>0</v>
      </c>
      <c r="I66" s="221">
        <v>0</v>
      </c>
      <c r="J66" s="221">
        <v>0</v>
      </c>
      <c r="K66" s="221">
        <v>0</v>
      </c>
      <c r="L66" s="221">
        <v>0</v>
      </c>
      <c r="M66" s="221">
        <v>0</v>
      </c>
      <c r="N66" s="221">
        <v>0</v>
      </c>
      <c r="O66" s="221">
        <v>0</v>
      </c>
      <c r="P66" s="221">
        <v>0</v>
      </c>
      <c r="Q66" s="221">
        <v>0</v>
      </c>
      <c r="R66" s="221">
        <v>0</v>
      </c>
      <c r="S66" s="222">
        <v>0</v>
      </c>
      <c r="T66" s="222">
        <v>0</v>
      </c>
      <c r="U66" s="221">
        <v>0</v>
      </c>
      <c r="V66" s="221">
        <v>0</v>
      </c>
      <c r="W66" s="221">
        <v>0</v>
      </c>
      <c r="X66" s="221">
        <v>0</v>
      </c>
      <c r="Y66" s="221">
        <v>0</v>
      </c>
      <c r="Z66" s="221">
        <v>0</v>
      </c>
      <c r="AA66" s="221">
        <v>0</v>
      </c>
      <c r="AB66" s="221">
        <v>0</v>
      </c>
      <c r="AC66" s="353">
        <f>SUM(E66:AB66)</f>
        <v>-19415</v>
      </c>
      <c r="AD66" s="221">
        <v>0</v>
      </c>
      <c r="AE66" s="221">
        <v>0</v>
      </c>
      <c r="AF66" s="221">
        <v>0</v>
      </c>
      <c r="AG66" s="221">
        <v>0</v>
      </c>
      <c r="AH66" s="221">
        <v>0</v>
      </c>
      <c r="AI66" s="221">
        <v>0</v>
      </c>
      <c r="AJ66" s="221">
        <v>0</v>
      </c>
      <c r="AK66" s="221">
        <v>0</v>
      </c>
      <c r="AL66" s="222">
        <v>0</v>
      </c>
      <c r="AM66" s="221">
        <v>0</v>
      </c>
      <c r="AN66" s="221">
        <v>0</v>
      </c>
      <c r="AO66" s="237">
        <v>-952.05682914252429</v>
      </c>
      <c r="AP66" s="237"/>
      <c r="AQ66" s="514">
        <f t="shared" ref="AQ66:AQ71" si="99">SUM(AC66:AP66)</f>
        <v>-20367.056829142522</v>
      </c>
      <c r="AR66" s="237">
        <v>-3803.4412840156915</v>
      </c>
      <c r="AS66" s="237">
        <v>0</v>
      </c>
      <c r="AT66" s="237">
        <v>0</v>
      </c>
      <c r="AU66" s="242">
        <v>0</v>
      </c>
      <c r="AV66" s="525">
        <f t="shared" ref="AV66:AV71" si="100">SUM(AQ66:AU66)</f>
        <v>-24170.498113158214</v>
      </c>
      <c r="AW66" s="237">
        <v>0</v>
      </c>
      <c r="AX66" s="525">
        <f t="shared" ref="AX66:AX71" si="101">SUM(AV66:AW66)</f>
        <v>-24170.498113158214</v>
      </c>
      <c r="AY66" s="617"/>
      <c r="AZ66" s="108"/>
    </row>
    <row r="67" spans="1:52" s="10" customFormat="1" ht="12">
      <c r="A67" s="11">
        <v>38</v>
      </c>
      <c r="C67" s="10" t="s">
        <v>218</v>
      </c>
      <c r="E67" s="164">
        <f>'no print-ROO INPUT'!F67</f>
        <v>-324667</v>
      </c>
      <c r="F67" s="221">
        <v>0</v>
      </c>
      <c r="G67" s="221">
        <v>0</v>
      </c>
      <c r="H67" s="221">
        <v>0</v>
      </c>
      <c r="I67" s="221">
        <v>0</v>
      </c>
      <c r="J67" s="221">
        <v>0</v>
      </c>
      <c r="K67" s="221">
        <v>0</v>
      </c>
      <c r="L67" s="221">
        <v>0</v>
      </c>
      <c r="M67" s="221">
        <v>0</v>
      </c>
      <c r="N67" s="221">
        <v>0</v>
      </c>
      <c r="O67" s="221">
        <v>0</v>
      </c>
      <c r="P67" s="221">
        <v>0</v>
      </c>
      <c r="Q67" s="221">
        <v>0</v>
      </c>
      <c r="R67" s="221">
        <v>0</v>
      </c>
      <c r="S67" s="222">
        <v>0</v>
      </c>
      <c r="T67" s="222">
        <v>0</v>
      </c>
      <c r="U67" s="221">
        <v>0</v>
      </c>
      <c r="V67" s="221">
        <v>0</v>
      </c>
      <c r="W67" s="221">
        <v>0</v>
      </c>
      <c r="X67" s="221">
        <v>0</v>
      </c>
      <c r="Y67" s="221">
        <v>0</v>
      </c>
      <c r="Z67" s="221">
        <v>0</v>
      </c>
      <c r="AA67" s="221">
        <v>0</v>
      </c>
      <c r="AB67" s="221">
        <v>0</v>
      </c>
      <c r="AC67" s="353">
        <f>SUM(E67:AB67)</f>
        <v>-324667</v>
      </c>
      <c r="AD67" s="221">
        <v>0</v>
      </c>
      <c r="AE67" s="221">
        <v>0</v>
      </c>
      <c r="AF67" s="221">
        <v>0</v>
      </c>
      <c r="AG67" s="221">
        <v>0</v>
      </c>
      <c r="AH67" s="221">
        <v>0</v>
      </c>
      <c r="AI67" s="221">
        <v>0</v>
      </c>
      <c r="AJ67" s="221">
        <v>0</v>
      </c>
      <c r="AK67" s="221">
        <v>0</v>
      </c>
      <c r="AL67" s="222">
        <v>0</v>
      </c>
      <c r="AM67" s="221">
        <v>0</v>
      </c>
      <c r="AN67" s="221">
        <v>0</v>
      </c>
      <c r="AO67" s="237">
        <v>-5359.0203217725848</v>
      </c>
      <c r="AP67" s="237"/>
      <c r="AQ67" s="518">
        <f t="shared" si="99"/>
        <v>-330026.02032177261</v>
      </c>
      <c r="AR67" s="237">
        <v>-145.24785082500006</v>
      </c>
      <c r="AS67" s="237">
        <v>0</v>
      </c>
      <c r="AT67" s="237">
        <v>0</v>
      </c>
      <c r="AU67" s="242">
        <v>0</v>
      </c>
      <c r="AV67" s="526">
        <f t="shared" si="100"/>
        <v>-330171.26817259763</v>
      </c>
      <c r="AW67" s="237">
        <v>0</v>
      </c>
      <c r="AX67" s="526">
        <f t="shared" si="101"/>
        <v>-330171.26817259763</v>
      </c>
      <c r="AY67" s="108"/>
      <c r="AZ67" s="108"/>
    </row>
    <row r="68" spans="1:52" s="10" customFormat="1" ht="12">
      <c r="A68" s="11">
        <v>39</v>
      </c>
      <c r="C68" s="10" t="s">
        <v>219</v>
      </c>
      <c r="E68" s="164">
        <f>'no print-ROO INPUT'!F68</f>
        <v>-124279</v>
      </c>
      <c r="F68" s="221">
        <v>0</v>
      </c>
      <c r="G68" s="221">
        <v>0</v>
      </c>
      <c r="H68" s="221">
        <v>0</v>
      </c>
      <c r="I68" s="221">
        <v>0</v>
      </c>
      <c r="J68" s="221">
        <v>0</v>
      </c>
      <c r="K68" s="221">
        <v>0</v>
      </c>
      <c r="L68" s="221">
        <v>0</v>
      </c>
      <c r="M68" s="221">
        <v>0</v>
      </c>
      <c r="N68" s="221">
        <v>0</v>
      </c>
      <c r="O68" s="221">
        <v>0</v>
      </c>
      <c r="P68" s="221">
        <v>0</v>
      </c>
      <c r="Q68" s="221">
        <v>0</v>
      </c>
      <c r="R68" s="221">
        <v>0</v>
      </c>
      <c r="S68" s="222">
        <v>0</v>
      </c>
      <c r="T68" s="222">
        <v>0</v>
      </c>
      <c r="U68" s="221">
        <v>0</v>
      </c>
      <c r="V68" s="221">
        <v>0</v>
      </c>
      <c r="W68" s="221">
        <v>0</v>
      </c>
      <c r="X68" s="221">
        <v>0</v>
      </c>
      <c r="Y68" s="221">
        <v>0</v>
      </c>
      <c r="Z68" s="221">
        <v>0</v>
      </c>
      <c r="AA68" s="221">
        <v>0</v>
      </c>
      <c r="AB68" s="221">
        <v>0</v>
      </c>
      <c r="AC68" s="353">
        <f>SUM(E68:AB68)</f>
        <v>-124279</v>
      </c>
      <c r="AD68" s="221">
        <v>0</v>
      </c>
      <c r="AE68" s="221">
        <v>0</v>
      </c>
      <c r="AF68" s="221">
        <v>0</v>
      </c>
      <c r="AG68" s="221">
        <v>0</v>
      </c>
      <c r="AH68" s="221">
        <v>0</v>
      </c>
      <c r="AI68" s="221">
        <v>0</v>
      </c>
      <c r="AJ68" s="221">
        <v>0</v>
      </c>
      <c r="AK68" s="221">
        <v>0</v>
      </c>
      <c r="AL68" s="222">
        <v>0</v>
      </c>
      <c r="AM68" s="221">
        <v>0</v>
      </c>
      <c r="AN68" s="221">
        <v>0</v>
      </c>
      <c r="AO68" s="237">
        <v>-705.36729550666996</v>
      </c>
      <c r="AP68" s="237"/>
      <c r="AQ68" s="514">
        <f t="shared" si="99"/>
        <v>-124984.36729550667</v>
      </c>
      <c r="AR68" s="237">
        <v>0</v>
      </c>
      <c r="AS68" s="237">
        <v>0</v>
      </c>
      <c r="AT68" s="237">
        <v>0</v>
      </c>
      <c r="AU68" s="242">
        <v>0</v>
      </c>
      <c r="AV68" s="525">
        <f t="shared" si="100"/>
        <v>-124984.36729550667</v>
      </c>
      <c r="AW68" s="237">
        <v>0</v>
      </c>
      <c r="AX68" s="525">
        <f t="shared" si="101"/>
        <v>-124984.36729550667</v>
      </c>
      <c r="AY68" s="108"/>
      <c r="AZ68" s="108"/>
    </row>
    <row r="69" spans="1:52" s="10" customFormat="1" ht="12">
      <c r="A69" s="11">
        <v>40</v>
      </c>
      <c r="C69" s="10" t="s">
        <v>204</v>
      </c>
      <c r="E69" s="164">
        <f>'no print-ROO INPUT'!F69</f>
        <v>-248229</v>
      </c>
      <c r="F69" s="221">
        <v>0</v>
      </c>
      <c r="G69" s="221">
        <v>0</v>
      </c>
      <c r="H69" s="221">
        <v>0</v>
      </c>
      <c r="I69" s="221">
        <v>0</v>
      </c>
      <c r="J69" s="221">
        <v>0</v>
      </c>
      <c r="K69" s="221">
        <v>0</v>
      </c>
      <c r="L69" s="221">
        <v>0</v>
      </c>
      <c r="M69" s="221">
        <v>0</v>
      </c>
      <c r="N69" s="221">
        <v>0</v>
      </c>
      <c r="O69" s="221">
        <v>0</v>
      </c>
      <c r="P69" s="221">
        <v>0</v>
      </c>
      <c r="Q69" s="221">
        <v>0</v>
      </c>
      <c r="R69" s="221">
        <v>0</v>
      </c>
      <c r="S69" s="222">
        <v>0</v>
      </c>
      <c r="T69" s="222">
        <v>0</v>
      </c>
      <c r="U69" s="221">
        <v>0</v>
      </c>
      <c r="V69" s="221">
        <v>0</v>
      </c>
      <c r="W69" s="221">
        <v>0</v>
      </c>
      <c r="X69" s="221">
        <v>0</v>
      </c>
      <c r="Y69" s="221">
        <v>0</v>
      </c>
      <c r="Z69" s="221">
        <v>0</v>
      </c>
      <c r="AA69" s="221">
        <v>0</v>
      </c>
      <c r="AB69" s="221">
        <v>0</v>
      </c>
      <c r="AC69" s="353">
        <f>SUM(E69:AB69)</f>
        <v>-248229</v>
      </c>
      <c r="AD69" s="221">
        <v>0</v>
      </c>
      <c r="AE69" s="221">
        <v>0</v>
      </c>
      <c r="AF69" s="221">
        <v>0</v>
      </c>
      <c r="AG69" s="221">
        <v>0</v>
      </c>
      <c r="AH69" s="221">
        <v>0</v>
      </c>
      <c r="AI69" s="221">
        <v>0</v>
      </c>
      <c r="AJ69" s="221">
        <v>0</v>
      </c>
      <c r="AK69" s="221">
        <v>0</v>
      </c>
      <c r="AL69" s="222">
        <v>0</v>
      </c>
      <c r="AM69" s="221">
        <v>0</v>
      </c>
      <c r="AN69" s="221">
        <v>0</v>
      </c>
      <c r="AO69" s="237">
        <v>-14474.0759305182</v>
      </c>
      <c r="AP69" s="237"/>
      <c r="AQ69" s="514">
        <f t="shared" si="99"/>
        <v>-262703.07593051821</v>
      </c>
      <c r="AR69" s="237">
        <v>-114.07160918333332</v>
      </c>
      <c r="AS69" s="237">
        <v>0</v>
      </c>
      <c r="AT69" s="237">
        <v>0</v>
      </c>
      <c r="AU69" s="242">
        <v>0</v>
      </c>
      <c r="AV69" s="525">
        <f t="shared" si="100"/>
        <v>-262817.14753970155</v>
      </c>
      <c r="AW69" s="237">
        <v>0</v>
      </c>
      <c r="AX69" s="525">
        <f t="shared" si="101"/>
        <v>-262817.14753970155</v>
      </c>
      <c r="AY69" s="108"/>
      <c r="AZ69" s="108"/>
    </row>
    <row r="70" spans="1:52" s="10" customFormat="1" ht="12">
      <c r="A70" s="11">
        <v>41</v>
      </c>
      <c r="C70" s="10" t="s">
        <v>220</v>
      </c>
      <c r="E70" s="164">
        <f>'no print-ROO INPUT'!F70</f>
        <v>-63732</v>
      </c>
      <c r="F70" s="221">
        <v>0</v>
      </c>
      <c r="G70" s="221">
        <v>0</v>
      </c>
      <c r="H70" s="221">
        <v>0</v>
      </c>
      <c r="I70" s="221">
        <v>0</v>
      </c>
      <c r="J70" s="221">
        <v>0</v>
      </c>
      <c r="K70" s="221">
        <v>0</v>
      </c>
      <c r="L70" s="221">
        <v>0</v>
      </c>
      <c r="M70" s="221">
        <v>0</v>
      </c>
      <c r="N70" s="221">
        <v>0</v>
      </c>
      <c r="O70" s="221">
        <v>0</v>
      </c>
      <c r="P70" s="221">
        <v>0</v>
      </c>
      <c r="Q70" s="221">
        <v>0</v>
      </c>
      <c r="R70" s="221">
        <v>0</v>
      </c>
      <c r="S70" s="222">
        <v>0</v>
      </c>
      <c r="T70" s="222">
        <v>0</v>
      </c>
      <c r="U70" s="221">
        <v>0</v>
      </c>
      <c r="V70" s="221">
        <v>0</v>
      </c>
      <c r="W70" s="221">
        <v>0</v>
      </c>
      <c r="X70" s="221">
        <v>0</v>
      </c>
      <c r="Y70" s="221">
        <v>0</v>
      </c>
      <c r="Z70" s="221">
        <v>0</v>
      </c>
      <c r="AA70" s="221">
        <v>0</v>
      </c>
      <c r="AB70" s="221">
        <v>0</v>
      </c>
      <c r="AC70" s="353">
        <f>SUM(E70:AB70)</f>
        <v>-63732</v>
      </c>
      <c r="AD70" s="221">
        <v>0</v>
      </c>
      <c r="AE70" s="221">
        <v>0</v>
      </c>
      <c r="AF70" s="221">
        <v>0</v>
      </c>
      <c r="AG70" s="221">
        <v>0</v>
      </c>
      <c r="AH70" s="221">
        <v>0</v>
      </c>
      <c r="AI70" s="221">
        <v>0</v>
      </c>
      <c r="AJ70" s="221">
        <v>0</v>
      </c>
      <c r="AK70" s="221">
        <v>0</v>
      </c>
      <c r="AL70" s="222">
        <v>0</v>
      </c>
      <c r="AM70" s="221">
        <v>0</v>
      </c>
      <c r="AN70" s="221">
        <v>0</v>
      </c>
      <c r="AO70" s="237">
        <v>-2207.4069644691494</v>
      </c>
      <c r="AP70" s="237"/>
      <c r="AQ70" s="517">
        <f t="shared" si="99"/>
        <v>-65939.406964469148</v>
      </c>
      <c r="AR70" s="238">
        <v>-5.3309700689810342E-2</v>
      </c>
      <c r="AS70" s="238">
        <v>0</v>
      </c>
      <c r="AT70" s="238">
        <v>0</v>
      </c>
      <c r="AU70" s="239">
        <v>0</v>
      </c>
      <c r="AV70" s="527">
        <f t="shared" si="100"/>
        <v>-65939.460274169833</v>
      </c>
      <c r="AW70" s="237"/>
      <c r="AX70" s="527">
        <f t="shared" si="101"/>
        <v>-65939.460274169833</v>
      </c>
      <c r="AY70" s="108"/>
      <c r="AZ70" s="108"/>
    </row>
    <row r="71" spans="1:52" s="10" customFormat="1" ht="12">
      <c r="A71" s="11">
        <v>42</v>
      </c>
      <c r="B71" s="10" t="s">
        <v>286</v>
      </c>
      <c r="E71" s="348">
        <f t="shared" ref="E71:AJ71" si="102">SUM(E66:E70)</f>
        <v>-780322</v>
      </c>
      <c r="F71" s="348">
        <f t="shared" si="102"/>
        <v>0</v>
      </c>
      <c r="G71" s="348">
        <f t="shared" si="102"/>
        <v>0</v>
      </c>
      <c r="H71" s="348">
        <f t="shared" si="102"/>
        <v>0</v>
      </c>
      <c r="I71" s="348">
        <f t="shared" si="102"/>
        <v>0</v>
      </c>
      <c r="J71" s="348">
        <f t="shared" ref="J71" si="103">SUM(J66:J70)</f>
        <v>0</v>
      </c>
      <c r="K71" s="348">
        <f t="shared" si="102"/>
        <v>0</v>
      </c>
      <c r="L71" s="348">
        <f t="shared" si="102"/>
        <v>0</v>
      </c>
      <c r="M71" s="348">
        <f t="shared" si="102"/>
        <v>0</v>
      </c>
      <c r="N71" s="348">
        <f t="shared" si="102"/>
        <v>0</v>
      </c>
      <c r="O71" s="348">
        <f t="shared" si="102"/>
        <v>0</v>
      </c>
      <c r="P71" s="348">
        <f t="shared" si="102"/>
        <v>0</v>
      </c>
      <c r="Q71" s="348">
        <f t="shared" si="102"/>
        <v>0</v>
      </c>
      <c r="R71" s="348">
        <f t="shared" si="102"/>
        <v>0</v>
      </c>
      <c r="S71" s="348">
        <f t="shared" ref="S71" si="104">SUM(S66:S70)</f>
        <v>0</v>
      </c>
      <c r="T71" s="348">
        <f>SUM(T66:T70)</f>
        <v>0</v>
      </c>
      <c r="U71" s="348">
        <f>SUM(U66:U70)</f>
        <v>0</v>
      </c>
      <c r="V71" s="348">
        <f>SUM(V66:V70)</f>
        <v>0</v>
      </c>
      <c r="W71" s="348">
        <f>SUM(W66:W70)</f>
        <v>0</v>
      </c>
      <c r="X71" s="348">
        <f t="shared" si="102"/>
        <v>0</v>
      </c>
      <c r="Y71" s="348">
        <f t="shared" ref="Y71" si="105">SUM(Y66:Y70)</f>
        <v>0</v>
      </c>
      <c r="Z71" s="348">
        <f t="shared" si="102"/>
        <v>0</v>
      </c>
      <c r="AA71" s="348">
        <f>SUM(AA66:AA70)</f>
        <v>0</v>
      </c>
      <c r="AB71" s="348">
        <f>SUM(AB66:AB70)</f>
        <v>0</v>
      </c>
      <c r="AC71" s="355">
        <f t="shared" si="102"/>
        <v>-780322</v>
      </c>
      <c r="AD71" s="348">
        <f t="shared" si="102"/>
        <v>0</v>
      </c>
      <c r="AE71" s="348">
        <f t="shared" si="102"/>
        <v>0</v>
      </c>
      <c r="AF71" s="348">
        <f t="shared" si="102"/>
        <v>0</v>
      </c>
      <c r="AG71" s="348">
        <f t="shared" si="102"/>
        <v>0</v>
      </c>
      <c r="AH71" s="348">
        <f t="shared" si="102"/>
        <v>0</v>
      </c>
      <c r="AI71" s="348">
        <f t="shared" si="102"/>
        <v>0</v>
      </c>
      <c r="AJ71" s="348">
        <f t="shared" si="102"/>
        <v>0</v>
      </c>
      <c r="AK71" s="348">
        <f t="shared" ref="AK71" si="106">SUM(AK66:AK70)</f>
        <v>0</v>
      </c>
      <c r="AL71" s="348">
        <f t="shared" ref="AL71:AP71" si="107">SUM(AL66:AL70)</f>
        <v>0</v>
      </c>
      <c r="AM71" s="348">
        <f t="shared" si="107"/>
        <v>0</v>
      </c>
      <c r="AN71" s="348">
        <f t="shared" si="107"/>
        <v>0</v>
      </c>
      <c r="AO71" s="348">
        <f t="shared" si="107"/>
        <v>-23697.927341409129</v>
      </c>
      <c r="AP71" s="348">
        <f t="shared" si="107"/>
        <v>0</v>
      </c>
      <c r="AQ71" s="514">
        <f t="shared" si="99"/>
        <v>-804019.92734140914</v>
      </c>
      <c r="AR71" s="260">
        <f t="shared" ref="AR71:AS71" si="108">SUM(AR66:AR70)</f>
        <v>-4062.8140537247145</v>
      </c>
      <c r="AS71" s="260">
        <f t="shared" si="108"/>
        <v>0</v>
      </c>
      <c r="AT71" s="260">
        <f t="shared" ref="AT71" si="109">SUM(AT66:AT70)</f>
        <v>0</v>
      </c>
      <c r="AU71" s="260">
        <f>SUM(AU66:AU70)</f>
        <v>0</v>
      </c>
      <c r="AV71" s="525">
        <f t="shared" si="100"/>
        <v>-808082.7413951339</v>
      </c>
      <c r="AW71" s="348">
        <f>SUM(AW66:AW70)</f>
        <v>0</v>
      </c>
      <c r="AX71" s="525">
        <f t="shared" si="101"/>
        <v>-808082.7413951339</v>
      </c>
      <c r="AY71" s="108"/>
      <c r="AZ71" s="108"/>
    </row>
    <row r="72" spans="1:52" s="10" customFormat="1" ht="12">
      <c r="A72" s="11">
        <v>43</v>
      </c>
      <c r="B72" s="10" t="s">
        <v>287</v>
      </c>
      <c r="E72" s="348">
        <f>E64+E71</f>
        <v>1461989</v>
      </c>
      <c r="F72" s="348">
        <f t="shared" ref="F72:AB72" si="110">F64+F71</f>
        <v>0</v>
      </c>
      <c r="G72" s="348">
        <f t="shared" si="110"/>
        <v>0</v>
      </c>
      <c r="H72" s="348">
        <f t="shared" si="110"/>
        <v>0</v>
      </c>
      <c r="I72" s="348">
        <f t="shared" si="110"/>
        <v>0</v>
      </c>
      <c r="J72" s="348">
        <f t="shared" si="110"/>
        <v>0</v>
      </c>
      <c r="K72" s="348">
        <f t="shared" si="110"/>
        <v>0</v>
      </c>
      <c r="L72" s="348">
        <f t="shared" si="110"/>
        <v>0</v>
      </c>
      <c r="M72" s="348">
        <f t="shared" si="110"/>
        <v>0</v>
      </c>
      <c r="N72" s="348">
        <f t="shared" si="110"/>
        <v>0</v>
      </c>
      <c r="O72" s="348">
        <f t="shared" si="110"/>
        <v>0</v>
      </c>
      <c r="P72" s="348">
        <f t="shared" si="110"/>
        <v>0</v>
      </c>
      <c r="Q72" s="348">
        <f t="shared" si="110"/>
        <v>0</v>
      </c>
      <c r="R72" s="348">
        <f t="shared" si="110"/>
        <v>0</v>
      </c>
      <c r="S72" s="348">
        <f t="shared" ref="S72" si="111">S64+S71</f>
        <v>0</v>
      </c>
      <c r="T72" s="348">
        <f>T64+T71</f>
        <v>0</v>
      </c>
      <c r="U72" s="348">
        <f t="shared" si="110"/>
        <v>0</v>
      </c>
      <c r="V72" s="348">
        <f t="shared" si="110"/>
        <v>0</v>
      </c>
      <c r="W72" s="348">
        <f>W64+W71</f>
        <v>0</v>
      </c>
      <c r="X72" s="348">
        <f t="shared" si="110"/>
        <v>0</v>
      </c>
      <c r="Y72" s="348">
        <f t="shared" ref="Y72" si="112">Y64+Y71</f>
        <v>0</v>
      </c>
      <c r="Z72" s="348">
        <f t="shared" si="110"/>
        <v>0</v>
      </c>
      <c r="AA72" s="348">
        <f t="shared" si="110"/>
        <v>0</v>
      </c>
      <c r="AB72" s="348">
        <f t="shared" si="110"/>
        <v>0</v>
      </c>
      <c r="AC72" s="356">
        <f>AC64+AC71</f>
        <v>1461989</v>
      </c>
      <c r="AD72" s="348">
        <f>AD64+AD71</f>
        <v>0</v>
      </c>
      <c r="AE72" s="348">
        <f t="shared" ref="AE72:AJ72" si="113">AE64+AE71</f>
        <v>0</v>
      </c>
      <c r="AF72" s="348">
        <f t="shared" si="113"/>
        <v>0</v>
      </c>
      <c r="AG72" s="348">
        <f t="shared" si="113"/>
        <v>0</v>
      </c>
      <c r="AH72" s="348">
        <f t="shared" si="113"/>
        <v>0</v>
      </c>
      <c r="AI72" s="348">
        <f t="shared" si="113"/>
        <v>0</v>
      </c>
      <c r="AJ72" s="348">
        <f t="shared" si="113"/>
        <v>0</v>
      </c>
      <c r="AK72" s="348">
        <f t="shared" ref="AK72" si="114">AK64+AK71</f>
        <v>0</v>
      </c>
      <c r="AL72" s="348">
        <f>AL64-AL71</f>
        <v>0</v>
      </c>
      <c r="AM72" s="348">
        <f>AM64-AM71</f>
        <v>0</v>
      </c>
      <c r="AN72" s="348">
        <f>AN64-AN71</f>
        <v>0</v>
      </c>
      <c r="AO72" s="348">
        <f>AO64+AO71</f>
        <v>48707.799421310352</v>
      </c>
      <c r="AP72" s="348">
        <f>AP64+AP71</f>
        <v>0</v>
      </c>
      <c r="AQ72" s="519">
        <f>AQ64+AQ71</f>
        <v>1510696.7994213104</v>
      </c>
      <c r="AR72" s="237">
        <f t="shared" ref="AR72:AW72" si="115">AR64+AR71</f>
        <v>62435.338104278628</v>
      </c>
      <c r="AS72" s="237">
        <f t="shared" si="115"/>
        <v>0</v>
      </c>
      <c r="AT72" s="237">
        <f t="shared" ref="AT72" si="116">AT64+AT71</f>
        <v>0</v>
      </c>
      <c r="AU72" s="237">
        <f>AU64-AU71</f>
        <v>0</v>
      </c>
      <c r="AV72" s="528">
        <f>AV64+AV71</f>
        <v>1573132.1375255887</v>
      </c>
      <c r="AW72" s="348">
        <f t="shared" si="115"/>
        <v>0</v>
      </c>
      <c r="AX72" s="528">
        <f>AX64+AX71</f>
        <v>1573132.1375255887</v>
      </c>
      <c r="AY72" s="108"/>
      <c r="AZ72" s="108"/>
    </row>
    <row r="73" spans="1:52" s="10" customFormat="1" ht="2.25" customHeight="1">
      <c r="A73" s="11"/>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376"/>
      <c r="AD73" s="237"/>
      <c r="AE73" s="237"/>
      <c r="AF73" s="237"/>
      <c r="AG73" s="237"/>
      <c r="AH73" s="237"/>
      <c r="AI73" s="237"/>
      <c r="AJ73" s="237"/>
      <c r="AK73" s="237"/>
      <c r="AL73" s="237"/>
      <c r="AM73" s="237"/>
      <c r="AN73" s="237"/>
      <c r="AO73" s="237"/>
      <c r="AP73" s="237"/>
      <c r="AQ73" s="520"/>
      <c r="AR73" s="237"/>
      <c r="AS73" s="237"/>
      <c r="AT73" s="237"/>
      <c r="AU73" s="237"/>
      <c r="AV73" s="525"/>
      <c r="AW73" s="237"/>
      <c r="AX73" s="525"/>
      <c r="AY73" s="108"/>
      <c r="AZ73" s="108"/>
    </row>
    <row r="74" spans="1:52" s="10" customFormat="1" ht="12">
      <c r="A74" s="12">
        <v>44</v>
      </c>
      <c r="B74" s="10" t="s">
        <v>223</v>
      </c>
      <c r="E74" s="238">
        <f>'no print-ROO INPUT'!F74</f>
        <v>-238376</v>
      </c>
      <c r="F74" s="239">
        <v>-6009</v>
      </c>
      <c r="G74" s="239">
        <v>0</v>
      </c>
      <c r="H74" s="239">
        <v>0</v>
      </c>
      <c r="I74" s="239">
        <v>0</v>
      </c>
      <c r="J74" s="239">
        <v>0</v>
      </c>
      <c r="K74" s="239">
        <v>0</v>
      </c>
      <c r="L74" s="239">
        <v>0</v>
      </c>
      <c r="M74" s="239">
        <v>0</v>
      </c>
      <c r="N74" s="239">
        <v>0</v>
      </c>
      <c r="O74" s="239">
        <v>0</v>
      </c>
      <c r="P74" s="239">
        <v>0</v>
      </c>
      <c r="Q74" s="239">
        <v>0</v>
      </c>
      <c r="R74" s="239">
        <v>0</v>
      </c>
      <c r="S74" s="238">
        <v>0</v>
      </c>
      <c r="T74" s="238">
        <v>0</v>
      </c>
      <c r="U74" s="239">
        <v>0</v>
      </c>
      <c r="V74" s="239">
        <v>0</v>
      </c>
      <c r="W74" s="238">
        <v>0</v>
      </c>
      <c r="X74" s="239">
        <v>0</v>
      </c>
      <c r="Y74" s="239">
        <v>0</v>
      </c>
      <c r="Z74" s="239">
        <v>0</v>
      </c>
      <c r="AA74" s="238">
        <v>0</v>
      </c>
      <c r="AB74" s="239">
        <v>0</v>
      </c>
      <c r="AC74" s="354">
        <f>SUM(E74:AB74)</f>
        <v>-244385</v>
      </c>
      <c r="AD74" s="238">
        <v>0</v>
      </c>
      <c r="AE74" s="238">
        <v>0</v>
      </c>
      <c r="AF74" s="238">
        <v>0</v>
      </c>
      <c r="AG74" s="238">
        <v>0</v>
      </c>
      <c r="AH74" s="238">
        <v>0</v>
      </c>
      <c r="AI74" s="239">
        <v>0</v>
      </c>
      <c r="AJ74" s="239">
        <v>0</v>
      </c>
      <c r="AK74" s="239">
        <v>0</v>
      </c>
      <c r="AL74" s="238">
        <v>0</v>
      </c>
      <c r="AM74" s="238">
        <v>0</v>
      </c>
      <c r="AN74" s="238">
        <v>0</v>
      </c>
      <c r="AO74" s="238">
        <v>-53079.000000000007</v>
      </c>
      <c r="AP74" s="238"/>
      <c r="AQ74" s="517">
        <f>SUM(AC74:AP74)</f>
        <v>-297464</v>
      </c>
      <c r="AR74" s="238">
        <v>-4340</v>
      </c>
      <c r="AS74" s="238">
        <v>0</v>
      </c>
      <c r="AT74" s="238">
        <v>0</v>
      </c>
      <c r="AU74" s="238">
        <v>0</v>
      </c>
      <c r="AV74" s="527">
        <f>SUM(AQ74:AU74)</f>
        <v>-301804</v>
      </c>
      <c r="AW74" s="238">
        <v>0</v>
      </c>
      <c r="AX74" s="527">
        <f>SUM(AV74:AW74)</f>
        <v>-301804</v>
      </c>
      <c r="AY74" s="108"/>
      <c r="AZ74" s="108"/>
    </row>
    <row r="75" spans="1:52" s="10" customFormat="1" ht="12">
      <c r="A75" s="12">
        <v>45</v>
      </c>
      <c r="C75" s="10" t="s">
        <v>577</v>
      </c>
      <c r="E75" s="237">
        <f>SUM(E72:E74)</f>
        <v>1223613</v>
      </c>
      <c r="F75" s="237">
        <f t="shared" ref="F75:AX75" si="117">SUM(F72:F74)</f>
        <v>-6009</v>
      </c>
      <c r="G75" s="237">
        <f t="shared" si="117"/>
        <v>0</v>
      </c>
      <c r="H75" s="237">
        <f t="shared" si="117"/>
        <v>0</v>
      </c>
      <c r="I75" s="237">
        <f t="shared" si="117"/>
        <v>0</v>
      </c>
      <c r="J75" s="237">
        <f t="shared" ref="J75" si="118">SUM(J72:J74)</f>
        <v>0</v>
      </c>
      <c r="K75" s="237">
        <f t="shared" si="117"/>
        <v>0</v>
      </c>
      <c r="L75" s="237">
        <f t="shared" si="117"/>
        <v>0</v>
      </c>
      <c r="M75" s="237">
        <f t="shared" si="117"/>
        <v>0</v>
      </c>
      <c r="N75" s="237">
        <f t="shared" si="117"/>
        <v>0</v>
      </c>
      <c r="O75" s="237">
        <f t="shared" si="117"/>
        <v>0</v>
      </c>
      <c r="P75" s="237">
        <f t="shared" si="117"/>
        <v>0</v>
      </c>
      <c r="Q75" s="237">
        <f t="shared" si="117"/>
        <v>0</v>
      </c>
      <c r="R75" s="237">
        <f t="shared" si="117"/>
        <v>0</v>
      </c>
      <c r="S75" s="237">
        <f t="shared" ref="S75" si="119">SUM(S72:S74)</f>
        <v>0</v>
      </c>
      <c r="T75" s="237">
        <f>SUM(T72:T74)</f>
        <v>0</v>
      </c>
      <c r="U75" s="237">
        <f>SUM(U72:U74)</f>
        <v>0</v>
      </c>
      <c r="V75" s="237">
        <f>SUM(V72:V74)</f>
        <v>0</v>
      </c>
      <c r="W75" s="237">
        <f>SUM(W72:W74)</f>
        <v>0</v>
      </c>
      <c r="X75" s="237">
        <f t="shared" si="117"/>
        <v>0</v>
      </c>
      <c r="Y75" s="237">
        <f t="shared" ref="Y75" si="120">SUM(Y72:Y74)</f>
        <v>0</v>
      </c>
      <c r="Z75" s="237">
        <f t="shared" si="117"/>
        <v>0</v>
      </c>
      <c r="AA75" s="237">
        <f>SUM(AA72:AA74)</f>
        <v>0</v>
      </c>
      <c r="AB75" s="237">
        <f>SUM(AB72:AB74)</f>
        <v>0</v>
      </c>
      <c r="AC75" s="376">
        <f t="shared" si="117"/>
        <v>1217604</v>
      </c>
      <c r="AD75" s="237">
        <f t="shared" si="117"/>
        <v>0</v>
      </c>
      <c r="AE75" s="237">
        <f t="shared" si="117"/>
        <v>0</v>
      </c>
      <c r="AF75" s="237">
        <f t="shared" si="117"/>
        <v>0</v>
      </c>
      <c r="AG75" s="237">
        <f t="shared" si="117"/>
        <v>0</v>
      </c>
      <c r="AH75" s="237">
        <f t="shared" si="117"/>
        <v>0</v>
      </c>
      <c r="AI75" s="237">
        <f t="shared" si="117"/>
        <v>0</v>
      </c>
      <c r="AJ75" s="237">
        <f t="shared" si="117"/>
        <v>0</v>
      </c>
      <c r="AK75" s="237">
        <f t="shared" ref="AK75" si="121">SUM(AK72:AK74)</f>
        <v>0</v>
      </c>
      <c r="AL75" s="237">
        <f t="shared" ref="AL75:AQ75" si="122">SUM(AL72:AL74)</f>
        <v>0</v>
      </c>
      <c r="AM75" s="237">
        <f t="shared" si="122"/>
        <v>0</v>
      </c>
      <c r="AN75" s="237">
        <f t="shared" si="122"/>
        <v>0</v>
      </c>
      <c r="AO75" s="237">
        <f t="shared" si="122"/>
        <v>-4371.2005786896552</v>
      </c>
      <c r="AP75" s="237">
        <f t="shared" ref="AP75" si="123">SUM(AP72:AP74)</f>
        <v>0</v>
      </c>
      <c r="AQ75" s="520">
        <f t="shared" si="122"/>
        <v>1213232.7994213104</v>
      </c>
      <c r="AR75" s="237">
        <f t="shared" ref="AR75" si="124">SUM(AR72:AR74)</f>
        <v>58095.338104278628</v>
      </c>
      <c r="AS75" s="237">
        <f t="shared" si="117"/>
        <v>0</v>
      </c>
      <c r="AT75" s="237">
        <f t="shared" ref="AT75" si="125">SUM(AT72:AT74)</f>
        <v>0</v>
      </c>
      <c r="AU75" s="237">
        <f>SUM(AU72:AU74)</f>
        <v>0</v>
      </c>
      <c r="AV75" s="525">
        <f t="shared" ref="AV75:AW75" si="126">SUM(AV72:AV74)</f>
        <v>1271328.1375255887</v>
      </c>
      <c r="AW75" s="237">
        <f t="shared" si="126"/>
        <v>0</v>
      </c>
      <c r="AX75" s="525">
        <f t="shared" si="117"/>
        <v>1271328.1375255887</v>
      </c>
      <c r="AY75" s="108"/>
      <c r="AZ75" s="108"/>
    </row>
    <row r="76" spans="1:52" s="10" customFormat="1" ht="12">
      <c r="A76" s="11">
        <v>46</v>
      </c>
      <c r="B76" s="10" t="s">
        <v>682</v>
      </c>
      <c r="E76" s="237">
        <f>'no print-ROO INPUT'!F76</f>
        <v>11848</v>
      </c>
      <c r="F76" s="221">
        <v>0</v>
      </c>
      <c r="G76" s="221">
        <v>-7399</v>
      </c>
      <c r="H76" s="221">
        <v>0</v>
      </c>
      <c r="I76" s="221">
        <v>0</v>
      </c>
      <c r="J76" s="221">
        <v>0</v>
      </c>
      <c r="K76" s="221">
        <v>0</v>
      </c>
      <c r="L76" s="221">
        <v>0</v>
      </c>
      <c r="M76" s="221">
        <v>0</v>
      </c>
      <c r="N76" s="221">
        <v>0</v>
      </c>
      <c r="O76" s="221">
        <v>0</v>
      </c>
      <c r="P76" s="221">
        <v>0</v>
      </c>
      <c r="Q76" s="221">
        <v>0</v>
      </c>
      <c r="R76" s="221">
        <v>0</v>
      </c>
      <c r="S76" s="222">
        <v>0</v>
      </c>
      <c r="T76" s="222">
        <v>0</v>
      </c>
      <c r="U76" s="221">
        <v>0</v>
      </c>
      <c r="V76" s="221">
        <v>0</v>
      </c>
      <c r="W76" s="222">
        <v>0</v>
      </c>
      <c r="X76" s="221">
        <v>0</v>
      </c>
      <c r="Y76" s="221">
        <v>0</v>
      </c>
      <c r="Z76" s="221">
        <v>0</v>
      </c>
      <c r="AA76" s="222">
        <v>0</v>
      </c>
      <c r="AB76" s="221">
        <v>0</v>
      </c>
      <c r="AC76" s="353">
        <f>SUM(E76:AB76)</f>
        <v>4449</v>
      </c>
      <c r="AD76" s="222">
        <v>0</v>
      </c>
      <c r="AE76" s="222">
        <v>0</v>
      </c>
      <c r="AF76" s="222">
        <v>0</v>
      </c>
      <c r="AG76" s="222">
        <v>0</v>
      </c>
      <c r="AH76" s="222">
        <v>0</v>
      </c>
      <c r="AI76" s="221">
        <v>0</v>
      </c>
      <c r="AJ76" s="221">
        <v>0</v>
      </c>
      <c r="AK76" s="221">
        <v>0</v>
      </c>
      <c r="AL76" s="222">
        <v>0</v>
      </c>
      <c r="AM76" s="222">
        <v>0</v>
      </c>
      <c r="AN76" s="222">
        <v>0</v>
      </c>
      <c r="AO76" s="237">
        <v>0</v>
      </c>
      <c r="AP76" s="237">
        <v>0</v>
      </c>
      <c r="AQ76" s="514">
        <f>SUM(AC76:AP76)</f>
        <v>4449</v>
      </c>
      <c r="AR76" s="237">
        <v>0</v>
      </c>
      <c r="AS76" s="237">
        <v>0</v>
      </c>
      <c r="AT76" s="237">
        <v>0</v>
      </c>
      <c r="AU76" s="237">
        <v>0</v>
      </c>
      <c r="AV76" s="525">
        <f>SUM(AQ76:AU76)</f>
        <v>4449</v>
      </c>
      <c r="AW76" s="237"/>
      <c r="AX76" s="525">
        <f>SUM(AV76:AW76)</f>
        <v>4449</v>
      </c>
      <c r="AY76" s="108"/>
      <c r="AZ76" s="108"/>
    </row>
    <row r="77" spans="1:52" s="10" customFormat="1" ht="12">
      <c r="A77" s="11">
        <v>47</v>
      </c>
      <c r="B77" s="10" t="s">
        <v>271</v>
      </c>
      <c r="E77" s="238">
        <f>'no print-ROO INPUT'!F77</f>
        <v>25039</v>
      </c>
      <c r="F77" s="239">
        <v>0</v>
      </c>
      <c r="G77" s="239">
        <v>0</v>
      </c>
      <c r="H77" s="239">
        <v>20703</v>
      </c>
      <c r="I77" s="239">
        <v>0</v>
      </c>
      <c r="J77" s="239">
        <v>0</v>
      </c>
      <c r="K77" s="239">
        <v>0</v>
      </c>
      <c r="L77" s="239">
        <v>0</v>
      </c>
      <c r="M77" s="239">
        <v>0</v>
      </c>
      <c r="N77" s="239">
        <v>0</v>
      </c>
      <c r="O77" s="239">
        <v>0</v>
      </c>
      <c r="P77" s="239">
        <v>0</v>
      </c>
      <c r="Q77" s="239">
        <v>0</v>
      </c>
      <c r="R77" s="239">
        <v>0</v>
      </c>
      <c r="S77" s="238">
        <v>0</v>
      </c>
      <c r="T77" s="238">
        <v>0</v>
      </c>
      <c r="U77" s="239">
        <v>0</v>
      </c>
      <c r="V77" s="239">
        <v>0</v>
      </c>
      <c r="W77" s="238">
        <v>0</v>
      </c>
      <c r="X77" s="239">
        <v>0</v>
      </c>
      <c r="Y77" s="239">
        <v>0</v>
      </c>
      <c r="Z77" s="239">
        <v>0</v>
      </c>
      <c r="AA77" s="238">
        <v>0</v>
      </c>
      <c r="AB77" s="239">
        <v>0</v>
      </c>
      <c r="AC77" s="354">
        <f>SUM(E77:AB77)</f>
        <v>45742</v>
      </c>
      <c r="AD77" s="238">
        <v>0</v>
      </c>
      <c r="AE77" s="238">
        <v>0</v>
      </c>
      <c r="AF77" s="238">
        <v>0</v>
      </c>
      <c r="AG77" s="238">
        <v>0</v>
      </c>
      <c r="AH77" s="238">
        <v>0</v>
      </c>
      <c r="AI77" s="239">
        <v>0</v>
      </c>
      <c r="AJ77" s="239">
        <v>0</v>
      </c>
      <c r="AK77" s="239">
        <v>0</v>
      </c>
      <c r="AL77" s="238">
        <v>0</v>
      </c>
      <c r="AM77" s="238">
        <v>0</v>
      </c>
      <c r="AN77" s="238">
        <v>0</v>
      </c>
      <c r="AO77" s="238">
        <v>0</v>
      </c>
      <c r="AP77" s="238">
        <v>0</v>
      </c>
      <c r="AQ77" s="517">
        <f>SUM(AC77:AP77)</f>
        <v>45742</v>
      </c>
      <c r="AR77" s="238">
        <v>0</v>
      </c>
      <c r="AS77" s="238">
        <v>0</v>
      </c>
      <c r="AT77" s="238">
        <v>0</v>
      </c>
      <c r="AU77" s="238">
        <v>0</v>
      </c>
      <c r="AV77" s="527">
        <f>SUM(AQ77:AU77)</f>
        <v>45742</v>
      </c>
      <c r="AW77" s="238">
        <v>0</v>
      </c>
      <c r="AX77" s="527">
        <f>SUM(AV77:AW77)</f>
        <v>45742</v>
      </c>
      <c r="AY77" s="245"/>
      <c r="AZ77" s="222"/>
    </row>
    <row r="78" spans="1:52" s="10" customFormat="1">
      <c r="A78" s="12"/>
      <c r="E78" s="237"/>
      <c r="F78" s="221"/>
      <c r="G78" s="221"/>
      <c r="H78" s="221"/>
      <c r="I78" s="221"/>
      <c r="J78" s="221"/>
      <c r="K78" s="221"/>
      <c r="L78" s="221"/>
      <c r="M78" s="221"/>
      <c r="N78" s="221"/>
      <c r="O78" s="221"/>
      <c r="P78" s="221"/>
      <c r="Q78" s="221"/>
      <c r="R78" s="221"/>
      <c r="S78" s="222"/>
      <c r="T78" s="222"/>
      <c r="U78" s="221"/>
      <c r="V78" s="221"/>
      <c r="W78" s="222"/>
      <c r="X78" s="221"/>
      <c r="Y78" s="221"/>
      <c r="Z78" s="221"/>
      <c r="AA78" s="222"/>
      <c r="AB78" s="221"/>
      <c r="AC78" s="220"/>
      <c r="AD78" s="222"/>
      <c r="AE78" s="222"/>
      <c r="AF78" s="222"/>
      <c r="AG78" s="222"/>
      <c r="AH78" s="222"/>
      <c r="AI78" s="221"/>
      <c r="AJ78" s="221"/>
      <c r="AK78" s="221"/>
      <c r="AL78" s="222"/>
      <c r="AM78" s="222"/>
      <c r="AN78" s="222"/>
      <c r="AO78" s="237"/>
      <c r="AP78" s="237"/>
      <c r="AQ78" s="514"/>
      <c r="AR78" s="237"/>
      <c r="AS78" s="237"/>
      <c r="AT78" s="237"/>
      <c r="AU78" s="237"/>
      <c r="AV78" s="525"/>
      <c r="AW78" s="237"/>
      <c r="AX78" s="525"/>
      <c r="AY78" s="544"/>
      <c r="AZ78" s="222"/>
    </row>
    <row r="79" spans="1:52" s="9" customFormat="1" thickBot="1">
      <c r="A79" s="8">
        <v>48</v>
      </c>
      <c r="B79" s="9" t="s">
        <v>224</v>
      </c>
      <c r="E79" s="563">
        <f t="shared" ref="E79:AJ79" si="127">SUM(E75:E77)</f>
        <v>1260500</v>
      </c>
      <c r="F79" s="351">
        <f t="shared" si="127"/>
        <v>-6009</v>
      </c>
      <c r="G79" s="351">
        <f t="shared" si="127"/>
        <v>-7399</v>
      </c>
      <c r="H79" s="351">
        <f t="shared" si="127"/>
        <v>20703</v>
      </c>
      <c r="I79" s="351">
        <f t="shared" si="127"/>
        <v>0</v>
      </c>
      <c r="J79" s="351">
        <f t="shared" si="127"/>
        <v>0</v>
      </c>
      <c r="K79" s="351">
        <f t="shared" si="127"/>
        <v>0</v>
      </c>
      <c r="L79" s="351">
        <f t="shared" si="127"/>
        <v>0</v>
      </c>
      <c r="M79" s="351">
        <f t="shared" si="127"/>
        <v>0</v>
      </c>
      <c r="N79" s="351">
        <f t="shared" si="127"/>
        <v>0</v>
      </c>
      <c r="O79" s="351">
        <f t="shared" si="127"/>
        <v>0</v>
      </c>
      <c r="P79" s="351">
        <f t="shared" si="127"/>
        <v>0</v>
      </c>
      <c r="Q79" s="351">
        <f t="shared" si="127"/>
        <v>0</v>
      </c>
      <c r="R79" s="351">
        <f t="shared" si="127"/>
        <v>0</v>
      </c>
      <c r="S79" s="351">
        <f>SUM(S75:S77)</f>
        <v>0</v>
      </c>
      <c r="T79" s="351">
        <f>SUM(T75:T77)</f>
        <v>0</v>
      </c>
      <c r="U79" s="351">
        <f t="shared" si="127"/>
        <v>0</v>
      </c>
      <c r="V79" s="351">
        <f t="shared" si="127"/>
        <v>0</v>
      </c>
      <c r="W79" s="351">
        <f>SUM(W75:W77)</f>
        <v>0</v>
      </c>
      <c r="X79" s="351">
        <f t="shared" si="127"/>
        <v>0</v>
      </c>
      <c r="Y79" s="351">
        <f t="shared" ref="Y79" si="128">SUM(Y75:Y77)</f>
        <v>0</v>
      </c>
      <c r="Z79" s="351">
        <f t="shared" si="127"/>
        <v>0</v>
      </c>
      <c r="AA79" s="351">
        <f t="shared" si="127"/>
        <v>0</v>
      </c>
      <c r="AB79" s="351">
        <f t="shared" si="127"/>
        <v>0</v>
      </c>
      <c r="AC79" s="366">
        <f t="shared" si="127"/>
        <v>1267795</v>
      </c>
      <c r="AD79" s="351">
        <f t="shared" si="127"/>
        <v>0</v>
      </c>
      <c r="AE79" s="351">
        <f t="shared" si="127"/>
        <v>0</v>
      </c>
      <c r="AF79" s="351">
        <f t="shared" si="127"/>
        <v>0</v>
      </c>
      <c r="AG79" s="351">
        <f t="shared" si="127"/>
        <v>0</v>
      </c>
      <c r="AH79" s="351">
        <f t="shared" si="127"/>
        <v>0</v>
      </c>
      <c r="AI79" s="351">
        <f t="shared" si="127"/>
        <v>0</v>
      </c>
      <c r="AJ79" s="351">
        <f t="shared" si="127"/>
        <v>0</v>
      </c>
      <c r="AK79" s="351">
        <f t="shared" ref="AK79:AO79" si="129">SUM(AK75:AK77)</f>
        <v>0</v>
      </c>
      <c r="AL79" s="351">
        <f t="shared" si="129"/>
        <v>0</v>
      </c>
      <c r="AM79" s="351">
        <f t="shared" si="129"/>
        <v>0</v>
      </c>
      <c r="AN79" s="351">
        <f t="shared" si="129"/>
        <v>0</v>
      </c>
      <c r="AO79" s="563">
        <f t="shared" si="129"/>
        <v>-4371.2005786896552</v>
      </c>
      <c r="AP79" s="563">
        <f t="shared" ref="AP79" si="130">SUM(AP75:AP77)</f>
        <v>0</v>
      </c>
      <c r="AQ79" s="521">
        <f t="shared" ref="AQ79:AW79" si="131">SUM(AQ75:AQ77)</f>
        <v>1263423.7994213104</v>
      </c>
      <c r="AR79" s="351">
        <f t="shared" si="131"/>
        <v>58095.338104278628</v>
      </c>
      <c r="AS79" s="351">
        <f t="shared" si="131"/>
        <v>0</v>
      </c>
      <c r="AT79" s="351">
        <f t="shared" ref="AT79" si="132">SUM(AT75:AT77)</f>
        <v>0</v>
      </c>
      <c r="AU79" s="351">
        <f>SUM(AU75:AU77)</f>
        <v>0</v>
      </c>
      <c r="AV79" s="529">
        <f t="shared" si="131"/>
        <v>1321519.1375255887</v>
      </c>
      <c r="AW79" s="213">
        <f t="shared" si="131"/>
        <v>0</v>
      </c>
      <c r="AX79" s="529">
        <f>SUM(AX75:AX77)</f>
        <v>1321519.1375255887</v>
      </c>
      <c r="AY79" s="213"/>
      <c r="AZ79" s="213"/>
    </row>
    <row r="80" spans="1:52" ht="14.25" thickTop="1" thickBot="1">
      <c r="A80" s="8">
        <v>49</v>
      </c>
      <c r="B80" s="2" t="s">
        <v>684</v>
      </c>
      <c r="E80" s="109">
        <f>ROUND(E55/E79,4)</f>
        <v>8.1699999999999995E-2</v>
      </c>
      <c r="F80" s="564">
        <f>(E55/(E79+F79))</f>
        <v>8.2091461796059112E-2</v>
      </c>
      <c r="G80" s="564"/>
      <c r="H80" s="564"/>
      <c r="I80" s="564"/>
      <c r="J80" s="564"/>
      <c r="K80" s="564"/>
      <c r="L80" s="564"/>
      <c r="M80" s="564"/>
      <c r="N80" s="564"/>
      <c r="O80" s="564"/>
      <c r="P80" s="564"/>
      <c r="Q80" s="564"/>
      <c r="AC80" s="502" t="s">
        <v>674</v>
      </c>
      <c r="AQ80" s="522"/>
      <c r="AR80" s="570"/>
      <c r="AS80" s="570"/>
      <c r="AT80" s="570"/>
      <c r="AU80" s="570"/>
      <c r="AV80" s="530"/>
      <c r="AW80" s="556"/>
      <c r="AX80" s="530">
        <f>ROUND(AX55/AX79,4)</f>
        <v>8.2699999999999996E-2</v>
      </c>
    </row>
    <row r="81" spans="1:52" ht="14.25" thickTop="1" thickBot="1">
      <c r="A81" s="3">
        <v>50</v>
      </c>
      <c r="B81" s="2" t="s">
        <v>675</v>
      </c>
      <c r="E81" s="241">
        <f>E89</f>
        <v>-17891.209677419338</v>
      </c>
      <c r="F81" s="241">
        <f t="shared" ref="F81:AX81" si="133">F89</f>
        <v>-615.63174193548389</v>
      </c>
      <c r="G81" s="241">
        <f t="shared" si="133"/>
        <v>-1860.9427096774193</v>
      </c>
      <c r="H81" s="241">
        <f t="shared" si="133"/>
        <v>2121.0557419354841</v>
      </c>
      <c r="I81" s="241">
        <f t="shared" si="133"/>
        <v>92.258064516129039</v>
      </c>
      <c r="J81" s="241">
        <f t="shared" ref="J81" si="134">J89</f>
        <v>393.14516129032256</v>
      </c>
      <c r="K81" s="241">
        <f t="shared" si="133"/>
        <v>1171.0483870967741</v>
      </c>
      <c r="L81" s="241">
        <f t="shared" si="133"/>
        <v>-77.58064516129032</v>
      </c>
      <c r="M81" s="241">
        <f t="shared" si="133"/>
        <v>252.66129032258067</v>
      </c>
      <c r="N81" s="241">
        <f t="shared" si="133"/>
        <v>343.54838709677421</v>
      </c>
      <c r="O81" s="241">
        <f t="shared" si="133"/>
        <v>-16.774193548387096</v>
      </c>
      <c r="P81" s="241">
        <f t="shared" si="133"/>
        <v>-204.43548387096774</v>
      </c>
      <c r="Q81" s="730">
        <f t="shared" si="133"/>
        <v>-94.354838709677423</v>
      </c>
      <c r="R81" s="241">
        <f t="shared" si="133"/>
        <v>7055.6451612903229</v>
      </c>
      <c r="S81" s="241">
        <f t="shared" ref="S81" si="135">S89</f>
        <v>0</v>
      </c>
      <c r="T81" s="241">
        <f>T89</f>
        <v>2.096774193548387</v>
      </c>
      <c r="U81" s="241">
        <f>U89</f>
        <v>-2746.7741935483873</v>
      </c>
      <c r="V81" s="241">
        <f>V89</f>
        <v>14.677419354838712</v>
      </c>
      <c r="W81" s="241">
        <f>W89</f>
        <v>1401.6129032258063</v>
      </c>
      <c r="X81" s="241">
        <f t="shared" si="133"/>
        <v>-1175.2419354838712</v>
      </c>
      <c r="Y81" s="241">
        <f t="shared" ref="Y81" si="136">Y89</f>
        <v>-2587.4193548387098</v>
      </c>
      <c r="Z81" s="241">
        <f t="shared" si="133"/>
        <v>-249.51612903225805</v>
      </c>
      <c r="AA81" s="241">
        <f>AA89</f>
        <v>0</v>
      </c>
      <c r="AB81" s="241">
        <f>AB89</f>
        <v>0</v>
      </c>
      <c r="AC81" s="241">
        <f t="shared" si="133"/>
        <v>-14672.131612903209</v>
      </c>
      <c r="AD81" s="241">
        <f>AD89</f>
        <v>-13244.274193548388</v>
      </c>
      <c r="AE81" s="241">
        <f t="shared" si="133"/>
        <v>-95.403225806451616</v>
      </c>
      <c r="AF81" s="241">
        <f t="shared" si="133"/>
        <v>3019.569758064516</v>
      </c>
      <c r="AG81" s="241">
        <f t="shared" si="133"/>
        <v>126.85483870967742</v>
      </c>
      <c r="AH81" s="241">
        <f t="shared" si="133"/>
        <v>3695.5645161290322</v>
      </c>
      <c r="AI81" s="241">
        <f t="shared" si="133"/>
        <v>0</v>
      </c>
      <c r="AJ81" s="241">
        <f t="shared" si="133"/>
        <v>3334.9193548387098</v>
      </c>
      <c r="AK81" s="241">
        <f t="shared" ref="AK81" si="137">AK89</f>
        <v>352.24862903225807</v>
      </c>
      <c r="AL81" s="241">
        <f t="shared" ref="AL81:AP81" si="138">AL89</f>
        <v>305.08064516129031</v>
      </c>
      <c r="AM81" s="241">
        <f t="shared" si="138"/>
        <v>-16361.129032258066</v>
      </c>
      <c r="AN81" s="241">
        <f t="shared" si="138"/>
        <v>0</v>
      </c>
      <c r="AO81" s="241">
        <f t="shared" si="138"/>
        <v>2318.852855108154</v>
      </c>
      <c r="AP81" s="241">
        <f t="shared" si="138"/>
        <v>-290.52296765322575</v>
      </c>
      <c r="AQ81" s="523">
        <f t="shared" si="133"/>
        <v>-31510.370435125704</v>
      </c>
      <c r="AR81" s="571">
        <f t="shared" ref="AR81" si="139">AR89</f>
        <v>11074.864316748031</v>
      </c>
      <c r="AS81" s="571">
        <f t="shared" si="133"/>
        <v>0</v>
      </c>
      <c r="AT81" s="571">
        <f t="shared" ref="AT81" si="140">AT89</f>
        <v>0</v>
      </c>
      <c r="AU81" s="571">
        <f>AU89</f>
        <v>-499.0322580645161</v>
      </c>
      <c r="AV81" s="531">
        <f>AV89</f>
        <v>-20934.538376442204</v>
      </c>
      <c r="AW81" s="572">
        <f t="shared" si="133"/>
        <v>0</v>
      </c>
      <c r="AX81" s="543">
        <f t="shared" si="133"/>
        <v>-20934.538376442204</v>
      </c>
      <c r="AY81" s="540"/>
      <c r="AZ81" s="540"/>
    </row>
    <row r="82" spans="1:52" ht="32.25" customHeight="1" thickTop="1">
      <c r="B82" s="507"/>
      <c r="E82" s="2"/>
      <c r="AQ82" s="535"/>
      <c r="AR82" s="535"/>
      <c r="AS82" s="535"/>
      <c r="AT82" s="535"/>
      <c r="AU82" s="535"/>
      <c r="AV82" s="535"/>
      <c r="AW82" s="536"/>
      <c r="AX82" s="536"/>
    </row>
    <row r="83" spans="1:52" ht="39.75" customHeight="1">
      <c r="E83" s="109"/>
      <c r="AL83" s="241"/>
      <c r="AO83" s="536"/>
      <c r="AP83" s="536"/>
      <c r="AQ83" s="536"/>
      <c r="AR83" s="536"/>
      <c r="AS83" s="536"/>
      <c r="AT83" s="536"/>
      <c r="AU83" s="536"/>
      <c r="AV83" s="536"/>
      <c r="AW83" s="536"/>
      <c r="AX83" s="536"/>
    </row>
    <row r="84" spans="1:52">
      <c r="E84" s="109">
        <f>'RR SUMMARY'!E11</f>
        <v>7.2900000000000006E-2</v>
      </c>
      <c r="AQ84" s="220"/>
      <c r="AS84" s="222">
        <v>5120</v>
      </c>
      <c r="AT84" s="222">
        <v>5120</v>
      </c>
      <c r="AV84" s="220"/>
      <c r="AX84" s="220"/>
    </row>
    <row r="85" spans="1:52">
      <c r="E85" s="109"/>
      <c r="AO85" s="565"/>
      <c r="AP85" s="565"/>
      <c r="AQ85" s="220"/>
      <c r="AV85" s="220"/>
      <c r="AX85" s="220"/>
    </row>
    <row r="86" spans="1:52">
      <c r="D86" s="2" t="s">
        <v>174</v>
      </c>
      <c r="E86" s="566">
        <f>'CF '!E24</f>
        <v>0.62</v>
      </c>
    </row>
    <row r="87" spans="1:52">
      <c r="AH87" s="607"/>
    </row>
    <row r="88" spans="1:52">
      <c r="D88" s="2" t="s">
        <v>232</v>
      </c>
      <c r="E88" s="260">
        <f t="shared" ref="E88:AM88" si="141">E79*$E$84-E55</f>
        <v>-11092.549999999988</v>
      </c>
      <c r="F88" s="260">
        <f t="shared" si="141"/>
        <v>-381.69168000000002</v>
      </c>
      <c r="G88" s="260">
        <f t="shared" si="141"/>
        <v>-1153.78448</v>
      </c>
      <c r="H88" s="260">
        <f t="shared" si="141"/>
        <v>1315.05456</v>
      </c>
      <c r="I88" s="260">
        <f t="shared" si="141"/>
        <v>57.2</v>
      </c>
      <c r="J88" s="260">
        <f t="shared" si="141"/>
        <v>243.75</v>
      </c>
      <c r="K88" s="260">
        <f t="shared" si="141"/>
        <v>726.05</v>
      </c>
      <c r="L88" s="260">
        <f t="shared" si="141"/>
        <v>-48.1</v>
      </c>
      <c r="M88" s="260">
        <f t="shared" si="141"/>
        <v>156.65</v>
      </c>
      <c r="N88" s="260">
        <f t="shared" si="141"/>
        <v>213</v>
      </c>
      <c r="O88" s="260">
        <f t="shared" si="141"/>
        <v>-10.4</v>
      </c>
      <c r="P88" s="260">
        <f t="shared" si="141"/>
        <v>-126.75</v>
      </c>
      <c r="Q88" s="260">
        <f t="shared" si="141"/>
        <v>-58.5</v>
      </c>
      <c r="R88" s="260">
        <f t="shared" si="141"/>
        <v>4374.5</v>
      </c>
      <c r="S88" s="260">
        <f t="shared" si="141"/>
        <v>0</v>
      </c>
      <c r="T88" s="260">
        <f t="shared" si="141"/>
        <v>1.3</v>
      </c>
      <c r="U88" s="260">
        <f t="shared" si="141"/>
        <v>-1703</v>
      </c>
      <c r="V88" s="260">
        <f t="shared" si="141"/>
        <v>9.1000000000000014</v>
      </c>
      <c r="W88" s="260">
        <f>W79*$E$84-W55</f>
        <v>869</v>
      </c>
      <c r="X88" s="260">
        <f t="shared" si="141"/>
        <v>-728.65000000000009</v>
      </c>
      <c r="Y88" s="260">
        <f t="shared" ref="Y88" si="142">Y79*$E$84-Y55</f>
        <v>-1604.2</v>
      </c>
      <c r="Z88" s="260">
        <f t="shared" si="141"/>
        <v>-154.69999999999999</v>
      </c>
      <c r="AA88" s="260">
        <f t="shared" si="141"/>
        <v>0</v>
      </c>
      <c r="AB88" s="260">
        <f t="shared" si="141"/>
        <v>0</v>
      </c>
      <c r="AC88" s="260">
        <f t="shared" si="141"/>
        <v>-9096.7215999999898</v>
      </c>
      <c r="AD88" s="260">
        <f t="shared" si="141"/>
        <v>-8211.4500000000007</v>
      </c>
      <c r="AE88" s="260">
        <f t="shared" si="141"/>
        <v>-59.150000000000006</v>
      </c>
      <c r="AF88" s="260">
        <f t="shared" si="141"/>
        <v>1872.1332499999999</v>
      </c>
      <c r="AG88" s="260">
        <f t="shared" si="141"/>
        <v>78.650000000000006</v>
      </c>
      <c r="AH88" s="260">
        <f t="shared" si="141"/>
        <v>2291.25</v>
      </c>
      <c r="AI88" s="260">
        <f t="shared" si="141"/>
        <v>0</v>
      </c>
      <c r="AJ88" s="260">
        <f t="shared" si="141"/>
        <v>2067.65</v>
      </c>
      <c r="AK88" s="260">
        <f t="shared" si="141"/>
        <v>218.39415</v>
      </c>
      <c r="AL88" s="260">
        <f>AL79*$E$84-AL55</f>
        <v>189.15</v>
      </c>
      <c r="AM88" s="260">
        <f t="shared" si="141"/>
        <v>-10143.900000000001</v>
      </c>
      <c r="AN88" s="260">
        <f t="shared" ref="AN88" si="143">AN79*$E$84-AN55</f>
        <v>0</v>
      </c>
      <c r="AO88" s="260">
        <f>AO79*$E$84-AO55</f>
        <v>1437.6887701670555</v>
      </c>
      <c r="AP88" s="260">
        <f>AP79*$E$84-AP55</f>
        <v>-180.12423994499997</v>
      </c>
      <c r="AQ88" s="261">
        <f t="shared" ref="AQ88:AX88" si="144">AQ79*$E$84-AQ55</f>
        <v>-19536.429669777935</v>
      </c>
      <c r="AR88" s="260">
        <f t="shared" si="144"/>
        <v>6866.4158763837795</v>
      </c>
      <c r="AS88" s="260">
        <f t="shared" si="144"/>
        <v>0</v>
      </c>
      <c r="AT88" s="260">
        <f t="shared" ref="AT88" si="145">AT79*$E$84-AT55</f>
        <v>0</v>
      </c>
      <c r="AU88" s="260">
        <f t="shared" si="144"/>
        <v>-309.39999999999998</v>
      </c>
      <c r="AV88" s="261">
        <f t="shared" si="144"/>
        <v>-12979.413793394167</v>
      </c>
      <c r="AW88" s="260">
        <f t="shared" si="144"/>
        <v>0</v>
      </c>
      <c r="AX88" s="261">
        <f t="shared" si="144"/>
        <v>-12979.413793394167</v>
      </c>
    </row>
    <row r="89" spans="1:52">
      <c r="C89" s="429"/>
      <c r="D89" s="429" t="s">
        <v>138</v>
      </c>
      <c r="E89" s="430">
        <f t="shared" ref="E89:AJ89" si="146">E88/$E$86</f>
        <v>-17891.209677419338</v>
      </c>
      <c r="F89" s="430">
        <f t="shared" si="146"/>
        <v>-615.63174193548389</v>
      </c>
      <c r="G89" s="430">
        <f t="shared" si="146"/>
        <v>-1860.9427096774193</v>
      </c>
      <c r="H89" s="430">
        <f t="shared" si="146"/>
        <v>2121.0557419354841</v>
      </c>
      <c r="I89" s="430">
        <f t="shared" si="146"/>
        <v>92.258064516129039</v>
      </c>
      <c r="J89" s="430">
        <f t="shared" ref="J89" si="147">J88/$E$86</f>
        <v>393.14516129032256</v>
      </c>
      <c r="K89" s="430">
        <f t="shared" si="146"/>
        <v>1171.0483870967741</v>
      </c>
      <c r="L89" s="430">
        <f t="shared" si="146"/>
        <v>-77.58064516129032</v>
      </c>
      <c r="M89" s="430">
        <f t="shared" si="146"/>
        <v>252.66129032258067</v>
      </c>
      <c r="N89" s="430">
        <f t="shared" si="146"/>
        <v>343.54838709677421</v>
      </c>
      <c r="O89" s="430">
        <f t="shared" si="146"/>
        <v>-16.774193548387096</v>
      </c>
      <c r="P89" s="430">
        <f t="shared" si="146"/>
        <v>-204.43548387096774</v>
      </c>
      <c r="Q89" s="430">
        <f t="shared" si="146"/>
        <v>-94.354838709677423</v>
      </c>
      <c r="R89" s="430">
        <f t="shared" si="146"/>
        <v>7055.6451612903229</v>
      </c>
      <c r="S89" s="238">
        <f t="shared" ref="S89" si="148">S88/$E$86</f>
        <v>0</v>
      </c>
      <c r="T89" s="238">
        <f>T88/$E$86</f>
        <v>2.096774193548387</v>
      </c>
      <c r="U89" s="430">
        <f>U88/$E$86</f>
        <v>-2746.7741935483873</v>
      </c>
      <c r="V89" s="430">
        <f>V88/$E$86</f>
        <v>14.677419354838712</v>
      </c>
      <c r="W89" s="430">
        <f>W88/$E$86</f>
        <v>1401.6129032258063</v>
      </c>
      <c r="X89" s="430">
        <f t="shared" si="146"/>
        <v>-1175.2419354838712</v>
      </c>
      <c r="Y89" s="430">
        <f t="shared" ref="Y89" si="149">Y88/$E$86</f>
        <v>-2587.4193548387098</v>
      </c>
      <c r="Z89" s="430">
        <f t="shared" si="146"/>
        <v>-249.51612903225805</v>
      </c>
      <c r="AA89" s="430">
        <f>AA88/$E$86</f>
        <v>0</v>
      </c>
      <c r="AB89" s="430">
        <f>AB88/$E$86</f>
        <v>0</v>
      </c>
      <c r="AC89" s="430">
        <f t="shared" si="146"/>
        <v>-14672.131612903209</v>
      </c>
      <c r="AD89" s="430">
        <f t="shared" si="146"/>
        <v>-13244.274193548388</v>
      </c>
      <c r="AE89" s="430">
        <f t="shared" si="146"/>
        <v>-95.403225806451616</v>
      </c>
      <c r="AF89" s="430">
        <f t="shared" si="146"/>
        <v>3019.569758064516</v>
      </c>
      <c r="AG89" s="430">
        <f t="shared" si="146"/>
        <v>126.85483870967742</v>
      </c>
      <c r="AH89" s="430">
        <f t="shared" si="146"/>
        <v>3695.5645161290322</v>
      </c>
      <c r="AI89" s="430">
        <f t="shared" si="146"/>
        <v>0</v>
      </c>
      <c r="AJ89" s="430">
        <f t="shared" si="146"/>
        <v>3334.9193548387098</v>
      </c>
      <c r="AK89" s="430">
        <f t="shared" ref="AK89" si="150">AK88/$E$86</f>
        <v>352.24862903225807</v>
      </c>
      <c r="AL89" s="238">
        <f t="shared" ref="AL89:AP89" si="151">AL88/$E$86</f>
        <v>305.08064516129031</v>
      </c>
      <c r="AM89" s="430">
        <f t="shared" si="151"/>
        <v>-16361.129032258066</v>
      </c>
      <c r="AN89" s="430">
        <f t="shared" si="151"/>
        <v>0</v>
      </c>
      <c r="AO89" s="430">
        <f t="shared" si="151"/>
        <v>2318.852855108154</v>
      </c>
      <c r="AP89" s="430">
        <f t="shared" si="151"/>
        <v>-290.52296765322575</v>
      </c>
      <c r="AQ89" s="431">
        <f t="shared" ref="AQ89:AX89" si="152">AQ88/$E$86</f>
        <v>-31510.370435125704</v>
      </c>
      <c r="AR89" s="430">
        <f t="shared" ref="AR89" si="153">AR88/$E$86</f>
        <v>11074.864316748031</v>
      </c>
      <c r="AS89" s="430">
        <f t="shared" si="152"/>
        <v>0</v>
      </c>
      <c r="AT89" s="430">
        <f t="shared" ref="AT89" si="154">AT88/$E$86</f>
        <v>0</v>
      </c>
      <c r="AU89" s="430">
        <f>AU88/$E$86</f>
        <v>-499.0322580645161</v>
      </c>
      <c r="AV89" s="431">
        <f>AV88/$E$86</f>
        <v>-20934.538376442204</v>
      </c>
      <c r="AW89" s="430">
        <f>AW88/$E$86</f>
        <v>0</v>
      </c>
      <c r="AX89" s="431">
        <f t="shared" si="152"/>
        <v>-20934.538376442204</v>
      </c>
      <c r="AY89" s="542"/>
      <c r="AZ89" s="542"/>
    </row>
    <row r="90" spans="1:52" s="152" customFormat="1" ht="11.25" customHeight="1">
      <c r="A90" s="215"/>
      <c r="E90" s="237"/>
      <c r="F90" s="242"/>
      <c r="G90" s="242"/>
      <c r="H90" s="242"/>
      <c r="I90" s="242"/>
      <c r="J90" s="242"/>
      <c r="K90" s="242"/>
      <c r="L90" s="242"/>
      <c r="M90" s="242"/>
      <c r="N90" s="242"/>
      <c r="O90" s="242"/>
      <c r="P90" s="242"/>
      <c r="Q90" s="242"/>
      <c r="R90" s="242"/>
      <c r="S90" s="237"/>
      <c r="T90" s="237"/>
      <c r="U90" s="242"/>
      <c r="V90" s="242"/>
      <c r="W90" s="237"/>
      <c r="X90" s="242"/>
      <c r="Y90" s="242"/>
      <c r="Z90" s="242"/>
      <c r="AA90" s="237"/>
      <c r="AB90" s="242"/>
      <c r="AC90" s="260"/>
      <c r="AD90" s="237"/>
      <c r="AE90" s="237"/>
      <c r="AF90" s="237"/>
      <c r="AG90" s="237"/>
      <c r="AH90" s="237"/>
      <c r="AI90" s="242"/>
      <c r="AJ90" s="242"/>
      <c r="AK90" s="242"/>
      <c r="AL90" s="237"/>
      <c r="AM90" s="237"/>
      <c r="AN90" s="237"/>
      <c r="AO90" s="237"/>
      <c r="AP90" s="237"/>
      <c r="AQ90" s="243"/>
      <c r="AR90" s="237"/>
      <c r="AS90" s="237"/>
      <c r="AT90" s="237"/>
      <c r="AU90" s="237"/>
      <c r="AV90" s="243"/>
      <c r="AW90" s="237"/>
      <c r="AX90" s="243"/>
      <c r="AY90" s="237"/>
      <c r="AZ90" s="237"/>
    </row>
    <row r="91" spans="1:52" s="152" customFormat="1" ht="12">
      <c r="A91" s="215"/>
      <c r="D91" s="152" t="s">
        <v>669</v>
      </c>
      <c r="E91" s="567">
        <v>7.6399999999999996E-2</v>
      </c>
      <c r="F91" s="242"/>
      <c r="G91" s="242"/>
      <c r="H91" s="242"/>
      <c r="I91" s="242"/>
      <c r="J91" s="242"/>
      <c r="K91" s="242"/>
      <c r="L91" s="242"/>
      <c r="M91" s="242"/>
      <c r="N91" s="242"/>
      <c r="O91" s="242"/>
      <c r="P91" s="242"/>
      <c r="Q91" s="242"/>
      <c r="R91" s="242"/>
      <c r="S91" s="237"/>
      <c r="T91" s="237"/>
      <c r="U91" s="242"/>
      <c r="V91" s="242"/>
      <c r="W91" s="237"/>
      <c r="X91" s="242"/>
      <c r="Y91" s="242"/>
      <c r="Z91" s="242"/>
      <c r="AA91" s="237"/>
      <c r="AB91" s="242"/>
      <c r="AC91" s="430"/>
      <c r="AD91" s="237"/>
      <c r="AE91" s="237"/>
      <c r="AF91" s="237"/>
      <c r="AG91" s="237"/>
      <c r="AH91" s="237"/>
      <c r="AI91" s="242"/>
      <c r="AJ91" s="242"/>
      <c r="AK91" s="242"/>
      <c r="AL91" s="237"/>
      <c r="AM91" s="237"/>
      <c r="AN91" s="237"/>
      <c r="AO91" s="237"/>
      <c r="AP91" s="237"/>
      <c r="AQ91" s="243"/>
      <c r="AR91" s="237"/>
      <c r="AS91" s="237"/>
      <c r="AT91" s="237"/>
      <c r="AU91" s="237"/>
      <c r="AV91" s="243"/>
      <c r="AW91" s="237"/>
      <c r="AX91" s="243"/>
      <c r="AY91" s="237"/>
      <c r="AZ91" s="237"/>
    </row>
    <row r="92" spans="1:52">
      <c r="D92" s="2" t="s">
        <v>232</v>
      </c>
      <c r="E92" s="260">
        <f t="shared" ref="E92:AX92" si="155">E79*$E$91-E55</f>
        <v>-6680.8000000000029</v>
      </c>
      <c r="F92" s="260">
        <f t="shared" si="155"/>
        <v>-402.72317999999996</v>
      </c>
      <c r="G92" s="260">
        <f t="shared" si="155"/>
        <v>-1179.6809800000001</v>
      </c>
      <c r="H92" s="260">
        <f t="shared" si="155"/>
        <v>1387.5150599999999</v>
      </c>
      <c r="I92" s="260">
        <f t="shared" si="155"/>
        <v>57.2</v>
      </c>
      <c r="J92" s="260">
        <f t="shared" si="155"/>
        <v>243.75</v>
      </c>
      <c r="K92" s="260">
        <f t="shared" si="155"/>
        <v>726.05</v>
      </c>
      <c r="L92" s="260">
        <f t="shared" si="155"/>
        <v>-48.1</v>
      </c>
      <c r="M92" s="260">
        <f t="shared" si="155"/>
        <v>156.65</v>
      </c>
      <c r="N92" s="260">
        <f t="shared" si="155"/>
        <v>213</v>
      </c>
      <c r="O92" s="260">
        <f t="shared" si="155"/>
        <v>-10.4</v>
      </c>
      <c r="P92" s="260">
        <f t="shared" si="155"/>
        <v>-126.75</v>
      </c>
      <c r="Q92" s="260">
        <f t="shared" si="155"/>
        <v>-58.5</v>
      </c>
      <c r="R92" s="260">
        <f t="shared" si="155"/>
        <v>4374.5</v>
      </c>
      <c r="S92" s="260">
        <f t="shared" si="155"/>
        <v>0</v>
      </c>
      <c r="T92" s="260">
        <f t="shared" si="155"/>
        <v>1.3</v>
      </c>
      <c r="U92" s="260">
        <f t="shared" si="155"/>
        <v>-1703</v>
      </c>
      <c r="V92" s="260">
        <f t="shared" si="155"/>
        <v>9.1000000000000014</v>
      </c>
      <c r="W92" s="260">
        <f>W79*$E$91-W55</f>
        <v>869</v>
      </c>
      <c r="X92" s="260">
        <f t="shared" si="155"/>
        <v>-728.65000000000009</v>
      </c>
      <c r="Y92" s="260">
        <f t="shared" ref="Y92" si="156">Y79*$E$91-Y55</f>
        <v>-1604.2</v>
      </c>
      <c r="Z92" s="260">
        <f t="shared" si="155"/>
        <v>-154.69999999999999</v>
      </c>
      <c r="AA92" s="260">
        <f t="shared" si="155"/>
        <v>0</v>
      </c>
      <c r="AB92" s="260">
        <f t="shared" si="155"/>
        <v>0</v>
      </c>
      <c r="AC92" s="260">
        <f t="shared" si="155"/>
        <v>-4659.4391000000032</v>
      </c>
      <c r="AD92" s="260">
        <f t="shared" si="155"/>
        <v>-8211.4500000000007</v>
      </c>
      <c r="AE92" s="260">
        <f t="shared" si="155"/>
        <v>-59.150000000000006</v>
      </c>
      <c r="AF92" s="260">
        <f t="shared" si="155"/>
        <v>1872.1332499999999</v>
      </c>
      <c r="AG92" s="260">
        <f t="shared" si="155"/>
        <v>78.650000000000006</v>
      </c>
      <c r="AH92" s="260">
        <f t="shared" si="155"/>
        <v>2291.25</v>
      </c>
      <c r="AI92" s="260">
        <f t="shared" si="155"/>
        <v>0</v>
      </c>
      <c r="AJ92" s="260">
        <f t="shared" si="155"/>
        <v>2067.65</v>
      </c>
      <c r="AK92" s="260">
        <f t="shared" si="155"/>
        <v>218.39415</v>
      </c>
      <c r="AL92" s="260">
        <f>AL79*$E$91-AL55</f>
        <v>189.15</v>
      </c>
      <c r="AM92" s="260">
        <f t="shared" si="155"/>
        <v>-10143.900000000001</v>
      </c>
      <c r="AN92" s="260">
        <f t="shared" ref="AN92" si="157">AN79*$E$91-AN55</f>
        <v>0</v>
      </c>
      <c r="AO92" s="260">
        <f>AO79*$E$91-AO55</f>
        <v>1422.3895681416418</v>
      </c>
      <c r="AP92" s="260">
        <f>AP79*$E$91-AP55</f>
        <v>-180.12423994499997</v>
      </c>
      <c r="AQ92" s="260">
        <f t="shared" si="155"/>
        <v>-15114.446371803366</v>
      </c>
      <c r="AR92" s="260">
        <f t="shared" si="155"/>
        <v>7069.7495597487541</v>
      </c>
      <c r="AS92" s="260">
        <f t="shared" si="155"/>
        <v>0</v>
      </c>
      <c r="AT92" s="260">
        <f t="shared" ref="AT92" si="158">AT79*$E$91-AT55</f>
        <v>0</v>
      </c>
      <c r="AU92" s="260">
        <f t="shared" si="155"/>
        <v>-309.39999999999998</v>
      </c>
      <c r="AV92" s="260">
        <f t="shared" si="155"/>
        <v>-8354.0968120546313</v>
      </c>
      <c r="AW92" s="260">
        <f t="shared" si="155"/>
        <v>0</v>
      </c>
      <c r="AX92" s="260">
        <f t="shared" si="155"/>
        <v>-8354.0968120546313</v>
      </c>
    </row>
    <row r="93" spans="1:52">
      <c r="C93" s="429"/>
      <c r="D93" s="429" t="s">
        <v>138</v>
      </c>
      <c r="E93" s="430">
        <f t="shared" ref="E93:AX93" si="159">E92/$E$86</f>
        <v>-10775.483870967746</v>
      </c>
      <c r="F93" s="430">
        <f t="shared" si="159"/>
        <v>-649.55351612903223</v>
      </c>
      <c r="G93" s="430">
        <f t="shared" si="159"/>
        <v>-1902.7112580645162</v>
      </c>
      <c r="H93" s="430">
        <f t="shared" si="159"/>
        <v>2237.927516129032</v>
      </c>
      <c r="I93" s="430">
        <f t="shared" si="159"/>
        <v>92.258064516129039</v>
      </c>
      <c r="J93" s="430">
        <f t="shared" ref="J93" si="160">J92/$E$86</f>
        <v>393.14516129032256</v>
      </c>
      <c r="K93" s="430">
        <f t="shared" si="159"/>
        <v>1171.0483870967741</v>
      </c>
      <c r="L93" s="430">
        <f t="shared" si="159"/>
        <v>-77.58064516129032</v>
      </c>
      <c r="M93" s="430">
        <f t="shared" si="159"/>
        <v>252.66129032258067</v>
      </c>
      <c r="N93" s="430">
        <f t="shared" si="159"/>
        <v>343.54838709677421</v>
      </c>
      <c r="O93" s="430">
        <f t="shared" si="159"/>
        <v>-16.774193548387096</v>
      </c>
      <c r="P93" s="430">
        <f t="shared" si="159"/>
        <v>-204.43548387096774</v>
      </c>
      <c r="Q93" s="430">
        <f t="shared" si="159"/>
        <v>-94.354838709677423</v>
      </c>
      <c r="R93" s="430">
        <f t="shared" si="159"/>
        <v>7055.6451612903229</v>
      </c>
      <c r="S93" s="238">
        <f t="shared" ref="S93" si="161">S92/$E$86</f>
        <v>0</v>
      </c>
      <c r="T93" s="238">
        <f>T92/$E$86</f>
        <v>2.096774193548387</v>
      </c>
      <c r="U93" s="430">
        <f>U92/$E$86</f>
        <v>-2746.7741935483873</v>
      </c>
      <c r="V93" s="430">
        <f>V92/$E$86</f>
        <v>14.677419354838712</v>
      </c>
      <c r="W93" s="430">
        <f>W92/$E$86</f>
        <v>1401.6129032258063</v>
      </c>
      <c r="X93" s="430">
        <f t="shared" si="159"/>
        <v>-1175.2419354838712</v>
      </c>
      <c r="Y93" s="430">
        <f t="shared" ref="Y93" si="162">Y92/$E$86</f>
        <v>-2587.4193548387098</v>
      </c>
      <c r="Z93" s="430">
        <f t="shared" si="159"/>
        <v>-249.51612903225805</v>
      </c>
      <c r="AA93" s="430">
        <f>AA92/$E$86</f>
        <v>0</v>
      </c>
      <c r="AB93" s="430">
        <f>AB92/$E$86</f>
        <v>0</v>
      </c>
      <c r="AC93" s="430">
        <f t="shared" si="159"/>
        <v>-7515.224354838715</v>
      </c>
      <c r="AD93" s="430">
        <f t="shared" si="159"/>
        <v>-13244.274193548388</v>
      </c>
      <c r="AE93" s="430">
        <f t="shared" si="159"/>
        <v>-95.403225806451616</v>
      </c>
      <c r="AF93" s="430">
        <f t="shared" si="159"/>
        <v>3019.569758064516</v>
      </c>
      <c r="AG93" s="430">
        <f t="shared" si="159"/>
        <v>126.85483870967742</v>
      </c>
      <c r="AH93" s="430">
        <f t="shared" si="159"/>
        <v>3695.5645161290322</v>
      </c>
      <c r="AI93" s="430">
        <f t="shared" si="159"/>
        <v>0</v>
      </c>
      <c r="AJ93" s="430">
        <f t="shared" si="159"/>
        <v>3334.9193548387098</v>
      </c>
      <c r="AK93" s="430">
        <f t="shared" ref="AK93" si="163">AK92/$E$86</f>
        <v>352.24862903225807</v>
      </c>
      <c r="AL93" s="238">
        <f t="shared" ref="AL93:AP93" si="164">AL92/$E$86</f>
        <v>305.08064516129031</v>
      </c>
      <c r="AM93" s="430">
        <f t="shared" si="164"/>
        <v>-16361.129032258066</v>
      </c>
      <c r="AN93" s="430">
        <f t="shared" si="164"/>
        <v>0</v>
      </c>
      <c r="AO93" s="430">
        <f t="shared" si="164"/>
        <v>2294.1767228090998</v>
      </c>
      <c r="AP93" s="430">
        <f t="shared" si="164"/>
        <v>-290.52296765322575</v>
      </c>
      <c r="AQ93" s="430">
        <f t="shared" si="159"/>
        <v>-24378.139309360267</v>
      </c>
      <c r="AR93" s="430">
        <f t="shared" ref="AR93" si="165">AR92/$E$86</f>
        <v>11402.821870562506</v>
      </c>
      <c r="AS93" s="430">
        <f t="shared" si="159"/>
        <v>0</v>
      </c>
      <c r="AT93" s="430">
        <f t="shared" ref="AT93" si="166">AT92/$E$86</f>
        <v>0</v>
      </c>
      <c r="AU93" s="430">
        <f>AU92/$E$86</f>
        <v>-499.0322580645161</v>
      </c>
      <c r="AV93" s="430">
        <f>AV92/$E$86</f>
        <v>-13474.349696862309</v>
      </c>
      <c r="AW93" s="430">
        <f>AW92/$E$86</f>
        <v>0</v>
      </c>
      <c r="AX93" s="430">
        <f t="shared" si="159"/>
        <v>-13474.349696862309</v>
      </c>
      <c r="AY93" s="542"/>
      <c r="AZ93" s="542"/>
    </row>
    <row r="94" spans="1:52">
      <c r="E94" s="222">
        <f>E89-E93</f>
        <v>-7115.7258064515918</v>
      </c>
      <c r="F94" s="222">
        <f t="shared" ref="F94:AX94" si="167">F89-F93</f>
        <v>33.921774193548345</v>
      </c>
      <c r="G94" s="222">
        <f t="shared" si="167"/>
        <v>41.768548387096871</v>
      </c>
      <c r="H94" s="222">
        <f t="shared" si="167"/>
        <v>-116.87177419354794</v>
      </c>
      <c r="I94" s="222">
        <f t="shared" si="167"/>
        <v>0</v>
      </c>
      <c r="J94" s="222">
        <f t="shared" ref="J94" si="168">J89-J93</f>
        <v>0</v>
      </c>
      <c r="K94" s="222">
        <f t="shared" si="167"/>
        <v>0</v>
      </c>
      <c r="L94" s="222">
        <f t="shared" si="167"/>
        <v>0</v>
      </c>
      <c r="M94" s="222">
        <f t="shared" si="167"/>
        <v>0</v>
      </c>
      <c r="N94" s="222">
        <f t="shared" si="167"/>
        <v>0</v>
      </c>
      <c r="O94" s="222">
        <f t="shared" si="167"/>
        <v>0</v>
      </c>
      <c r="P94" s="222">
        <f t="shared" si="167"/>
        <v>0</v>
      </c>
      <c r="Q94" s="222">
        <f t="shared" si="167"/>
        <v>0</v>
      </c>
      <c r="R94" s="222">
        <f t="shared" si="167"/>
        <v>0</v>
      </c>
      <c r="S94" s="222">
        <f t="shared" ref="S94" si="169">S89-S93</f>
        <v>0</v>
      </c>
      <c r="T94" s="222">
        <f>T89-T93</f>
        <v>0</v>
      </c>
      <c r="U94" s="222">
        <f>U89-U93</f>
        <v>0</v>
      </c>
      <c r="V94" s="222">
        <f>V89-V93</f>
        <v>0</v>
      </c>
      <c r="W94" s="222">
        <f>W89-W93</f>
        <v>0</v>
      </c>
      <c r="X94" s="222">
        <f t="shared" si="167"/>
        <v>0</v>
      </c>
      <c r="Y94" s="222">
        <f t="shared" ref="Y94" si="170">Y89-Y93</f>
        <v>0</v>
      </c>
      <c r="Z94" s="222">
        <f t="shared" si="167"/>
        <v>0</v>
      </c>
      <c r="AA94" s="222">
        <f>AA89-AA93</f>
        <v>0</v>
      </c>
      <c r="AB94" s="222">
        <f>AB89-AB93</f>
        <v>0</v>
      </c>
      <c r="AC94" s="222">
        <f t="shared" si="167"/>
        <v>-7156.9072580644943</v>
      </c>
      <c r="AD94" s="222">
        <f t="shared" si="167"/>
        <v>0</v>
      </c>
      <c r="AE94" s="222">
        <f t="shared" si="167"/>
        <v>0</v>
      </c>
      <c r="AF94" s="222">
        <f t="shared" si="167"/>
        <v>0</v>
      </c>
      <c r="AG94" s="222">
        <f t="shared" si="167"/>
        <v>0</v>
      </c>
      <c r="AH94" s="222">
        <f t="shared" si="167"/>
        <v>0</v>
      </c>
      <c r="AI94" s="222">
        <f t="shared" si="167"/>
        <v>0</v>
      </c>
      <c r="AJ94" s="222">
        <f t="shared" si="167"/>
        <v>0</v>
      </c>
      <c r="AK94" s="222">
        <f t="shared" ref="AK94" si="171">AK89-AK93</f>
        <v>0</v>
      </c>
      <c r="AL94" s="222">
        <f t="shared" ref="AL94:AP94" si="172">AL89-AL93</f>
        <v>0</v>
      </c>
      <c r="AM94" s="222">
        <f t="shared" si="172"/>
        <v>0</v>
      </c>
      <c r="AN94" s="222">
        <f t="shared" si="172"/>
        <v>0</v>
      </c>
      <c r="AO94" s="222">
        <f t="shared" si="172"/>
        <v>24.676132299054188</v>
      </c>
      <c r="AP94" s="222">
        <f t="shared" si="172"/>
        <v>0</v>
      </c>
      <c r="AQ94" s="222">
        <f t="shared" si="167"/>
        <v>-7132.2311257654364</v>
      </c>
      <c r="AR94" s="222">
        <f t="shared" ref="AR94" si="173">AR89-AR93</f>
        <v>-327.95755381447452</v>
      </c>
      <c r="AS94" s="222">
        <f t="shared" si="167"/>
        <v>0</v>
      </c>
      <c r="AT94" s="222">
        <f t="shared" ref="AT94" si="174">AT89-AT93</f>
        <v>0</v>
      </c>
      <c r="AU94" s="222">
        <f>AU89-AU93</f>
        <v>0</v>
      </c>
      <c r="AV94" s="222">
        <f t="shared" ref="AV94:AW94" si="175">AV89-AV93</f>
        <v>-7460.1886795798946</v>
      </c>
      <c r="AW94" s="222">
        <f t="shared" si="175"/>
        <v>0</v>
      </c>
      <c r="AX94" s="222">
        <f t="shared" si="167"/>
        <v>-7460.1886795798946</v>
      </c>
    </row>
    <row r="100" spans="41:49">
      <c r="AO100" s="558"/>
      <c r="AP100" s="558"/>
    </row>
    <row r="108" spans="41:49">
      <c r="AW108" s="222" t="s">
        <v>622</v>
      </c>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4">
    <mergeCell ref="AY61:AZ61"/>
    <mergeCell ref="AD2:AE6"/>
    <mergeCell ref="AN3:AN6"/>
    <mergeCell ref="AP7:AP9"/>
  </mergeCells>
  <phoneticPr fontId="0" type="noConversion"/>
  <hyperlinks>
    <hyperlink ref="I10" location="BandO!A1" display="t"/>
  </hyperlinks>
  <pageMargins left="0.75" right="0.51" top="0.75" bottom="0.5" header="0.5" footer="0.5"/>
  <pageSetup scale="58" firstPageNumber="4" fitToWidth="0" orientation="portrait" r:id="rId3"/>
  <headerFooter scaleWithDoc="0" alignWithMargins="0">
    <oddHeader>&amp;RExhibit No.__ (CSH-2)</oddHeader>
    <oddFooter>&amp;RPage &amp;P of &amp;N</oddFooter>
  </headerFooter>
  <colBreaks count="6" manualBreakCount="6">
    <brk id="11" max="82" man="1"/>
    <brk id="19" max="82" man="1"/>
    <brk id="29" min="1" max="82" man="1"/>
    <brk id="36" max="82" man="1"/>
    <brk id="43" max="82" man="1"/>
    <brk id="50" min="1" max="82" man="1"/>
  </colBreaks>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A1:V123"/>
  <sheetViews>
    <sheetView zoomScale="115" zoomScaleNormal="115" workbookViewId="0">
      <pane xSplit="3" ySplit="8" topLeftCell="D10" activePane="bottomRight" state="frozen"/>
      <selection activeCell="Q81" sqref="Q81"/>
      <selection pane="topRight" activeCell="Q81" sqref="Q81"/>
      <selection pane="bottomLeft" activeCell="Q81" sqref="Q81"/>
      <selection pane="bottomRight" activeCell="Q81" sqref="Q81"/>
    </sheetView>
  </sheetViews>
  <sheetFormatPr defaultColWidth="9.140625" defaultRowHeight="12.75"/>
  <cols>
    <col min="1" max="1" width="6.42578125" style="357" customWidth="1"/>
    <col min="2" max="2" width="12.140625" style="13" customWidth="1"/>
    <col min="3" max="3" width="26" style="13" customWidth="1"/>
    <col min="4" max="4" width="18.140625" style="13" bestFit="1" customWidth="1"/>
    <col min="5" max="5" width="12" style="13" bestFit="1" customWidth="1"/>
    <col min="6" max="6" width="1.5703125" style="13" customWidth="1"/>
    <col min="7" max="7" width="11.42578125" style="13" customWidth="1"/>
    <col min="8" max="8" width="11.28515625" style="43" customWidth="1"/>
    <col min="9" max="9" width="2" style="13" customWidth="1"/>
    <col min="10" max="10" width="12.85546875" style="40" customWidth="1"/>
    <col min="11" max="11" width="12" style="13" customWidth="1"/>
    <col min="12" max="12" width="1.140625" style="13" customWidth="1"/>
    <col min="13" max="13" width="13.42578125" style="13" hidden="1" customWidth="1"/>
    <col min="14" max="14" width="9.28515625" style="13" hidden="1" customWidth="1"/>
    <col min="15" max="15" width="7.7109375" style="13" hidden="1" customWidth="1"/>
    <col min="16" max="16" width="7.7109375" style="717" hidden="1" customWidth="1"/>
    <col min="17" max="17" width="25.42578125" style="13" bestFit="1" customWidth="1"/>
    <col min="18" max="18" width="8" style="88" bestFit="1" customWidth="1"/>
    <col min="19" max="19" width="7.42578125" style="13" bestFit="1" customWidth="1"/>
    <col min="20" max="16384" width="9.140625" style="13"/>
  </cols>
  <sheetData>
    <row r="1" spans="1:20" ht="21.75" customHeight="1">
      <c r="A1" s="754" t="s">
        <v>116</v>
      </c>
      <c r="B1" s="754"/>
      <c r="C1" s="754"/>
      <c r="D1" s="754"/>
      <c r="E1" s="754"/>
      <c r="F1" s="754"/>
      <c r="G1" s="754"/>
      <c r="H1" s="754"/>
      <c r="I1" s="754"/>
      <c r="J1" s="754"/>
      <c r="K1" s="754"/>
      <c r="L1" s="754"/>
      <c r="M1" s="754"/>
      <c r="N1" s="754"/>
      <c r="O1" s="709"/>
      <c r="Q1" s="132"/>
    </row>
    <row r="2" spans="1:20" ht="15.75" customHeight="1">
      <c r="A2" s="754" t="s">
        <v>258</v>
      </c>
      <c r="B2" s="754"/>
      <c r="C2" s="754"/>
      <c r="D2" s="754"/>
      <c r="E2" s="754"/>
      <c r="F2" s="754"/>
      <c r="G2" s="754"/>
      <c r="H2" s="754"/>
      <c r="I2" s="754"/>
      <c r="J2" s="754"/>
      <c r="K2" s="754"/>
      <c r="L2" s="754"/>
      <c r="M2" s="754"/>
      <c r="N2" s="754"/>
      <c r="O2" s="709"/>
      <c r="Q2" s="132"/>
    </row>
    <row r="3" spans="1:20" ht="15.75" customHeight="1">
      <c r="A3" s="754" t="s">
        <v>255</v>
      </c>
      <c r="B3" s="754"/>
      <c r="C3" s="754"/>
      <c r="D3" s="754"/>
      <c r="E3" s="754"/>
      <c r="F3" s="754"/>
      <c r="G3" s="754"/>
      <c r="H3" s="754"/>
      <c r="I3" s="754"/>
      <c r="J3" s="754"/>
      <c r="K3" s="754"/>
      <c r="L3" s="754"/>
      <c r="M3" s="754"/>
      <c r="N3" s="754"/>
      <c r="O3" s="709"/>
      <c r="Q3" s="132"/>
    </row>
    <row r="4" spans="1:20" s="15" customFormat="1">
      <c r="A4" s="357"/>
      <c r="B4" s="13"/>
      <c r="C4" s="13"/>
      <c r="D4" s="13"/>
      <c r="E4" s="136"/>
      <c r="F4" s="712"/>
      <c r="G4" s="13"/>
      <c r="H4" s="136"/>
      <c r="J4" s="13"/>
      <c r="K4" s="13"/>
      <c r="L4" s="13"/>
      <c r="M4" s="13"/>
      <c r="N4" s="13"/>
      <c r="O4" s="13"/>
      <c r="P4" s="717"/>
      <c r="Q4" s="122"/>
      <c r="R4" s="94"/>
    </row>
    <row r="5" spans="1:20">
      <c r="H5" s="13"/>
      <c r="I5" s="18"/>
      <c r="J5" s="13"/>
      <c r="K5" s="15"/>
      <c r="L5" s="211"/>
      <c r="M5" s="754" t="s">
        <v>250</v>
      </c>
      <c r="N5" s="754"/>
      <c r="O5" s="709"/>
    </row>
    <row r="6" spans="1:20">
      <c r="D6" s="753" t="s">
        <v>251</v>
      </c>
      <c r="E6" s="753"/>
      <c r="G6" s="753" t="s">
        <v>741</v>
      </c>
      <c r="H6" s="753"/>
      <c r="I6" s="18"/>
      <c r="J6" s="740" t="s">
        <v>252</v>
      </c>
      <c r="K6" s="740"/>
      <c r="L6" s="15"/>
      <c r="M6" s="754" t="s">
        <v>253</v>
      </c>
      <c r="N6" s="754"/>
      <c r="O6" s="709"/>
      <c r="Q6" s="711" t="s">
        <v>250</v>
      </c>
    </row>
    <row r="7" spans="1:20">
      <c r="D7" s="752" t="s">
        <v>78</v>
      </c>
      <c r="E7" s="752"/>
      <c r="G7" s="752" t="s">
        <v>78</v>
      </c>
      <c r="H7" s="752"/>
      <c r="I7" s="18"/>
      <c r="J7" s="752" t="s">
        <v>78</v>
      </c>
      <c r="K7" s="752"/>
      <c r="L7" s="15"/>
      <c r="M7" s="709" t="s">
        <v>254</v>
      </c>
      <c r="N7" s="709" t="s">
        <v>24</v>
      </c>
      <c r="O7" s="709"/>
      <c r="Q7" s="711" t="s">
        <v>253</v>
      </c>
    </row>
    <row r="8" spans="1:20">
      <c r="A8" s="358" t="s">
        <v>79</v>
      </c>
      <c r="B8" s="710" t="s">
        <v>80</v>
      </c>
      <c r="C8" s="709"/>
      <c r="D8" s="710" t="s">
        <v>81</v>
      </c>
      <c r="E8" s="710" t="s">
        <v>24</v>
      </c>
      <c r="F8" s="709"/>
      <c r="G8" s="710" t="s">
        <v>81</v>
      </c>
      <c r="H8" s="710" t="s">
        <v>24</v>
      </c>
      <c r="I8" s="18"/>
      <c r="J8" s="710" t="s">
        <v>81</v>
      </c>
      <c r="K8" s="710" t="s">
        <v>24</v>
      </c>
      <c r="M8" s="140">
        <f>'RR SUMMARY'!E19</f>
        <v>0.62</v>
      </c>
      <c r="N8" s="174">
        <f>'RR SUMMARY'!P14</f>
        <v>7.2900000000000006E-2</v>
      </c>
      <c r="O8" s="29"/>
      <c r="Q8" s="30" t="s">
        <v>719</v>
      </c>
    </row>
    <row r="9" spans="1:20">
      <c r="A9" s="362">
        <f>'ADJ DETAIL-INPUT'!E$10</f>
        <v>1</v>
      </c>
      <c r="B9" s="25" t="str">
        <f>TRIM(CONCATENATE('ADJ DETAIL-INPUT'!E$8," ",'ADJ DETAIL-INPUT'!E$9," "))</f>
        <v>Results of Operations</v>
      </c>
      <c r="D9" s="26">
        <v>102983</v>
      </c>
      <c r="E9" s="26">
        <v>1260500</v>
      </c>
      <c r="G9" s="26">
        <f>'ADJ DETAIL-INPUT'!E$55</f>
        <v>102983</v>
      </c>
      <c r="H9" s="28">
        <f>'ADJ DETAIL-INPUT'!E$79</f>
        <v>1260500</v>
      </c>
      <c r="I9" s="43"/>
      <c r="J9" s="26">
        <f>G9-D9</f>
        <v>0</v>
      </c>
      <c r="K9" s="26">
        <f>H9-E9</f>
        <v>0</v>
      </c>
      <c r="M9" s="26">
        <f>J9/$M$8*-1</f>
        <v>0</v>
      </c>
      <c r="N9" s="26">
        <f>K9*$N$8/$M$8</f>
        <v>0</v>
      </c>
      <c r="O9" s="26">
        <f>(H9*$N$8/$M$8)-(G9/$M$8)</f>
        <v>-17891.209677419334</v>
      </c>
      <c r="P9" s="168">
        <f>SUM(M9:N9)</f>
        <v>0</v>
      </c>
      <c r="Q9" s="26">
        <f>SUM(M9:N9)</f>
        <v>0</v>
      </c>
    </row>
    <row r="10" spans="1:20" s="40" customFormat="1">
      <c r="A10" s="362">
        <f>'ADJ DETAIL-INPUT'!F$10</f>
        <v>1.01</v>
      </c>
      <c r="B10" s="25" t="str">
        <f>TRIM(CONCATENATE('ADJ DETAIL-INPUT'!F$7," ",'ADJ DETAIL-INPUT'!F$8," ",'ADJ DETAIL-INPUT'!F$9))</f>
        <v>Deferred FIT Rate Base</v>
      </c>
      <c r="C10" s="13"/>
      <c r="D10" s="26">
        <v>-56.995364999999993</v>
      </c>
      <c r="E10" s="26">
        <v>-6009</v>
      </c>
      <c r="F10" s="13"/>
      <c r="G10" s="28">
        <f>'ADJ DETAIL-INPUT'!F$55</f>
        <v>-56.364419999999996</v>
      </c>
      <c r="H10" s="28">
        <f>'ADJ DETAIL-INPUT'!F$79</f>
        <v>-6009</v>
      </c>
      <c r="I10" s="43"/>
      <c r="J10" s="26">
        <f>G10-D10</f>
        <v>0.63094499999999698</v>
      </c>
      <c r="K10" s="26">
        <f>H10-E10</f>
        <v>0</v>
      </c>
      <c r="L10" s="13"/>
      <c r="M10" s="26">
        <f>J10/$M$8*-1</f>
        <v>-1.0176532258064468</v>
      </c>
      <c r="N10" s="26">
        <f>K10*$N$8/$M$8</f>
        <v>0</v>
      </c>
      <c r="O10" s="167">
        <f>(H10*$N$8/$M$8)-(G10/$M$8)</f>
        <v>-615.631741935484</v>
      </c>
      <c r="P10" s="168">
        <f>SUM(M10:N10)</f>
        <v>-1.0176532258064468</v>
      </c>
      <c r="Q10" s="26">
        <f t="shared" ref="Q10:Q12" si="0">SUM(M10:N10)</f>
        <v>-1.0176532258064468</v>
      </c>
      <c r="R10" s="119"/>
    </row>
    <row r="11" spans="1:20" s="40" customFormat="1">
      <c r="A11" s="362">
        <f>'ADJ DETAIL-INPUT'!G$10</f>
        <v>1.02</v>
      </c>
      <c r="B11" s="25" t="str">
        <f>TRIM(CONCATENATE('ADJ DETAIL-INPUT'!G$7," ",'ADJ DETAIL-INPUT'!G$8," ",'ADJ DETAIL-INPUT'!G$9))</f>
        <v>Deferred Debits and Credits</v>
      </c>
      <c r="C11" s="13"/>
      <c r="D11" s="26">
        <v>613.62048500000003</v>
      </c>
      <c r="E11" s="26">
        <v>-7399</v>
      </c>
      <c r="F11" s="13"/>
      <c r="G11" s="28">
        <f>'ADJ DETAIL-INPUT'!G$55</f>
        <v>614.39738</v>
      </c>
      <c r="H11" s="28">
        <f>'ADJ DETAIL-INPUT'!G$79</f>
        <v>-7399</v>
      </c>
      <c r="I11" s="43"/>
      <c r="J11" s="26">
        <f t="shared" ref="J11" si="1">G11-D11</f>
        <v>0.77689499999996769</v>
      </c>
      <c r="K11" s="26">
        <f t="shared" ref="K11" si="2">H11-E11</f>
        <v>0</v>
      </c>
      <c r="L11" s="709"/>
      <c r="M11" s="26">
        <f t="shared" ref="M11" si="3">J11/$M$8*-1</f>
        <v>-1.2530564516128511</v>
      </c>
      <c r="N11" s="26">
        <f t="shared" ref="N11" si="4">K11*$N$8/$M$8</f>
        <v>0</v>
      </c>
      <c r="O11" s="26">
        <f t="shared" ref="O11:O36" si="5">(H11*$N$8/$M$8)-(G11/$M$8)</f>
        <v>-1860.9427096774193</v>
      </c>
      <c r="P11" s="168">
        <f t="shared" ref="P11:P12" si="6">SUM(M11:N11)</f>
        <v>-1.2530564516128511</v>
      </c>
      <c r="Q11" s="26">
        <f t="shared" si="0"/>
        <v>-1.2530564516128511</v>
      </c>
      <c r="R11" s="119"/>
    </row>
    <row r="12" spans="1:20" ht="13.5" customHeight="1">
      <c r="A12" s="362">
        <f>'ADJ DETAIL-INPUT'!H$10</f>
        <v>1.03</v>
      </c>
      <c r="B12" s="25" t="str">
        <f>TRIM(CONCATENATE('ADJ DETAIL-INPUT'!H$7," ",'ADJ DETAIL-INPUT'!H$8," ",'ADJ DETAIL-INPUT'!H$9))</f>
        <v>Working Capital</v>
      </c>
      <c r="D12" s="28">
        <v>196.36795499999997</v>
      </c>
      <c r="E12" s="28">
        <v>20703</v>
      </c>
      <c r="G12" s="28">
        <f>'ADJ DETAIL-INPUT'!H$55</f>
        <v>194.19414</v>
      </c>
      <c r="H12" s="28">
        <f>'ADJ DETAIL-INPUT'!H$79</f>
        <v>20703</v>
      </c>
      <c r="I12" s="49"/>
      <c r="J12" s="26">
        <f>G12-D12</f>
        <v>-2.1738149999999621</v>
      </c>
      <c r="K12" s="26">
        <f>H12-E12</f>
        <v>0</v>
      </c>
      <c r="M12" s="26">
        <f>J12/$M$8*-1</f>
        <v>3.5061532258063903</v>
      </c>
      <c r="N12" s="167">
        <f>K12*$N$8/$M$8</f>
        <v>0</v>
      </c>
      <c r="O12" s="167">
        <f t="shared" si="5"/>
        <v>2121.0557419354841</v>
      </c>
      <c r="P12" s="168">
        <f t="shared" si="6"/>
        <v>3.5061532258063903</v>
      </c>
      <c r="Q12" s="26">
        <f t="shared" si="0"/>
        <v>3.5061532258063903</v>
      </c>
      <c r="R12" s="216"/>
      <c r="S12" s="210"/>
    </row>
    <row r="13" spans="1:20">
      <c r="A13" s="362"/>
      <c r="B13" s="25"/>
      <c r="G13" s="26"/>
      <c r="H13" s="26"/>
      <c r="I13" s="43"/>
      <c r="J13" s="24"/>
      <c r="K13" s="15"/>
      <c r="L13" s="709"/>
      <c r="O13" s="26"/>
      <c r="Q13" s="15"/>
    </row>
    <row r="14" spans="1:20">
      <c r="B14" s="13" t="s">
        <v>83</v>
      </c>
      <c r="D14" s="27">
        <f>SUM(D9:D13)</f>
        <v>103735.99307500001</v>
      </c>
      <c r="E14" s="27">
        <f>SUM(E9:E13)</f>
        <v>1267795</v>
      </c>
      <c r="G14" s="27">
        <f>SUM(G9:G13)</f>
        <v>103735.2271</v>
      </c>
      <c r="H14" s="27">
        <f>SUM(H9:H13)</f>
        <v>1267795</v>
      </c>
      <c r="I14" s="47"/>
      <c r="J14" s="27">
        <f>SUM(J9:J13)</f>
        <v>-0.76597499999999741</v>
      </c>
      <c r="K14" s="27">
        <f>SUM(K9:K13)</f>
        <v>0</v>
      </c>
      <c r="L14" s="709"/>
      <c r="M14" s="27">
        <f>SUM(M9:M13)</f>
        <v>1.2354435483870927</v>
      </c>
      <c r="N14" s="27">
        <f>SUM(N9:N13)</f>
        <v>0</v>
      </c>
      <c r="O14" s="26">
        <f t="shared" si="5"/>
        <v>-18246.728387096751</v>
      </c>
      <c r="Q14" s="27">
        <f>SUM(Q9:Q13)</f>
        <v>1.2354435483870927</v>
      </c>
    </row>
    <row r="15" spans="1:20">
      <c r="A15" s="362"/>
      <c r="G15" s="28"/>
      <c r="H15" s="28"/>
      <c r="I15" s="49"/>
      <c r="J15" s="24"/>
      <c r="K15" s="29"/>
      <c r="L15" s="709"/>
      <c r="O15" s="26">
        <f t="shared" si="5"/>
        <v>0</v>
      </c>
      <c r="Q15" s="29"/>
      <c r="S15" s="211"/>
      <c r="T15" s="40"/>
    </row>
    <row r="16" spans="1:20" s="34" customFormat="1">
      <c r="A16" s="362">
        <f>'ADJ DETAIL-INPUT'!I$10</f>
        <v>2.0099999999999998</v>
      </c>
      <c r="B16" s="25" t="str">
        <f>TRIM(CONCATENATE('ADJ DETAIL-INPUT'!I$7," ",'ADJ DETAIL-INPUT'!I$8," ",'ADJ DETAIL-INPUT'!I$9))</f>
        <v>Eliminate B &amp; O Taxes</v>
      </c>
      <c r="C16" s="13"/>
      <c r="D16" s="26">
        <v>-57.2</v>
      </c>
      <c r="E16" s="26">
        <v>0</v>
      </c>
      <c r="F16" s="13"/>
      <c r="G16" s="28">
        <f>'ADJ DETAIL-INPUT'!I$55</f>
        <v>-57.2</v>
      </c>
      <c r="H16" s="28">
        <f>'ADJ DETAIL-INPUT'!I$79</f>
        <v>0</v>
      </c>
      <c r="I16" s="49"/>
      <c r="J16" s="26">
        <f t="shared" ref="J16:J25" si="7">G16-D16</f>
        <v>0</v>
      </c>
      <c r="K16" s="26">
        <f t="shared" ref="K16:K25" si="8">H16-E16</f>
        <v>0</v>
      </c>
      <c r="L16" s="709"/>
      <c r="M16" s="26">
        <f t="shared" ref="M16:M25" si="9">J16/$M$8*-1</f>
        <v>0</v>
      </c>
      <c r="N16" s="26">
        <f t="shared" ref="N16:N25" si="10">K16*$N$8/$M$8</f>
        <v>0</v>
      </c>
      <c r="O16" s="26">
        <f t="shared" si="5"/>
        <v>92.258064516129039</v>
      </c>
      <c r="P16" s="168">
        <f t="shared" ref="P16:P32" si="11">SUM(M16:N16)</f>
        <v>0</v>
      </c>
      <c r="Q16" s="26">
        <f t="shared" ref="Q16:Q32" si="12">SUM(M16:N16)</f>
        <v>0</v>
      </c>
      <c r="R16" s="197"/>
      <c r="S16" s="212"/>
      <c r="T16" s="40"/>
    </row>
    <row r="17" spans="1:20" s="34" customFormat="1">
      <c r="A17" s="362">
        <f>'ADJ DETAIL-INPUT'!J$10</f>
        <v>2.0199999999999996</v>
      </c>
      <c r="B17" s="25" t="str">
        <f>TRIM(CONCATENATE('ADJ DETAIL-INPUT'!J$7," ",'ADJ DETAIL-INPUT'!J$8," ",'ADJ DETAIL-INPUT'!J$9))</f>
        <v>Restate Property Tax</v>
      </c>
      <c r="C17" s="13"/>
      <c r="D17" s="26">
        <v>-243.75</v>
      </c>
      <c r="E17" s="26">
        <v>0</v>
      </c>
      <c r="F17" s="13"/>
      <c r="G17" s="28">
        <f>'ADJ DETAIL-INPUT'!J$55</f>
        <v>-243.75</v>
      </c>
      <c r="H17" s="28">
        <f>'ADJ DETAIL-INPUT'!J$79</f>
        <v>0</v>
      </c>
      <c r="I17" s="49"/>
      <c r="J17" s="26">
        <f t="shared" ref="J17" si="13">G17-D17</f>
        <v>0</v>
      </c>
      <c r="K17" s="26">
        <f t="shared" ref="K17" si="14">H17-E17</f>
        <v>0</v>
      </c>
      <c r="L17" s="709"/>
      <c r="M17" s="26">
        <f t="shared" ref="M17" si="15">J17/$M$8*-1</f>
        <v>0</v>
      </c>
      <c r="N17" s="26">
        <f t="shared" ref="N17" si="16">K17*$N$8/$M$8</f>
        <v>0</v>
      </c>
      <c r="O17" s="26">
        <f t="shared" ref="O17" si="17">(H17*$N$8/$M$8)-(G17/$M$8)</f>
        <v>393.14516129032256</v>
      </c>
      <c r="P17" s="168">
        <f t="shared" ref="P17" si="18">SUM(M17:N17)</f>
        <v>0</v>
      </c>
      <c r="Q17" s="26">
        <f t="shared" si="12"/>
        <v>0</v>
      </c>
      <c r="R17" s="197"/>
      <c r="S17" s="212"/>
      <c r="T17" s="40"/>
    </row>
    <row r="18" spans="1:20" s="34" customFormat="1">
      <c r="A18" s="362">
        <f>'ADJ DETAIL-INPUT'!K$10</f>
        <v>2.0299999999999994</v>
      </c>
      <c r="B18" s="25" t="str">
        <f>TRIM(CONCATENATE('ADJ DETAIL-INPUT'!K$7," ",'ADJ DETAIL-INPUT'!K$8," ",'ADJ DETAIL-INPUT'!K$9))</f>
        <v>Uncollect. Expense</v>
      </c>
      <c r="C18" s="13"/>
      <c r="D18" s="26">
        <v>-726.05</v>
      </c>
      <c r="E18" s="26">
        <v>0</v>
      </c>
      <c r="F18" s="13"/>
      <c r="G18" s="28">
        <f>'ADJ DETAIL-INPUT'!K$55</f>
        <v>-726.05</v>
      </c>
      <c r="H18" s="28">
        <f>'ADJ DETAIL-INPUT'!K$79</f>
        <v>0</v>
      </c>
      <c r="I18" s="49"/>
      <c r="J18" s="26">
        <f t="shared" si="7"/>
        <v>0</v>
      </c>
      <c r="K18" s="26">
        <f t="shared" si="8"/>
        <v>0</v>
      </c>
      <c r="L18" s="709"/>
      <c r="M18" s="26">
        <f t="shared" si="9"/>
        <v>0</v>
      </c>
      <c r="N18" s="26">
        <f t="shared" si="10"/>
        <v>0</v>
      </c>
      <c r="O18" s="26">
        <f t="shared" si="5"/>
        <v>1171.0483870967741</v>
      </c>
      <c r="P18" s="168">
        <f t="shared" si="11"/>
        <v>0</v>
      </c>
      <c r="Q18" s="26">
        <f t="shared" si="12"/>
        <v>0</v>
      </c>
      <c r="R18" s="197"/>
      <c r="S18" s="210"/>
    </row>
    <row r="19" spans="1:20" s="34" customFormat="1">
      <c r="A19" s="362">
        <f>'ADJ DETAIL-INPUT'!L$10</f>
        <v>2.0399999999999991</v>
      </c>
      <c r="B19" s="25" t="str">
        <f>TRIM(CONCATENATE('ADJ DETAIL-INPUT'!L$7," ",'ADJ DETAIL-INPUT'!L$8," ",'ADJ DETAIL-INPUT'!L$9))</f>
        <v>Regulatory Expense</v>
      </c>
      <c r="C19" s="13"/>
      <c r="D19" s="26">
        <v>48.1</v>
      </c>
      <c r="E19" s="26">
        <v>0</v>
      </c>
      <c r="F19" s="13"/>
      <c r="G19" s="28">
        <f>'ADJ DETAIL-INPUT'!L$55</f>
        <v>48.1</v>
      </c>
      <c r="H19" s="28">
        <f>'ADJ DETAIL-INPUT'!L$79</f>
        <v>0</v>
      </c>
      <c r="I19" s="49"/>
      <c r="J19" s="26">
        <f t="shared" si="7"/>
        <v>0</v>
      </c>
      <c r="K19" s="26">
        <f t="shared" si="8"/>
        <v>0</v>
      </c>
      <c r="L19" s="709"/>
      <c r="M19" s="26">
        <f t="shared" si="9"/>
        <v>0</v>
      </c>
      <c r="N19" s="26">
        <f t="shared" si="10"/>
        <v>0</v>
      </c>
      <c r="O19" s="26">
        <f t="shared" si="5"/>
        <v>-77.58064516129032</v>
      </c>
      <c r="P19" s="168">
        <f t="shared" si="11"/>
        <v>0</v>
      </c>
      <c r="Q19" s="26">
        <f t="shared" si="12"/>
        <v>0</v>
      </c>
      <c r="R19" s="197"/>
      <c r="S19" s="210"/>
    </row>
    <row r="20" spans="1:20" s="34" customFormat="1">
      <c r="A20" s="362">
        <f>'ADJ DETAIL-INPUT'!M$10</f>
        <v>2.0499999999999989</v>
      </c>
      <c r="B20" s="25" t="str">
        <f>TRIM(CONCATENATE('ADJ DETAIL-INPUT'!M$7," ",'ADJ DETAIL-INPUT'!M$8," ",'ADJ DETAIL-INPUT'!M$9))</f>
        <v>Injuries and Damages</v>
      </c>
      <c r="C20" s="13"/>
      <c r="D20" s="26">
        <v>-156.65</v>
      </c>
      <c r="E20" s="26">
        <v>0</v>
      </c>
      <c r="F20" s="13"/>
      <c r="G20" s="28">
        <f>'ADJ DETAIL-INPUT'!M$55</f>
        <v>-156.65</v>
      </c>
      <c r="H20" s="28">
        <f>'ADJ DETAIL-INPUT'!M$79</f>
        <v>0</v>
      </c>
      <c r="I20" s="49"/>
      <c r="J20" s="26">
        <f t="shared" si="7"/>
        <v>0</v>
      </c>
      <c r="K20" s="26">
        <f t="shared" si="8"/>
        <v>0</v>
      </c>
      <c r="L20" s="709"/>
      <c r="M20" s="26">
        <f t="shared" si="9"/>
        <v>0</v>
      </c>
      <c r="N20" s="26">
        <f t="shared" si="10"/>
        <v>0</v>
      </c>
      <c r="O20" s="26">
        <f t="shared" si="5"/>
        <v>252.66129032258067</v>
      </c>
      <c r="P20" s="168">
        <f t="shared" si="11"/>
        <v>0</v>
      </c>
      <c r="Q20" s="26">
        <f t="shared" si="12"/>
        <v>0</v>
      </c>
      <c r="R20" s="197"/>
      <c r="S20" s="210"/>
    </row>
    <row r="21" spans="1:20" s="112" customFormat="1">
      <c r="A21" s="362">
        <f>'ADJ DETAIL-INPUT'!N$10</f>
        <v>2.0599999999999987</v>
      </c>
      <c r="B21" s="25" t="str">
        <f>TRIM(CONCATENATE('ADJ DETAIL-INPUT'!N$7," ",'ADJ DETAIL-INPUT'!N$8," ",'ADJ DETAIL-INPUT'!N$9))</f>
        <v>FIT/DFIT/ ITC/PTC Expense</v>
      </c>
      <c r="C21" s="13"/>
      <c r="D21" s="26">
        <v>-213</v>
      </c>
      <c r="E21" s="26">
        <v>0</v>
      </c>
      <c r="F21" s="13"/>
      <c r="G21" s="28">
        <f>'ADJ DETAIL-INPUT'!N$55</f>
        <v>-213</v>
      </c>
      <c r="H21" s="28">
        <f>'ADJ DETAIL-INPUT'!N$79</f>
        <v>0</v>
      </c>
      <c r="I21" s="49"/>
      <c r="J21" s="26">
        <f t="shared" si="7"/>
        <v>0</v>
      </c>
      <c r="K21" s="26">
        <f t="shared" si="8"/>
        <v>0</v>
      </c>
      <c r="L21" s="709"/>
      <c r="M21" s="26">
        <f t="shared" si="9"/>
        <v>0</v>
      </c>
      <c r="N21" s="26">
        <f t="shared" si="10"/>
        <v>0</v>
      </c>
      <c r="O21" s="26">
        <f t="shared" si="5"/>
        <v>343.54838709677421</v>
      </c>
      <c r="P21" s="168">
        <f t="shared" si="11"/>
        <v>0</v>
      </c>
      <c r="Q21" s="26">
        <f t="shared" si="12"/>
        <v>0</v>
      </c>
      <c r="R21" s="198"/>
      <c r="S21" s="210"/>
    </row>
    <row r="22" spans="1:20">
      <c r="A22" s="362">
        <f>'ADJ DETAIL-INPUT'!O$10</f>
        <v>2.0699999999999985</v>
      </c>
      <c r="B22" s="25" t="str">
        <f>TRIM(CONCATENATE('ADJ DETAIL-INPUT'!O$7," ",'ADJ DETAIL-INPUT'!O$8," ",'ADJ DETAIL-INPUT'!O$9))</f>
        <v>Office Space Charges to Subsidiaries</v>
      </c>
      <c r="D22" s="26">
        <v>10.4</v>
      </c>
      <c r="E22" s="26">
        <v>0</v>
      </c>
      <c r="G22" s="28">
        <f>'ADJ DETAIL-INPUT'!O$55</f>
        <v>10.4</v>
      </c>
      <c r="H22" s="28">
        <f>'ADJ DETAIL-INPUT'!O$79</f>
        <v>0</v>
      </c>
      <c r="I22" s="49"/>
      <c r="J22" s="26">
        <f t="shared" si="7"/>
        <v>0</v>
      </c>
      <c r="K22" s="26">
        <f t="shared" si="8"/>
        <v>0</v>
      </c>
      <c r="L22" s="709"/>
      <c r="M22" s="26">
        <f t="shared" si="9"/>
        <v>0</v>
      </c>
      <c r="N22" s="26">
        <f t="shared" si="10"/>
        <v>0</v>
      </c>
      <c r="O22" s="26">
        <f t="shared" si="5"/>
        <v>-16.774193548387096</v>
      </c>
      <c r="P22" s="168">
        <f t="shared" si="11"/>
        <v>0</v>
      </c>
      <c r="Q22" s="26">
        <f t="shared" si="12"/>
        <v>0</v>
      </c>
      <c r="S22" s="210"/>
    </row>
    <row r="23" spans="1:20" s="112" customFormat="1">
      <c r="A23" s="362">
        <f>'ADJ DETAIL-INPUT'!P$10</f>
        <v>2.0799999999999983</v>
      </c>
      <c r="B23" s="25" t="str">
        <f>TRIM(CONCATENATE('ADJ DETAIL-INPUT'!P$7," ",'ADJ DETAIL-INPUT'!P$8," ",'ADJ DETAIL-INPUT'!P$9))</f>
        <v>Restate Excise Taxes</v>
      </c>
      <c r="C23" s="13"/>
      <c r="D23" s="26">
        <v>40.950000000000003</v>
      </c>
      <c r="E23" s="26">
        <v>0</v>
      </c>
      <c r="F23" s="13"/>
      <c r="G23" s="28">
        <f>'ADJ DETAIL-INPUT'!P$55</f>
        <v>126.75</v>
      </c>
      <c r="H23" s="28">
        <f>'ADJ DETAIL-INPUT'!P$79</f>
        <v>0</v>
      </c>
      <c r="I23" s="49"/>
      <c r="J23" s="26">
        <f t="shared" si="7"/>
        <v>85.8</v>
      </c>
      <c r="K23" s="26">
        <f t="shared" si="8"/>
        <v>0</v>
      </c>
      <c r="L23" s="709"/>
      <c r="M23" s="26">
        <f t="shared" si="9"/>
        <v>-138.38709677419354</v>
      </c>
      <c r="N23" s="26">
        <f t="shared" si="10"/>
        <v>0</v>
      </c>
      <c r="O23" s="26">
        <f t="shared" si="5"/>
        <v>-204.43548387096774</v>
      </c>
      <c r="P23" s="168">
        <f t="shared" si="11"/>
        <v>-138.38709677419354</v>
      </c>
      <c r="Q23" s="26">
        <f t="shared" si="12"/>
        <v>-138.38709677419354</v>
      </c>
      <c r="R23" s="198"/>
    </row>
    <row r="24" spans="1:20" s="112" customFormat="1">
      <c r="A24" s="362">
        <f>'ADJ DETAIL-INPUT'!Q$10</f>
        <v>2.0899999999999981</v>
      </c>
      <c r="B24" s="25" t="str">
        <f>TRIM(CONCATENATE('ADJ DETAIL-INPUT'!Q$7," ",'ADJ DETAIL-INPUT'!Q$8," ",'ADJ DETAIL-INPUT'!Q$9))</f>
        <v>Net Gains / Losses</v>
      </c>
      <c r="C24" s="13"/>
      <c r="D24" s="26">
        <v>52.650000000000006</v>
      </c>
      <c r="E24" s="26">
        <v>0</v>
      </c>
      <c r="F24" s="13"/>
      <c r="G24" s="28">
        <f>'ADJ DETAIL-INPUT'!Q$55</f>
        <v>58.5</v>
      </c>
      <c r="H24" s="28">
        <f>'ADJ DETAIL-INPUT'!Q$79</f>
        <v>0</v>
      </c>
      <c r="I24" s="49"/>
      <c r="J24" s="26">
        <f t="shared" si="7"/>
        <v>5.8499999999999943</v>
      </c>
      <c r="K24" s="26">
        <f t="shared" si="8"/>
        <v>0</v>
      </c>
      <c r="L24" s="709"/>
      <c r="M24" s="26">
        <f t="shared" si="9"/>
        <v>-9.4354838709677331</v>
      </c>
      <c r="N24" s="26">
        <f t="shared" si="10"/>
        <v>0</v>
      </c>
      <c r="O24" s="26">
        <f t="shared" si="5"/>
        <v>-94.354838709677423</v>
      </c>
      <c r="P24" s="168">
        <f t="shared" si="11"/>
        <v>-9.4354838709677331</v>
      </c>
      <c r="Q24" s="26">
        <f t="shared" si="12"/>
        <v>-9.4354838709677331</v>
      </c>
      <c r="R24" s="198"/>
      <c r="S24" s="210"/>
      <c r="T24" s="211"/>
    </row>
    <row r="25" spans="1:20">
      <c r="A25" s="362">
        <f>'ADJ DETAIL-INPUT'!R$10</f>
        <v>2.0999999999999979</v>
      </c>
      <c r="B25" s="25" t="str">
        <f>TRIM(CONCATENATE('ADJ DETAIL-INPUT'!R$7," ",'ADJ DETAIL-INPUT'!R$8," ",'ADJ DETAIL-INPUT'!R$9))</f>
        <v>Weather Normalization</v>
      </c>
      <c r="D25" s="26">
        <v>-4374.5</v>
      </c>
      <c r="E25" s="26">
        <v>0</v>
      </c>
      <c r="G25" s="28">
        <f>'ADJ DETAIL-INPUT'!R$55</f>
        <v>-4374.5</v>
      </c>
      <c r="H25" s="28">
        <f>'ADJ DETAIL-INPUT'!R$79</f>
        <v>0</v>
      </c>
      <c r="I25" s="121"/>
      <c r="J25" s="26">
        <f t="shared" si="7"/>
        <v>0</v>
      </c>
      <c r="K25" s="26">
        <f t="shared" si="8"/>
        <v>0</v>
      </c>
      <c r="L25" s="709"/>
      <c r="M25" s="26">
        <f t="shared" si="9"/>
        <v>0</v>
      </c>
      <c r="N25" s="26">
        <f t="shared" si="10"/>
        <v>0</v>
      </c>
      <c r="O25" s="26">
        <f t="shared" si="5"/>
        <v>7055.6451612903229</v>
      </c>
      <c r="P25" s="168">
        <f t="shared" si="11"/>
        <v>0</v>
      </c>
      <c r="Q25" s="26">
        <f t="shared" si="12"/>
        <v>0</v>
      </c>
      <c r="T25" s="212"/>
    </row>
    <row r="26" spans="1:20" s="112" customFormat="1">
      <c r="A26" s="362">
        <f>'ADJ DETAIL-INPUT'!S$10</f>
        <v>2.1099999999999977</v>
      </c>
      <c r="B26" s="25" t="str">
        <f>TRIM(CONCATENATE('ADJ DETAIL-INPUT'!S$7," ",'ADJ DETAIL-INPUT'!S$8," ",'ADJ DETAIL-INPUT'!S$9))</f>
        <v>Eliminate Adder Schedules</v>
      </c>
      <c r="C26" s="13"/>
      <c r="D26" s="26">
        <v>0</v>
      </c>
      <c r="E26" s="26">
        <v>0</v>
      </c>
      <c r="F26" s="13"/>
      <c r="G26" s="28">
        <f>'ADJ DETAIL-INPUT'!S$55</f>
        <v>0</v>
      </c>
      <c r="H26" s="28">
        <f>'ADJ DETAIL-INPUT'!T$79</f>
        <v>0</v>
      </c>
      <c r="I26" s="49"/>
      <c r="J26" s="26">
        <f t="shared" ref="J26" si="19">G26-D26</f>
        <v>0</v>
      </c>
      <c r="K26" s="26">
        <f t="shared" ref="K26" si="20">H26-E26</f>
        <v>0</v>
      </c>
      <c r="L26" s="13"/>
      <c r="M26" s="26">
        <f t="shared" ref="M26" si="21">J26/$M$8*-1</f>
        <v>0</v>
      </c>
      <c r="N26" s="26">
        <f t="shared" ref="N26" si="22">K26*$N$8/$M$8</f>
        <v>0</v>
      </c>
      <c r="O26" s="26">
        <f t="shared" ref="O26" si="23">(H26*$N$8/$M$8)-(G26/$M$8)</f>
        <v>0</v>
      </c>
      <c r="P26" s="168">
        <f t="shared" ref="P26" si="24">SUM(M26:N26)</f>
        <v>0</v>
      </c>
      <c r="Q26" s="26">
        <f t="shared" si="12"/>
        <v>0</v>
      </c>
      <c r="R26" s="198"/>
      <c r="S26" s="210"/>
    </row>
    <row r="27" spans="1:20" s="112" customFormat="1">
      <c r="A27" s="362">
        <f>'ADJ DETAIL-INPUT'!T$10</f>
        <v>2.1199999999999974</v>
      </c>
      <c r="B27" s="25" t="str">
        <f>TRIM(CONCATENATE('ADJ DETAIL-INPUT'!T$7," ",'ADJ DETAIL-INPUT'!T$8," ",'ADJ DETAIL-INPUT'!T$9))</f>
        <v>Misc. Restating Expenses</v>
      </c>
      <c r="C27" s="13"/>
      <c r="D27" s="26">
        <v>-1.3</v>
      </c>
      <c r="E27" s="26">
        <v>0</v>
      </c>
      <c r="F27" s="13"/>
      <c r="G27" s="28">
        <f>'ADJ DETAIL-INPUT'!T$55</f>
        <v>-1.3</v>
      </c>
      <c r="H27" s="28">
        <f>'ADJ DETAIL-INPUT'!T$79</f>
        <v>0</v>
      </c>
      <c r="I27" s="49"/>
      <c r="J27" s="26">
        <f t="shared" ref="J27:K29" si="25">G27-D27</f>
        <v>0</v>
      </c>
      <c r="K27" s="26">
        <f t="shared" si="25"/>
        <v>0</v>
      </c>
      <c r="L27" s="13"/>
      <c r="M27" s="26">
        <f t="shared" ref="M27:M32" si="26">J27/$M$8*-1</f>
        <v>0</v>
      </c>
      <c r="N27" s="26">
        <f t="shared" ref="N27:N32" si="27">K27*$N$8/$M$8</f>
        <v>0</v>
      </c>
      <c r="O27" s="26">
        <f>(H27*$N$8/$M$8)-(G27/$M$8)</f>
        <v>2.096774193548387</v>
      </c>
      <c r="P27" s="168">
        <f>SUM(M27:N27)</f>
        <v>0</v>
      </c>
      <c r="Q27" s="26">
        <f t="shared" si="12"/>
        <v>0</v>
      </c>
      <c r="R27" s="198"/>
      <c r="S27" s="210"/>
    </row>
    <row r="28" spans="1:20" s="34" customFormat="1">
      <c r="A28" s="362">
        <f>'ADJ DETAIL-INPUT'!U$10</f>
        <v>2.1299999999999972</v>
      </c>
      <c r="B28" s="25" t="str">
        <f>TRIM(CONCATENATE('ADJ DETAIL-INPUT'!U$7," ",'ADJ DETAIL-INPUT'!U$8," ",'ADJ DETAIL-INPUT'!U$9))</f>
        <v>Eliminate WA Power Cost Defer</v>
      </c>
      <c r="C28" s="13"/>
      <c r="D28" s="26">
        <v>1703</v>
      </c>
      <c r="E28" s="26">
        <v>0</v>
      </c>
      <c r="F28" s="13"/>
      <c r="G28" s="28">
        <f>'ADJ DETAIL-INPUT'!U$55</f>
        <v>1703</v>
      </c>
      <c r="H28" s="28">
        <f>'ADJ DETAIL-INPUT'!U$79</f>
        <v>0</v>
      </c>
      <c r="I28" s="49"/>
      <c r="J28" s="26">
        <f t="shared" si="25"/>
        <v>0</v>
      </c>
      <c r="K28" s="26">
        <f t="shared" si="25"/>
        <v>0</v>
      </c>
      <c r="L28" s="709"/>
      <c r="M28" s="26">
        <f t="shared" si="26"/>
        <v>0</v>
      </c>
      <c r="N28" s="26">
        <f t="shared" si="27"/>
        <v>0</v>
      </c>
      <c r="O28" s="26">
        <f>(H28*$N$8/$M$8)-(G28/$M$8)</f>
        <v>-2746.7741935483873</v>
      </c>
      <c r="P28" s="168">
        <f>SUM(M28:N28)</f>
        <v>0</v>
      </c>
      <c r="Q28" s="26">
        <f t="shared" si="12"/>
        <v>0</v>
      </c>
      <c r="R28" s="197"/>
    </row>
    <row r="29" spans="1:20" s="34" customFormat="1" ht="12" customHeight="1">
      <c r="A29" s="362">
        <f>'ADJ DETAIL-INPUT'!V$10</f>
        <v>2.139999999999997</v>
      </c>
      <c r="B29" s="25" t="str">
        <f>TRIM(CONCATENATE('ADJ DETAIL-INPUT'!V$7," ",'ADJ DETAIL-INPUT'!V$8," ",'ADJ DETAIL-INPUT'!V$9))</f>
        <v>Nez Perce Settlement Adjustment</v>
      </c>
      <c r="C29" s="13"/>
      <c r="D29" s="26">
        <v>-9.1000000000000014</v>
      </c>
      <c r="E29" s="26">
        <v>0</v>
      </c>
      <c r="F29" s="13"/>
      <c r="G29" s="28">
        <f>'ADJ DETAIL-INPUT'!V$55</f>
        <v>-9.1000000000000014</v>
      </c>
      <c r="H29" s="28">
        <f>'ADJ DETAIL-INPUT'!V$79</f>
        <v>0</v>
      </c>
      <c r="I29" s="49"/>
      <c r="J29" s="26">
        <f t="shared" si="25"/>
        <v>0</v>
      </c>
      <c r="K29" s="26">
        <f t="shared" si="25"/>
        <v>0</v>
      </c>
      <c r="L29" s="709"/>
      <c r="M29" s="26">
        <f t="shared" si="26"/>
        <v>0</v>
      </c>
      <c r="N29" s="26">
        <f t="shared" si="27"/>
        <v>0</v>
      </c>
      <c r="O29" s="26">
        <f>(H29*$N$8/$M$8)-(G29/$M$8)</f>
        <v>14.677419354838712</v>
      </c>
      <c r="P29" s="168">
        <f>SUM(M29:N29)</f>
        <v>0</v>
      </c>
      <c r="Q29" s="26">
        <f t="shared" si="12"/>
        <v>0</v>
      </c>
      <c r="R29" s="197"/>
      <c r="S29" s="210"/>
    </row>
    <row r="30" spans="1:20" s="136" customFormat="1">
      <c r="A30" s="361">
        <f>'ADJ DETAIL-INPUT'!W$10</f>
        <v>2.1499999999999968</v>
      </c>
      <c r="B30" s="188" t="str">
        <f>TRIM(CONCATENATE('ADJ DETAIL-INPUT'!W$7," ",'ADJ DETAIL-INPUT'!W$8," ",'ADJ DETAIL-INPUT'!W$9))</f>
        <v>Restate Debt Interest</v>
      </c>
      <c r="C30" s="132"/>
      <c r="D30" s="26">
        <v>-737</v>
      </c>
      <c r="E30" s="26">
        <v>0</v>
      </c>
      <c r="F30" s="132"/>
      <c r="G30" s="625">
        <f>'ADJ DETAIL-INPUT'!W$55</f>
        <v>-869</v>
      </c>
      <c r="H30" s="625">
        <f>'ADJ DETAIL-INPUT'!W$79</f>
        <v>0</v>
      </c>
      <c r="I30" s="626"/>
      <c r="J30" s="23">
        <f>G30-D30</f>
        <v>-132</v>
      </c>
      <c r="K30" s="23">
        <f>H30-E30</f>
        <v>0</v>
      </c>
      <c r="L30" s="30"/>
      <c r="M30" s="26">
        <f>J30/$M$8*-1</f>
        <v>212.90322580645162</v>
      </c>
      <c r="N30" s="26">
        <f>K30*$N$8/$M$8</f>
        <v>0</v>
      </c>
      <c r="O30" s="26">
        <f>(H30*$N$8/$M$8)-(G30/$M$8)</f>
        <v>1401.6129032258063</v>
      </c>
      <c r="P30" s="168">
        <f>SUM(M30:N30)</f>
        <v>212.90322580645162</v>
      </c>
      <c r="Q30" s="23">
        <f t="shared" si="12"/>
        <v>212.90322580645162</v>
      </c>
      <c r="R30" s="148"/>
      <c r="S30" s="210"/>
    </row>
    <row r="31" spans="1:20" s="136" customFormat="1">
      <c r="A31" s="361">
        <f>'ADJ DETAIL-INPUT'!X$10</f>
        <v>2.1599999999999966</v>
      </c>
      <c r="B31" s="188" t="str">
        <f>TRIM(CONCATENATE('ADJ DETAIL-INPUT'!X$7," ",'ADJ DETAIL-INPUT'!X$8," ",'ADJ DETAIL-INPUT'!X$9))</f>
        <v>Restate Incentive Expenses</v>
      </c>
      <c r="C31" s="132"/>
      <c r="D31" s="167">
        <v>728.65000000000009</v>
      </c>
      <c r="E31" s="167">
        <v>0</v>
      </c>
      <c r="F31" s="132"/>
      <c r="G31" s="625">
        <f>'ADJ DETAIL-INPUT'!X$55</f>
        <v>728.65000000000009</v>
      </c>
      <c r="H31" s="625">
        <f>'ADJ DETAIL-INPUT'!X$79</f>
        <v>0</v>
      </c>
      <c r="I31" s="626"/>
      <c r="J31" s="191">
        <f t="shared" ref="J31:K32" si="28">G31-D31</f>
        <v>0</v>
      </c>
      <c r="K31" s="191">
        <f t="shared" si="28"/>
        <v>0</v>
      </c>
      <c r="L31" s="30"/>
      <c r="M31" s="167">
        <f t="shared" si="26"/>
        <v>0</v>
      </c>
      <c r="N31" s="167">
        <f t="shared" si="27"/>
        <v>0</v>
      </c>
      <c r="O31" s="26">
        <f t="shared" si="5"/>
        <v>-1175.2419354838712</v>
      </c>
      <c r="P31" s="168">
        <f t="shared" si="11"/>
        <v>0</v>
      </c>
      <c r="Q31" s="191">
        <f t="shared" si="12"/>
        <v>0</v>
      </c>
      <c r="R31" s="199"/>
      <c r="S31" s="210"/>
    </row>
    <row r="32" spans="1:20" s="136" customFormat="1">
      <c r="A32" s="361">
        <f>'ADJ DETAIL-INPUT'!Z$10</f>
        <v>2.1800000000000002</v>
      </c>
      <c r="B32" s="188" t="str">
        <f>TRIM(CONCATENATE('ADJ DETAIL-INPUT'!Z$7," ",'ADJ DETAIL-INPUT'!Z$8," ",'ADJ DETAIL-INPUT'!Z$9))</f>
        <v>Restate Long-Term Incentive P.</v>
      </c>
      <c r="C32" s="132"/>
      <c r="D32" s="26">
        <v>1604.2</v>
      </c>
      <c r="E32" s="26">
        <v>0</v>
      </c>
      <c r="F32" s="132"/>
      <c r="G32" s="625">
        <f>'ADJ DETAIL-INPUT'!Z$55</f>
        <v>154.69999999999999</v>
      </c>
      <c r="H32" s="625">
        <f>'ADJ DETAIL-INPUT'!Z$79</f>
        <v>0</v>
      </c>
      <c r="I32" s="626"/>
      <c r="J32" s="23">
        <f t="shared" si="28"/>
        <v>-1449.5</v>
      </c>
      <c r="K32" s="23">
        <f t="shared" si="28"/>
        <v>0</v>
      </c>
      <c r="L32" s="30"/>
      <c r="M32" s="26">
        <f t="shared" si="26"/>
        <v>2337.9032258064517</v>
      </c>
      <c r="N32" s="26">
        <f t="shared" si="27"/>
        <v>0</v>
      </c>
      <c r="O32" s="26">
        <f t="shared" si="5"/>
        <v>-249.51612903225805</v>
      </c>
      <c r="P32" s="168">
        <f t="shared" si="11"/>
        <v>2337.9032258064517</v>
      </c>
      <c r="Q32" s="23">
        <f t="shared" si="12"/>
        <v>2337.9032258064517</v>
      </c>
      <c r="R32" s="199"/>
      <c r="S32" s="210"/>
    </row>
    <row r="33" spans="1:19" s="98" customFormat="1" ht="2.25" customHeight="1">
      <c r="A33" s="362"/>
      <c r="B33" s="25"/>
      <c r="C33" s="13"/>
      <c r="D33" s="20"/>
      <c r="E33" s="20"/>
      <c r="F33" s="13"/>
      <c r="G33" s="128"/>
      <c r="H33" s="128"/>
      <c r="I33" s="49"/>
      <c r="J33" s="128"/>
      <c r="K33" s="20"/>
      <c r="L33" s="709"/>
      <c r="M33" s="20"/>
      <c r="N33" s="20"/>
      <c r="O33" s="26"/>
      <c r="P33" s="717"/>
      <c r="Q33" s="20"/>
      <c r="R33" s="218"/>
      <c r="S33" s="210"/>
    </row>
    <row r="34" spans="1:19" ht="13.5" thickBot="1">
      <c r="A34" s="361"/>
      <c r="B34" s="13" t="s">
        <v>84</v>
      </c>
      <c r="D34" s="32">
        <f>SUM(D14:D33)</f>
        <v>101405.39307499999</v>
      </c>
      <c r="E34" s="32">
        <f>SUM(E14:E33)</f>
        <v>1267795</v>
      </c>
      <c r="G34" s="32">
        <f>SUM(G14:G33)</f>
        <v>99914.777099999992</v>
      </c>
      <c r="H34" s="32">
        <f>SUM(H14:H33)</f>
        <v>1267795</v>
      </c>
      <c r="I34" s="47"/>
      <c r="J34" s="644">
        <f>SUM(J14:J33)</f>
        <v>-1490.6159749999999</v>
      </c>
      <c r="K34" s="32">
        <f>SUM(K14:K33)</f>
        <v>0</v>
      </c>
      <c r="L34" s="709"/>
      <c r="M34" s="32">
        <f>SUM(M14:M33)</f>
        <v>2404.2193145161291</v>
      </c>
      <c r="N34" s="32">
        <f>SUM(N14:N33)</f>
        <v>0</v>
      </c>
      <c r="O34" s="26">
        <f t="shared" si="5"/>
        <v>-12084.712258064479</v>
      </c>
      <c r="Q34" s="32">
        <f>SUM(Q14:Q33)</f>
        <v>2404.2193145161291</v>
      </c>
      <c r="R34" s="148"/>
      <c r="S34" s="210"/>
    </row>
    <row r="35" spans="1:19" ht="14.25" customHeight="1" thickTop="1">
      <c r="A35" s="361"/>
      <c r="B35" s="132"/>
      <c r="C35" s="132"/>
      <c r="D35" s="132"/>
      <c r="E35" s="132"/>
      <c r="G35" s="105"/>
      <c r="H35" s="23"/>
      <c r="I35" s="47"/>
      <c r="J35" s="24"/>
      <c r="K35" s="15"/>
      <c r="L35" s="709"/>
      <c r="O35" s="26">
        <f t="shared" si="5"/>
        <v>0</v>
      </c>
      <c r="Q35" s="15"/>
      <c r="R35" s="148"/>
      <c r="S35" s="210"/>
    </row>
    <row r="36" spans="1:19">
      <c r="A36" s="362">
        <f>'ADJ DETAIL-INPUT'!AD$10</f>
        <v>3</v>
      </c>
      <c r="B36" s="188" t="str">
        <f>TRIM(CONCATENATE('ADJ DETAIL-INPUT'!AD$7," ",'ADJ DETAIL-INPUT'!AD$8," ",'ADJ DETAIL-INPUT'!AD$9))</f>
        <v>Pro Forma Power Supply</v>
      </c>
      <c r="C36" s="132"/>
      <c r="D36" s="28">
        <v>-2450.5</v>
      </c>
      <c r="E36" s="28">
        <v>0</v>
      </c>
      <c r="G36" s="28">
        <f>'ADJ DETAIL-INPUT'!AD$55</f>
        <v>8211.4500000000007</v>
      </c>
      <c r="H36" s="28">
        <f>'ADJ DETAIL-INPUT'!AD$79</f>
        <v>0</v>
      </c>
      <c r="I36" s="121"/>
      <c r="J36" s="26">
        <f t="shared" ref="J36" si="29">G36-D36</f>
        <v>10661.95</v>
      </c>
      <c r="K36" s="26">
        <f t="shared" ref="K36" si="30">H36-E36</f>
        <v>0</v>
      </c>
      <c r="L36" s="709"/>
      <c r="M36" s="167">
        <f t="shared" ref="M36" si="31">J36/$M$8*-1</f>
        <v>-17196.693548387098</v>
      </c>
      <c r="N36" s="26">
        <f t="shared" ref="N36" si="32">K36*$N$8/$M$8</f>
        <v>0</v>
      </c>
      <c r="O36" s="26">
        <f t="shared" si="5"/>
        <v>-13244.274193548388</v>
      </c>
      <c r="P36" s="168">
        <f t="shared" ref="P36" si="33">SUM(M36:N36)</f>
        <v>-17196.693548387098</v>
      </c>
      <c r="Q36" s="26">
        <f t="shared" ref="Q36:Q46" si="34">SUM(M36:N36)</f>
        <v>-17196.693548387098</v>
      </c>
      <c r="R36" s="148"/>
      <c r="S36" s="210"/>
    </row>
    <row r="37" spans="1:19">
      <c r="A37" s="362">
        <f>'ADJ DETAIL-INPUT'!AE$10</f>
        <v>3.01</v>
      </c>
      <c r="B37" s="188" t="str">
        <f>TRIM(CONCATENATE('ADJ DETAIL-INPUT'!AE$7," ",'ADJ DETAIL-INPUT'!AE$8," ",'ADJ DETAIL-INPUT'!AE$9))</f>
        <v>Pro Forma Transmission Rev/Exp</v>
      </c>
      <c r="C37" s="132"/>
      <c r="D37" s="28">
        <v>-70.849999999999994</v>
      </c>
      <c r="E37" s="28">
        <v>0</v>
      </c>
      <c r="G37" s="28">
        <f>'ADJ DETAIL-INPUT'!AE$55</f>
        <v>59.150000000000006</v>
      </c>
      <c r="H37" s="28">
        <f>'ADJ DETAIL-INPUT'!AE$79</f>
        <v>0</v>
      </c>
      <c r="I37" s="49"/>
      <c r="J37" s="26">
        <f t="shared" ref="J37:K49" si="35">G37-D37</f>
        <v>130</v>
      </c>
      <c r="K37" s="26">
        <f t="shared" si="35"/>
        <v>0</v>
      </c>
      <c r="L37" s="709"/>
      <c r="M37" s="26">
        <f t="shared" ref="M37:M49" si="36">J37/$M$8*-1</f>
        <v>-209.67741935483872</v>
      </c>
      <c r="N37" s="26">
        <f t="shared" ref="N37:N49" si="37">K37*$N$8/$M$8</f>
        <v>0</v>
      </c>
      <c r="O37" s="26">
        <f t="shared" ref="O37:O49" si="38">(H37*$N$8/$M$8)-(G37/$M$8)</f>
        <v>-95.403225806451616</v>
      </c>
      <c r="P37" s="168">
        <f t="shared" ref="P37:P49" si="39">SUM(M37:N37)</f>
        <v>-209.67741935483872</v>
      </c>
      <c r="Q37" s="26">
        <f t="shared" si="34"/>
        <v>-209.67741935483872</v>
      </c>
      <c r="R37" s="148"/>
      <c r="S37" s="210"/>
    </row>
    <row r="38" spans="1:19">
      <c r="A38" s="362">
        <f>'ADJ DETAIL-INPUT'!AF$10</f>
        <v>3.0199999999999996</v>
      </c>
      <c r="B38" s="188" t="str">
        <f>TRIM(CONCATENATE('ADJ DETAIL-INPUT'!AF$7," ",'ADJ DETAIL-INPUT'!AF$8," ",'ADJ DETAIL-INPUT'!AF$9))</f>
        <v>Pro Forma Labor Non-Exec</v>
      </c>
      <c r="C38" s="132"/>
      <c r="D38" s="28">
        <v>-2502.6332499999999</v>
      </c>
      <c r="E38" s="28">
        <v>0</v>
      </c>
      <c r="G38" s="28">
        <f>'ADJ DETAIL-INPUT'!AF$55</f>
        <v>-1872.1332499999999</v>
      </c>
      <c r="H38" s="28">
        <f>'ADJ DETAIL-INPUT'!AF$79</f>
        <v>0</v>
      </c>
      <c r="I38" s="49"/>
      <c r="J38" s="26">
        <f t="shared" si="35"/>
        <v>630.5</v>
      </c>
      <c r="K38" s="26">
        <f t="shared" si="35"/>
        <v>0</v>
      </c>
      <c r="L38" s="709"/>
      <c r="M38" s="26">
        <f t="shared" si="36"/>
        <v>-1016.9354838709678</v>
      </c>
      <c r="N38" s="26">
        <f t="shared" si="37"/>
        <v>0</v>
      </c>
      <c r="O38" s="26">
        <f t="shared" si="38"/>
        <v>3019.569758064516</v>
      </c>
      <c r="P38" s="168">
        <f t="shared" si="39"/>
        <v>-1016.9354838709678</v>
      </c>
      <c r="Q38" s="26">
        <f t="shared" si="34"/>
        <v>-1016.9354838709678</v>
      </c>
      <c r="R38" s="148"/>
      <c r="S38" s="210"/>
    </row>
    <row r="39" spans="1:19" ht="12" customHeight="1">
      <c r="A39" s="362">
        <f>'ADJ DETAIL-INPUT'!AG$10</f>
        <v>3.0299999999999994</v>
      </c>
      <c r="B39" s="188" t="str">
        <f>TRIM(CONCATENATE('ADJ DETAIL-INPUT'!AG$7," ",'ADJ DETAIL-INPUT'!AG$8," ",'ADJ DETAIL-INPUT'!AG$9))</f>
        <v>Pro Forma Labor Exec</v>
      </c>
      <c r="C39" s="132"/>
      <c r="D39" s="28">
        <v>-143</v>
      </c>
      <c r="E39" s="28">
        <v>0</v>
      </c>
      <c r="G39" s="28">
        <f>'ADJ DETAIL-INPUT'!AG$55</f>
        <v>-78.650000000000006</v>
      </c>
      <c r="H39" s="28">
        <f>'ADJ DETAIL-INPUT'!AG$79</f>
        <v>0</v>
      </c>
      <c r="I39" s="49"/>
      <c r="J39" s="26">
        <f t="shared" si="35"/>
        <v>64.349999999999994</v>
      </c>
      <c r="K39" s="26">
        <f t="shared" si="35"/>
        <v>0</v>
      </c>
      <c r="L39" s="709"/>
      <c r="M39" s="26">
        <f t="shared" si="36"/>
        <v>-103.79032258064515</v>
      </c>
      <c r="N39" s="26">
        <f t="shared" si="37"/>
        <v>0</v>
      </c>
      <c r="O39" s="26">
        <f t="shared" si="38"/>
        <v>126.85483870967742</v>
      </c>
      <c r="P39" s="168">
        <f t="shared" si="39"/>
        <v>-103.79032258064515</v>
      </c>
      <c r="Q39" s="26">
        <f t="shared" si="34"/>
        <v>-103.79032258064515</v>
      </c>
      <c r="R39" s="148"/>
      <c r="S39" s="210"/>
    </row>
    <row r="40" spans="1:19">
      <c r="A40" s="362">
        <f>'ADJ DETAIL-INPUT'!AH$10</f>
        <v>3.0399999999999991</v>
      </c>
      <c r="B40" s="188" t="str">
        <f>TRIM(CONCATENATE('ADJ DETAIL-INPUT'!AH$7," ",'ADJ DETAIL-INPUT'!AH$8," ",'ADJ DETAIL-INPUT'!AH$9))</f>
        <v>Pro Forma Employee Benefits</v>
      </c>
      <c r="C40" s="132"/>
      <c r="D40" s="28">
        <v>-1550.25</v>
      </c>
      <c r="E40" s="28">
        <v>0</v>
      </c>
      <c r="G40" s="28">
        <f>'ADJ DETAIL-INPUT'!AH$55</f>
        <v>-2291.25</v>
      </c>
      <c r="H40" s="28">
        <f>'ADJ DETAIL-INPUT'!AH$79</f>
        <v>0</v>
      </c>
      <c r="I40" s="49"/>
      <c r="J40" s="26">
        <f t="shared" si="35"/>
        <v>-741</v>
      </c>
      <c r="K40" s="26">
        <f t="shared" si="35"/>
        <v>0</v>
      </c>
      <c r="M40" s="26">
        <f t="shared" si="36"/>
        <v>1195.1612903225807</v>
      </c>
      <c r="N40" s="26">
        <f t="shared" si="37"/>
        <v>0</v>
      </c>
      <c r="O40" s="26">
        <f t="shared" si="38"/>
        <v>3695.5645161290322</v>
      </c>
      <c r="P40" s="168">
        <f t="shared" si="39"/>
        <v>1195.1612903225807</v>
      </c>
      <c r="Q40" s="26">
        <f t="shared" si="34"/>
        <v>1195.1612903225807</v>
      </c>
      <c r="R40" s="196"/>
      <c r="S40" s="214"/>
    </row>
    <row r="41" spans="1:19">
      <c r="A41" s="362">
        <f>'ADJ DETAIL-INPUT'!AI$10</f>
        <v>3.0499999999999989</v>
      </c>
      <c r="B41" s="25" t="str">
        <f>TRIM(CONCATENATE('ADJ DETAIL-INPUT'!AI$7," ",'ADJ DETAIL-INPUT'!AI$8," ",'ADJ DETAIL-INPUT'!AI$9))</f>
        <v>Pro Forma Insurance Expense</v>
      </c>
      <c r="D41" s="28">
        <v>-168.35000000000002</v>
      </c>
      <c r="E41" s="28">
        <v>0</v>
      </c>
      <c r="G41" s="28">
        <f>'ADJ DETAIL-INPUT'!AI$55</f>
        <v>0</v>
      </c>
      <c r="H41" s="28">
        <f>'ADJ DETAIL-INPUT'!AI$79</f>
        <v>0</v>
      </c>
      <c r="I41" s="49"/>
      <c r="J41" s="26">
        <f t="shared" si="35"/>
        <v>168.35000000000002</v>
      </c>
      <c r="K41" s="26">
        <f t="shared" si="35"/>
        <v>0</v>
      </c>
      <c r="M41" s="167">
        <f t="shared" si="36"/>
        <v>-271.53225806451616</v>
      </c>
      <c r="N41" s="26">
        <f t="shared" si="37"/>
        <v>0</v>
      </c>
      <c r="O41" s="26">
        <f t="shared" si="38"/>
        <v>0</v>
      </c>
      <c r="P41" s="168">
        <f t="shared" si="39"/>
        <v>-271.53225806451616</v>
      </c>
      <c r="Q41" s="26">
        <f t="shared" si="34"/>
        <v>-271.53225806451616</v>
      </c>
      <c r="R41" s="196"/>
      <c r="S41" s="214"/>
    </row>
    <row r="42" spans="1:19" s="34" customFormat="1">
      <c r="A42" s="362">
        <f>'ADJ DETAIL-INPUT'!AJ$10</f>
        <v>3.0599999999999987</v>
      </c>
      <c r="B42" s="25" t="str">
        <f>TRIM(CONCATENATE('ADJ DETAIL-INPUT'!AJ$7," ",'ADJ DETAIL-INPUT'!AJ$8," ",'ADJ DETAIL-INPUT'!AJ$9))</f>
        <v>Pro Forma Property Tax</v>
      </c>
      <c r="C42" s="13"/>
      <c r="D42" s="26">
        <v>-2067.65</v>
      </c>
      <c r="E42" s="26">
        <v>0</v>
      </c>
      <c r="F42" s="13"/>
      <c r="G42" s="28">
        <f>'ADJ DETAIL-INPUT'!AJ$55</f>
        <v>-2067.65</v>
      </c>
      <c r="H42" s="28">
        <f>'ADJ DETAIL-INPUT'!AJ$79</f>
        <v>0</v>
      </c>
      <c r="I42" s="49"/>
      <c r="J42" s="26">
        <f>G42-D42</f>
        <v>0</v>
      </c>
      <c r="K42" s="26">
        <f>H42-E42</f>
        <v>0</v>
      </c>
      <c r="L42" s="709"/>
      <c r="M42" s="26">
        <f>J42/$M$8*-1</f>
        <v>0</v>
      </c>
      <c r="N42" s="26">
        <f>K42*$N$8/$M$8</f>
        <v>0</v>
      </c>
      <c r="O42" s="26">
        <f>(H42*$N$8/$M$8)-(G42/$M$8)</f>
        <v>3334.9193548387098</v>
      </c>
      <c r="P42" s="168">
        <f>SUM(M42:N42)</f>
        <v>0</v>
      </c>
      <c r="Q42" s="26">
        <f t="shared" si="34"/>
        <v>0</v>
      </c>
      <c r="R42" s="197"/>
      <c r="S42" s="210"/>
    </row>
    <row r="43" spans="1:19" s="34" customFormat="1">
      <c r="A43" s="362">
        <f>'ADJ DETAIL-INPUT'!AK$10</f>
        <v>3.0699999999999985</v>
      </c>
      <c r="B43" s="25" t="str">
        <f>TRIM(CONCATENATE('ADJ DETAIL-INPUT'!AK$7," ",'ADJ DETAIL-INPUT'!AK$8," ",'ADJ DETAIL-INPUT'!AK$9))</f>
        <v>Pro Forma Information Tech/Serv Exp</v>
      </c>
      <c r="C43" s="13"/>
      <c r="D43" s="26">
        <v>-1091.3499999999999</v>
      </c>
      <c r="E43" s="26">
        <v>0</v>
      </c>
      <c r="F43" s="13"/>
      <c r="G43" s="28">
        <f>'ADJ DETAIL-INPUT'!AK$55</f>
        <v>-218.39415</v>
      </c>
      <c r="H43" s="28">
        <f>'ADJ DETAIL-INPUT'!AK$79</f>
        <v>0</v>
      </c>
      <c r="I43" s="49"/>
      <c r="J43" s="26">
        <f>G43-D43</f>
        <v>872.95584999999994</v>
      </c>
      <c r="K43" s="26">
        <f>H43-E43</f>
        <v>0</v>
      </c>
      <c r="L43" s="709"/>
      <c r="M43" s="26">
        <f>J43/$M$8*-1</f>
        <v>-1407.9933064516129</v>
      </c>
      <c r="N43" s="26">
        <f>K43*$N$8/$M$8</f>
        <v>0</v>
      </c>
      <c r="O43" s="26">
        <f>(H43*$N$8/$M$8)-(G43/$M$8)</f>
        <v>352.24862903225807</v>
      </c>
      <c r="P43" s="168">
        <f>SUM(M43:N43)</f>
        <v>-1407.9933064516129</v>
      </c>
      <c r="Q43" s="26">
        <f t="shared" si="34"/>
        <v>-1407.9933064516129</v>
      </c>
      <c r="R43" s="197"/>
      <c r="S43" s="210"/>
    </row>
    <row r="44" spans="1:19" s="132" customFormat="1">
      <c r="A44" s="361">
        <f>'ADJ DETAIL-INPUT'!AL$10</f>
        <v>3.0799999999999983</v>
      </c>
      <c r="B44" s="188" t="str">
        <f>TRIM(CONCATENATE('ADJ DETAIL-INPUT'!AL$7," ",'ADJ DETAIL-INPUT'!AL$8," ",'ADJ DETAIL-INPUT'!AL$9))</f>
        <v>Pro Forma Lake Spokane Deferral</v>
      </c>
      <c r="D44" s="627">
        <v>-189.15</v>
      </c>
      <c r="E44" s="627">
        <v>0</v>
      </c>
      <c r="G44" s="627">
        <f>'ADJ DETAIL-INPUT'!AL$55</f>
        <v>-189.15</v>
      </c>
      <c r="H44" s="627">
        <f>'ADJ DETAIL-INPUT'!AL$79</f>
        <v>0</v>
      </c>
      <c r="I44" s="166"/>
      <c r="J44" s="26">
        <f t="shared" ref="J44" si="40">G44-D44</f>
        <v>0</v>
      </c>
      <c r="K44" s="26">
        <f t="shared" ref="K44" si="41">H44-E44</f>
        <v>0</v>
      </c>
      <c r="L44" s="30"/>
      <c r="M44" s="26">
        <f t="shared" ref="M44" si="42">J44/$M$8*-1</f>
        <v>0</v>
      </c>
      <c r="N44" s="26">
        <f t="shared" ref="N44" si="43">K44*$N$8/$M$8</f>
        <v>0</v>
      </c>
      <c r="O44" s="26">
        <f t="shared" ref="O44" si="44">(H44*$N$8/$M$8)-(G44/$M$8)</f>
        <v>305.08064516129031</v>
      </c>
      <c r="P44" s="168">
        <f t="shared" ref="P44" si="45">SUM(M44:N44)</f>
        <v>0</v>
      </c>
      <c r="Q44" s="26">
        <f t="shared" si="34"/>
        <v>0</v>
      </c>
      <c r="R44" s="148"/>
      <c r="S44" s="210"/>
    </row>
    <row r="45" spans="1:19" s="132" customFormat="1">
      <c r="A45" s="361">
        <f>'ADJ DETAIL-INPUT'!AM$10</f>
        <v>3.0899999999999981</v>
      </c>
      <c r="B45" s="188" t="str">
        <f>TRIM(CONCATENATE('ADJ DETAIL-INPUT'!AM$7," ",'ADJ DETAIL-INPUT'!AM$8," ",'ADJ DETAIL-INPUT'!AM$9))</f>
        <v>Pro Forma Revenue Normalization</v>
      </c>
      <c r="D45" s="627">
        <v>10143.900000000001</v>
      </c>
      <c r="E45" s="627">
        <v>0</v>
      </c>
      <c r="G45" s="627">
        <f>'ADJ DETAIL-INPUT'!AM$55</f>
        <v>10143.900000000001</v>
      </c>
      <c r="H45" s="627">
        <f>'ADJ DETAIL-INPUT'!AM$79</f>
        <v>0</v>
      </c>
      <c r="I45" s="166"/>
      <c r="J45" s="26">
        <f t="shared" ref="J45" si="46">G45-D45</f>
        <v>0</v>
      </c>
      <c r="K45" s="26">
        <f t="shared" ref="K45" si="47">H45-E45</f>
        <v>0</v>
      </c>
      <c r="L45" s="30"/>
      <c r="M45" s="26">
        <f t="shared" ref="M45" si="48">J45/$M$8*-1</f>
        <v>0</v>
      </c>
      <c r="N45" s="26">
        <f t="shared" ref="N45" si="49">K45*$N$8/$M$8</f>
        <v>0</v>
      </c>
      <c r="O45" s="26">
        <f t="shared" ref="O45" si="50">(H45*$N$8/$M$8)-(G45/$M$8)</f>
        <v>-16361.129032258066</v>
      </c>
      <c r="P45" s="168">
        <f t="shared" ref="P45" si="51">SUM(M45:N45)</f>
        <v>0</v>
      </c>
      <c r="Q45" s="26">
        <f t="shared" si="34"/>
        <v>0</v>
      </c>
      <c r="R45" s="148"/>
      <c r="S45" s="210"/>
    </row>
    <row r="46" spans="1:19" s="132" customFormat="1">
      <c r="A46" s="628">
        <f>'ADJ DETAIL-INPUT'!AN$10</f>
        <v>3.0999999999999979</v>
      </c>
      <c r="B46" s="471" t="str">
        <f>TRIM(CONCATENATE('ADJ DETAIL-INPUT'!AN$7," ",'ADJ DETAIL-INPUT'!AN$8," ",'ADJ DETAIL-INPUT'!AN$9))</f>
        <v>Pro Forma Major Maint-Hydro Thermal, Other</v>
      </c>
      <c r="C46" s="122"/>
      <c r="D46" s="625">
        <v>-1569.9381750000002</v>
      </c>
      <c r="E46" s="625">
        <v>0</v>
      </c>
      <c r="F46" s="122"/>
      <c r="G46" s="625">
        <f>'ADJ DETAIL-INPUT'!AN$55</f>
        <v>0</v>
      </c>
      <c r="H46" s="625">
        <f>'ADJ DETAIL-INPUT'!AN$79</f>
        <v>0</v>
      </c>
      <c r="I46" s="166"/>
      <c r="J46" s="23">
        <f t="shared" ref="J46" si="52">G46-D46</f>
        <v>1569.9381750000002</v>
      </c>
      <c r="K46" s="23">
        <f t="shared" ref="K46" si="53">H46-E46</f>
        <v>0</v>
      </c>
      <c r="L46" s="553"/>
      <c r="M46" s="23">
        <f t="shared" ref="M46" si="54">J46/$M$8*-1</f>
        <v>-2532.1583467741939</v>
      </c>
      <c r="N46" s="23">
        <f t="shared" ref="N46" si="55">K46*$N$8/$M$8</f>
        <v>0</v>
      </c>
      <c r="O46" s="26">
        <f t="shared" ref="O46" si="56">(H46*$N$8/$M$8)-(G46/$M$8)</f>
        <v>0</v>
      </c>
      <c r="P46" s="168">
        <f t="shared" ref="P46" si="57">SUM(M46:N46)</f>
        <v>-2532.1583467741939</v>
      </c>
      <c r="Q46" s="23">
        <f t="shared" si="34"/>
        <v>-2532.1583467741939</v>
      </c>
      <c r="R46" s="148"/>
      <c r="S46" s="210"/>
    </row>
    <row r="47" spans="1:19" s="132" customFormat="1">
      <c r="A47" s="628">
        <f>'ADJ DETAIL-INPUT'!AO$10</f>
        <v>3.1099999999999977</v>
      </c>
      <c r="B47" s="471" t="str">
        <f>TRIM(CONCATENATE('ADJ DETAIL-INPUT'!AO$7," ",'ADJ DETAIL-INPUT'!AO$8," ",'ADJ DETAIL-INPUT'!AO$9))</f>
        <v>Actual Capital Add Dec 2014 EOP</v>
      </c>
      <c r="C47" s="122"/>
      <c r="D47" s="625">
        <v>-2790.4</v>
      </c>
      <c r="E47" s="625">
        <v>35098</v>
      </c>
      <c r="F47" s="122"/>
      <c r="G47" s="625">
        <f>'ADJ DETAIL-INPUT'!AO$55</f>
        <v>-1756.3492923535314</v>
      </c>
      <c r="H47" s="625">
        <f>'ADJ DETAIL-INPUT'!AO$79</f>
        <v>-4371.2005786896552</v>
      </c>
      <c r="I47" s="166"/>
      <c r="J47" s="23">
        <f t="shared" ref="J47" si="58">G47-D47</f>
        <v>1034.0507076464687</v>
      </c>
      <c r="K47" s="23">
        <f t="shared" ref="K47" si="59">H47-E47</f>
        <v>-39469.200578689655</v>
      </c>
      <c r="L47" s="553"/>
      <c r="M47" s="23">
        <f t="shared" ref="M47" si="60">J47/$M$8*-1</f>
        <v>-1667.8237220104334</v>
      </c>
      <c r="N47" s="23">
        <f t="shared" ref="N47" si="61">K47*$N$8/$M$8</f>
        <v>-4640.8140680427041</v>
      </c>
      <c r="O47" s="26">
        <f t="shared" ref="O47" si="62">(H47*$N$8/$M$8)-(G47/$M$8)</f>
        <v>2318.8528551081545</v>
      </c>
      <c r="P47" s="168">
        <f t="shared" ref="P47" si="63">SUM(M47:N47)</f>
        <v>-6308.637790053137</v>
      </c>
      <c r="Q47" s="23">
        <f t="shared" ref="Q47" si="64">SUM(M47:N47)</f>
        <v>-6308.637790053137</v>
      </c>
      <c r="R47" s="148"/>
      <c r="S47" s="210"/>
    </row>
    <row r="48" spans="1:19" ht="13.5" thickBot="1">
      <c r="A48" s="628">
        <f>'ADJ DETAIL-INPUT'!AP$10</f>
        <v>3.13</v>
      </c>
      <c r="B48" s="471" t="str">
        <f>TRIM(CONCATENATE('ADJ DETAIL-INPUT'!AP$7," ",'ADJ DETAIL-INPUT'!AP$8," ",'ADJ DETAIL-INPUT'!AP$9))</f>
        <v>WA CS2 &amp; Colstrip O&amp;M</v>
      </c>
      <c r="C48" s="122"/>
      <c r="D48" s="629">
        <v>0</v>
      </c>
      <c r="E48" s="629">
        <v>0</v>
      </c>
      <c r="F48" s="15"/>
      <c r="G48" s="625">
        <f>'ADJ DETAIL-INPUT'!AP$55</f>
        <v>180.12423994499997</v>
      </c>
      <c r="H48" s="625">
        <f>'ADJ DETAIL-INPUT'!AP$79</f>
        <v>0</v>
      </c>
      <c r="I48" s="49"/>
      <c r="J48" s="23">
        <f t="shared" si="35"/>
        <v>180.12423994499997</v>
      </c>
      <c r="K48" s="23">
        <f t="shared" si="35"/>
        <v>0</v>
      </c>
      <c r="L48" s="23"/>
      <c r="M48" s="23">
        <f t="shared" si="36"/>
        <v>-290.52296765322575</v>
      </c>
      <c r="N48" s="23">
        <f t="shared" si="37"/>
        <v>0</v>
      </c>
      <c r="O48" s="23">
        <f t="shared" si="38"/>
        <v>-290.52296765322575</v>
      </c>
      <c r="P48" s="23">
        <f t="shared" si="39"/>
        <v>-290.52296765322575</v>
      </c>
      <c r="Q48" s="23">
        <f>SUM(M48:N50)</f>
        <v>-17445.611441227775</v>
      </c>
      <c r="R48" s="148"/>
      <c r="S48" s="210"/>
    </row>
    <row r="49" spans="1:22">
      <c r="A49" s="630">
        <f>'ADJ DETAIL-INPUT'!AR$10</f>
        <v>4.01</v>
      </c>
      <c r="B49" s="466" t="str">
        <f>TRIM(CONCATENATE('ADJ DETAIL-INPUT'!AR$7," ",'ADJ DETAIL-INPUT'!AR$8," ",'ADJ DETAIL-INPUT'!AR$9))</f>
        <v>Planned Capital Add 2015 EOP</v>
      </c>
      <c r="C49" s="631"/>
      <c r="D49" s="632">
        <v>-5056.0324950000004</v>
      </c>
      <c r="E49" s="632">
        <v>149733</v>
      </c>
      <c r="F49" s="456"/>
      <c r="G49" s="632">
        <f>'ADJ DETAIL-INPUT'!AR$55</f>
        <v>-2631.2657285818668</v>
      </c>
      <c r="H49" s="632">
        <f>'ADJ DETAIL-INPUT'!AR$79</f>
        <v>58095.338104278628</v>
      </c>
      <c r="I49" s="478"/>
      <c r="J49" s="633">
        <f t="shared" si="35"/>
        <v>2424.7667664181336</v>
      </c>
      <c r="K49" s="633">
        <f t="shared" si="35"/>
        <v>-91637.661895721365</v>
      </c>
      <c r="L49" s="479"/>
      <c r="M49" s="634">
        <f t="shared" si="36"/>
        <v>-3910.9141393840864</v>
      </c>
      <c r="N49" s="635">
        <f t="shared" si="37"/>
        <v>-10774.815406771109</v>
      </c>
      <c r="O49" s="26">
        <f t="shared" si="38"/>
        <v>11074.864316748031</v>
      </c>
      <c r="P49" s="168">
        <f t="shared" si="39"/>
        <v>-14685.729546155195</v>
      </c>
      <c r="Q49" s="633">
        <f t="shared" ref="Q49:Q53" si="65">SUM(M49:N49)</f>
        <v>-14685.729546155195</v>
      </c>
      <c r="R49" s="148"/>
      <c r="S49" s="210"/>
    </row>
    <row r="50" spans="1:22">
      <c r="A50" s="636">
        <f>'ADJ DETAIL-INPUT'!AS$10</f>
        <v>4.0199999999999996</v>
      </c>
      <c r="B50" s="471" t="str">
        <f>TRIM(CONCATENATE('ADJ DETAIL-INPUT'!AS$7," ",'ADJ DETAIL-INPUT'!AS$8," ",'ADJ DETAIL-INPUT'!AS$9))</f>
        <v>Planned Capital Add 2016 AMA</v>
      </c>
      <c r="C50" s="122"/>
      <c r="D50" s="24">
        <v>-1754.8784350000001</v>
      </c>
      <c r="E50" s="24">
        <v>-3071</v>
      </c>
      <c r="F50" s="15"/>
      <c r="G50" s="24">
        <f>'ADJ DETAIL-INPUT'!AS$55</f>
        <v>0</v>
      </c>
      <c r="H50" s="24">
        <f>'ADJ DETAIL-INPUT'!AS$79</f>
        <v>0</v>
      </c>
      <c r="I50" s="49"/>
      <c r="J50" s="23">
        <f t="shared" ref="J50" si="66">G50-D50</f>
        <v>1754.8784350000001</v>
      </c>
      <c r="K50" s="23">
        <f t="shared" ref="K50" si="67">H50-E50</f>
        <v>3071</v>
      </c>
      <c r="L50" s="18"/>
      <c r="M50" s="191">
        <f t="shared" ref="M50" si="68">J50/$M$8*-1</f>
        <v>-2830.4490887096777</v>
      </c>
      <c r="N50" s="637">
        <f t="shared" ref="N50" si="69">K50*$N$8/$M$8</f>
        <v>361.09016129032261</v>
      </c>
      <c r="O50" s="26">
        <f t="shared" ref="O50" si="70">(H50*$N$8/$M$8)-(G50/$M$8)</f>
        <v>0</v>
      </c>
      <c r="P50" s="168">
        <f t="shared" ref="P50" si="71">SUM(M50:N50)</f>
        <v>-2469.358927419355</v>
      </c>
      <c r="Q50" s="26">
        <f t="shared" si="65"/>
        <v>-2469.358927419355</v>
      </c>
      <c r="R50" s="148"/>
      <c r="S50" s="210"/>
    </row>
    <row r="51" spans="1:22">
      <c r="A51" s="636">
        <f>'ADJ DETAIL-INPUT'!AT$10</f>
        <v>4.0299999999999994</v>
      </c>
      <c r="B51" s="471" t="str">
        <f>TRIM(CONCATENATE('ADJ DETAIL-INPUT'!AT$7," ",'ADJ DETAIL-INPUT'!AT$8," ",'ADJ DETAIL-INPUT'!AT$9))</f>
        <v>Meter Retirement</v>
      </c>
      <c r="C51" s="122"/>
      <c r="D51" s="24">
        <v>-1125.2321400000001</v>
      </c>
      <c r="E51" s="24">
        <v>20276</v>
      </c>
      <c r="F51" s="15"/>
      <c r="G51" s="24">
        <f>'ADJ DETAIL-INPUT'!AT$55</f>
        <v>0</v>
      </c>
      <c r="H51" s="24">
        <f>'ADJ DETAIL-INPUT'!AT$79</f>
        <v>0</v>
      </c>
      <c r="I51" s="49"/>
      <c r="J51" s="23">
        <f t="shared" ref="J51" si="72">G51-D51</f>
        <v>1125.2321400000001</v>
      </c>
      <c r="K51" s="23">
        <f t="shared" ref="K51" si="73">H51-E51</f>
        <v>-20276</v>
      </c>
      <c r="L51" s="18"/>
      <c r="M51" s="191">
        <f t="shared" ref="M51" si="74">J51/$M$8*-1</f>
        <v>-1814.8905483870969</v>
      </c>
      <c r="N51" s="637">
        <f t="shared" ref="N51" si="75">K51*$N$8/$M$8</f>
        <v>-2384.0651612903225</v>
      </c>
      <c r="O51" s="26">
        <f t="shared" ref="O51" si="76">(H51*$N$8/$M$8)-(G51/$M$8)</f>
        <v>0</v>
      </c>
      <c r="P51" s="168">
        <f t="shared" ref="P51" si="77">SUM(M51:N51)</f>
        <v>-4198.9557096774197</v>
      </c>
      <c r="Q51" s="26">
        <f t="shared" si="65"/>
        <v>-4198.9557096774197</v>
      </c>
      <c r="R51" s="148"/>
      <c r="S51" s="210"/>
    </row>
    <row r="52" spans="1:22">
      <c r="A52" s="636">
        <f>'ADJ DETAIL-INPUT'!AU$10</f>
        <v>4.0399999999999991</v>
      </c>
      <c r="B52" s="471" t="str">
        <f>TRIM(CONCATENATE('ADJ DETAIL-INPUT'!AU$7," ",'ADJ DETAIL-INPUT'!AU$8," ",'ADJ DETAIL-INPUT'!AU$9))</f>
        <v>O&amp;M Offsets</v>
      </c>
      <c r="C52" s="122"/>
      <c r="D52" s="24">
        <v>127.4</v>
      </c>
      <c r="E52" s="24">
        <v>0</v>
      </c>
      <c r="F52" s="15"/>
      <c r="G52" s="24">
        <f>'ADJ DETAIL-INPUT'!AU$55</f>
        <v>309.39999999999998</v>
      </c>
      <c r="H52" s="24">
        <f>'ADJ DETAIL-INPUT'!AU$79</f>
        <v>0</v>
      </c>
      <c r="I52" s="49"/>
      <c r="J52" s="23">
        <f t="shared" ref="J52" si="78">G52-D52</f>
        <v>181.99999999999997</v>
      </c>
      <c r="K52" s="23">
        <f t="shared" ref="K52" si="79">H52-E52</f>
        <v>0</v>
      </c>
      <c r="L52" s="15"/>
      <c r="M52" s="191">
        <f t="shared" ref="M52" si="80">J52/$M$8*-1</f>
        <v>-293.54838709677415</v>
      </c>
      <c r="N52" s="637">
        <f t="shared" ref="N52" si="81">K52*$N$8/$M$8</f>
        <v>0</v>
      </c>
      <c r="O52" s="26">
        <f t="shared" ref="O52" si="82">(H52*$N$8/$M$8)-(G52/$M$8)</f>
        <v>-499.0322580645161</v>
      </c>
      <c r="P52" s="168">
        <f t="shared" ref="P52" si="83">SUM(M52:N52)</f>
        <v>-293.54838709677415</v>
      </c>
      <c r="Q52" s="26">
        <f t="shared" si="65"/>
        <v>-293.54838709677415</v>
      </c>
      <c r="R52" s="196"/>
      <c r="S52" s="214"/>
    </row>
    <row r="53" spans="1:22" s="15" customFormat="1" ht="13.5" thickBot="1">
      <c r="A53" s="638">
        <f>'ADJ DETAIL-INPUT'!AW$10</f>
        <v>4.0499999999999989</v>
      </c>
      <c r="B53" s="475" t="str">
        <f>TRIM(CONCATENATE('ADJ DETAIL-INPUT'!AW$7," ",'ADJ DETAIL-INPUT'!AW$8," ",'ADJ DETAIL-INPUT'!AW$9))</f>
        <v>Reconcile Pro Forma To Attrition</v>
      </c>
      <c r="C53" s="639"/>
      <c r="D53" s="640">
        <v>-512.04947500000003</v>
      </c>
      <c r="E53" s="640">
        <v>-5535</v>
      </c>
      <c r="F53" s="641"/>
      <c r="G53" s="640">
        <f>'ADJ DETAIL-INPUT'!AW$55</f>
        <v>0</v>
      </c>
      <c r="H53" s="640">
        <f>'ADJ DETAIL-INPUT'!AW$79</f>
        <v>0</v>
      </c>
      <c r="I53" s="480"/>
      <c r="J53" s="642">
        <f t="shared" ref="J53" si="84">G53-D53</f>
        <v>512.04947500000003</v>
      </c>
      <c r="K53" s="642">
        <f t="shared" ref="K53" si="85">H53-E53</f>
        <v>5535</v>
      </c>
      <c r="L53" s="481"/>
      <c r="M53" s="476">
        <f t="shared" ref="M53" si="86">J53/$M$8*-1</f>
        <v>-825.88625000000002</v>
      </c>
      <c r="N53" s="643">
        <f t="shared" ref="N53" si="87">K53*$N$8/$M$8</f>
        <v>650.808870967742</v>
      </c>
      <c r="O53" s="23">
        <f t="shared" ref="O53" si="88">(H53*$N$8/$M$8)-(G53/$M$8)</f>
        <v>0</v>
      </c>
      <c r="P53" s="718">
        <f t="shared" ref="P53" si="89">SUM(M53:N53)</f>
        <v>-175.07737903225802</v>
      </c>
      <c r="Q53" s="642">
        <f t="shared" si="65"/>
        <v>-175.07737903225802</v>
      </c>
      <c r="R53" s="148"/>
      <c r="S53" s="214"/>
    </row>
    <row r="54" spans="1:22">
      <c r="A54" s="362"/>
      <c r="B54" s="153"/>
      <c r="C54" s="15"/>
      <c r="D54" s="15"/>
      <c r="E54" s="31"/>
      <c r="F54" s="31"/>
      <c r="G54" s="128"/>
      <c r="H54" s="128"/>
      <c r="I54" s="49"/>
      <c r="J54" s="24"/>
      <c r="K54" s="15"/>
      <c r="L54" s="709"/>
      <c r="N54" s="19"/>
      <c r="O54" s="19"/>
      <c r="Q54" s="15"/>
      <c r="R54" s="201"/>
      <c r="S54" s="214"/>
    </row>
    <row r="55" spans="1:22" ht="13.5" thickBot="1">
      <c r="A55" s="362"/>
      <c r="B55" s="15" t="s">
        <v>188</v>
      </c>
      <c r="C55" s="15"/>
      <c r="D55" s="161">
        <f>SUM(D34:D54)</f>
        <v>88634.429104999959</v>
      </c>
      <c r="E55" s="161">
        <f>SUM(E34:E54)</f>
        <v>1464296</v>
      </c>
      <c r="F55" s="31"/>
      <c r="G55" s="161">
        <f>SUM(G34:G54)</f>
        <v>107713.95891900959</v>
      </c>
      <c r="H55" s="454">
        <f>SUM(H34:H54)</f>
        <v>1321519.137525589</v>
      </c>
      <c r="I55" s="47"/>
      <c r="J55" s="161">
        <f>SUM(J34:J54)</f>
        <v>19079.529814009606</v>
      </c>
      <c r="K55" s="645">
        <f>SUM(K34:K54)</f>
        <v>-142776.86247441103</v>
      </c>
      <c r="L55" s="709"/>
      <c r="M55" s="161">
        <f>SUM(M34:M54)</f>
        <v>-30773.43518388646</v>
      </c>
      <c r="N55" s="161">
        <f>SUM(N34:N54)</f>
        <v>-16787.795603846072</v>
      </c>
      <c r="O55" s="105"/>
      <c r="P55" s="719">
        <f>SUM(P8:P32)+P30+SUM(P36:P53)</f>
        <v>-47348.327561926075</v>
      </c>
      <c r="Q55" s="725">
        <f>SUM(Q8:Q32)+Q30+SUM(Q36:Q53)</f>
        <v>-64502.18059195223</v>
      </c>
      <c r="S55" s="214"/>
    </row>
    <row r="56" spans="1:22" ht="13.5" thickTop="1">
      <c r="A56" s="362"/>
      <c r="B56" s="15"/>
      <c r="C56" s="15"/>
      <c r="D56" s="15"/>
      <c r="E56" s="31"/>
      <c r="F56" s="105"/>
      <c r="G56" s="105"/>
      <c r="H56" s="47"/>
      <c r="I56" s="23"/>
      <c r="J56" s="159"/>
      <c r="K56" s="709"/>
      <c r="L56" s="15"/>
      <c r="M56" s="167"/>
      <c r="N56" s="720">
        <f>M55+N55</f>
        <v>-47561.230787732537</v>
      </c>
      <c r="O56" s="720"/>
      <c r="Q56" s="26"/>
      <c r="S56" s="122"/>
    </row>
    <row r="57" spans="1:22">
      <c r="A57" s="362"/>
      <c r="B57" s="646" t="s">
        <v>33</v>
      </c>
      <c r="C57" s="15"/>
      <c r="D57" s="15"/>
      <c r="E57" s="31"/>
      <c r="F57" s="105"/>
      <c r="G57" s="105"/>
      <c r="H57" s="47"/>
      <c r="I57" s="23"/>
      <c r="J57" s="159"/>
      <c r="K57" s="709"/>
      <c r="L57" s="130"/>
      <c r="M57" s="168" t="s">
        <v>276</v>
      </c>
      <c r="N57" s="721">
        <v>-4015</v>
      </c>
      <c r="O57" s="720"/>
      <c r="P57" s="719"/>
      <c r="Q57" s="26"/>
      <c r="S57" s="207"/>
      <c r="T57" s="26"/>
      <c r="V57" s="123"/>
    </row>
    <row r="58" spans="1:22" ht="13.5" thickBot="1">
      <c r="A58" s="362"/>
      <c r="B58" s="15"/>
      <c r="C58" s="15"/>
      <c r="D58" s="15"/>
      <c r="E58" s="31"/>
      <c r="F58" s="105"/>
      <c r="G58" s="105"/>
      <c r="H58" s="47"/>
      <c r="I58" s="23"/>
      <c r="J58" s="159"/>
      <c r="K58" s="709"/>
      <c r="M58" s="168" t="s">
        <v>256</v>
      </c>
      <c r="N58" s="722">
        <f>SUM(N56:N57)</f>
        <v>-51576.230787732537</v>
      </c>
      <c r="O58" s="723"/>
      <c r="Q58" s="26"/>
      <c r="S58" s="208"/>
    </row>
    <row r="59" spans="1:22" ht="13.5" thickTop="1">
      <c r="A59" s="362"/>
      <c r="B59" s="15"/>
      <c r="C59" s="15"/>
      <c r="D59" s="15"/>
      <c r="E59" s="31"/>
      <c r="F59" s="105"/>
      <c r="G59" s="105"/>
      <c r="H59" s="47"/>
      <c r="I59" s="23"/>
      <c r="J59" s="159"/>
      <c r="K59" s="709"/>
      <c r="M59" s="169" t="s">
        <v>257</v>
      </c>
      <c r="N59" s="624">
        <v>33229</v>
      </c>
      <c r="O59" s="170"/>
      <c r="S59" s="204"/>
    </row>
    <row r="60" spans="1:22" ht="13.5" thickBot="1">
      <c r="A60" s="362"/>
      <c r="B60" s="15"/>
      <c r="C60" s="15"/>
      <c r="D60" s="15"/>
      <c r="E60" s="31"/>
      <c r="F60" s="111"/>
      <c r="G60" s="105"/>
      <c r="H60" s="47"/>
      <c r="I60" s="23"/>
      <c r="J60" s="159"/>
      <c r="K60" s="18"/>
      <c r="L60" s="15"/>
      <c r="M60" s="171" t="s">
        <v>740</v>
      </c>
      <c r="N60" s="172">
        <f>N59+N58</f>
        <v>-18347.230787732537</v>
      </c>
      <c r="O60" s="217"/>
      <c r="P60" s="168"/>
      <c r="S60" s="122"/>
    </row>
    <row r="61" spans="1:22" s="15" customFormat="1" ht="13.5" hidden="1" thickTop="1">
      <c r="A61" s="357"/>
      <c r="B61" s="13"/>
      <c r="C61" s="13"/>
      <c r="D61" s="709" t="e">
        <f>#REF!</f>
        <v>#REF!</v>
      </c>
      <c r="E61" s="13"/>
      <c r="G61" s="13"/>
      <c r="H61" s="43"/>
      <c r="J61" s="115"/>
      <c r="K61" s="18"/>
      <c r="P61" s="444"/>
      <c r="R61" s="94"/>
      <c r="S61" s="122"/>
    </row>
    <row r="62" spans="1:22" s="15" customFormat="1" ht="13.5" hidden="1" thickTop="1">
      <c r="A62" s="363"/>
      <c r="B62" s="13"/>
      <c r="C62" s="13"/>
      <c r="D62" s="709"/>
      <c r="E62" s="13"/>
      <c r="F62" s="13"/>
      <c r="G62" s="13"/>
      <c r="H62" s="43"/>
      <c r="I62" s="24"/>
      <c r="J62" s="115"/>
      <c r="K62" s="18"/>
      <c r="P62" s="444"/>
      <c r="R62" s="94"/>
      <c r="S62" s="122"/>
    </row>
    <row r="63" spans="1:22" s="15" customFormat="1" ht="13.5" hidden="1" thickTop="1">
      <c r="A63" s="363"/>
      <c r="B63" s="13"/>
      <c r="C63" s="13"/>
      <c r="D63" s="709" t="s">
        <v>77</v>
      </c>
      <c r="E63" s="13"/>
      <c r="F63" s="13"/>
      <c r="G63" s="13"/>
      <c r="H63" s="43"/>
      <c r="I63" s="24"/>
      <c r="J63" s="115"/>
      <c r="K63" s="18"/>
      <c r="P63" s="444"/>
      <c r="R63" s="94"/>
      <c r="S63" s="122"/>
    </row>
    <row r="64" spans="1:22" s="15" customFormat="1" ht="13.5" hidden="1" thickTop="1">
      <c r="A64" s="363"/>
      <c r="B64" s="13"/>
      <c r="C64" s="13"/>
      <c r="D64" s="709" t="s">
        <v>85</v>
      </c>
      <c r="E64" s="13"/>
      <c r="F64" s="13"/>
      <c r="G64" s="13"/>
      <c r="H64" s="43"/>
      <c r="I64" s="24"/>
      <c r="J64" s="115"/>
      <c r="K64" s="18"/>
      <c r="P64" s="444"/>
      <c r="R64" s="94"/>
      <c r="S64" s="122"/>
    </row>
    <row r="65" spans="1:19" s="15" customFormat="1" ht="13.5" hidden="1" thickTop="1">
      <c r="A65" s="357"/>
      <c r="B65" s="13"/>
      <c r="C65" s="13"/>
      <c r="D65" s="712" t="e">
        <f>#REF!</f>
        <v>#REF!</v>
      </c>
      <c r="E65" s="13"/>
      <c r="F65" s="13"/>
      <c r="G65" s="136"/>
      <c r="H65" s="138"/>
      <c r="I65" s="24"/>
      <c r="J65" s="115"/>
      <c r="K65" s="709"/>
      <c r="L65" s="13"/>
      <c r="M65" s="13"/>
      <c r="N65" s="13"/>
      <c r="O65" s="13"/>
      <c r="P65" s="444"/>
      <c r="R65" s="94"/>
      <c r="S65" s="122"/>
    </row>
    <row r="66" spans="1:19" ht="13.5" hidden="1" thickTop="1">
      <c r="I66" s="15"/>
      <c r="J66" s="115"/>
      <c r="K66" s="709"/>
      <c r="S66" s="122"/>
    </row>
    <row r="67" spans="1:19" ht="13.5" hidden="1" thickTop="1">
      <c r="I67" s="15"/>
      <c r="J67" s="115"/>
      <c r="K67" s="709"/>
      <c r="S67" s="122"/>
    </row>
    <row r="68" spans="1:19" ht="13.5" hidden="1" thickTop="1">
      <c r="F68" s="20"/>
      <c r="G68" s="710" t="s">
        <v>85</v>
      </c>
      <c r="I68" s="15"/>
      <c r="J68" s="115"/>
      <c r="K68" s="709"/>
      <c r="S68" s="122"/>
    </row>
    <row r="69" spans="1:19" ht="13.5" hidden="1" thickTop="1">
      <c r="A69" s="358" t="s">
        <v>79</v>
      </c>
      <c r="B69" s="710" t="s">
        <v>80</v>
      </c>
      <c r="C69" s="709"/>
      <c r="D69" s="709"/>
      <c r="F69" s="710" t="s">
        <v>81</v>
      </c>
      <c r="G69" s="710" t="s">
        <v>24</v>
      </c>
      <c r="H69" s="50" t="s">
        <v>82</v>
      </c>
      <c r="I69" s="15"/>
      <c r="J69" s="115"/>
      <c r="K69" s="709"/>
      <c r="S69" s="122"/>
    </row>
    <row r="70" spans="1:19" ht="13.5" hidden="1" thickTop="1">
      <c r="A70" s="359" t="e">
        <f>#REF!</f>
        <v>#REF!</v>
      </c>
      <c r="B70" s="134" t="e">
        <f>TRIM(CONCATENATE(#REF!," ",#REF!," ",#REF!))</f>
        <v>#REF!</v>
      </c>
      <c r="C70" s="141"/>
      <c r="D70" s="141"/>
      <c r="E70" s="141"/>
      <c r="F70" s="150" t="e">
        <f>#REF!</f>
        <v>#REF!</v>
      </c>
      <c r="G70" s="150" t="e">
        <f>#REF!</f>
        <v>#REF!</v>
      </c>
      <c r="H70" s="149"/>
      <c r="I70" s="15"/>
      <c r="J70" s="115"/>
      <c r="K70" s="175"/>
      <c r="L70" s="34"/>
      <c r="M70" s="34"/>
      <c r="N70" s="34"/>
      <c r="O70" s="34"/>
      <c r="S70" s="122"/>
    </row>
    <row r="71" spans="1:19" s="34" customFormat="1" ht="13.5" hidden="1" thickTop="1">
      <c r="A71" s="359" t="e">
        <f>#REF!</f>
        <v>#REF!</v>
      </c>
      <c r="B71" s="39" t="e">
        <f>TRIM(CONCATENATE(#REF!," ",#REF!," ",#REF!))</f>
        <v>#REF!</v>
      </c>
      <c r="F71" s="42" t="e">
        <f>#REF!</f>
        <v>#REF!</v>
      </c>
      <c r="G71" s="42" t="e">
        <f>#REF!</f>
        <v>#REF!</v>
      </c>
      <c r="H71" s="43"/>
      <c r="I71" s="35"/>
      <c r="J71" s="115"/>
      <c r="K71" s="175"/>
      <c r="P71" s="717"/>
      <c r="R71" s="197"/>
      <c r="S71" s="205"/>
    </row>
    <row r="72" spans="1:19" s="34" customFormat="1" ht="13.5" hidden="1" thickTop="1">
      <c r="A72" s="359" t="e">
        <f>#REF!</f>
        <v>#REF!</v>
      </c>
      <c r="B72" s="39" t="e">
        <f>TRIM(CONCATENATE(#REF!," ",#REF!," ",#REF!))</f>
        <v>#REF!</v>
      </c>
      <c r="F72" s="42" t="e">
        <f>#REF!</f>
        <v>#REF!</v>
      </c>
      <c r="G72" s="42" t="e">
        <f>#REF!</f>
        <v>#REF!</v>
      </c>
      <c r="H72" s="43"/>
      <c r="I72" s="35"/>
      <c r="J72" s="115"/>
      <c r="K72" s="175"/>
      <c r="P72" s="717"/>
      <c r="R72" s="197"/>
      <c r="S72" s="205"/>
    </row>
    <row r="73" spans="1:19" s="34" customFormat="1" ht="13.5" hidden="1" thickTop="1">
      <c r="A73" s="359" t="e">
        <f>#REF!</f>
        <v>#REF!</v>
      </c>
      <c r="B73" s="39" t="e">
        <f>TRIM(CONCATENATE(#REF!," ",#REF!," ",#REF!))</f>
        <v>#REF!</v>
      </c>
      <c r="F73" s="42" t="e">
        <f>#REF!</f>
        <v>#REF!</v>
      </c>
      <c r="G73" s="42" t="e">
        <f>#REF!</f>
        <v>#REF!</v>
      </c>
      <c r="H73" s="43"/>
      <c r="I73" s="36"/>
      <c r="J73" s="115"/>
      <c r="K73" s="175"/>
      <c r="P73" s="717"/>
      <c r="R73" s="197"/>
      <c r="S73" s="205"/>
    </row>
    <row r="74" spans="1:19" s="34" customFormat="1" ht="13.5" hidden="1" thickTop="1">
      <c r="A74" s="359" t="e">
        <f>#REF!</f>
        <v>#REF!</v>
      </c>
      <c r="B74" s="39" t="e">
        <f>TRIM(CONCATENATE(#REF!," ",#REF!," ",#REF!))</f>
        <v>#REF!</v>
      </c>
      <c r="F74" s="42" t="e">
        <f>#REF!</f>
        <v>#REF!</v>
      </c>
      <c r="G74" s="42" t="e">
        <f>#REF!</f>
        <v>#REF!</v>
      </c>
      <c r="H74" s="43"/>
      <c r="I74" s="36"/>
      <c r="J74" s="158"/>
      <c r="K74" s="175"/>
      <c r="P74" s="717"/>
      <c r="R74" s="197"/>
      <c r="S74" s="205"/>
    </row>
    <row r="75" spans="1:19" s="34" customFormat="1" ht="13.5" hidden="1" thickTop="1">
      <c r="A75" s="359" t="e">
        <f>#REF!</f>
        <v>#REF!</v>
      </c>
      <c r="B75" s="39" t="e">
        <f>TRIM(CONCATENATE(#REF!," ",#REF!," ",#REF!))</f>
        <v>#REF!</v>
      </c>
      <c r="F75" s="42" t="e">
        <f>#REF!</f>
        <v>#REF!</v>
      </c>
      <c r="G75" s="42" t="e">
        <f>#REF!</f>
        <v>#REF!</v>
      </c>
      <c r="H75" s="43"/>
      <c r="I75" s="37"/>
      <c r="J75" s="115"/>
      <c r="K75" s="175"/>
      <c r="P75" s="717"/>
      <c r="R75" s="197"/>
      <c r="S75" s="205"/>
    </row>
    <row r="76" spans="1:19" s="34" customFormat="1" ht="13.5" hidden="1" thickTop="1">
      <c r="A76" s="359" t="e">
        <f>#REF!</f>
        <v>#REF!</v>
      </c>
      <c r="B76" s="39" t="e">
        <f>TRIM(CONCATENATE(#REF!," ",#REF!," ",#REF!))</f>
        <v>#REF!</v>
      </c>
      <c r="F76" s="42" t="e">
        <f>#REF!</f>
        <v>#REF!</v>
      </c>
      <c r="G76" s="42" t="e">
        <f>#REF!</f>
        <v>#REF!</v>
      </c>
      <c r="I76" s="38"/>
      <c r="J76" s="115"/>
      <c r="K76" s="175"/>
      <c r="P76" s="717"/>
      <c r="R76" s="197"/>
      <c r="S76" s="205"/>
    </row>
    <row r="77" spans="1:19" s="34" customFormat="1" ht="13.5" hidden="1" thickTop="1">
      <c r="A77" s="359" t="e">
        <f>#REF!</f>
        <v>#REF!</v>
      </c>
      <c r="B77" s="39" t="e">
        <f>TRIM(CONCATENATE(#REF!," ",#REF!," ",#REF!))</f>
        <v>#REF!</v>
      </c>
      <c r="F77" s="42" t="e">
        <f>#REF!</f>
        <v>#REF!</v>
      </c>
      <c r="G77" s="42" t="e">
        <f>#REF!</f>
        <v>#REF!</v>
      </c>
      <c r="H77" s="43"/>
      <c r="I77" s="38"/>
      <c r="J77" s="115"/>
      <c r="K77" s="175"/>
      <c r="P77" s="717"/>
      <c r="R77" s="197"/>
      <c r="S77" s="205"/>
    </row>
    <row r="78" spans="1:19" s="34" customFormat="1" ht="13.5" hidden="1" thickTop="1">
      <c r="A78" s="359"/>
      <c r="B78" s="39"/>
      <c r="F78" s="42"/>
      <c r="G78" s="42"/>
      <c r="H78" s="43"/>
      <c r="I78" s="38"/>
      <c r="J78" s="115"/>
      <c r="K78" s="175"/>
      <c r="P78" s="717"/>
      <c r="R78" s="197"/>
      <c r="S78" s="205"/>
    </row>
    <row r="79" spans="1:19" s="34" customFormat="1" ht="13.5" hidden="1" thickTop="1">
      <c r="A79" s="359"/>
      <c r="B79" s="39"/>
      <c r="F79" s="42"/>
      <c r="G79" s="42"/>
      <c r="H79" s="43"/>
      <c r="I79" s="38"/>
      <c r="J79" s="115"/>
      <c r="K79" s="709"/>
      <c r="L79" s="13"/>
      <c r="M79" s="13"/>
      <c r="N79" s="13"/>
      <c r="O79" s="13"/>
      <c r="P79" s="717"/>
      <c r="R79" s="197"/>
      <c r="S79" s="205"/>
    </row>
    <row r="80" spans="1:19" ht="13.5" hidden="1" thickTop="1">
      <c r="B80" s="13" t="s">
        <v>83</v>
      </c>
      <c r="F80" s="27" t="e">
        <f>SUM(F70:F79)</f>
        <v>#REF!</v>
      </c>
      <c r="G80" s="27" t="e">
        <f>SUM(G70:G79)</f>
        <v>#REF!</v>
      </c>
      <c r="H80" s="46" t="e">
        <f>F80/G80</f>
        <v>#REF!</v>
      </c>
      <c r="I80" s="24"/>
      <c r="J80" s="115"/>
      <c r="K80" s="709"/>
      <c r="S80" s="122"/>
    </row>
    <row r="81" spans="1:19" ht="13.5" hidden="1" thickTop="1">
      <c r="A81" s="362"/>
      <c r="F81" s="28"/>
      <c r="G81" s="28"/>
      <c r="I81" s="24"/>
      <c r="J81" s="115"/>
      <c r="K81" s="175"/>
      <c r="L81" s="34"/>
      <c r="M81" s="34"/>
      <c r="N81" s="34"/>
      <c r="O81" s="34"/>
      <c r="Q81" s="726"/>
      <c r="S81" s="122"/>
    </row>
    <row r="82" spans="1:19" s="34" customFormat="1" ht="13.5" hidden="1" thickTop="1">
      <c r="A82" s="359" t="e">
        <f>#REF!</f>
        <v>#REF!</v>
      </c>
      <c r="B82" s="39" t="e">
        <f>TRIM(CONCATENATE(#REF!," ",#REF!," ",#REF!))</f>
        <v>#REF!</v>
      </c>
      <c r="F82" s="42" t="e">
        <f>#REF!</f>
        <v>#REF!</v>
      </c>
      <c r="G82" s="42" t="e">
        <f>#REF!</f>
        <v>#REF!</v>
      </c>
      <c r="I82" s="38"/>
      <c r="J82" s="115"/>
      <c r="K82" s="175"/>
      <c r="P82" s="717"/>
      <c r="R82" s="197"/>
      <c r="S82" s="205"/>
    </row>
    <row r="83" spans="1:19" s="34" customFormat="1" ht="13.5" hidden="1" thickTop="1">
      <c r="A83" s="359" t="e">
        <f>#REF!</f>
        <v>#REF!</v>
      </c>
      <c r="B83" s="39" t="e">
        <f>TRIM(CONCATENATE(#REF!," ",#REF!," ",#REF!))</f>
        <v>#REF!</v>
      </c>
      <c r="C83" s="40"/>
      <c r="F83" s="42" t="e">
        <f>#REF!</f>
        <v>#REF!</v>
      </c>
      <c r="G83" s="42" t="e">
        <f>#REF!</f>
        <v>#REF!</v>
      </c>
      <c r="H83" s="43"/>
      <c r="I83" s="38"/>
      <c r="J83" s="115"/>
      <c r="K83" s="175"/>
      <c r="P83" s="717"/>
      <c r="R83" s="197"/>
      <c r="S83" s="205"/>
    </row>
    <row r="84" spans="1:19" s="34" customFormat="1" ht="13.5" hidden="1" thickTop="1">
      <c r="A84" s="359" t="e">
        <f>#REF!</f>
        <v>#REF!</v>
      </c>
      <c r="B84" s="39" t="e">
        <f>TRIM(CONCATENATE(#REF!," ",#REF!," ",#REF!))</f>
        <v>#REF!</v>
      </c>
      <c r="C84" s="40"/>
      <c r="F84" s="42" t="e">
        <f>#REF!</f>
        <v>#REF!</v>
      </c>
      <c r="G84" s="42" t="e">
        <f>#REF!</f>
        <v>#REF!</v>
      </c>
      <c r="H84" s="43"/>
      <c r="I84" s="38"/>
      <c r="J84" s="115"/>
      <c r="K84" s="175"/>
      <c r="P84" s="717"/>
      <c r="R84" s="197"/>
      <c r="S84" s="205"/>
    </row>
    <row r="85" spans="1:19" s="34" customFormat="1" ht="13.5" hidden="1" thickTop="1">
      <c r="A85" s="359" t="e">
        <f>#REF!</f>
        <v>#REF!</v>
      </c>
      <c r="B85" s="39" t="e">
        <f>TRIM(CONCATENATE(#REF!," ",#REF!," ",#REF!))</f>
        <v>#REF!</v>
      </c>
      <c r="C85" s="40"/>
      <c r="F85" s="42" t="e">
        <f>#REF!</f>
        <v>#REF!</v>
      </c>
      <c r="G85" s="42" t="e">
        <f>#REF!</f>
        <v>#REF!</v>
      </c>
      <c r="H85" s="43"/>
      <c r="I85" s="38"/>
      <c r="J85" s="159"/>
      <c r="K85" s="175"/>
      <c r="P85" s="717"/>
      <c r="R85" s="197"/>
      <c r="S85" s="205"/>
    </row>
    <row r="86" spans="1:19" s="34" customFormat="1" ht="13.5" hidden="1" thickTop="1">
      <c r="A86" s="359" t="e">
        <f>#REF!</f>
        <v>#REF!</v>
      </c>
      <c r="B86" s="39" t="e">
        <f>TRIM(CONCATENATE(#REF!," ",#REF!," ",#REF!))</f>
        <v>#REF!</v>
      </c>
      <c r="C86" s="40"/>
      <c r="F86" s="42" t="e">
        <f>#REF!</f>
        <v>#REF!</v>
      </c>
      <c r="G86" s="42" t="e">
        <f>#REF!</f>
        <v>#REF!</v>
      </c>
      <c r="H86" s="43"/>
      <c r="I86" s="38"/>
      <c r="J86" s="115"/>
      <c r="K86" s="175"/>
      <c r="P86" s="717"/>
      <c r="R86" s="197"/>
      <c r="S86" s="205"/>
    </row>
    <row r="87" spans="1:19" s="34" customFormat="1" ht="13.5" hidden="1" thickTop="1">
      <c r="A87" s="359" t="e">
        <f>#REF!</f>
        <v>#REF!</v>
      </c>
      <c r="B87" s="39" t="e">
        <f>TRIM(CONCATENATE(#REF!," ",#REF!," ",#REF!))</f>
        <v>#REF!</v>
      </c>
      <c r="C87" s="40"/>
      <c r="F87" s="42" t="e">
        <f>#REF!</f>
        <v>#REF!</v>
      </c>
      <c r="G87" s="42" t="e">
        <f>#REF!</f>
        <v>#REF!</v>
      </c>
      <c r="H87" s="43"/>
      <c r="I87" s="38"/>
      <c r="J87" s="115"/>
      <c r="K87" s="175"/>
      <c r="P87" s="717"/>
      <c r="R87" s="197"/>
      <c r="S87" s="205"/>
    </row>
    <row r="88" spans="1:19" s="34" customFormat="1" ht="13.5" hidden="1" thickTop="1">
      <c r="A88" s="359" t="e">
        <f>#REF!</f>
        <v>#REF!</v>
      </c>
      <c r="B88" s="39" t="e">
        <f>TRIM(CONCATENATE(#REF!," ",#REF!," ",#REF!))</f>
        <v>#REF!</v>
      </c>
      <c r="C88" s="40"/>
      <c r="F88" s="42" t="e">
        <f>#REF!</f>
        <v>#REF!</v>
      </c>
      <c r="G88" s="42" t="e">
        <f>#REF!</f>
        <v>#REF!</v>
      </c>
      <c r="H88" s="45"/>
      <c r="I88" s="38"/>
      <c r="J88" s="115"/>
      <c r="K88" s="175"/>
      <c r="P88" s="717"/>
      <c r="R88" s="197"/>
      <c r="S88" s="205"/>
    </row>
    <row r="89" spans="1:19" s="34" customFormat="1" ht="13.5" hidden="1" thickTop="1">
      <c r="A89" s="359" t="e">
        <f>#REF!</f>
        <v>#REF!</v>
      </c>
      <c r="B89" s="39" t="e">
        <f>TRIM(CONCATENATE(#REF!," ",#REF!," ",#REF!))</f>
        <v>#REF!</v>
      </c>
      <c r="C89" s="40"/>
      <c r="F89" s="42" t="e">
        <f>#REF!</f>
        <v>#REF!</v>
      </c>
      <c r="G89" s="42" t="e">
        <f>#REF!</f>
        <v>#REF!</v>
      </c>
      <c r="H89" s="45"/>
      <c r="I89" s="38"/>
      <c r="J89" s="115"/>
      <c r="K89" s="175"/>
      <c r="P89" s="717"/>
      <c r="R89" s="197"/>
      <c r="S89" s="205"/>
    </row>
    <row r="90" spans="1:19" s="34" customFormat="1" ht="13.5" hidden="1" thickTop="1">
      <c r="A90" s="359" t="e">
        <f>#REF!</f>
        <v>#REF!</v>
      </c>
      <c r="B90" s="39" t="e">
        <f>TRIM(CONCATENATE(#REF!," ",#REF!," ",#REF!))</f>
        <v>#REF!</v>
      </c>
      <c r="C90" s="40"/>
      <c r="F90" s="42" t="e">
        <f>#REF!</f>
        <v>#REF!</v>
      </c>
      <c r="G90" s="42" t="e">
        <f>#REF!</f>
        <v>#REF!</v>
      </c>
      <c r="H90" s="45"/>
      <c r="I90" s="38"/>
      <c r="J90" s="115"/>
      <c r="K90" s="177"/>
      <c r="L90" s="145"/>
      <c r="M90" s="145"/>
      <c r="N90" s="145"/>
      <c r="O90" s="145"/>
      <c r="P90" s="717"/>
      <c r="R90" s="197"/>
      <c r="S90" s="205"/>
    </row>
    <row r="91" spans="1:19" s="145" customFormat="1" ht="13.5" hidden="1" thickTop="1">
      <c r="A91" s="360" t="e">
        <f>#REF!</f>
        <v>#REF!</v>
      </c>
      <c r="B91" s="134" t="e">
        <f>TRIM(CONCATENATE(#REF!," ",#REF!," ",#REF!))</f>
        <v>#REF!</v>
      </c>
      <c r="C91" s="135"/>
      <c r="F91" s="137" t="e">
        <f>#REF!</f>
        <v>#REF!</v>
      </c>
      <c r="G91" s="137" t="e">
        <f>#REF!</f>
        <v>#REF!</v>
      </c>
      <c r="H91" s="146"/>
      <c r="I91" s="147"/>
      <c r="J91" s="160"/>
      <c r="K91" s="176"/>
      <c r="L91" s="98"/>
      <c r="M91" s="98"/>
      <c r="N91" s="98"/>
      <c r="O91" s="98"/>
      <c r="P91" s="717"/>
      <c r="R91" s="202"/>
      <c r="S91" s="205"/>
    </row>
    <row r="92" spans="1:19" s="98" customFormat="1" ht="13.5" hidden="1" thickTop="1">
      <c r="A92" s="359" t="e">
        <f>#REF!</f>
        <v>#REF!</v>
      </c>
      <c r="B92" s="39" t="e">
        <f>TRIM(CONCATENATE(#REF!," ",#REF!," ",#REF!))</f>
        <v>#REF!</v>
      </c>
      <c r="C92" s="40"/>
      <c r="D92" s="34"/>
      <c r="E92" s="34"/>
      <c r="F92" s="42" t="e">
        <f>#REF!</f>
        <v>#REF!</v>
      </c>
      <c r="G92" s="42" t="e">
        <f>#REF!</f>
        <v>#REF!</v>
      </c>
      <c r="H92" s="101"/>
      <c r="I92" s="99"/>
      <c r="J92" s="115"/>
      <c r="K92" s="709"/>
      <c r="L92" s="13"/>
      <c r="M92" s="13"/>
      <c r="N92" s="13"/>
      <c r="O92" s="13"/>
      <c r="P92" s="717"/>
      <c r="R92" s="200"/>
      <c r="S92" s="206"/>
    </row>
    <row r="93" spans="1:19" ht="12" hidden="1" customHeight="1">
      <c r="A93" s="359" t="e">
        <f>#REF!</f>
        <v>#REF!</v>
      </c>
      <c r="B93" s="39" t="e">
        <f>TRIM(CONCATENATE(#REF!," ",#REF!," ",#REF!))</f>
        <v>#REF!</v>
      </c>
      <c r="C93" s="40"/>
      <c r="D93" s="34"/>
      <c r="E93" s="34"/>
      <c r="F93" s="42" t="e">
        <f>#REF!</f>
        <v>#REF!</v>
      </c>
      <c r="G93" s="42" t="e">
        <f>#REF!</f>
        <v>#REF!</v>
      </c>
      <c r="I93" s="24"/>
      <c r="J93" s="115"/>
      <c r="K93" s="177"/>
      <c r="L93" s="145"/>
      <c r="M93" s="145"/>
      <c r="N93" s="145"/>
      <c r="O93" s="145"/>
      <c r="S93" s="122"/>
    </row>
    <row r="94" spans="1:19" s="145" customFormat="1" ht="11.25" hidden="1" customHeight="1">
      <c r="A94" s="360" t="e">
        <f>#REF!</f>
        <v>#REF!</v>
      </c>
      <c r="B94" s="134" t="e">
        <f>TRIM(CONCATENATE(#REF!," ",#REF!," ",#REF!))</f>
        <v>#REF!</v>
      </c>
      <c r="C94" s="135"/>
      <c r="F94" s="137" t="e">
        <f>#REF!</f>
        <v>#REF!</v>
      </c>
      <c r="G94" s="137" t="e">
        <f>#REF!</f>
        <v>#REF!</v>
      </c>
      <c r="H94" s="146"/>
      <c r="I94" s="147"/>
      <c r="J94" s="160"/>
      <c r="K94" s="709"/>
      <c r="L94" s="13"/>
      <c r="M94" s="13"/>
      <c r="N94" s="13"/>
      <c r="O94" s="13"/>
      <c r="P94" s="717"/>
      <c r="R94" s="202"/>
      <c r="S94" s="205"/>
    </row>
    <row r="95" spans="1:19" ht="13.5" hidden="1" thickTop="1">
      <c r="A95" s="360" t="e">
        <f>#REF!</f>
        <v>#REF!</v>
      </c>
      <c r="B95" s="134" t="e">
        <f>TRIM(CONCATENATE(#REF!," ",#REF!," ",#REF!))</f>
        <v>#REF!</v>
      </c>
      <c r="C95" s="135"/>
      <c r="D95" s="145"/>
      <c r="E95" s="145"/>
      <c r="F95" s="137" t="e">
        <f>#REF!</f>
        <v>#REF!</v>
      </c>
      <c r="G95" s="137" t="e">
        <f>#REF!</f>
        <v>#REF!</v>
      </c>
      <c r="H95" s="142"/>
      <c r="I95" s="24"/>
      <c r="J95" s="115"/>
      <c r="K95" s="709"/>
      <c r="S95" s="122"/>
    </row>
    <row r="96" spans="1:19" ht="0.75" hidden="1" customHeight="1">
      <c r="A96" s="360"/>
      <c r="B96" s="134"/>
      <c r="C96" s="135"/>
      <c r="D96" s="135"/>
      <c r="E96" s="135"/>
      <c r="F96" s="137"/>
      <c r="G96" s="137"/>
      <c r="H96" s="142"/>
      <c r="I96" s="24"/>
      <c r="J96" s="115"/>
      <c r="K96" s="709"/>
      <c r="S96" s="122"/>
    </row>
    <row r="97" spans="1:19" ht="13.5" hidden="1" thickTop="1">
      <c r="A97" s="360"/>
      <c r="B97" s="134"/>
      <c r="C97" s="135"/>
      <c r="D97" s="135"/>
      <c r="E97" s="135"/>
      <c r="F97" s="137"/>
      <c r="G97" s="137"/>
      <c r="H97" s="142"/>
      <c r="I97" s="24"/>
      <c r="J97" s="115"/>
      <c r="K97" s="709"/>
      <c r="S97" s="122"/>
    </row>
    <row r="98" spans="1:19" ht="14.25" hidden="1" thickTop="1" thickBot="1">
      <c r="A98" s="361"/>
      <c r="B98" s="132" t="s">
        <v>84</v>
      </c>
      <c r="C98" s="132"/>
      <c r="D98" s="132"/>
      <c r="E98" s="132"/>
      <c r="F98" s="157" t="e">
        <f>SUM(F80:F97)</f>
        <v>#REF!</v>
      </c>
      <c r="G98" s="157" t="e">
        <f>SUM(G80:G97)</f>
        <v>#REF!</v>
      </c>
      <c r="H98" s="178" t="e">
        <f>F98/G98</f>
        <v>#REF!</v>
      </c>
      <c r="I98" s="24"/>
      <c r="J98" s="115"/>
      <c r="K98" s="709"/>
      <c r="S98" s="122"/>
    </row>
    <row r="99" spans="1:19" ht="13.5" hidden="1" thickTop="1">
      <c r="A99" s="361"/>
      <c r="B99" s="132"/>
      <c r="C99" s="132"/>
      <c r="D99" s="132"/>
      <c r="E99" s="132"/>
      <c r="F99" s="132"/>
      <c r="G99" s="132"/>
      <c r="H99" s="142"/>
      <c r="I99" s="24"/>
      <c r="J99" s="115"/>
      <c r="K99" s="709"/>
      <c r="S99" s="122"/>
    </row>
    <row r="100" spans="1:19" ht="12.75" hidden="1" customHeight="1">
      <c r="A100" s="360" t="e">
        <f>#REF!</f>
        <v>#REF!</v>
      </c>
      <c r="B100" s="134" t="e">
        <f>TRIM(CONCATENATE(#REF!," ",#REF!," ",#REF!))</f>
        <v>#REF!</v>
      </c>
      <c r="C100" s="135"/>
      <c r="D100" s="141"/>
      <c r="E100" s="141"/>
      <c r="F100" s="137" t="e">
        <f>#REF!</f>
        <v>#REF!</v>
      </c>
      <c r="G100" s="137" t="e">
        <f>#REF!</f>
        <v>#REF!</v>
      </c>
      <c r="H100" s="139"/>
      <c r="I100" s="24"/>
      <c r="J100" s="115"/>
      <c r="K100" s="709"/>
      <c r="S100" s="122"/>
    </row>
    <row r="101" spans="1:19" ht="13.5" hidden="1" thickTop="1">
      <c r="A101" s="360" t="e">
        <f>#REF!</f>
        <v>#REF!</v>
      </c>
      <c r="B101" s="134" t="e">
        <f>TRIM(CONCATENATE(#REF!," ",#REF!," ",#REF!))</f>
        <v>#REF!</v>
      </c>
      <c r="C101" s="135"/>
      <c r="D101" s="141"/>
      <c r="E101" s="141"/>
      <c r="F101" s="137" t="e">
        <f>#REF!</f>
        <v>#REF!</v>
      </c>
      <c r="G101" s="137" t="e">
        <f>#REF!</f>
        <v>#REF!</v>
      </c>
      <c r="H101" s="142"/>
      <c r="I101" s="24"/>
      <c r="J101" s="115"/>
      <c r="K101" s="709"/>
      <c r="S101" s="122"/>
    </row>
    <row r="102" spans="1:19" ht="13.5" hidden="1" thickTop="1">
      <c r="A102" s="360" t="e">
        <f>#REF!</f>
        <v>#REF!</v>
      </c>
      <c r="B102" s="134" t="e">
        <f>TRIM(CONCATENATE(#REF!," ",#REF!," ",#REF!))</f>
        <v>#REF!</v>
      </c>
      <c r="C102" s="135"/>
      <c r="D102" s="141"/>
      <c r="E102" s="141"/>
      <c r="F102" s="137" t="e">
        <f>#REF!</f>
        <v>#REF!</v>
      </c>
      <c r="G102" s="137" t="e">
        <f>#REF!</f>
        <v>#REF!</v>
      </c>
      <c r="H102" s="142"/>
      <c r="I102" s="24"/>
      <c r="J102" s="115"/>
      <c r="K102" s="709"/>
      <c r="S102" s="122"/>
    </row>
    <row r="103" spans="1:19" ht="13.5" hidden="1" thickTop="1">
      <c r="A103" s="359" t="e">
        <f>#REF!</f>
        <v>#REF!</v>
      </c>
      <c r="B103" s="39" t="e">
        <f>TRIM(CONCATENATE(#REF!," ",#REF!," ",#REF!))</f>
        <v>#REF!</v>
      </c>
      <c r="C103" s="40"/>
      <c r="D103" s="22"/>
      <c r="E103" s="22"/>
      <c r="F103" s="42" t="e">
        <f>#REF!</f>
        <v>#REF!</v>
      </c>
      <c r="G103" s="42" t="e">
        <f>#REF!</f>
        <v>#REF!</v>
      </c>
      <c r="I103" s="24"/>
      <c r="J103" s="115"/>
      <c r="K103" s="709"/>
      <c r="S103" s="122"/>
    </row>
    <row r="104" spans="1:19" ht="13.5" hidden="1" thickTop="1">
      <c r="A104" s="359" t="e">
        <f>#REF!</f>
        <v>#REF!</v>
      </c>
      <c r="B104" s="39" t="e">
        <f>TRIM(CONCATENATE(#REF!," ",#REF!," ",#REF!))</f>
        <v>#REF!</v>
      </c>
      <c r="C104" s="40"/>
      <c r="D104" s="22"/>
      <c r="E104" s="22"/>
      <c r="F104" s="42" t="e">
        <f>#REF!</f>
        <v>#REF!</v>
      </c>
      <c r="G104" s="42" t="e">
        <f>#REF!</f>
        <v>#REF!</v>
      </c>
      <c r="I104" s="24"/>
      <c r="J104" s="115"/>
      <c r="K104" s="709"/>
      <c r="S104" s="122"/>
    </row>
    <row r="105" spans="1:19" ht="13.5" hidden="1" thickTop="1">
      <c r="A105" s="359" t="e">
        <f>#REF!</f>
        <v>#REF!</v>
      </c>
      <c r="B105" s="39" t="e">
        <f>TRIM(CONCATENATE(#REF!," ",#REF!," ",#REF!))</f>
        <v>#REF!</v>
      </c>
      <c r="C105" s="40"/>
      <c r="D105" s="22"/>
      <c r="E105" s="22"/>
      <c r="F105" s="42" t="e">
        <f>#REF!</f>
        <v>#REF!</v>
      </c>
      <c r="G105" s="42" t="e">
        <f>#REF!</f>
        <v>#REF!</v>
      </c>
      <c r="I105" s="24"/>
      <c r="J105" s="115"/>
      <c r="K105" s="709"/>
      <c r="S105" s="122"/>
    </row>
    <row r="106" spans="1:19" ht="13.5" hidden="1" thickTop="1">
      <c r="A106" s="359" t="e">
        <f>#REF!</f>
        <v>#REF!</v>
      </c>
      <c r="B106" s="39" t="e">
        <f>TRIM(CONCATENATE(#REF!," ",#REF!," ",#REF!))</f>
        <v>#REF!</v>
      </c>
      <c r="C106" s="40"/>
      <c r="D106" s="22"/>
      <c r="E106" s="22"/>
      <c r="F106" s="42" t="e">
        <f>#REF!</f>
        <v>#REF!</v>
      </c>
      <c r="G106" s="42" t="e">
        <f>#REF!</f>
        <v>#REF!</v>
      </c>
      <c r="I106" s="24"/>
      <c r="J106" s="115"/>
      <c r="K106" s="709"/>
      <c r="S106" s="122"/>
    </row>
    <row r="107" spans="1:19" ht="13.5" hidden="1" thickTop="1">
      <c r="A107" s="359" t="e">
        <f>#REF!</f>
        <v>#REF!</v>
      </c>
      <c r="B107" s="39" t="e">
        <f>TRIM(CONCATENATE(#REF!," ",#REF!," ",#REF!))</f>
        <v>#REF!</v>
      </c>
      <c r="C107" s="40"/>
      <c r="D107" s="22"/>
      <c r="E107" s="22"/>
      <c r="F107" s="100" t="e">
        <f>#REF!</f>
        <v>#REF!</v>
      </c>
      <c r="G107" s="100" t="e">
        <f>#REF!</f>
        <v>#REF!</v>
      </c>
      <c r="I107" s="24"/>
      <c r="J107" s="115"/>
      <c r="K107" s="709"/>
      <c r="S107" s="122"/>
    </row>
    <row r="108" spans="1:19" ht="13.5" hidden="1" thickTop="1">
      <c r="A108" s="359" t="e">
        <f>#REF!</f>
        <v>#REF!</v>
      </c>
      <c r="B108" s="39" t="e">
        <f>TRIM(CONCATENATE(#REF!," ",#REF!," ",#REF!))</f>
        <v>#REF!</v>
      </c>
      <c r="C108" s="40"/>
      <c r="D108" s="22"/>
      <c r="E108" s="22"/>
      <c r="F108" s="100" t="e">
        <f>#REF!</f>
        <v>#REF!</v>
      </c>
      <c r="G108" s="100" t="e">
        <f>#REF!</f>
        <v>#REF!</v>
      </c>
      <c r="I108" s="24"/>
      <c r="J108" s="115"/>
      <c r="K108" s="709"/>
      <c r="S108" s="122"/>
    </row>
    <row r="109" spans="1:19" ht="13.5" hidden="1" thickTop="1">
      <c r="A109" s="359" t="e">
        <f>#REF!</f>
        <v>#REF!</v>
      </c>
      <c r="B109" s="39" t="e">
        <f>TRIM(CONCATENATE(#REF!," ",#REF!," ",#REF!))</f>
        <v>#REF!</v>
      </c>
      <c r="C109" s="40"/>
      <c r="D109" s="22"/>
      <c r="E109" s="22"/>
      <c r="F109" s="100" t="e">
        <f>#REF!</f>
        <v>#REF!</v>
      </c>
      <c r="G109" s="100" t="e">
        <f>#REF!</f>
        <v>#REF!</v>
      </c>
      <c r="I109" s="24"/>
      <c r="J109" s="115"/>
      <c r="K109" s="709"/>
      <c r="S109" s="122"/>
    </row>
    <row r="110" spans="1:19" ht="13.5" hidden="1" thickTop="1">
      <c r="A110" s="359" t="e">
        <f>#REF!</f>
        <v>#REF!</v>
      </c>
      <c r="B110" s="39" t="e">
        <f>TRIM(CONCATENATE(#REF!," ",#REF!," ",#REF!))</f>
        <v>#REF!</v>
      </c>
      <c r="C110" s="40"/>
      <c r="D110" s="22"/>
      <c r="E110" s="22"/>
      <c r="F110" s="100" t="e">
        <f>#REF!</f>
        <v>#REF!</v>
      </c>
      <c r="G110" s="100" t="e">
        <f>#REF!</f>
        <v>#REF!</v>
      </c>
      <c r="I110" s="24"/>
      <c r="J110" s="115"/>
      <c r="K110" s="709"/>
      <c r="S110" s="122"/>
    </row>
    <row r="111" spans="1:19" ht="13.5" hidden="1" thickTop="1">
      <c r="A111" s="359" t="e">
        <f>#REF!</f>
        <v>#REF!</v>
      </c>
      <c r="B111" s="39" t="e">
        <f>TRIM(CONCATENATE(#REF!," ",#REF!," ",#REF!))</f>
        <v>#REF!</v>
      </c>
      <c r="C111" s="40"/>
      <c r="D111" s="22"/>
      <c r="E111" s="22"/>
      <c r="F111" s="100" t="e">
        <f>#REF!</f>
        <v>#REF!</v>
      </c>
      <c r="G111" s="100" t="e">
        <f>#REF!</f>
        <v>#REF!</v>
      </c>
      <c r="I111" s="24"/>
      <c r="J111" s="115"/>
      <c r="K111" s="709"/>
      <c r="S111" s="122"/>
    </row>
    <row r="112" spans="1:19" ht="13.5" hidden="1" thickTop="1">
      <c r="A112" s="359" t="e">
        <f>#REF!</f>
        <v>#REF!</v>
      </c>
      <c r="B112" s="39" t="e">
        <f>TRIM(CONCATENATE(#REF!," ",#REF!," ",#REF!))</f>
        <v>#REF!</v>
      </c>
      <c r="C112" s="40"/>
      <c r="D112" s="22"/>
      <c r="E112" s="22"/>
      <c r="F112" s="100" t="e">
        <f>#REF!</f>
        <v>#REF!</v>
      </c>
      <c r="G112" s="100" t="e">
        <f>#REF!</f>
        <v>#REF!</v>
      </c>
      <c r="I112" s="24"/>
      <c r="J112" s="115"/>
      <c r="K112" s="709"/>
      <c r="S112" s="122"/>
    </row>
    <row r="113" spans="1:19" ht="13.5" hidden="1" customHeight="1">
      <c r="A113" s="360" t="e">
        <f>#REF!</f>
        <v>#REF!</v>
      </c>
      <c r="B113" s="134" t="e">
        <f>TRIM(CONCATENATE(#REF!," ",#REF!," ",#REF!))</f>
        <v>#REF!</v>
      </c>
      <c r="C113" s="135"/>
      <c r="D113" s="141"/>
      <c r="E113" s="141"/>
      <c r="F113" s="120" t="e">
        <f>#REF!</f>
        <v>#REF!</v>
      </c>
      <c r="G113" s="120" t="e">
        <f>#REF!</f>
        <v>#REF!</v>
      </c>
      <c r="H113" s="142"/>
      <c r="I113" s="24"/>
      <c r="J113" s="115"/>
      <c r="K113" s="709"/>
      <c r="S113" s="122"/>
    </row>
    <row r="114" spans="1:19" ht="12.75" hidden="1" customHeight="1">
      <c r="A114" s="359" t="e">
        <f>#REF!</f>
        <v>#REF!</v>
      </c>
      <c r="B114" s="39" t="e">
        <f>TRIM(CONCATENATE(#REF!," ",#REF!," ",#REF!))</f>
        <v>#REF!</v>
      </c>
      <c r="C114" s="40"/>
      <c r="D114" s="22"/>
      <c r="E114" s="22"/>
      <c r="F114" s="100" t="e">
        <f>#REF!</f>
        <v>#REF!</v>
      </c>
      <c r="G114" s="100" t="e">
        <f>#REF!</f>
        <v>#REF!</v>
      </c>
      <c r="I114" s="24"/>
      <c r="J114" s="115"/>
      <c r="K114" s="709"/>
      <c r="S114" s="122"/>
    </row>
    <row r="115" spans="1:19" ht="1.5" hidden="1" customHeight="1">
      <c r="A115" s="359" t="e">
        <f>#REF!</f>
        <v>#REF!</v>
      </c>
      <c r="B115" s="39" t="e">
        <f>TRIM(CONCATENATE(#REF!," ",#REF!," ",#REF!))</f>
        <v>#REF!</v>
      </c>
      <c r="C115" s="40"/>
      <c r="D115" s="22"/>
      <c r="E115" s="22"/>
      <c r="F115" s="100" t="e">
        <f>#REF!</f>
        <v>#REF!</v>
      </c>
      <c r="G115" s="100" t="e">
        <f>#REF!</f>
        <v>#REF!</v>
      </c>
      <c r="I115" s="24"/>
      <c r="J115" s="115"/>
      <c r="K115" s="709"/>
      <c r="S115" s="122"/>
    </row>
    <row r="116" spans="1:19" ht="13.5" hidden="1" customHeight="1">
      <c r="A116" s="362"/>
      <c r="B116" s="15"/>
      <c r="C116" s="15"/>
      <c r="D116" s="15"/>
      <c r="E116" s="31"/>
      <c r="F116" s="128"/>
      <c r="G116" s="128"/>
      <c r="H116" s="49"/>
      <c r="I116" s="24"/>
      <c r="J116" s="115"/>
      <c r="K116" s="709"/>
      <c r="S116" s="122"/>
    </row>
    <row r="117" spans="1:19" ht="13.5" hidden="1" customHeight="1" thickBot="1">
      <c r="B117" s="15" t="s">
        <v>188</v>
      </c>
      <c r="C117" s="15"/>
      <c r="D117" s="15"/>
      <c r="E117" s="31"/>
      <c r="F117" s="32" t="e">
        <f>SUM(F98:F116)</f>
        <v>#REF!</v>
      </c>
      <c r="G117" s="32" t="e">
        <f>SUM(G98:G116)</f>
        <v>#REF!</v>
      </c>
      <c r="H117" s="179" t="e">
        <f>F117/G117</f>
        <v>#REF!</v>
      </c>
      <c r="I117" s="24"/>
      <c r="J117" s="115"/>
      <c r="K117" s="709"/>
      <c r="M117" s="131"/>
      <c r="S117" s="122"/>
    </row>
    <row r="118" spans="1:19" ht="14.25" customHeight="1" thickTop="1">
      <c r="B118" s="15"/>
      <c r="C118" s="15"/>
      <c r="D118" s="15"/>
      <c r="E118" s="31"/>
      <c r="F118" s="24"/>
      <c r="G118" s="24"/>
      <c r="H118" s="49"/>
      <c r="I118" s="24"/>
      <c r="J118" s="115"/>
      <c r="L118" s="133"/>
      <c r="M118" s="40"/>
      <c r="N118" s="40"/>
      <c r="O118" s="40"/>
      <c r="P118" s="724"/>
      <c r="S118" s="122"/>
    </row>
    <row r="119" spans="1:19" ht="14.25" customHeight="1">
      <c r="F119" s="111"/>
      <c r="L119" s="15"/>
      <c r="M119" s="40"/>
      <c r="N119" s="41">
        <f>'RR SUMMARY'!E21</f>
        <v>-20935</v>
      </c>
      <c r="O119" s="41"/>
      <c r="P119" s="209"/>
      <c r="Q119" s="26">
        <f>N60-N119</f>
        <v>2587.7692122674634</v>
      </c>
      <c r="S119" s="191"/>
    </row>
    <row r="120" spans="1:19" ht="14.25" customHeight="1">
      <c r="L120" s="130"/>
      <c r="M120" s="40"/>
      <c r="N120" s="40"/>
      <c r="O120" s="40"/>
      <c r="P120" s="41"/>
      <c r="S120" s="203"/>
    </row>
    <row r="121" spans="1:19" ht="14.25" customHeight="1">
      <c r="L121" s="130"/>
      <c r="M121" s="40"/>
      <c r="N121" s="40"/>
      <c r="O121" s="40"/>
      <c r="P121" s="724"/>
      <c r="S121" s="204"/>
    </row>
    <row r="122" spans="1:19">
      <c r="S122" s="122"/>
    </row>
    <row r="123" spans="1:19">
      <c r="S123" s="122"/>
    </row>
  </sheetData>
  <mergeCells count="11">
    <mergeCell ref="M6:N6"/>
    <mergeCell ref="A1:N1"/>
    <mergeCell ref="A2:N2"/>
    <mergeCell ref="A3:N3"/>
    <mergeCell ref="M5:N5"/>
    <mergeCell ref="D7:E7"/>
    <mergeCell ref="G7:H7"/>
    <mergeCell ref="J7:K7"/>
    <mergeCell ref="D6:E6"/>
    <mergeCell ref="G6:H6"/>
    <mergeCell ref="J6:K6"/>
  </mergeCells>
  <phoneticPr fontId="0" type="noConversion"/>
  <pageMargins left="0.75" right="0.51" top="0.75" bottom="0.5" header="0.5" footer="0.5"/>
  <pageSetup scale="75" firstPageNumber="4" fitToWidth="0" orientation="landscape" r:id="rId1"/>
  <headerFooter scaleWithDoc="0" alignWithMargins="0">
    <oddHeader>&amp;RExhibit No.__ (CSH-2)</oddHeader>
    <oddFooter>&amp;RPage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1"/>
  <sheetViews>
    <sheetView view="pageBreakPreview" zoomScale="90" zoomScaleNormal="100" zoomScaleSheetLayoutView="90" workbookViewId="0">
      <pane xSplit="4" ySplit="10" topLeftCell="AH11" activePane="bottomRight" state="frozen"/>
      <selection activeCell="AI26" sqref="AI26"/>
      <selection pane="topRight" activeCell="AI26" sqref="AI26"/>
      <selection pane="bottomLeft" activeCell="AI26" sqref="AI26"/>
      <selection pane="bottomRight" activeCell="AI26" sqref="AI26"/>
    </sheetView>
  </sheetViews>
  <sheetFormatPr defaultColWidth="10.7109375" defaultRowHeight="12"/>
  <cols>
    <col min="1" max="1" width="4.7109375" style="3" customWidth="1"/>
    <col min="2" max="3" width="1.7109375" style="2" customWidth="1"/>
    <col min="4" max="4" width="33.7109375" style="2" customWidth="1"/>
    <col min="5" max="5" width="13.5703125" style="222" bestFit="1" customWidth="1"/>
    <col min="6" max="35" width="14.140625" style="221" bestFit="1" customWidth="1"/>
    <col min="36" max="37" width="18.140625" style="221" customWidth="1"/>
    <col min="38" max="38" width="18.7109375" style="221" bestFit="1" customWidth="1"/>
    <col min="39" max="43" width="14.140625" style="221" bestFit="1" customWidth="1"/>
    <col min="44" max="16384" width="10.7109375" style="2"/>
  </cols>
  <sheetData>
    <row r="1" spans="1:43">
      <c r="E1" s="287" t="s">
        <v>285</v>
      </c>
      <c r="F1" s="222" t="s">
        <v>291</v>
      </c>
      <c r="G1" s="222" t="s">
        <v>291</v>
      </c>
      <c r="H1" s="222" t="s">
        <v>291</v>
      </c>
      <c r="I1" s="222" t="s">
        <v>291</v>
      </c>
      <c r="J1" s="222" t="s">
        <v>291</v>
      </c>
      <c r="K1" s="222" t="s">
        <v>291</v>
      </c>
      <c r="L1" s="222" t="s">
        <v>291</v>
      </c>
      <c r="M1" s="222" t="s">
        <v>291</v>
      </c>
      <c r="N1" s="222" t="s">
        <v>291</v>
      </c>
      <c r="O1" s="222" t="s">
        <v>291</v>
      </c>
      <c r="P1" s="222" t="s">
        <v>291</v>
      </c>
      <c r="Q1" s="222" t="s">
        <v>291</v>
      </c>
      <c r="R1" s="222" t="s">
        <v>291</v>
      </c>
      <c r="S1" s="222" t="s">
        <v>291</v>
      </c>
      <c r="T1" s="222" t="s">
        <v>291</v>
      </c>
      <c r="U1" s="222" t="s">
        <v>291</v>
      </c>
      <c r="V1" s="222" t="s">
        <v>291</v>
      </c>
      <c r="W1" s="222" t="s">
        <v>291</v>
      </c>
      <c r="X1" s="222" t="s">
        <v>291</v>
      </c>
      <c r="Y1" s="222" t="s">
        <v>291</v>
      </c>
      <c r="Z1" s="222" t="s">
        <v>291</v>
      </c>
      <c r="AA1" s="222" t="s">
        <v>291</v>
      </c>
      <c r="AB1" s="222" t="s">
        <v>291</v>
      </c>
      <c r="AC1" s="222" t="s">
        <v>291</v>
      </c>
      <c r="AD1" s="222" t="s">
        <v>291</v>
      </c>
      <c r="AE1" s="222" t="s">
        <v>291</v>
      </c>
      <c r="AF1" s="222" t="s">
        <v>291</v>
      </c>
      <c r="AG1" s="222" t="s">
        <v>291</v>
      </c>
      <c r="AH1" s="222" t="s">
        <v>291</v>
      </c>
      <c r="AI1" s="222" t="s">
        <v>291</v>
      </c>
      <c r="AJ1" s="222" t="s">
        <v>291</v>
      </c>
      <c r="AK1" s="222" t="s">
        <v>291</v>
      </c>
      <c r="AL1" s="222" t="s">
        <v>291</v>
      </c>
      <c r="AM1" s="222" t="s">
        <v>291</v>
      </c>
      <c r="AN1" s="222" t="s">
        <v>291</v>
      </c>
      <c r="AO1" s="222" t="s">
        <v>291</v>
      </c>
      <c r="AP1" s="222" t="s">
        <v>291</v>
      </c>
      <c r="AQ1" s="222" t="s">
        <v>291</v>
      </c>
    </row>
    <row r="2" spans="1:43" ht="5.25" customHeight="1">
      <c r="D2" s="3"/>
      <c r="E2" s="220"/>
    </row>
    <row r="3" spans="1:43">
      <c r="A3" s="1" t="str">
        <f>'ADJ DETAIL-INPUT'!A2</f>
        <v xml:space="preserve">AVISTA UTILITIES  </v>
      </c>
      <c r="D3" s="3"/>
      <c r="E3" s="2"/>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row>
    <row r="4" spans="1:43">
      <c r="A4" s="1" t="str">
        <f>'ADJ DETAIL-INPUT'!A3</f>
        <v>WASHINGTON ELECTRIC RESULTS - PRO FORMA</v>
      </c>
      <c r="D4" s="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row>
    <row r="5" spans="1:43">
      <c r="A5" s="1" t="str">
        <f>'ADJ DETAIL-INPUT'!A5</f>
        <v>TWELVE MONTHS ENDED SEPTEMBER 30, 2014</v>
      </c>
      <c r="D5" s="3"/>
    </row>
    <row r="6" spans="1:43" s="5" customFormat="1">
      <c r="A6" s="1" t="str">
        <f>'ADJ DETAIL-INPUT'!A6</f>
        <v xml:space="preserve">(000'S OF DOLLARS)  </v>
      </c>
      <c r="D6" s="4"/>
      <c r="E6" s="225"/>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row>
    <row r="7" spans="1:43" s="5" customFormat="1" ht="12" customHeight="1">
      <c r="A7" s="398"/>
      <c r="B7" s="6"/>
      <c r="C7" s="6"/>
      <c r="D7" s="6"/>
      <c r="F7" s="400" t="str">
        <f>'ADJ DETAIL-INPUT'!F7</f>
        <v xml:space="preserve">Deferred </v>
      </c>
      <c r="G7" s="400" t="str">
        <f>'ADJ DETAIL-INPUT'!G7</f>
        <v xml:space="preserve">Deferred </v>
      </c>
      <c r="H7" s="400" t="str">
        <f>'ADJ DETAIL-INPUT'!H7</f>
        <v>Working</v>
      </c>
      <c r="I7" s="400" t="str">
        <f>'ADJ DETAIL-INPUT'!I7</f>
        <v>Eliminate</v>
      </c>
      <c r="J7" s="400" t="str">
        <f>'ADJ DETAIL-INPUT'!J7</f>
        <v>Restate</v>
      </c>
      <c r="K7" s="400" t="str">
        <f>'ADJ DETAIL-INPUT'!K7</f>
        <v>Uncollect.</v>
      </c>
      <c r="L7" s="400" t="str">
        <f>'ADJ DETAIL-INPUT'!L7</f>
        <v>Regulatory</v>
      </c>
      <c r="M7" s="400" t="str">
        <f>'ADJ DETAIL-INPUT'!M7</f>
        <v>Injuries</v>
      </c>
      <c r="N7" s="400" t="str">
        <f>'ADJ DETAIL-INPUT'!N7</f>
        <v>FIT/DFIT/</v>
      </c>
      <c r="O7" s="400" t="str">
        <f>'ADJ DETAIL-INPUT'!O7</f>
        <v>Office Space</v>
      </c>
      <c r="P7" s="400" t="str">
        <f>'ADJ DETAIL-INPUT'!P7</f>
        <v>Restate</v>
      </c>
      <c r="Q7" s="400" t="str">
        <f>'ADJ DETAIL-INPUT'!Q7</f>
        <v>Net</v>
      </c>
      <c r="R7" s="400" t="str">
        <f>'ADJ DETAIL-INPUT'!R7</f>
        <v xml:space="preserve">Weather </v>
      </c>
      <c r="S7" s="400" t="str">
        <f>'ADJ DETAIL-INPUT'!S7</f>
        <v>Eliminate</v>
      </c>
      <c r="T7" s="400" t="str">
        <f>'ADJ DETAIL-INPUT'!T7</f>
        <v>Misc.</v>
      </c>
      <c r="U7" s="400" t="str">
        <f>'ADJ DETAIL-INPUT'!U7</f>
        <v>Eliminate</v>
      </c>
      <c r="V7" s="400" t="str">
        <f>'ADJ DETAIL-INPUT'!V7</f>
        <v>Nez Perce</v>
      </c>
      <c r="W7" s="400" t="str">
        <f>'ADJ DETAIL-INPUT'!W7</f>
        <v>Restate</v>
      </c>
      <c r="X7" s="400" t="str">
        <f>'ADJ DETAIL-INPUT'!X7</f>
        <v>Restate</v>
      </c>
      <c r="Y7" s="400" t="str">
        <f>'ADJ DETAIL-INPUT'!Z7</f>
        <v>Restate</v>
      </c>
      <c r="Z7" s="400" t="str">
        <f>'ADJ DETAIL-INPUT'!AD7</f>
        <v xml:space="preserve">Pro Forma </v>
      </c>
      <c r="AA7" s="400" t="str">
        <f>'ADJ DETAIL-INPUT'!AE7</f>
        <v xml:space="preserve">Pro Forma </v>
      </c>
      <c r="AB7" s="400" t="str">
        <f>'ADJ DETAIL-INPUT'!AF7</f>
        <v xml:space="preserve">Pro Forma </v>
      </c>
      <c r="AC7" s="400" t="str">
        <f>'ADJ DETAIL-INPUT'!AG7</f>
        <v xml:space="preserve">Pro Forma </v>
      </c>
      <c r="AD7" s="400" t="str">
        <f>'ADJ DETAIL-INPUT'!AH7</f>
        <v xml:space="preserve">Pro Forma </v>
      </c>
      <c r="AE7" s="400" t="str">
        <f>'ADJ DETAIL-INPUT'!AI7</f>
        <v xml:space="preserve">Pro Forma </v>
      </c>
      <c r="AF7" s="400" t="str">
        <f>'ADJ DETAIL-INPUT'!AJ7</f>
        <v xml:space="preserve">Pro Forma </v>
      </c>
      <c r="AG7" s="400" t="str">
        <f>'ADJ DETAIL-INPUT'!AK7</f>
        <v xml:space="preserve">Pro Forma </v>
      </c>
      <c r="AH7" s="400" t="str">
        <f>'ADJ DETAIL-INPUT'!AL7</f>
        <v xml:space="preserve">Pro Forma </v>
      </c>
      <c r="AI7" s="400" t="str">
        <f>'ADJ DETAIL-INPUT'!AM7</f>
        <v>Pro Forma</v>
      </c>
      <c r="AJ7" s="400" t="str">
        <f>'ADJ DETAIL-INPUT'!AN7</f>
        <v>Pro Forma</v>
      </c>
      <c r="AK7" s="400" t="str">
        <f>'ADJ DETAIL-INPUT'!AO7</f>
        <v>Actual</v>
      </c>
      <c r="AL7" s="400" t="e">
        <f>'ADJ DETAIL-INPUT'!#REF!</f>
        <v>#REF!</v>
      </c>
      <c r="AM7" s="400" t="str">
        <f>'ADJ DETAIL-INPUT'!AR7</f>
        <v>Planned</v>
      </c>
      <c r="AN7" s="400" t="str">
        <f>'ADJ DETAIL-INPUT'!AS7</f>
        <v>Planned</v>
      </c>
      <c r="AO7" s="400" t="str">
        <f>'ADJ DETAIL-INPUT'!AT7</f>
        <v xml:space="preserve">Meter </v>
      </c>
      <c r="AP7" s="400" t="str">
        <f>'ADJ DETAIL-INPUT'!AU7</f>
        <v xml:space="preserve">O&amp;M </v>
      </c>
      <c r="AQ7" s="400" t="str">
        <f>'ADJ DETAIL-INPUT'!AW7</f>
        <v xml:space="preserve">Reconcile </v>
      </c>
    </row>
    <row r="8" spans="1:43" s="5" customFormat="1">
      <c r="A8" s="398" t="str">
        <f>'ADJ DETAIL-INPUT'!A8</f>
        <v>Line</v>
      </c>
      <c r="B8" s="6"/>
      <c r="C8" s="6"/>
      <c r="D8" s="6"/>
      <c r="E8" s="399" t="s">
        <v>279</v>
      </c>
      <c r="F8" s="400" t="str">
        <f>'ADJ DETAIL-INPUT'!F8</f>
        <v>FIT</v>
      </c>
      <c r="G8" s="400" t="str">
        <f>'ADJ DETAIL-INPUT'!G8</f>
        <v xml:space="preserve">Debits and </v>
      </c>
      <c r="H8" s="400" t="str">
        <f>'ADJ DETAIL-INPUT'!H8</f>
        <v>Capital</v>
      </c>
      <c r="I8" s="400" t="str">
        <f>'ADJ DETAIL-INPUT'!I8</f>
        <v>B &amp; O</v>
      </c>
      <c r="J8" s="400" t="str">
        <f>'ADJ DETAIL-INPUT'!J8</f>
        <v>Property</v>
      </c>
      <c r="K8" s="400" t="str">
        <f>'ADJ DETAIL-INPUT'!K8</f>
        <v>Expense</v>
      </c>
      <c r="L8" s="400" t="str">
        <f>'ADJ DETAIL-INPUT'!L8</f>
        <v>Expense</v>
      </c>
      <c r="M8" s="400" t="str">
        <f>'ADJ DETAIL-INPUT'!M8</f>
        <v xml:space="preserve">and </v>
      </c>
      <c r="N8" s="400" t="str">
        <f>'ADJ DETAIL-INPUT'!N8</f>
        <v>ITC/PTC</v>
      </c>
      <c r="O8" s="400" t="str">
        <f>'ADJ DETAIL-INPUT'!O8</f>
        <v>Charges to</v>
      </c>
      <c r="P8" s="400" t="str">
        <f>'ADJ DETAIL-INPUT'!P8</f>
        <v>Excise</v>
      </c>
      <c r="Q8" s="400" t="str">
        <f>'ADJ DETAIL-INPUT'!Q8</f>
        <v xml:space="preserve">Gains / </v>
      </c>
      <c r="R8" s="400" t="str">
        <f>'ADJ DETAIL-INPUT'!R8</f>
        <v>Normalization</v>
      </c>
      <c r="S8" s="400" t="str">
        <f>'ADJ DETAIL-INPUT'!S8</f>
        <v>Adder</v>
      </c>
      <c r="T8" s="400" t="str">
        <f>'ADJ DETAIL-INPUT'!T8</f>
        <v>Restating</v>
      </c>
      <c r="U8" s="400" t="str">
        <f>'ADJ DETAIL-INPUT'!U8</f>
        <v>WA Power</v>
      </c>
      <c r="V8" s="400" t="str">
        <f>'ADJ DETAIL-INPUT'!V8</f>
        <v>Settlement</v>
      </c>
      <c r="W8" s="400" t="str">
        <f>'ADJ DETAIL-INPUT'!W8</f>
        <v>Debt</v>
      </c>
      <c r="X8" s="400" t="str">
        <f>'ADJ DETAIL-INPUT'!X8</f>
        <v>Incentive</v>
      </c>
      <c r="Y8" s="400" t="str">
        <f>'ADJ DETAIL-INPUT'!Z8</f>
        <v>Long-Term</v>
      </c>
      <c r="Z8" s="400" t="str">
        <f>'ADJ DETAIL-INPUT'!AD8</f>
        <v>Power</v>
      </c>
      <c r="AA8" s="400" t="str">
        <f>'ADJ DETAIL-INPUT'!AE8</f>
        <v>Transmission</v>
      </c>
      <c r="AB8" s="400" t="str">
        <f>'ADJ DETAIL-INPUT'!AF8</f>
        <v>Labor</v>
      </c>
      <c r="AC8" s="400" t="str">
        <f>'ADJ DETAIL-INPUT'!AG8</f>
        <v>Labor</v>
      </c>
      <c r="AD8" s="400" t="str">
        <f>'ADJ DETAIL-INPUT'!AH8</f>
        <v xml:space="preserve">Employee </v>
      </c>
      <c r="AE8" s="400" t="str">
        <f>'ADJ DETAIL-INPUT'!AI8</f>
        <v>Insurance</v>
      </c>
      <c r="AF8" s="400" t="str">
        <f>'ADJ DETAIL-INPUT'!AJ8</f>
        <v>Property</v>
      </c>
      <c r="AG8" s="400" t="str">
        <f>'ADJ DETAIL-INPUT'!AK8</f>
        <v xml:space="preserve">Information </v>
      </c>
      <c r="AH8" s="400" t="str">
        <f>'ADJ DETAIL-INPUT'!AL8</f>
        <v>Lake Spokane</v>
      </c>
      <c r="AI8" s="400" t="str">
        <f>'ADJ DETAIL-INPUT'!AM8</f>
        <v xml:space="preserve">Revenue </v>
      </c>
      <c r="AJ8" s="400" t="str">
        <f>'ADJ DETAIL-INPUT'!AN8</f>
        <v>Major Maint-Hydro</v>
      </c>
      <c r="AK8" s="400" t="str">
        <f>'ADJ DETAIL-INPUT'!AO8</f>
        <v>Capital Add</v>
      </c>
      <c r="AL8" s="400" t="e">
        <f>'ADJ DETAIL-INPUT'!#REF!</f>
        <v>#REF!</v>
      </c>
      <c r="AM8" s="400" t="str">
        <f>'ADJ DETAIL-INPUT'!AR8</f>
        <v>Capital Add</v>
      </c>
      <c r="AN8" s="400" t="str">
        <f>'ADJ DETAIL-INPUT'!AS8</f>
        <v>Capital Add</v>
      </c>
      <c r="AO8" s="400" t="str">
        <f>'ADJ DETAIL-INPUT'!AT8</f>
        <v>Retirement</v>
      </c>
      <c r="AP8" s="400" t="str">
        <f>'ADJ DETAIL-INPUT'!AU8</f>
        <v>Offsets</v>
      </c>
      <c r="AQ8" s="400" t="str">
        <f>'ADJ DETAIL-INPUT'!AW8</f>
        <v xml:space="preserve">Pro Forma </v>
      </c>
    </row>
    <row r="9" spans="1:43" s="5" customFormat="1" ht="11.25" customHeight="1">
      <c r="A9" s="406" t="str">
        <f>'ADJ DETAIL-INPUT'!A9</f>
        <v>No.</v>
      </c>
      <c r="B9" s="7"/>
      <c r="C9" s="407" t="s">
        <v>22</v>
      </c>
      <c r="D9" s="7"/>
      <c r="E9" s="401" t="s">
        <v>280</v>
      </c>
      <c r="F9" s="402" t="str">
        <f>'ADJ DETAIL-INPUT'!F9</f>
        <v>Rate Base</v>
      </c>
      <c r="G9" s="402" t="str">
        <f>'ADJ DETAIL-INPUT'!G9</f>
        <v>Credits</v>
      </c>
      <c r="H9" s="402" t="str">
        <f>'ADJ DETAIL-INPUT'!H9</f>
        <v xml:space="preserve"> </v>
      </c>
      <c r="I9" s="402" t="str">
        <f>'ADJ DETAIL-INPUT'!I9</f>
        <v>Taxes</v>
      </c>
      <c r="J9" s="402" t="str">
        <f>'ADJ DETAIL-INPUT'!J9</f>
        <v>Tax</v>
      </c>
      <c r="K9" s="402" t="str">
        <f>'ADJ DETAIL-INPUT'!K9</f>
        <v xml:space="preserve"> </v>
      </c>
      <c r="L9" s="402" t="str">
        <f>'ADJ DETAIL-INPUT'!L9</f>
        <v xml:space="preserve"> </v>
      </c>
      <c r="M9" s="402" t="str">
        <f>'ADJ DETAIL-INPUT'!M9</f>
        <v>Damages</v>
      </c>
      <c r="N9" s="402" t="str">
        <f>'ADJ DETAIL-INPUT'!N9</f>
        <v>Expense</v>
      </c>
      <c r="O9" s="402" t="str">
        <f>'ADJ DETAIL-INPUT'!O9</f>
        <v>Subsidiaries</v>
      </c>
      <c r="P9" s="402" t="str">
        <f>'ADJ DETAIL-INPUT'!P9</f>
        <v>Taxes</v>
      </c>
      <c r="Q9" s="402" t="str">
        <f>'ADJ DETAIL-INPUT'!Q9</f>
        <v>Losses</v>
      </c>
      <c r="R9" s="402" t="str">
        <f>'ADJ DETAIL-INPUT'!R9</f>
        <v xml:space="preserve"> </v>
      </c>
      <c r="S9" s="402" t="str">
        <f>'ADJ DETAIL-INPUT'!S9</f>
        <v>Schedules</v>
      </c>
      <c r="T9" s="402" t="str">
        <f>'ADJ DETAIL-INPUT'!T9</f>
        <v>Expenses</v>
      </c>
      <c r="U9" s="402" t="str">
        <f>'ADJ DETAIL-INPUT'!U9</f>
        <v>Cost Defer</v>
      </c>
      <c r="V9" s="402" t="str">
        <f>'ADJ DETAIL-INPUT'!V9</f>
        <v>Adjustment</v>
      </c>
      <c r="W9" s="402" t="str">
        <f>'ADJ DETAIL-INPUT'!W9</f>
        <v>Interest</v>
      </c>
      <c r="X9" s="402" t="str">
        <f>'ADJ DETAIL-INPUT'!X9</f>
        <v>Expenses</v>
      </c>
      <c r="Y9" s="402" t="str">
        <f>'ADJ DETAIL-INPUT'!Z9</f>
        <v>Incentive P.</v>
      </c>
      <c r="Z9" s="402" t="str">
        <f>'ADJ DETAIL-INPUT'!AD9</f>
        <v>Supply</v>
      </c>
      <c r="AA9" s="402" t="str">
        <f>'ADJ DETAIL-INPUT'!AE9</f>
        <v>Rev/Exp</v>
      </c>
      <c r="AB9" s="402" t="str">
        <f>'ADJ DETAIL-INPUT'!AF9</f>
        <v>Non-Exec</v>
      </c>
      <c r="AC9" s="402" t="str">
        <f>'ADJ DETAIL-INPUT'!AG9</f>
        <v>Exec</v>
      </c>
      <c r="AD9" s="402" t="str">
        <f>'ADJ DETAIL-INPUT'!AH9</f>
        <v>Benefits</v>
      </c>
      <c r="AE9" s="402" t="str">
        <f>'ADJ DETAIL-INPUT'!AI9</f>
        <v>Expense</v>
      </c>
      <c r="AF9" s="402" t="str">
        <f>'ADJ DETAIL-INPUT'!AJ9</f>
        <v>Tax</v>
      </c>
      <c r="AG9" s="402" t="str">
        <f>'ADJ DETAIL-INPUT'!AK9</f>
        <v>Tech/Serv Exp</v>
      </c>
      <c r="AH9" s="402" t="str">
        <f>'ADJ DETAIL-INPUT'!AL9</f>
        <v xml:space="preserve"> Deferral</v>
      </c>
      <c r="AI9" s="402" t="str">
        <f>'ADJ DETAIL-INPUT'!AM9</f>
        <v>Normalization</v>
      </c>
      <c r="AJ9" s="402" t="str">
        <f>'ADJ DETAIL-INPUT'!AN9</f>
        <v>Thermal, Other</v>
      </c>
      <c r="AK9" s="402" t="str">
        <f>'ADJ DETAIL-INPUT'!AO9</f>
        <v>Dec 2014 EOP</v>
      </c>
      <c r="AL9" s="402" t="e">
        <f>'ADJ DETAIL-INPUT'!#REF!</f>
        <v>#REF!</v>
      </c>
      <c r="AM9" s="402" t="str">
        <f>'ADJ DETAIL-INPUT'!AR9</f>
        <v>2015 EOP</v>
      </c>
      <c r="AN9" s="402" t="str">
        <f>'ADJ DETAIL-INPUT'!AS9</f>
        <v>2016 AMA</v>
      </c>
      <c r="AO9" s="402">
        <f>'ADJ DETAIL-INPUT'!AT9</f>
        <v>0</v>
      </c>
      <c r="AP9" s="402" t="str">
        <f>'ADJ DETAIL-INPUT'!AU9</f>
        <v xml:space="preserve"> </v>
      </c>
      <c r="AQ9" s="402" t="str">
        <f>'ADJ DETAIL-INPUT'!AW9</f>
        <v>To Attrition</v>
      </c>
    </row>
    <row r="10" spans="1:43" s="370" customFormat="1">
      <c r="B10" s="397" t="s">
        <v>585</v>
      </c>
      <c r="E10" s="371">
        <v>1</v>
      </c>
      <c r="F10" s="372">
        <f>'ADJ DETAIL-INPUT'!F10</f>
        <v>1.01</v>
      </c>
      <c r="G10" s="372">
        <f>'ADJ DETAIL-INPUT'!G10</f>
        <v>1.02</v>
      </c>
      <c r="H10" s="372">
        <f>'ADJ DETAIL-INPUT'!H10</f>
        <v>1.03</v>
      </c>
      <c r="I10" s="372">
        <f>'ADJ DETAIL-INPUT'!I10</f>
        <v>2.0099999999999998</v>
      </c>
      <c r="J10" s="372">
        <f>'ADJ DETAIL-INPUT'!J10</f>
        <v>2.0199999999999996</v>
      </c>
      <c r="K10" s="372">
        <f>'ADJ DETAIL-INPUT'!K10</f>
        <v>2.0299999999999994</v>
      </c>
      <c r="L10" s="372">
        <f>'ADJ DETAIL-INPUT'!L10</f>
        <v>2.0399999999999991</v>
      </c>
      <c r="M10" s="372">
        <f>'ADJ DETAIL-INPUT'!M10</f>
        <v>2.0499999999999989</v>
      </c>
      <c r="N10" s="372">
        <f>'ADJ DETAIL-INPUT'!N10</f>
        <v>2.0599999999999987</v>
      </c>
      <c r="O10" s="372">
        <f>'ADJ DETAIL-INPUT'!O10</f>
        <v>2.0699999999999985</v>
      </c>
      <c r="P10" s="372">
        <f>'ADJ DETAIL-INPUT'!P10</f>
        <v>2.0799999999999983</v>
      </c>
      <c r="Q10" s="372">
        <f>'ADJ DETAIL-INPUT'!Q10</f>
        <v>2.0899999999999981</v>
      </c>
      <c r="R10" s="372">
        <f>'ADJ DETAIL-INPUT'!R10</f>
        <v>2.0999999999999979</v>
      </c>
      <c r="S10" s="372">
        <f>'ADJ DETAIL-INPUT'!S10</f>
        <v>2.1099999999999977</v>
      </c>
      <c r="T10" s="372">
        <f>'ADJ DETAIL-INPUT'!T10</f>
        <v>2.1199999999999974</v>
      </c>
      <c r="U10" s="372">
        <f>'ADJ DETAIL-INPUT'!U10</f>
        <v>2.1299999999999972</v>
      </c>
      <c r="V10" s="372">
        <f>'ADJ DETAIL-INPUT'!V10</f>
        <v>2.139999999999997</v>
      </c>
      <c r="W10" s="372">
        <f>'ADJ DETAIL-INPUT'!W10</f>
        <v>2.1499999999999968</v>
      </c>
      <c r="X10" s="372">
        <f>'ADJ DETAIL-INPUT'!X10</f>
        <v>2.1599999999999966</v>
      </c>
      <c r="Y10" s="372">
        <f>'ADJ DETAIL-INPUT'!Z10</f>
        <v>2.1800000000000002</v>
      </c>
      <c r="Z10" s="372">
        <f>'ADJ DETAIL-INPUT'!AD10</f>
        <v>3</v>
      </c>
      <c r="AA10" s="372">
        <f>'ADJ DETAIL-INPUT'!AE10</f>
        <v>3.01</v>
      </c>
      <c r="AB10" s="372">
        <f>'ADJ DETAIL-INPUT'!AF10</f>
        <v>3.0199999999999996</v>
      </c>
      <c r="AC10" s="372">
        <f>'ADJ DETAIL-INPUT'!AG10</f>
        <v>3.0299999999999994</v>
      </c>
      <c r="AD10" s="372">
        <f>'ADJ DETAIL-INPUT'!AH10</f>
        <v>3.0399999999999991</v>
      </c>
      <c r="AE10" s="372">
        <f>'ADJ DETAIL-INPUT'!AI10</f>
        <v>3.0499999999999989</v>
      </c>
      <c r="AF10" s="372">
        <f>'ADJ DETAIL-INPUT'!AJ10</f>
        <v>3.0599999999999987</v>
      </c>
      <c r="AG10" s="372">
        <f>'ADJ DETAIL-INPUT'!AK10</f>
        <v>3.0699999999999985</v>
      </c>
      <c r="AH10" s="372">
        <f>'ADJ DETAIL-INPUT'!AL10</f>
        <v>3.0799999999999983</v>
      </c>
      <c r="AI10" s="372">
        <f>'ADJ DETAIL-INPUT'!AM10</f>
        <v>3.0899999999999981</v>
      </c>
      <c r="AJ10" s="372">
        <f>'ADJ DETAIL-INPUT'!AN10</f>
        <v>3.0999999999999979</v>
      </c>
      <c r="AK10" s="372">
        <f>'ADJ DETAIL-INPUT'!AO10</f>
        <v>3.1099999999999977</v>
      </c>
      <c r="AL10" s="372" t="e">
        <f>'ADJ DETAIL-INPUT'!#REF!</f>
        <v>#REF!</v>
      </c>
      <c r="AM10" s="372">
        <f>'ADJ DETAIL-INPUT'!AR10</f>
        <v>4.01</v>
      </c>
      <c r="AN10" s="372">
        <f>'ADJ DETAIL-INPUT'!AS10</f>
        <v>4.0199999999999996</v>
      </c>
      <c r="AO10" s="372">
        <f>'ADJ DETAIL-INPUT'!AT10</f>
        <v>4.0299999999999994</v>
      </c>
      <c r="AP10" s="372">
        <f>'ADJ DETAIL-INPUT'!AU10</f>
        <v>4.0399999999999991</v>
      </c>
      <c r="AQ10" s="372">
        <f>'ADJ DETAIL-INPUT'!AW10</f>
        <v>4.0499999999999989</v>
      </c>
    </row>
    <row r="11" spans="1:43" s="370" customFormat="1">
      <c r="A11" s="403"/>
      <c r="B11" s="404" t="s">
        <v>586</v>
      </c>
      <c r="C11" s="403"/>
      <c r="D11" s="403"/>
      <c r="E11" s="405" t="str">
        <f>'ADJ DETAIL-INPUT'!E11</f>
        <v>E-ROO</v>
      </c>
      <c r="F11" s="405" t="str">
        <f>'ADJ DETAIL-INPUT'!F11</f>
        <v>E-DFIT</v>
      </c>
      <c r="G11" s="405" t="str">
        <f>'ADJ DETAIL-INPUT'!G11</f>
        <v>E-DDC</v>
      </c>
      <c r="H11" s="405" t="str">
        <f>'ADJ DETAIL-INPUT'!H11</f>
        <v xml:space="preserve">E-WC </v>
      </c>
      <c r="I11" s="405" t="str">
        <f>'ADJ DETAIL-INPUT'!I11</f>
        <v>E-EBO</v>
      </c>
      <c r="J11" s="405" t="str">
        <f>'ADJ DETAIL-INPUT'!J11</f>
        <v>E-RPT</v>
      </c>
      <c r="K11" s="405" t="str">
        <f>'ADJ DETAIL-INPUT'!K11</f>
        <v>E-UE</v>
      </c>
      <c r="L11" s="405" t="str">
        <f>'ADJ DETAIL-INPUT'!L11</f>
        <v>E-RE</v>
      </c>
      <c r="M11" s="405" t="str">
        <f>'ADJ DETAIL-INPUT'!M11</f>
        <v>E-ID</v>
      </c>
      <c r="N11" s="405" t="str">
        <f>'ADJ DETAIL-INPUT'!N11</f>
        <v xml:space="preserve">E-FIT </v>
      </c>
      <c r="O11" s="405" t="str">
        <f>'ADJ DETAIL-INPUT'!O11</f>
        <v>E-OSC</v>
      </c>
      <c r="P11" s="405" t="str">
        <f>'ADJ DETAIL-INPUT'!P11</f>
        <v>E-RET</v>
      </c>
      <c r="Q11" s="405" t="str">
        <f>'ADJ DETAIL-INPUT'!Q11</f>
        <v>E-NGL</v>
      </c>
      <c r="R11" s="405" t="str">
        <f>'ADJ DETAIL-INPUT'!R11</f>
        <v>E-WN</v>
      </c>
      <c r="S11" s="405" t="str">
        <f>'ADJ DETAIL-INPUT'!S11</f>
        <v>E-EAS</v>
      </c>
      <c r="T11" s="405" t="str">
        <f>'ADJ DETAIL-INPUT'!T11</f>
        <v>E-MR</v>
      </c>
      <c r="U11" s="405" t="str">
        <f>'ADJ DETAIL-INPUT'!U11</f>
        <v>E-EWPC</v>
      </c>
      <c r="V11" s="405" t="str">
        <f>'ADJ DETAIL-INPUT'!V11</f>
        <v>E-NPS</v>
      </c>
      <c r="W11" s="405" t="str">
        <f>'ADJ DETAIL-INPUT'!W11</f>
        <v>E-RDI</v>
      </c>
      <c r="X11" s="405" t="str">
        <f>'ADJ DETAIL-INPUT'!X11</f>
        <v>E-RI</v>
      </c>
      <c r="Y11" s="405" t="str">
        <f>'ADJ DETAIL-INPUT'!Z11</f>
        <v>JLB-2C</v>
      </c>
      <c r="Z11" s="405" t="str">
        <f>'ADJ DETAIL-INPUT'!AD11</f>
        <v>E-PPS</v>
      </c>
      <c r="AA11" s="405" t="str">
        <f>'ADJ DETAIL-INPUT'!AE11</f>
        <v>E-PTR</v>
      </c>
      <c r="AB11" s="405" t="str">
        <f>'ADJ DETAIL-INPUT'!AF11</f>
        <v>E-PLN</v>
      </c>
      <c r="AC11" s="405" t="str">
        <f>'ADJ DETAIL-INPUT'!AG11</f>
        <v>E-PLE</v>
      </c>
      <c r="AD11" s="405" t="str">
        <f>'ADJ DETAIL-INPUT'!AH11</f>
        <v>E-PEB</v>
      </c>
      <c r="AE11" s="405" t="str">
        <f>'ADJ DETAIL-INPUT'!AI11</f>
        <v>E-PI</v>
      </c>
      <c r="AF11" s="405" t="str">
        <f>'ADJ DETAIL-INPUT'!AJ11</f>
        <v>E-PPT</v>
      </c>
      <c r="AG11" s="405" t="str">
        <f>'ADJ DETAIL-INPUT'!AK11</f>
        <v>E-ISIT</v>
      </c>
      <c r="AH11" s="405" t="str">
        <f>'ADJ DETAIL-INPUT'!AL11</f>
        <v>E-LSD</v>
      </c>
      <c r="AI11" s="405" t="str">
        <f>'ADJ DETAIL-INPUT'!AM11</f>
        <v>E-PREV</v>
      </c>
      <c r="AJ11" s="405" t="str">
        <f>'ADJ DETAIL-INPUT'!AN11</f>
        <v>E-PMM</v>
      </c>
      <c r="AK11" s="405" t="str">
        <f>'ADJ DETAIL-INPUT'!AO11</f>
        <v>E-CAP14-UTC</v>
      </c>
      <c r="AL11" s="405" t="e">
        <f>'ADJ DETAIL-INPUT'!#REF!</f>
        <v>#REF!</v>
      </c>
      <c r="AM11" s="405" t="str">
        <f>'ADJ DETAIL-INPUT'!AR11</f>
        <v>E-CAP15</v>
      </c>
      <c r="AN11" s="405" t="str">
        <f>'ADJ DETAIL-INPUT'!AS11</f>
        <v>E-CAP16</v>
      </c>
      <c r="AO11" s="405" t="str">
        <f>'ADJ DETAIL-INPUT'!AT11</f>
        <v>E-MRD</v>
      </c>
      <c r="AP11" s="405" t="str">
        <f>'ADJ DETAIL-INPUT'!AU11</f>
        <v>E-OFF</v>
      </c>
      <c r="AQ11" s="405" t="str">
        <f>'ADJ DETAIL-INPUT'!AW11</f>
        <v>E-REC</v>
      </c>
    </row>
    <row r="12" spans="1:43" s="370" customFormat="1" ht="6" customHeight="1">
      <c r="B12" s="397"/>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row>
    <row r="13" spans="1:43">
      <c r="B13" s="2" t="str">
        <f>'ADJ DETAIL-INPUT'!B13</f>
        <v xml:space="preserve">REVENUES  </v>
      </c>
    </row>
    <row r="14" spans="1:43" s="9" customFormat="1">
      <c r="A14" s="8">
        <f>'ADJ DETAIL-INPUT'!A14</f>
        <v>1</v>
      </c>
      <c r="B14" s="9" t="str">
        <f>'ADJ DETAIL-INPUT'!B14</f>
        <v xml:space="preserve">Total General Business  </v>
      </c>
      <c r="E14" s="245">
        <f>'ADJ DETAIL-INPUT'!E14</f>
        <v>510473</v>
      </c>
      <c r="F14" s="367">
        <f>'ADJ DETAIL-INPUT'!F14</f>
        <v>0</v>
      </c>
      <c r="G14" s="367">
        <f>'ADJ DETAIL-INPUT'!G14</f>
        <v>0</v>
      </c>
      <c r="H14" s="367">
        <f>'ADJ DETAIL-INPUT'!H14</f>
        <v>0</v>
      </c>
      <c r="I14" s="367">
        <f>'ADJ DETAIL-INPUT'!I14</f>
        <v>-17768</v>
      </c>
      <c r="J14" s="367">
        <f>'ADJ DETAIL-INPUT'!J14</f>
        <v>0</v>
      </c>
      <c r="K14" s="367">
        <f>'ADJ DETAIL-INPUT'!K14</f>
        <v>0</v>
      </c>
      <c r="L14" s="367">
        <f>'ADJ DETAIL-INPUT'!L14</f>
        <v>0</v>
      </c>
      <c r="M14" s="367">
        <f>'ADJ DETAIL-INPUT'!M14</f>
        <v>0</v>
      </c>
      <c r="N14" s="367">
        <f>'ADJ DETAIL-INPUT'!N14</f>
        <v>0</v>
      </c>
      <c r="O14" s="367">
        <f>'ADJ DETAIL-INPUT'!O14</f>
        <v>0</v>
      </c>
      <c r="P14" s="367">
        <f>'ADJ DETAIL-INPUT'!P14</f>
        <v>0</v>
      </c>
      <c r="Q14" s="367">
        <f>'ADJ DETAIL-INPUT'!Q14</f>
        <v>0</v>
      </c>
      <c r="R14" s="367">
        <f>'ADJ DETAIL-INPUT'!R14</f>
        <v>-7056</v>
      </c>
      <c r="S14" s="367">
        <f>'ADJ DETAIL-INPUT'!S14</f>
        <v>-10713</v>
      </c>
      <c r="T14" s="367">
        <f>'ADJ DETAIL-INPUT'!T14</f>
        <v>0</v>
      </c>
      <c r="U14" s="367">
        <f>'ADJ DETAIL-INPUT'!U14</f>
        <v>7762</v>
      </c>
      <c r="V14" s="367">
        <f>'ADJ DETAIL-INPUT'!V14</f>
        <v>0</v>
      </c>
      <c r="W14" s="367">
        <f>'ADJ DETAIL-INPUT'!W14</f>
        <v>0</v>
      </c>
      <c r="X14" s="367">
        <f>'ADJ DETAIL-INPUT'!X14</f>
        <v>0</v>
      </c>
      <c r="Y14" s="367">
        <f>'ADJ DETAIL-INPUT'!Z14</f>
        <v>0</v>
      </c>
      <c r="Z14" s="367">
        <f>'ADJ DETAIL-INPUT'!AD14</f>
        <v>0</v>
      </c>
      <c r="AA14" s="367">
        <f>'ADJ DETAIL-INPUT'!AE14</f>
        <v>0</v>
      </c>
      <c r="AB14" s="367">
        <f>'ADJ DETAIL-INPUT'!AF14</f>
        <v>0</v>
      </c>
      <c r="AC14" s="367">
        <f>'ADJ DETAIL-INPUT'!AG14</f>
        <v>0</v>
      </c>
      <c r="AD14" s="367">
        <f>'ADJ DETAIL-INPUT'!AH14</f>
        <v>0</v>
      </c>
      <c r="AE14" s="367">
        <f>'ADJ DETAIL-INPUT'!AI14</f>
        <v>0</v>
      </c>
      <c r="AF14" s="367">
        <f>'ADJ DETAIL-INPUT'!AJ14</f>
        <v>0</v>
      </c>
      <c r="AG14" s="367">
        <f>'ADJ DETAIL-INPUT'!AK14</f>
        <v>0</v>
      </c>
      <c r="AH14" s="367">
        <f>'ADJ DETAIL-INPUT'!AL14</f>
        <v>0</v>
      </c>
      <c r="AI14" s="367">
        <f>'ADJ DETAIL-INPUT'!AM14</f>
        <v>16361</v>
      </c>
      <c r="AJ14" s="367">
        <f>'ADJ DETAIL-INPUT'!AN14</f>
        <v>0</v>
      </c>
      <c r="AK14" s="367">
        <f>'ADJ DETAIL-INPUT'!AO14</f>
        <v>0</v>
      </c>
      <c r="AL14" s="367" t="e">
        <f>'ADJ DETAIL-INPUT'!#REF!</f>
        <v>#REF!</v>
      </c>
      <c r="AM14" s="367">
        <f>'ADJ DETAIL-INPUT'!AR14</f>
        <v>0</v>
      </c>
      <c r="AN14" s="367">
        <f>'ADJ DETAIL-INPUT'!AS14</f>
        <v>0</v>
      </c>
      <c r="AO14" s="367">
        <f>'ADJ DETAIL-INPUT'!AT14</f>
        <v>0</v>
      </c>
      <c r="AP14" s="367">
        <f>'ADJ DETAIL-INPUT'!AU14</f>
        <v>0</v>
      </c>
      <c r="AQ14" s="367">
        <f>'ADJ DETAIL-INPUT'!AW14</f>
        <v>0</v>
      </c>
    </row>
    <row r="15" spans="1:43" s="10" customFormat="1">
      <c r="A15" s="8">
        <f>'ADJ DETAIL-INPUT'!A15</f>
        <v>2</v>
      </c>
      <c r="B15" s="10" t="str">
        <f>'ADJ DETAIL-INPUT'!B15</f>
        <v xml:space="preserve">Interdepartmental Sales  </v>
      </c>
      <c r="E15" s="108">
        <f>'ADJ DETAIL-INPUT'!E15</f>
        <v>923</v>
      </c>
      <c r="F15" s="286">
        <f>'ADJ DETAIL-INPUT'!F15</f>
        <v>0</v>
      </c>
      <c r="G15" s="286">
        <f>'ADJ DETAIL-INPUT'!G15</f>
        <v>0</v>
      </c>
      <c r="H15" s="286">
        <f>'ADJ DETAIL-INPUT'!H15</f>
        <v>0</v>
      </c>
      <c r="I15" s="286">
        <f>'ADJ DETAIL-INPUT'!I15</f>
        <v>0</v>
      </c>
      <c r="J15" s="286">
        <f>'ADJ DETAIL-INPUT'!J15</f>
        <v>0</v>
      </c>
      <c r="K15" s="286">
        <f>'ADJ DETAIL-INPUT'!K15</f>
        <v>0</v>
      </c>
      <c r="L15" s="286">
        <f>'ADJ DETAIL-INPUT'!L15</f>
        <v>0</v>
      </c>
      <c r="M15" s="286">
        <f>'ADJ DETAIL-INPUT'!M15</f>
        <v>0</v>
      </c>
      <c r="N15" s="286">
        <f>'ADJ DETAIL-INPUT'!N15</f>
        <v>0</v>
      </c>
      <c r="O15" s="286">
        <f>'ADJ DETAIL-INPUT'!O15</f>
        <v>0</v>
      </c>
      <c r="P15" s="286">
        <f>'ADJ DETAIL-INPUT'!P15</f>
        <v>0</v>
      </c>
      <c r="Q15" s="286">
        <f>'ADJ DETAIL-INPUT'!Q15</f>
        <v>0</v>
      </c>
      <c r="R15" s="286">
        <f>'ADJ DETAIL-INPUT'!R15</f>
        <v>0</v>
      </c>
      <c r="S15" s="286">
        <f>'ADJ DETAIL-INPUT'!S15</f>
        <v>0</v>
      </c>
      <c r="T15" s="286">
        <f>'ADJ DETAIL-INPUT'!T15</f>
        <v>0</v>
      </c>
      <c r="U15" s="286" t="str">
        <f>'ADJ DETAIL-INPUT'!U15</f>
        <v>`</v>
      </c>
      <c r="V15" s="286">
        <f>'ADJ DETAIL-INPUT'!V15</f>
        <v>0</v>
      </c>
      <c r="W15" s="286">
        <f>'ADJ DETAIL-INPUT'!W15</f>
        <v>0</v>
      </c>
      <c r="X15" s="286">
        <f>'ADJ DETAIL-INPUT'!X15</f>
        <v>0</v>
      </c>
      <c r="Y15" s="286">
        <f>'ADJ DETAIL-INPUT'!Z15</f>
        <v>0</v>
      </c>
      <c r="Z15" s="286">
        <f>'ADJ DETAIL-INPUT'!AD15</f>
        <v>0</v>
      </c>
      <c r="AA15" s="286">
        <f>'ADJ DETAIL-INPUT'!AE15</f>
        <v>0</v>
      </c>
      <c r="AB15" s="286">
        <f>'ADJ DETAIL-INPUT'!AF15</f>
        <v>0</v>
      </c>
      <c r="AC15" s="286">
        <f>'ADJ DETAIL-INPUT'!AG15</f>
        <v>0</v>
      </c>
      <c r="AD15" s="286">
        <f>'ADJ DETAIL-INPUT'!AH15</f>
        <v>0</v>
      </c>
      <c r="AE15" s="286">
        <f>'ADJ DETAIL-INPUT'!AI15</f>
        <v>0</v>
      </c>
      <c r="AF15" s="286">
        <f>'ADJ DETAIL-INPUT'!AJ15</f>
        <v>0</v>
      </c>
      <c r="AG15" s="286">
        <f>'ADJ DETAIL-INPUT'!AK15</f>
        <v>0</v>
      </c>
      <c r="AH15" s="286">
        <f>'ADJ DETAIL-INPUT'!AL15</f>
        <v>0</v>
      </c>
      <c r="AI15" s="286">
        <f>'ADJ DETAIL-INPUT'!AM15</f>
        <v>0</v>
      </c>
      <c r="AJ15" s="286">
        <f>'ADJ DETAIL-INPUT'!AN15</f>
        <v>0</v>
      </c>
      <c r="AK15" s="286">
        <f>'ADJ DETAIL-INPUT'!AO15</f>
        <v>0</v>
      </c>
      <c r="AL15" s="286" t="e">
        <f>'ADJ DETAIL-INPUT'!#REF!</f>
        <v>#REF!</v>
      </c>
      <c r="AM15" s="286">
        <f>'ADJ DETAIL-INPUT'!AR15</f>
        <v>0</v>
      </c>
      <c r="AN15" s="286">
        <f>'ADJ DETAIL-INPUT'!AS15</f>
        <v>0</v>
      </c>
      <c r="AO15" s="286">
        <f>'ADJ DETAIL-INPUT'!AT15</f>
        <v>0</v>
      </c>
      <c r="AP15" s="286">
        <f>'ADJ DETAIL-INPUT'!AU15</f>
        <v>0</v>
      </c>
      <c r="AQ15" s="286">
        <f>'ADJ DETAIL-INPUT'!AW15</f>
        <v>0</v>
      </c>
    </row>
    <row r="16" spans="1:43" s="10" customFormat="1">
      <c r="A16" s="8">
        <f>'ADJ DETAIL-INPUT'!A16</f>
        <v>3</v>
      </c>
      <c r="B16" s="10" t="str">
        <f>'ADJ DETAIL-INPUT'!B16</f>
        <v xml:space="preserve">Sales for Resale  </v>
      </c>
      <c r="E16" s="350">
        <f>'ADJ DETAIL-INPUT'!E16</f>
        <v>95856</v>
      </c>
      <c r="F16" s="288">
        <f>'ADJ DETAIL-INPUT'!F16</f>
        <v>0</v>
      </c>
      <c r="G16" s="288">
        <f>'ADJ DETAIL-INPUT'!G16</f>
        <v>0</v>
      </c>
      <c r="H16" s="288">
        <f>'ADJ DETAIL-INPUT'!H16</f>
        <v>0</v>
      </c>
      <c r="I16" s="288">
        <f>'ADJ DETAIL-INPUT'!I16</f>
        <v>0</v>
      </c>
      <c r="J16" s="288">
        <f>'ADJ DETAIL-INPUT'!J16</f>
        <v>0</v>
      </c>
      <c r="K16" s="288">
        <f>'ADJ DETAIL-INPUT'!K16</f>
        <v>0</v>
      </c>
      <c r="L16" s="288">
        <f>'ADJ DETAIL-INPUT'!L16</f>
        <v>0</v>
      </c>
      <c r="M16" s="288">
        <f>'ADJ DETAIL-INPUT'!M16</f>
        <v>0</v>
      </c>
      <c r="N16" s="288">
        <f>'ADJ DETAIL-INPUT'!N16</f>
        <v>0</v>
      </c>
      <c r="O16" s="288">
        <f>'ADJ DETAIL-INPUT'!O16</f>
        <v>0</v>
      </c>
      <c r="P16" s="288">
        <f>'ADJ DETAIL-INPUT'!P16</f>
        <v>0</v>
      </c>
      <c r="Q16" s="288">
        <f>'ADJ DETAIL-INPUT'!Q16</f>
        <v>0</v>
      </c>
      <c r="R16" s="288">
        <f>'ADJ DETAIL-INPUT'!R16</f>
        <v>0</v>
      </c>
      <c r="S16" s="288">
        <f>'ADJ DETAIL-INPUT'!S16</f>
        <v>0</v>
      </c>
      <c r="T16" s="288">
        <f>'ADJ DETAIL-INPUT'!T16</f>
        <v>0</v>
      </c>
      <c r="U16" s="288">
        <f>'ADJ DETAIL-INPUT'!U16</f>
        <v>0</v>
      </c>
      <c r="V16" s="288">
        <f>'ADJ DETAIL-INPUT'!V16</f>
        <v>0</v>
      </c>
      <c r="W16" s="288">
        <f>'ADJ DETAIL-INPUT'!W16</f>
        <v>0</v>
      </c>
      <c r="X16" s="288">
        <f>'ADJ DETAIL-INPUT'!X16</f>
        <v>0</v>
      </c>
      <c r="Y16" s="288">
        <f>'ADJ DETAIL-INPUT'!Z16</f>
        <v>0</v>
      </c>
      <c r="Z16" s="288">
        <f>'ADJ DETAIL-INPUT'!AD16</f>
        <v>-42099</v>
      </c>
      <c r="AA16" s="288">
        <f>'ADJ DETAIL-INPUT'!AE16</f>
        <v>0</v>
      </c>
      <c r="AB16" s="288">
        <f>'ADJ DETAIL-INPUT'!AF16</f>
        <v>0</v>
      </c>
      <c r="AC16" s="288">
        <f>'ADJ DETAIL-INPUT'!AG16</f>
        <v>0</v>
      </c>
      <c r="AD16" s="288">
        <f>'ADJ DETAIL-INPUT'!AH16</f>
        <v>0</v>
      </c>
      <c r="AE16" s="288">
        <f>'ADJ DETAIL-INPUT'!AI16</f>
        <v>0</v>
      </c>
      <c r="AF16" s="288">
        <f>'ADJ DETAIL-INPUT'!AJ16</f>
        <v>0</v>
      </c>
      <c r="AG16" s="288">
        <f>'ADJ DETAIL-INPUT'!AK16</f>
        <v>0</v>
      </c>
      <c r="AH16" s="288">
        <f>'ADJ DETAIL-INPUT'!AL16</f>
        <v>0</v>
      </c>
      <c r="AI16" s="288">
        <f>'ADJ DETAIL-INPUT'!AM16</f>
        <v>0</v>
      </c>
      <c r="AJ16" s="288">
        <f>'ADJ DETAIL-INPUT'!AN16</f>
        <v>0</v>
      </c>
      <c r="AK16" s="288">
        <f>'ADJ DETAIL-INPUT'!AO16</f>
        <v>0</v>
      </c>
      <c r="AL16" s="288" t="e">
        <f>'ADJ DETAIL-INPUT'!#REF!</f>
        <v>#REF!</v>
      </c>
      <c r="AM16" s="288">
        <f>'ADJ DETAIL-INPUT'!AR16</f>
        <v>0</v>
      </c>
      <c r="AN16" s="288">
        <f>'ADJ DETAIL-INPUT'!AS16</f>
        <v>0</v>
      </c>
      <c r="AO16" s="288">
        <f>'ADJ DETAIL-INPUT'!AT16</f>
        <v>0</v>
      </c>
      <c r="AP16" s="288">
        <f>'ADJ DETAIL-INPUT'!AU16</f>
        <v>0</v>
      </c>
      <c r="AQ16" s="288">
        <f>'ADJ DETAIL-INPUT'!AW16</f>
        <v>0</v>
      </c>
    </row>
    <row r="17" spans="1:43" s="10" customFormat="1">
      <c r="A17" s="8">
        <f>'ADJ DETAIL-INPUT'!A17</f>
        <v>4</v>
      </c>
      <c r="B17" s="10" t="str">
        <f>'ADJ DETAIL-INPUT'!B17</f>
        <v xml:space="preserve">Total Sales of Electricity  </v>
      </c>
      <c r="E17" s="108">
        <f>'ADJ DETAIL-INPUT'!E17</f>
        <v>607252</v>
      </c>
      <c r="F17" s="221">
        <f>'ADJ DETAIL-INPUT'!F17</f>
        <v>0</v>
      </c>
      <c r="G17" s="221">
        <f>'ADJ DETAIL-INPUT'!G17</f>
        <v>0</v>
      </c>
      <c r="H17" s="221">
        <f>'ADJ DETAIL-INPUT'!H17</f>
        <v>0</v>
      </c>
      <c r="I17" s="221">
        <f>'ADJ DETAIL-INPUT'!I17</f>
        <v>-17768</v>
      </c>
      <c r="J17" s="221">
        <f>'ADJ DETAIL-INPUT'!J17</f>
        <v>0</v>
      </c>
      <c r="K17" s="221">
        <f>'ADJ DETAIL-INPUT'!K17</f>
        <v>0</v>
      </c>
      <c r="L17" s="221">
        <f>'ADJ DETAIL-INPUT'!L17</f>
        <v>0</v>
      </c>
      <c r="M17" s="221">
        <f>'ADJ DETAIL-INPUT'!M17</f>
        <v>0</v>
      </c>
      <c r="N17" s="221">
        <f>'ADJ DETAIL-INPUT'!N17</f>
        <v>0</v>
      </c>
      <c r="O17" s="221">
        <f>'ADJ DETAIL-INPUT'!O17</f>
        <v>0</v>
      </c>
      <c r="P17" s="221">
        <f>'ADJ DETAIL-INPUT'!P17</f>
        <v>0</v>
      </c>
      <c r="Q17" s="221">
        <f>'ADJ DETAIL-INPUT'!Q17</f>
        <v>0</v>
      </c>
      <c r="R17" s="221">
        <f>'ADJ DETAIL-INPUT'!R17</f>
        <v>-7056</v>
      </c>
      <c r="S17" s="221">
        <f>'ADJ DETAIL-INPUT'!S17</f>
        <v>-10713</v>
      </c>
      <c r="T17" s="221">
        <f>'ADJ DETAIL-INPUT'!T17</f>
        <v>0</v>
      </c>
      <c r="U17" s="221">
        <f>'ADJ DETAIL-INPUT'!U17</f>
        <v>7762</v>
      </c>
      <c r="V17" s="221">
        <f>'ADJ DETAIL-INPUT'!V17</f>
        <v>0</v>
      </c>
      <c r="W17" s="221">
        <f>'ADJ DETAIL-INPUT'!W17</f>
        <v>0</v>
      </c>
      <c r="X17" s="221">
        <f>'ADJ DETAIL-INPUT'!X17</f>
        <v>0</v>
      </c>
      <c r="Y17" s="221">
        <f>'ADJ DETAIL-INPUT'!Z17</f>
        <v>0</v>
      </c>
      <c r="Z17" s="221">
        <f>'ADJ DETAIL-INPUT'!AD17</f>
        <v>-42099</v>
      </c>
      <c r="AA17" s="221">
        <f>'ADJ DETAIL-INPUT'!AE17</f>
        <v>0</v>
      </c>
      <c r="AB17" s="221">
        <f>'ADJ DETAIL-INPUT'!AF17</f>
        <v>0</v>
      </c>
      <c r="AC17" s="221">
        <f>'ADJ DETAIL-INPUT'!AG17</f>
        <v>0</v>
      </c>
      <c r="AD17" s="221">
        <f>'ADJ DETAIL-INPUT'!AH17</f>
        <v>0</v>
      </c>
      <c r="AE17" s="221">
        <f>'ADJ DETAIL-INPUT'!AI17</f>
        <v>0</v>
      </c>
      <c r="AF17" s="221">
        <f>'ADJ DETAIL-INPUT'!AJ17</f>
        <v>0</v>
      </c>
      <c r="AG17" s="221">
        <f>'ADJ DETAIL-INPUT'!AK17</f>
        <v>0</v>
      </c>
      <c r="AH17" s="221">
        <f>'ADJ DETAIL-INPUT'!AL17</f>
        <v>0</v>
      </c>
      <c r="AI17" s="221">
        <f>'ADJ DETAIL-INPUT'!AM17</f>
        <v>16361</v>
      </c>
      <c r="AJ17" s="221">
        <f>'ADJ DETAIL-INPUT'!AN17</f>
        <v>0</v>
      </c>
      <c r="AK17" s="221">
        <f>'ADJ DETAIL-INPUT'!AO17</f>
        <v>0</v>
      </c>
      <c r="AL17" s="221" t="e">
        <f>'ADJ DETAIL-INPUT'!#REF!</f>
        <v>#REF!</v>
      </c>
      <c r="AM17" s="221">
        <f>'ADJ DETAIL-INPUT'!AR17</f>
        <v>0</v>
      </c>
      <c r="AN17" s="221">
        <f>'ADJ DETAIL-INPUT'!AS17</f>
        <v>0</v>
      </c>
      <c r="AO17" s="221">
        <f>'ADJ DETAIL-INPUT'!AT17</f>
        <v>0</v>
      </c>
      <c r="AP17" s="221">
        <f>'ADJ DETAIL-INPUT'!AU17</f>
        <v>0</v>
      </c>
      <c r="AQ17" s="221">
        <f>'ADJ DETAIL-INPUT'!AW17</f>
        <v>0</v>
      </c>
    </row>
    <row r="18" spans="1:43" s="10" customFormat="1">
      <c r="A18" s="8">
        <f>'ADJ DETAIL-INPUT'!A18</f>
        <v>5</v>
      </c>
      <c r="B18" s="10" t="str">
        <f>'ADJ DETAIL-INPUT'!B18</f>
        <v xml:space="preserve">Other Revenue  </v>
      </c>
      <c r="E18" s="350">
        <f>'ADJ DETAIL-INPUT'!E18</f>
        <v>76386</v>
      </c>
      <c r="F18" s="288">
        <f>'ADJ DETAIL-INPUT'!F18</f>
        <v>0</v>
      </c>
      <c r="G18" s="288">
        <f>'ADJ DETAIL-INPUT'!G18</f>
        <v>0</v>
      </c>
      <c r="H18" s="288">
        <f>'ADJ DETAIL-INPUT'!H18</f>
        <v>0</v>
      </c>
      <c r="I18" s="288">
        <f>'ADJ DETAIL-INPUT'!I18</f>
        <v>-13</v>
      </c>
      <c r="J18" s="288">
        <f>'ADJ DETAIL-INPUT'!J18</f>
        <v>0</v>
      </c>
      <c r="K18" s="288">
        <f>'ADJ DETAIL-INPUT'!K18</f>
        <v>0</v>
      </c>
      <c r="L18" s="288">
        <f>'ADJ DETAIL-INPUT'!L18</f>
        <v>0</v>
      </c>
      <c r="M18" s="288">
        <f>'ADJ DETAIL-INPUT'!M18</f>
        <v>0</v>
      </c>
      <c r="N18" s="288">
        <f>'ADJ DETAIL-INPUT'!N18</f>
        <v>0</v>
      </c>
      <c r="O18" s="288">
        <f>'ADJ DETAIL-INPUT'!O18</f>
        <v>0</v>
      </c>
      <c r="P18" s="288">
        <f>'ADJ DETAIL-INPUT'!P18</f>
        <v>0</v>
      </c>
      <c r="Q18" s="288">
        <f>'ADJ DETAIL-INPUT'!Q18</f>
        <v>0</v>
      </c>
      <c r="R18" s="288">
        <f>'ADJ DETAIL-INPUT'!R18</f>
        <v>0</v>
      </c>
      <c r="S18" s="288">
        <f>'ADJ DETAIL-INPUT'!S18</f>
        <v>0</v>
      </c>
      <c r="T18" s="288">
        <f>'ADJ DETAIL-INPUT'!T18</f>
        <v>0</v>
      </c>
      <c r="U18" s="288">
        <f>'ADJ DETAIL-INPUT'!U18</f>
        <v>0</v>
      </c>
      <c r="V18" s="288">
        <f>'ADJ DETAIL-INPUT'!V18</f>
        <v>0</v>
      </c>
      <c r="W18" s="288">
        <f>'ADJ DETAIL-INPUT'!W18</f>
        <v>0</v>
      </c>
      <c r="X18" s="288">
        <f>'ADJ DETAIL-INPUT'!X18</f>
        <v>0</v>
      </c>
      <c r="Y18" s="288">
        <f>'ADJ DETAIL-INPUT'!Z18</f>
        <v>0</v>
      </c>
      <c r="Z18" s="288">
        <f>'ADJ DETAIL-INPUT'!AD18</f>
        <v>-62430</v>
      </c>
      <c r="AA18" s="288">
        <f>'ADJ DETAIL-INPUT'!AE18</f>
        <v>347</v>
      </c>
      <c r="AB18" s="288">
        <f>'ADJ DETAIL-INPUT'!AF18</f>
        <v>0</v>
      </c>
      <c r="AC18" s="288">
        <f>'ADJ DETAIL-INPUT'!AG18</f>
        <v>0</v>
      </c>
      <c r="AD18" s="288">
        <f>'ADJ DETAIL-INPUT'!AH18</f>
        <v>0</v>
      </c>
      <c r="AE18" s="288">
        <f>'ADJ DETAIL-INPUT'!AI18</f>
        <v>0</v>
      </c>
      <c r="AF18" s="288">
        <f>'ADJ DETAIL-INPUT'!AJ18</f>
        <v>0</v>
      </c>
      <c r="AG18" s="288">
        <f>'ADJ DETAIL-INPUT'!AK18</f>
        <v>0</v>
      </c>
      <c r="AH18" s="288">
        <f>'ADJ DETAIL-INPUT'!AL18</f>
        <v>0</v>
      </c>
      <c r="AI18" s="288">
        <f>'ADJ DETAIL-INPUT'!AM18</f>
        <v>0</v>
      </c>
      <c r="AJ18" s="288">
        <f>'ADJ DETAIL-INPUT'!AN18</f>
        <v>0</v>
      </c>
      <c r="AK18" s="288">
        <f>'ADJ DETAIL-INPUT'!AO18</f>
        <v>0</v>
      </c>
      <c r="AL18" s="288" t="e">
        <f>'ADJ DETAIL-INPUT'!#REF!</f>
        <v>#REF!</v>
      </c>
      <c r="AM18" s="288">
        <f>'ADJ DETAIL-INPUT'!AR18</f>
        <v>0</v>
      </c>
      <c r="AN18" s="288">
        <f>'ADJ DETAIL-INPUT'!AS18</f>
        <v>0</v>
      </c>
      <c r="AO18" s="288">
        <f>'ADJ DETAIL-INPUT'!AT18</f>
        <v>0</v>
      </c>
      <c r="AP18" s="288">
        <f>'ADJ DETAIL-INPUT'!AU18</f>
        <v>0</v>
      </c>
      <c r="AQ18" s="288">
        <f>'ADJ DETAIL-INPUT'!AW18</f>
        <v>0</v>
      </c>
    </row>
    <row r="19" spans="1:43" s="10" customFormat="1">
      <c r="A19" s="8">
        <f>'ADJ DETAIL-INPUT'!A19</f>
        <v>6</v>
      </c>
      <c r="B19" s="10" t="str">
        <f>'ADJ DETAIL-INPUT'!B19</f>
        <v xml:space="preserve">Total Electric Revenue  </v>
      </c>
      <c r="E19" s="108">
        <f>'ADJ DETAIL-INPUT'!E19</f>
        <v>683638</v>
      </c>
      <c r="F19" s="221">
        <f>'ADJ DETAIL-INPUT'!F19</f>
        <v>0</v>
      </c>
      <c r="G19" s="221">
        <f>'ADJ DETAIL-INPUT'!G19</f>
        <v>0</v>
      </c>
      <c r="H19" s="221">
        <f>'ADJ DETAIL-INPUT'!H19</f>
        <v>0</v>
      </c>
      <c r="I19" s="221">
        <f>'ADJ DETAIL-INPUT'!I19</f>
        <v>-17781</v>
      </c>
      <c r="J19" s="221">
        <f>'ADJ DETAIL-INPUT'!J19</f>
        <v>0</v>
      </c>
      <c r="K19" s="221">
        <f>'ADJ DETAIL-INPUT'!K19</f>
        <v>0</v>
      </c>
      <c r="L19" s="221">
        <f>'ADJ DETAIL-INPUT'!L19</f>
        <v>0</v>
      </c>
      <c r="M19" s="221">
        <f>'ADJ DETAIL-INPUT'!M19</f>
        <v>0</v>
      </c>
      <c r="N19" s="221">
        <f>'ADJ DETAIL-INPUT'!N19</f>
        <v>0</v>
      </c>
      <c r="O19" s="221">
        <f>'ADJ DETAIL-INPUT'!O19</f>
        <v>0</v>
      </c>
      <c r="P19" s="221">
        <f>'ADJ DETAIL-INPUT'!P19</f>
        <v>0</v>
      </c>
      <c r="Q19" s="221">
        <f>'ADJ DETAIL-INPUT'!Q19</f>
        <v>0</v>
      </c>
      <c r="R19" s="221">
        <f>'ADJ DETAIL-INPUT'!R19</f>
        <v>-7056</v>
      </c>
      <c r="S19" s="221">
        <f>'ADJ DETAIL-INPUT'!S19</f>
        <v>-10713</v>
      </c>
      <c r="T19" s="221">
        <f>'ADJ DETAIL-INPUT'!T19</f>
        <v>0</v>
      </c>
      <c r="U19" s="221">
        <f>'ADJ DETAIL-INPUT'!U19</f>
        <v>7762</v>
      </c>
      <c r="V19" s="221">
        <f>'ADJ DETAIL-INPUT'!V19</f>
        <v>0</v>
      </c>
      <c r="W19" s="221">
        <f>'ADJ DETAIL-INPUT'!W19</f>
        <v>0</v>
      </c>
      <c r="X19" s="221">
        <f>'ADJ DETAIL-INPUT'!X19</f>
        <v>0</v>
      </c>
      <c r="Y19" s="221">
        <f>'ADJ DETAIL-INPUT'!Z19</f>
        <v>0</v>
      </c>
      <c r="Z19" s="221">
        <f>'ADJ DETAIL-INPUT'!AD19</f>
        <v>-104529</v>
      </c>
      <c r="AA19" s="221">
        <f>'ADJ DETAIL-INPUT'!AE19</f>
        <v>347</v>
      </c>
      <c r="AB19" s="221">
        <f>'ADJ DETAIL-INPUT'!AF19</f>
        <v>0</v>
      </c>
      <c r="AC19" s="221">
        <f>'ADJ DETAIL-INPUT'!AG19</f>
        <v>0</v>
      </c>
      <c r="AD19" s="221">
        <f>'ADJ DETAIL-INPUT'!AH19</f>
        <v>0</v>
      </c>
      <c r="AE19" s="221">
        <f>'ADJ DETAIL-INPUT'!AI19</f>
        <v>0</v>
      </c>
      <c r="AF19" s="221">
        <f>'ADJ DETAIL-INPUT'!AJ19</f>
        <v>0</v>
      </c>
      <c r="AG19" s="221">
        <f>'ADJ DETAIL-INPUT'!AK19</f>
        <v>0</v>
      </c>
      <c r="AH19" s="221">
        <f>'ADJ DETAIL-INPUT'!AL19</f>
        <v>0</v>
      </c>
      <c r="AI19" s="221">
        <f>'ADJ DETAIL-INPUT'!AM19</f>
        <v>16361</v>
      </c>
      <c r="AJ19" s="221">
        <f>'ADJ DETAIL-INPUT'!AN19</f>
        <v>0</v>
      </c>
      <c r="AK19" s="221">
        <f>'ADJ DETAIL-INPUT'!AO19</f>
        <v>0</v>
      </c>
      <c r="AL19" s="221" t="e">
        <f>'ADJ DETAIL-INPUT'!#REF!</f>
        <v>#REF!</v>
      </c>
      <c r="AM19" s="221">
        <f>'ADJ DETAIL-INPUT'!AR19</f>
        <v>0</v>
      </c>
      <c r="AN19" s="221">
        <f>'ADJ DETAIL-INPUT'!AS19</f>
        <v>0</v>
      </c>
      <c r="AO19" s="221">
        <f>'ADJ DETAIL-INPUT'!AT19</f>
        <v>0</v>
      </c>
      <c r="AP19" s="221">
        <f>'ADJ DETAIL-INPUT'!AU19</f>
        <v>0</v>
      </c>
      <c r="AQ19" s="221">
        <f>'ADJ DETAIL-INPUT'!AW19</f>
        <v>0</v>
      </c>
    </row>
    <row r="20" spans="1:43" s="10" customFormat="1" ht="6.75" customHeight="1">
      <c r="A20" s="8"/>
      <c r="E20" s="108"/>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row>
    <row r="21" spans="1:43" s="10" customFormat="1">
      <c r="A21" s="8"/>
      <c r="B21" s="10" t="str">
        <f>'ADJ DETAIL-INPUT'!B21</f>
        <v xml:space="preserve">EXPENSES  </v>
      </c>
      <c r="E21" s="108"/>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row>
    <row r="22" spans="1:43" s="10" customFormat="1">
      <c r="A22" s="8"/>
      <c r="B22" s="10" t="str">
        <f>'ADJ DETAIL-INPUT'!B22</f>
        <v xml:space="preserve">Production and Transmission  </v>
      </c>
      <c r="E22" s="108"/>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row>
    <row r="23" spans="1:43" s="10" customFormat="1">
      <c r="A23" s="8">
        <f>'ADJ DETAIL-INPUT'!A23</f>
        <v>7</v>
      </c>
      <c r="C23" s="10" t="str">
        <f>'ADJ DETAIL-INPUT'!C23</f>
        <v xml:space="preserve">Operating Expenses  </v>
      </c>
      <c r="E23" s="108">
        <f>'ADJ DETAIL-INPUT'!E23</f>
        <v>201319</v>
      </c>
      <c r="F23" s="286">
        <f>'ADJ DETAIL-INPUT'!F23</f>
        <v>0</v>
      </c>
      <c r="G23" s="286">
        <f>'ADJ DETAIL-INPUT'!G23</f>
        <v>306</v>
      </c>
      <c r="H23" s="286">
        <f>'ADJ DETAIL-INPUT'!H23</f>
        <v>0</v>
      </c>
      <c r="I23" s="286">
        <f>'ADJ DETAIL-INPUT'!I23</f>
        <v>0</v>
      </c>
      <c r="J23" s="286">
        <f>'ADJ DETAIL-INPUT'!J23</f>
        <v>0</v>
      </c>
      <c r="K23" s="286">
        <f>'ADJ DETAIL-INPUT'!K23</f>
        <v>0</v>
      </c>
      <c r="L23" s="286">
        <f>'ADJ DETAIL-INPUT'!L23</f>
        <v>0</v>
      </c>
      <c r="M23" s="286">
        <f>'ADJ DETAIL-INPUT'!M23</f>
        <v>0</v>
      </c>
      <c r="N23" s="286">
        <f>'ADJ DETAIL-INPUT'!N23</f>
        <v>0</v>
      </c>
      <c r="O23" s="286">
        <f>'ADJ DETAIL-INPUT'!O23</f>
        <v>0</v>
      </c>
      <c r="P23" s="286">
        <f>'ADJ DETAIL-INPUT'!P23</f>
        <v>0</v>
      </c>
      <c r="Q23" s="286">
        <f>'ADJ DETAIL-INPUT'!Q23</f>
        <v>0</v>
      </c>
      <c r="R23" s="286">
        <f>'ADJ DETAIL-INPUT'!R23</f>
        <v>0</v>
      </c>
      <c r="S23" s="286">
        <f>'ADJ DETAIL-INPUT'!S23</f>
        <v>249</v>
      </c>
      <c r="T23" s="286">
        <f>'ADJ DETAIL-INPUT'!T23</f>
        <v>-4</v>
      </c>
      <c r="U23" s="286">
        <f>'ADJ DETAIL-INPUT'!U23</f>
        <v>4853</v>
      </c>
      <c r="V23" s="286">
        <f>'ADJ DETAIL-INPUT'!V23</f>
        <v>14</v>
      </c>
      <c r="W23" s="286">
        <f>'ADJ DETAIL-INPUT'!W23</f>
        <v>0</v>
      </c>
      <c r="X23" s="286">
        <f>'ADJ DETAIL-INPUT'!X23</f>
        <v>0</v>
      </c>
      <c r="Y23" s="286">
        <f>'ADJ DETAIL-INPUT'!Z23</f>
        <v>0</v>
      </c>
      <c r="Z23" s="286">
        <f>'ADJ DETAIL-INPUT'!AD23</f>
        <v>-64382</v>
      </c>
      <c r="AA23" s="286">
        <f>'ADJ DETAIL-INPUT'!AE23</f>
        <v>256</v>
      </c>
      <c r="AB23" s="286">
        <f>'ADJ DETAIL-INPUT'!AF23</f>
        <v>573</v>
      </c>
      <c r="AC23" s="286">
        <f>'ADJ DETAIL-INPUT'!AG23</f>
        <v>-26</v>
      </c>
      <c r="AD23" s="286">
        <f>'ADJ DETAIL-INPUT'!AH23</f>
        <v>1238</v>
      </c>
      <c r="AE23" s="286">
        <f>'ADJ DETAIL-INPUT'!AI23</f>
        <v>0</v>
      </c>
      <c r="AF23" s="286">
        <f>'ADJ DETAIL-INPUT'!AJ23</f>
        <v>0</v>
      </c>
      <c r="AG23" s="286">
        <f>'ADJ DETAIL-INPUT'!AK23</f>
        <v>0</v>
      </c>
      <c r="AH23" s="286">
        <f>'ADJ DETAIL-INPUT'!AL23</f>
        <v>0</v>
      </c>
      <c r="AI23" s="286">
        <f>'ADJ DETAIL-INPUT'!AM23</f>
        <v>0</v>
      </c>
      <c r="AJ23" s="286">
        <f>'ADJ DETAIL-INPUT'!AN23</f>
        <v>0</v>
      </c>
      <c r="AK23" s="286">
        <f>'ADJ DETAIL-INPUT'!AO23</f>
        <v>0</v>
      </c>
      <c r="AL23" s="286" t="e">
        <f>'ADJ DETAIL-INPUT'!#REF!</f>
        <v>#REF!</v>
      </c>
      <c r="AM23" s="286">
        <f>'ADJ DETAIL-INPUT'!AR23</f>
        <v>0</v>
      </c>
      <c r="AN23" s="286">
        <f>'ADJ DETAIL-INPUT'!AS23</f>
        <v>0</v>
      </c>
      <c r="AO23" s="286">
        <f>'ADJ DETAIL-INPUT'!AT23</f>
        <v>0</v>
      </c>
      <c r="AP23" s="286">
        <f>'ADJ DETAIL-INPUT'!AU23</f>
        <v>-18</v>
      </c>
      <c r="AQ23" s="286">
        <f>'ADJ DETAIL-INPUT'!AW23</f>
        <v>0</v>
      </c>
    </row>
    <row r="24" spans="1:43" s="10" customFormat="1">
      <c r="A24" s="8">
        <f>'ADJ DETAIL-INPUT'!A24</f>
        <v>8</v>
      </c>
      <c r="C24" s="10" t="str">
        <f>'ADJ DETAIL-INPUT'!C24</f>
        <v xml:space="preserve">Purchased Power  </v>
      </c>
      <c r="E24" s="108">
        <f>'ADJ DETAIL-INPUT'!E24</f>
        <v>128389</v>
      </c>
      <c r="F24" s="286">
        <f>'ADJ DETAIL-INPUT'!F24</f>
        <v>0</v>
      </c>
      <c r="G24" s="286">
        <f>'ADJ DETAIL-INPUT'!G24</f>
        <v>0</v>
      </c>
      <c r="H24" s="286">
        <f>'ADJ DETAIL-INPUT'!H24</f>
        <v>0</v>
      </c>
      <c r="I24" s="286">
        <f>'ADJ DETAIL-INPUT'!I24</f>
        <v>0</v>
      </c>
      <c r="J24" s="286">
        <f>'ADJ DETAIL-INPUT'!J24</f>
        <v>0</v>
      </c>
      <c r="K24" s="286">
        <f>'ADJ DETAIL-INPUT'!K24</f>
        <v>0</v>
      </c>
      <c r="L24" s="286">
        <f>'ADJ DETAIL-INPUT'!L24</f>
        <v>0</v>
      </c>
      <c r="M24" s="286">
        <f>'ADJ DETAIL-INPUT'!M24</f>
        <v>0</v>
      </c>
      <c r="N24" s="286">
        <f>'ADJ DETAIL-INPUT'!N24</f>
        <v>0</v>
      </c>
      <c r="O24" s="286">
        <f>'ADJ DETAIL-INPUT'!O24</f>
        <v>0</v>
      </c>
      <c r="P24" s="286">
        <f>'ADJ DETAIL-INPUT'!P24</f>
        <v>0</v>
      </c>
      <c r="Q24" s="286">
        <f>'ADJ DETAIL-INPUT'!Q24</f>
        <v>0</v>
      </c>
      <c r="R24" s="286">
        <f>'ADJ DETAIL-INPUT'!R24</f>
        <v>0</v>
      </c>
      <c r="S24" s="286">
        <f>'ADJ DETAIL-INPUT'!S24</f>
        <v>0</v>
      </c>
      <c r="T24" s="286">
        <f>'ADJ DETAIL-INPUT'!T24</f>
        <v>0</v>
      </c>
      <c r="U24" s="286">
        <f>'ADJ DETAIL-INPUT'!U24</f>
        <v>0</v>
      </c>
      <c r="V24" s="286">
        <f>'ADJ DETAIL-INPUT'!V24</f>
        <v>0</v>
      </c>
      <c r="W24" s="286">
        <f>'ADJ DETAIL-INPUT'!W24</f>
        <v>0</v>
      </c>
      <c r="X24" s="286">
        <f>'ADJ DETAIL-INPUT'!X24</f>
        <v>0</v>
      </c>
      <c r="Y24" s="286">
        <f>'ADJ DETAIL-INPUT'!Z24</f>
        <v>0</v>
      </c>
      <c r="Z24" s="286">
        <f>'ADJ DETAIL-INPUT'!AD24</f>
        <v>-52780</v>
      </c>
      <c r="AA24" s="286">
        <f>'ADJ DETAIL-INPUT'!AE24</f>
        <v>0</v>
      </c>
      <c r="AB24" s="286">
        <f>'ADJ DETAIL-INPUT'!AF24</f>
        <v>0</v>
      </c>
      <c r="AC24" s="286">
        <f>'ADJ DETAIL-INPUT'!AG24</f>
        <v>0</v>
      </c>
      <c r="AD24" s="286">
        <f>'ADJ DETAIL-INPUT'!AH24</f>
        <v>0</v>
      </c>
      <c r="AE24" s="286">
        <f>'ADJ DETAIL-INPUT'!AI24</f>
        <v>0</v>
      </c>
      <c r="AF24" s="286">
        <f>'ADJ DETAIL-INPUT'!AJ24</f>
        <v>0</v>
      </c>
      <c r="AG24" s="286">
        <f>'ADJ DETAIL-INPUT'!AK24</f>
        <v>0</v>
      </c>
      <c r="AH24" s="286">
        <f>'ADJ DETAIL-INPUT'!AL24</f>
        <v>0</v>
      </c>
      <c r="AI24" s="286">
        <f>'ADJ DETAIL-INPUT'!AM24</f>
        <v>0</v>
      </c>
      <c r="AJ24" s="286">
        <f>'ADJ DETAIL-INPUT'!AN24</f>
        <v>0</v>
      </c>
      <c r="AK24" s="286">
        <f>'ADJ DETAIL-INPUT'!AO24</f>
        <v>0</v>
      </c>
      <c r="AL24" s="286" t="e">
        <f>'ADJ DETAIL-INPUT'!#REF!</f>
        <v>#REF!</v>
      </c>
      <c r="AM24" s="286">
        <f>'ADJ DETAIL-INPUT'!AR24</f>
        <v>0</v>
      </c>
      <c r="AN24" s="286">
        <f>'ADJ DETAIL-INPUT'!AS24</f>
        <v>0</v>
      </c>
      <c r="AO24" s="286">
        <f>'ADJ DETAIL-INPUT'!AT24</f>
        <v>0</v>
      </c>
      <c r="AP24" s="286">
        <f>'ADJ DETAIL-INPUT'!AU24</f>
        <v>0</v>
      </c>
      <c r="AQ24" s="286">
        <f>'ADJ DETAIL-INPUT'!AW24</f>
        <v>0</v>
      </c>
    </row>
    <row r="25" spans="1:43" s="10" customFormat="1">
      <c r="A25" s="8">
        <f>'ADJ DETAIL-INPUT'!A25</f>
        <v>9</v>
      </c>
      <c r="C25" s="10" t="str">
        <f>'ADJ DETAIL-INPUT'!C25</f>
        <v xml:space="preserve">Depreciation/Amortization  </v>
      </c>
      <c r="E25" s="108">
        <f>'ADJ DETAIL-INPUT'!E25</f>
        <v>23738</v>
      </c>
      <c r="F25" s="286">
        <f>'ADJ DETAIL-INPUT'!F25</f>
        <v>0</v>
      </c>
      <c r="G25" s="286">
        <f>'ADJ DETAIL-INPUT'!G25</f>
        <v>0</v>
      </c>
      <c r="H25" s="286">
        <f>'ADJ DETAIL-INPUT'!H25</f>
        <v>0</v>
      </c>
      <c r="I25" s="286">
        <f>'ADJ DETAIL-INPUT'!I25</f>
        <v>0</v>
      </c>
      <c r="J25" s="286">
        <f>'ADJ DETAIL-INPUT'!J25</f>
        <v>0</v>
      </c>
      <c r="K25" s="286">
        <f>'ADJ DETAIL-INPUT'!K25</f>
        <v>0</v>
      </c>
      <c r="L25" s="286">
        <f>'ADJ DETAIL-INPUT'!L25</f>
        <v>0</v>
      </c>
      <c r="M25" s="286">
        <f>'ADJ DETAIL-INPUT'!M25</f>
        <v>0</v>
      </c>
      <c r="N25" s="286">
        <f>'ADJ DETAIL-INPUT'!N25</f>
        <v>0</v>
      </c>
      <c r="O25" s="286">
        <f>'ADJ DETAIL-INPUT'!O25</f>
        <v>0</v>
      </c>
      <c r="P25" s="286">
        <f>'ADJ DETAIL-INPUT'!P25</f>
        <v>0</v>
      </c>
      <c r="Q25" s="286">
        <f>'ADJ DETAIL-INPUT'!Q25</f>
        <v>0</v>
      </c>
      <c r="R25" s="286">
        <f>'ADJ DETAIL-INPUT'!R25</f>
        <v>0</v>
      </c>
      <c r="S25" s="286">
        <f>'ADJ DETAIL-INPUT'!S25</f>
        <v>0</v>
      </c>
      <c r="T25" s="286">
        <f>'ADJ DETAIL-INPUT'!T25</f>
        <v>0</v>
      </c>
      <c r="U25" s="286">
        <f>'ADJ DETAIL-INPUT'!U25</f>
        <v>0</v>
      </c>
      <c r="V25" s="286">
        <f>'ADJ DETAIL-INPUT'!V25</f>
        <v>0</v>
      </c>
      <c r="W25" s="286">
        <f>'ADJ DETAIL-INPUT'!W25</f>
        <v>0</v>
      </c>
      <c r="X25" s="286">
        <f>'ADJ DETAIL-INPUT'!X25</f>
        <v>0</v>
      </c>
      <c r="Y25" s="286">
        <f>'ADJ DETAIL-INPUT'!Z25</f>
        <v>0</v>
      </c>
      <c r="Z25" s="286">
        <f>'ADJ DETAIL-INPUT'!AD25</f>
        <v>0</v>
      </c>
      <c r="AA25" s="286">
        <f>'ADJ DETAIL-INPUT'!AE25</f>
        <v>0</v>
      </c>
      <c r="AB25" s="286">
        <f>'ADJ DETAIL-INPUT'!AF25</f>
        <v>0</v>
      </c>
      <c r="AC25" s="286">
        <f>'ADJ DETAIL-INPUT'!AG25</f>
        <v>0</v>
      </c>
      <c r="AD25" s="286">
        <f>'ADJ DETAIL-INPUT'!AH25</f>
        <v>0</v>
      </c>
      <c r="AE25" s="286">
        <f>'ADJ DETAIL-INPUT'!AI25</f>
        <v>0</v>
      </c>
      <c r="AF25" s="286">
        <f>'ADJ DETAIL-INPUT'!AJ25</f>
        <v>0</v>
      </c>
      <c r="AG25" s="286">
        <f>'ADJ DETAIL-INPUT'!AK25</f>
        <v>0</v>
      </c>
      <c r="AH25" s="286">
        <f>'ADJ DETAIL-INPUT'!AL25</f>
        <v>0</v>
      </c>
      <c r="AI25" s="286">
        <f>'ADJ DETAIL-INPUT'!AM25</f>
        <v>0</v>
      </c>
      <c r="AJ25" s="286">
        <f>'ADJ DETAIL-INPUT'!AN25</f>
        <v>0</v>
      </c>
      <c r="AK25" s="286">
        <f>'ADJ DETAIL-INPUT'!AO25</f>
        <v>-586.82605538853704</v>
      </c>
      <c r="AL25" s="286" t="e">
        <f>'ADJ DETAIL-INPUT'!#REF!</f>
        <v>#REF!</v>
      </c>
      <c r="AM25" s="286">
        <f>'ADJ DETAIL-INPUT'!AR25</f>
        <v>222</v>
      </c>
      <c r="AN25" s="286">
        <f>'ADJ DETAIL-INPUT'!AS25</f>
        <v>0</v>
      </c>
      <c r="AO25" s="286">
        <f>'ADJ DETAIL-INPUT'!AT25</f>
        <v>0</v>
      </c>
      <c r="AP25" s="286">
        <f>'ADJ DETAIL-INPUT'!AU25</f>
        <v>0</v>
      </c>
      <c r="AQ25" s="286">
        <f>'ADJ DETAIL-INPUT'!AW25</f>
        <v>0</v>
      </c>
    </row>
    <row r="26" spans="1:43" s="10" customFormat="1">
      <c r="A26" s="8">
        <f>'ADJ DETAIL-INPUT'!A26</f>
        <v>10</v>
      </c>
      <c r="C26" s="108" t="str">
        <f>'ADJ DETAIL-INPUT'!C26</f>
        <v>Regulatory Amortization</v>
      </c>
      <c r="D26" s="108"/>
      <c r="E26" s="108">
        <f>'ADJ DETAIL-INPUT'!E26</f>
        <v>283</v>
      </c>
      <c r="F26" s="287">
        <f>'ADJ DETAIL-INPUT'!F26</f>
        <v>0</v>
      </c>
      <c r="G26" s="287">
        <f>'ADJ DETAIL-INPUT'!G26</f>
        <v>-1360</v>
      </c>
      <c r="H26" s="287">
        <f>'ADJ DETAIL-INPUT'!H26</f>
        <v>0</v>
      </c>
      <c r="I26" s="287">
        <f>'ADJ DETAIL-INPUT'!I26</f>
        <v>0</v>
      </c>
      <c r="J26" s="287">
        <f>'ADJ DETAIL-INPUT'!J26</f>
        <v>0</v>
      </c>
      <c r="K26" s="287">
        <f>'ADJ DETAIL-INPUT'!K26</f>
        <v>0</v>
      </c>
      <c r="L26" s="287">
        <f>'ADJ DETAIL-INPUT'!L26</f>
        <v>0</v>
      </c>
      <c r="M26" s="287">
        <f>'ADJ DETAIL-INPUT'!M26</f>
        <v>0</v>
      </c>
      <c r="N26" s="287">
        <f>'ADJ DETAIL-INPUT'!N26</f>
        <v>0</v>
      </c>
      <c r="O26" s="287">
        <f>'ADJ DETAIL-INPUT'!O26</f>
        <v>0</v>
      </c>
      <c r="P26" s="287">
        <f>'ADJ DETAIL-INPUT'!P26</f>
        <v>0</v>
      </c>
      <c r="Q26" s="287">
        <f>'ADJ DETAIL-INPUT'!Q26</f>
        <v>0</v>
      </c>
      <c r="R26" s="287">
        <f>'ADJ DETAIL-INPUT'!R26</f>
        <v>0</v>
      </c>
      <c r="S26" s="287">
        <f>'ADJ DETAIL-INPUT'!S26</f>
        <v>8012</v>
      </c>
      <c r="T26" s="287">
        <f>'ADJ DETAIL-INPUT'!T26</f>
        <v>0</v>
      </c>
      <c r="U26" s="287">
        <f>'ADJ DETAIL-INPUT'!U26</f>
        <v>-61</v>
      </c>
      <c r="V26" s="287">
        <f>'ADJ DETAIL-INPUT'!V26</f>
        <v>0</v>
      </c>
      <c r="W26" s="287">
        <f>'ADJ DETAIL-INPUT'!W26</f>
        <v>0</v>
      </c>
      <c r="X26" s="287">
        <f>'ADJ DETAIL-INPUT'!X26</f>
        <v>0</v>
      </c>
      <c r="Y26" s="287">
        <f>'ADJ DETAIL-INPUT'!Z26</f>
        <v>0</v>
      </c>
      <c r="Z26" s="287">
        <f>'ADJ DETAIL-INPUT'!AD26</f>
        <v>0</v>
      </c>
      <c r="AA26" s="287">
        <f>'ADJ DETAIL-INPUT'!AE26</f>
        <v>0</v>
      </c>
      <c r="AB26" s="287">
        <f>'ADJ DETAIL-INPUT'!AF26</f>
        <v>0</v>
      </c>
      <c r="AC26" s="287">
        <f>'ADJ DETAIL-INPUT'!AG26</f>
        <v>0</v>
      </c>
      <c r="AD26" s="287">
        <f>'ADJ DETAIL-INPUT'!AH26</f>
        <v>0</v>
      </c>
      <c r="AE26" s="287">
        <f>'ADJ DETAIL-INPUT'!AI26</f>
        <v>0</v>
      </c>
      <c r="AF26" s="287">
        <f>'ADJ DETAIL-INPUT'!AJ26</f>
        <v>0</v>
      </c>
      <c r="AG26" s="287">
        <f>'ADJ DETAIL-INPUT'!AK26</f>
        <v>0</v>
      </c>
      <c r="AH26" s="287">
        <f>'ADJ DETAIL-INPUT'!AL26</f>
        <v>291</v>
      </c>
      <c r="AI26" s="287">
        <f>'ADJ DETAIL-INPUT'!AM26</f>
        <v>0</v>
      </c>
      <c r="AJ26" s="287">
        <f>'ADJ DETAIL-INPUT'!AN26</f>
        <v>0</v>
      </c>
      <c r="AK26" s="287">
        <f>'ADJ DETAIL-INPUT'!AO26</f>
        <v>0</v>
      </c>
      <c r="AL26" s="287" t="e">
        <f>'ADJ DETAIL-INPUT'!#REF!</f>
        <v>#REF!</v>
      </c>
      <c r="AM26" s="287">
        <f>'ADJ DETAIL-INPUT'!AR26</f>
        <v>0</v>
      </c>
      <c r="AN26" s="287">
        <f>'ADJ DETAIL-INPUT'!AS26</f>
        <v>0</v>
      </c>
      <c r="AO26" s="287">
        <f>'ADJ DETAIL-INPUT'!AT26</f>
        <v>0</v>
      </c>
      <c r="AP26" s="287">
        <f>'ADJ DETAIL-INPUT'!AU26</f>
        <v>0</v>
      </c>
      <c r="AQ26" s="287">
        <f>'ADJ DETAIL-INPUT'!AW26</f>
        <v>0</v>
      </c>
    </row>
    <row r="27" spans="1:43" s="10" customFormat="1">
      <c r="A27" s="8">
        <f>'ADJ DETAIL-INPUT'!A27</f>
        <v>11</v>
      </c>
      <c r="C27" s="10" t="str">
        <f>'ADJ DETAIL-INPUT'!C27</f>
        <v xml:space="preserve">Taxes  </v>
      </c>
      <c r="E27" s="350">
        <f>'ADJ DETAIL-INPUT'!E27</f>
        <v>13798</v>
      </c>
      <c r="F27" s="288">
        <f>'ADJ DETAIL-INPUT'!F27</f>
        <v>0</v>
      </c>
      <c r="G27" s="288">
        <f>'ADJ DETAIL-INPUT'!G27</f>
        <v>0</v>
      </c>
      <c r="H27" s="288">
        <f>'ADJ DETAIL-INPUT'!H27</f>
        <v>0</v>
      </c>
      <c r="I27" s="288">
        <f>'ADJ DETAIL-INPUT'!I27</f>
        <v>0</v>
      </c>
      <c r="J27" s="288">
        <f>'ADJ DETAIL-INPUT'!J27</f>
        <v>-9</v>
      </c>
      <c r="K27" s="288">
        <f>'ADJ DETAIL-INPUT'!K27</f>
        <v>0</v>
      </c>
      <c r="L27" s="288">
        <f>'ADJ DETAIL-INPUT'!L27</f>
        <v>0</v>
      </c>
      <c r="M27" s="288">
        <f>'ADJ DETAIL-INPUT'!M27</f>
        <v>0</v>
      </c>
      <c r="N27" s="288">
        <f>'ADJ DETAIL-INPUT'!N27</f>
        <v>0</v>
      </c>
      <c r="O27" s="288">
        <f>'ADJ DETAIL-INPUT'!O27</f>
        <v>0</v>
      </c>
      <c r="P27" s="288">
        <f>'ADJ DETAIL-INPUT'!P27</f>
        <v>0</v>
      </c>
      <c r="Q27" s="288">
        <f>'ADJ DETAIL-INPUT'!Q27</f>
        <v>0</v>
      </c>
      <c r="R27" s="288">
        <f>'ADJ DETAIL-INPUT'!R27</f>
        <v>0</v>
      </c>
      <c r="S27" s="288">
        <f>'ADJ DETAIL-INPUT'!S27</f>
        <v>0</v>
      </c>
      <c r="T27" s="288">
        <f>'ADJ DETAIL-INPUT'!T27</f>
        <v>0</v>
      </c>
      <c r="U27" s="288">
        <f>'ADJ DETAIL-INPUT'!U27</f>
        <v>0</v>
      </c>
      <c r="V27" s="288">
        <f>'ADJ DETAIL-INPUT'!V27</f>
        <v>0</v>
      </c>
      <c r="W27" s="288">
        <f>'ADJ DETAIL-INPUT'!W27</f>
        <v>0</v>
      </c>
      <c r="X27" s="288">
        <f>'ADJ DETAIL-INPUT'!X27</f>
        <v>0</v>
      </c>
      <c r="Y27" s="288">
        <f>'ADJ DETAIL-INPUT'!Z27</f>
        <v>0</v>
      </c>
      <c r="Z27" s="288">
        <f>'ADJ DETAIL-INPUT'!AD27</f>
        <v>0</v>
      </c>
      <c r="AA27" s="288">
        <f>'ADJ DETAIL-INPUT'!AE27</f>
        <v>0</v>
      </c>
      <c r="AB27" s="288">
        <f>'ADJ DETAIL-INPUT'!AF27</f>
        <v>0</v>
      </c>
      <c r="AC27" s="288">
        <f>'ADJ DETAIL-INPUT'!AG27</f>
        <v>0</v>
      </c>
      <c r="AD27" s="288">
        <f>'ADJ DETAIL-INPUT'!AH27</f>
        <v>0</v>
      </c>
      <c r="AE27" s="288">
        <f>'ADJ DETAIL-INPUT'!AI27</f>
        <v>0</v>
      </c>
      <c r="AF27" s="288">
        <f>'ADJ DETAIL-INPUT'!AJ27</f>
        <v>1961</v>
      </c>
      <c r="AG27" s="288">
        <f>'ADJ DETAIL-INPUT'!AK27</f>
        <v>0</v>
      </c>
      <c r="AH27" s="288">
        <f>'ADJ DETAIL-INPUT'!AL27</f>
        <v>0</v>
      </c>
      <c r="AI27" s="288">
        <f>'ADJ DETAIL-INPUT'!AM27</f>
        <v>0</v>
      </c>
      <c r="AJ27" s="288">
        <f>'ADJ DETAIL-INPUT'!AN27</f>
        <v>0</v>
      </c>
      <c r="AK27" s="288">
        <f>'ADJ DETAIL-INPUT'!AO27</f>
        <v>0</v>
      </c>
      <c r="AL27" s="288" t="e">
        <f>'ADJ DETAIL-INPUT'!#REF!</f>
        <v>#REF!</v>
      </c>
      <c r="AM27" s="288">
        <f>'ADJ DETAIL-INPUT'!AR27</f>
        <v>0</v>
      </c>
      <c r="AN27" s="288">
        <f>'ADJ DETAIL-INPUT'!AS27</f>
        <v>0</v>
      </c>
      <c r="AO27" s="288">
        <f>'ADJ DETAIL-INPUT'!AT27</f>
        <v>0</v>
      </c>
      <c r="AP27" s="288">
        <f>'ADJ DETAIL-INPUT'!AU27</f>
        <v>0</v>
      </c>
      <c r="AQ27" s="288">
        <f>'ADJ DETAIL-INPUT'!AW27</f>
        <v>0</v>
      </c>
    </row>
    <row r="28" spans="1:43" s="10" customFormat="1">
      <c r="A28" s="8">
        <f>'ADJ DETAIL-INPUT'!A28</f>
        <v>12</v>
      </c>
      <c r="B28" s="10" t="str">
        <f>'ADJ DETAIL-INPUT'!B28</f>
        <v xml:space="preserve">Total Production &amp; Transmission  </v>
      </c>
      <c r="E28" s="108">
        <f>'ADJ DETAIL-INPUT'!E28</f>
        <v>367527</v>
      </c>
      <c r="F28" s="221">
        <f>'ADJ DETAIL-INPUT'!F28</f>
        <v>0</v>
      </c>
      <c r="G28" s="221">
        <f>'ADJ DETAIL-INPUT'!G28</f>
        <v>-1054</v>
      </c>
      <c r="H28" s="221">
        <f>'ADJ DETAIL-INPUT'!H28</f>
        <v>0</v>
      </c>
      <c r="I28" s="221">
        <f>'ADJ DETAIL-INPUT'!I28</f>
        <v>0</v>
      </c>
      <c r="J28" s="221">
        <f>'ADJ DETAIL-INPUT'!J28</f>
        <v>-9</v>
      </c>
      <c r="K28" s="221">
        <f>'ADJ DETAIL-INPUT'!K28</f>
        <v>0</v>
      </c>
      <c r="L28" s="221">
        <f>'ADJ DETAIL-INPUT'!L28</f>
        <v>0</v>
      </c>
      <c r="M28" s="221">
        <f>'ADJ DETAIL-INPUT'!M28</f>
        <v>0</v>
      </c>
      <c r="N28" s="221">
        <f>'ADJ DETAIL-INPUT'!N28</f>
        <v>0</v>
      </c>
      <c r="O28" s="221">
        <f>'ADJ DETAIL-INPUT'!O28</f>
        <v>0</v>
      </c>
      <c r="P28" s="221">
        <f>'ADJ DETAIL-INPUT'!P28</f>
        <v>0</v>
      </c>
      <c r="Q28" s="221">
        <f>'ADJ DETAIL-INPUT'!Q28</f>
        <v>0</v>
      </c>
      <c r="R28" s="221">
        <f>'ADJ DETAIL-INPUT'!R28</f>
        <v>0</v>
      </c>
      <c r="S28" s="221">
        <f>'ADJ DETAIL-INPUT'!S28</f>
        <v>8261</v>
      </c>
      <c r="T28" s="221">
        <f>'ADJ DETAIL-INPUT'!T28</f>
        <v>-4</v>
      </c>
      <c r="U28" s="221">
        <f>'ADJ DETAIL-INPUT'!U28</f>
        <v>4792</v>
      </c>
      <c r="V28" s="221">
        <f>'ADJ DETAIL-INPUT'!V28</f>
        <v>14</v>
      </c>
      <c r="W28" s="221">
        <f>'ADJ DETAIL-INPUT'!W28</f>
        <v>0</v>
      </c>
      <c r="X28" s="221">
        <f>'ADJ DETAIL-INPUT'!X28</f>
        <v>0</v>
      </c>
      <c r="Y28" s="221">
        <f>'ADJ DETAIL-INPUT'!Z28</f>
        <v>0</v>
      </c>
      <c r="Z28" s="221">
        <f>'ADJ DETAIL-INPUT'!AD28</f>
        <v>-117162</v>
      </c>
      <c r="AA28" s="221">
        <f>'ADJ DETAIL-INPUT'!AE28</f>
        <v>256</v>
      </c>
      <c r="AB28" s="221">
        <f>'ADJ DETAIL-INPUT'!AF28</f>
        <v>573</v>
      </c>
      <c r="AC28" s="221">
        <f>'ADJ DETAIL-INPUT'!AG28</f>
        <v>-26</v>
      </c>
      <c r="AD28" s="221">
        <f>'ADJ DETAIL-INPUT'!AH28</f>
        <v>1238</v>
      </c>
      <c r="AE28" s="221">
        <f>'ADJ DETAIL-INPUT'!AI28</f>
        <v>0</v>
      </c>
      <c r="AF28" s="221">
        <f>'ADJ DETAIL-INPUT'!AJ28</f>
        <v>1961</v>
      </c>
      <c r="AG28" s="221">
        <f>'ADJ DETAIL-INPUT'!AK28</f>
        <v>0</v>
      </c>
      <c r="AH28" s="221">
        <f>'ADJ DETAIL-INPUT'!AL28</f>
        <v>291</v>
      </c>
      <c r="AI28" s="221">
        <f>'ADJ DETAIL-INPUT'!AM28</f>
        <v>0</v>
      </c>
      <c r="AJ28" s="221">
        <f>'ADJ DETAIL-INPUT'!AN28</f>
        <v>0</v>
      </c>
      <c r="AK28" s="221">
        <f>'ADJ DETAIL-INPUT'!AO28</f>
        <v>-586.82605538853704</v>
      </c>
      <c r="AL28" s="221" t="e">
        <f>'ADJ DETAIL-INPUT'!#REF!</f>
        <v>#REF!</v>
      </c>
      <c r="AM28" s="221">
        <f>'ADJ DETAIL-INPUT'!AR28</f>
        <v>222</v>
      </c>
      <c r="AN28" s="221">
        <f>'ADJ DETAIL-INPUT'!AS28</f>
        <v>0</v>
      </c>
      <c r="AO28" s="221">
        <f>'ADJ DETAIL-INPUT'!AT28</f>
        <v>0</v>
      </c>
      <c r="AP28" s="221">
        <f>'ADJ DETAIL-INPUT'!AU28</f>
        <v>-18</v>
      </c>
      <c r="AQ28" s="221">
        <f>'ADJ DETAIL-INPUT'!AW28</f>
        <v>0</v>
      </c>
    </row>
    <row r="29" spans="1:43" s="10" customFormat="1" ht="6.75" customHeight="1">
      <c r="A29" s="8"/>
      <c r="E29" s="108"/>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row>
    <row r="30" spans="1:43" s="10" customFormat="1">
      <c r="A30" s="8"/>
      <c r="B30" s="10" t="str">
        <f>'ADJ DETAIL-INPUT'!B30</f>
        <v xml:space="preserve">Distribution  </v>
      </c>
      <c r="E30" s="108"/>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row>
    <row r="31" spans="1:43" s="10" customFormat="1">
      <c r="A31" s="8">
        <f>'ADJ DETAIL-INPUT'!A31</f>
        <v>13</v>
      </c>
      <c r="C31" s="10" t="str">
        <f>'ADJ DETAIL-INPUT'!C31</f>
        <v xml:space="preserve">Operating Expenses  </v>
      </c>
      <c r="E31" s="164">
        <f>'ADJ DETAIL-INPUT'!E31</f>
        <v>20337</v>
      </c>
      <c r="F31" s="286">
        <f>'ADJ DETAIL-INPUT'!F31</f>
        <v>0</v>
      </c>
      <c r="G31" s="286">
        <f>'ADJ DETAIL-INPUT'!G31</f>
        <v>0</v>
      </c>
      <c r="H31" s="286">
        <f>'ADJ DETAIL-INPUT'!H31</f>
        <v>0</v>
      </c>
      <c r="I31" s="286">
        <f>'ADJ DETAIL-INPUT'!I31</f>
        <v>0</v>
      </c>
      <c r="J31" s="286">
        <f>'ADJ DETAIL-INPUT'!J31</f>
        <v>0</v>
      </c>
      <c r="K31" s="286">
        <f>'ADJ DETAIL-INPUT'!K31</f>
        <v>0</v>
      </c>
      <c r="L31" s="286">
        <f>'ADJ DETAIL-INPUT'!L31</f>
        <v>0</v>
      </c>
      <c r="M31" s="286">
        <f>'ADJ DETAIL-INPUT'!M31</f>
        <v>0</v>
      </c>
      <c r="N31" s="286">
        <f>'ADJ DETAIL-INPUT'!N31</f>
        <v>0</v>
      </c>
      <c r="O31" s="286">
        <f>'ADJ DETAIL-INPUT'!O31</f>
        <v>0</v>
      </c>
      <c r="P31" s="286">
        <f>'ADJ DETAIL-INPUT'!P31</f>
        <v>0</v>
      </c>
      <c r="Q31" s="286">
        <f>'ADJ DETAIL-INPUT'!Q31</f>
        <v>0</v>
      </c>
      <c r="R31" s="286">
        <f>'ADJ DETAIL-INPUT'!R31</f>
        <v>0</v>
      </c>
      <c r="S31" s="286">
        <f>'ADJ DETAIL-INPUT'!S31</f>
        <v>0</v>
      </c>
      <c r="T31" s="286">
        <f>'ADJ DETAIL-INPUT'!T31</f>
        <v>-4</v>
      </c>
      <c r="U31" s="286">
        <f>'ADJ DETAIL-INPUT'!U31</f>
        <v>0</v>
      </c>
      <c r="V31" s="286">
        <f>'ADJ DETAIL-INPUT'!V31</f>
        <v>0</v>
      </c>
      <c r="W31" s="286">
        <f>'ADJ DETAIL-INPUT'!W31</f>
        <v>0</v>
      </c>
      <c r="X31" s="286">
        <f>'ADJ DETAIL-INPUT'!X31</f>
        <v>0</v>
      </c>
      <c r="Y31" s="286">
        <f>'ADJ DETAIL-INPUT'!Z31</f>
        <v>0</v>
      </c>
      <c r="Z31" s="286">
        <f>'ADJ DETAIL-INPUT'!AD31</f>
        <v>0</v>
      </c>
      <c r="AA31" s="286">
        <f>'ADJ DETAIL-INPUT'!AE31</f>
        <v>0</v>
      </c>
      <c r="AB31" s="286">
        <f>'ADJ DETAIL-INPUT'!AF31</f>
        <v>393</v>
      </c>
      <c r="AC31" s="286">
        <f>'ADJ DETAIL-INPUT'!AG31</f>
        <v>0</v>
      </c>
      <c r="AD31" s="286">
        <f>'ADJ DETAIL-INPUT'!AH31</f>
        <v>848</v>
      </c>
      <c r="AE31" s="286">
        <f>'ADJ DETAIL-INPUT'!AI31</f>
        <v>0</v>
      </c>
      <c r="AF31" s="286">
        <f>'ADJ DETAIL-INPUT'!AJ31</f>
        <v>0</v>
      </c>
      <c r="AG31" s="286">
        <f>'ADJ DETAIL-INPUT'!AK31</f>
        <v>0</v>
      </c>
      <c r="AH31" s="286">
        <f>'ADJ DETAIL-INPUT'!AL31</f>
        <v>0</v>
      </c>
      <c r="AI31" s="286">
        <f>'ADJ DETAIL-INPUT'!AM31</f>
        <v>0</v>
      </c>
      <c r="AJ31" s="286">
        <f>'ADJ DETAIL-INPUT'!AN31</f>
        <v>0</v>
      </c>
      <c r="AK31" s="286">
        <f>'ADJ DETAIL-INPUT'!AO31</f>
        <v>0</v>
      </c>
      <c r="AL31" s="286" t="e">
        <f>'ADJ DETAIL-INPUT'!#REF!</f>
        <v>#REF!</v>
      </c>
      <c r="AM31" s="286">
        <f>'ADJ DETAIL-INPUT'!AR31</f>
        <v>0</v>
      </c>
      <c r="AN31" s="286">
        <f>'ADJ DETAIL-INPUT'!AS31</f>
        <v>0</v>
      </c>
      <c r="AO31" s="286">
        <f>'ADJ DETAIL-INPUT'!AT31</f>
        <v>0</v>
      </c>
      <c r="AP31" s="286">
        <f>'ADJ DETAIL-INPUT'!AU31</f>
        <v>-353</v>
      </c>
      <c r="AQ31" s="286">
        <f>'ADJ DETAIL-INPUT'!AW31</f>
        <v>0</v>
      </c>
    </row>
    <row r="32" spans="1:43" s="10" customFormat="1">
      <c r="A32" s="8">
        <f>'ADJ DETAIL-INPUT'!A32</f>
        <v>14</v>
      </c>
      <c r="C32" s="10" t="str">
        <f>'ADJ DETAIL-INPUT'!C32</f>
        <v>Depreciation/Amortization</v>
      </c>
      <c r="E32" s="164">
        <f>'ADJ DETAIL-INPUT'!E32</f>
        <v>23480</v>
      </c>
      <c r="F32" s="286">
        <f>'ADJ DETAIL-INPUT'!F32</f>
        <v>0</v>
      </c>
      <c r="G32" s="286">
        <f>'ADJ DETAIL-INPUT'!G32</f>
        <v>0</v>
      </c>
      <c r="H32" s="286">
        <f>'ADJ DETAIL-INPUT'!H32</f>
        <v>0</v>
      </c>
      <c r="I32" s="286">
        <f>'ADJ DETAIL-INPUT'!I32</f>
        <v>0</v>
      </c>
      <c r="J32" s="286">
        <f>'ADJ DETAIL-INPUT'!J32</f>
        <v>0</v>
      </c>
      <c r="K32" s="286">
        <f>'ADJ DETAIL-INPUT'!K32</f>
        <v>0</v>
      </c>
      <c r="L32" s="286">
        <f>'ADJ DETAIL-INPUT'!L32</f>
        <v>0</v>
      </c>
      <c r="M32" s="286">
        <f>'ADJ DETAIL-INPUT'!M32</f>
        <v>0</v>
      </c>
      <c r="N32" s="286">
        <f>'ADJ DETAIL-INPUT'!N32</f>
        <v>0</v>
      </c>
      <c r="O32" s="286">
        <f>'ADJ DETAIL-INPUT'!O32</f>
        <v>0</v>
      </c>
      <c r="P32" s="286">
        <f>'ADJ DETAIL-INPUT'!P32</f>
        <v>0</v>
      </c>
      <c r="Q32" s="286">
        <f>'ADJ DETAIL-INPUT'!Q32</f>
        <v>-90</v>
      </c>
      <c r="R32" s="286">
        <f>'ADJ DETAIL-INPUT'!R32</f>
        <v>0</v>
      </c>
      <c r="S32" s="286">
        <f>'ADJ DETAIL-INPUT'!S32</f>
        <v>0</v>
      </c>
      <c r="T32" s="286">
        <f>'ADJ DETAIL-INPUT'!T32</f>
        <v>0</v>
      </c>
      <c r="U32" s="286">
        <f>'ADJ DETAIL-INPUT'!U32</f>
        <v>0</v>
      </c>
      <c r="V32" s="286">
        <f>'ADJ DETAIL-INPUT'!V32</f>
        <v>0</v>
      </c>
      <c r="W32" s="286">
        <f>'ADJ DETAIL-INPUT'!W32</f>
        <v>0</v>
      </c>
      <c r="X32" s="286">
        <f>'ADJ DETAIL-INPUT'!X32</f>
        <v>0</v>
      </c>
      <c r="Y32" s="286">
        <f>'ADJ DETAIL-INPUT'!Z32</f>
        <v>0</v>
      </c>
      <c r="Z32" s="286">
        <f>'ADJ DETAIL-INPUT'!AD32</f>
        <v>0</v>
      </c>
      <c r="AA32" s="286">
        <f>'ADJ DETAIL-INPUT'!AE32</f>
        <v>0</v>
      </c>
      <c r="AB32" s="286">
        <f>'ADJ DETAIL-INPUT'!AF32</f>
        <v>0</v>
      </c>
      <c r="AC32" s="286">
        <f>'ADJ DETAIL-INPUT'!AG32</f>
        <v>0</v>
      </c>
      <c r="AD32" s="286">
        <f>'ADJ DETAIL-INPUT'!AH32</f>
        <v>0</v>
      </c>
      <c r="AE32" s="286">
        <f>'ADJ DETAIL-INPUT'!AI32</f>
        <v>0</v>
      </c>
      <c r="AF32" s="286">
        <f>'ADJ DETAIL-INPUT'!AJ32</f>
        <v>0</v>
      </c>
      <c r="AG32" s="286">
        <f>'ADJ DETAIL-INPUT'!AK32</f>
        <v>0</v>
      </c>
      <c r="AH32" s="286">
        <f>'ADJ DETAIL-INPUT'!AL32</f>
        <v>0</v>
      </c>
      <c r="AI32" s="286">
        <f>'ADJ DETAIL-INPUT'!AM32</f>
        <v>0</v>
      </c>
      <c r="AJ32" s="286">
        <f>'ADJ DETAIL-INPUT'!AN32</f>
        <v>0</v>
      </c>
      <c r="AK32" s="286">
        <f>'ADJ DETAIL-INPUT'!AO32</f>
        <v>460.57320000000004</v>
      </c>
      <c r="AL32" s="286" t="e">
        <f>'ADJ DETAIL-INPUT'!#REF!</f>
        <v>#REF!</v>
      </c>
      <c r="AM32" s="286">
        <f>'ADJ DETAIL-INPUT'!AR32</f>
        <v>156</v>
      </c>
      <c r="AN32" s="286">
        <f>'ADJ DETAIL-INPUT'!AS32</f>
        <v>0</v>
      </c>
      <c r="AO32" s="286">
        <f>'ADJ DETAIL-INPUT'!AT32</f>
        <v>0</v>
      </c>
      <c r="AP32" s="286">
        <f>'ADJ DETAIL-INPUT'!AU32</f>
        <v>0</v>
      </c>
      <c r="AQ32" s="286">
        <f>'ADJ DETAIL-INPUT'!AW32</f>
        <v>0</v>
      </c>
    </row>
    <row r="33" spans="1:43" s="10" customFormat="1">
      <c r="A33" s="8">
        <f>'ADJ DETAIL-INPUT'!A33</f>
        <v>15</v>
      </c>
      <c r="C33" s="10" t="str">
        <f>'ADJ DETAIL-INPUT'!C33</f>
        <v xml:space="preserve">Taxes  </v>
      </c>
      <c r="E33" s="350">
        <f>'ADJ DETAIL-INPUT'!E33</f>
        <v>43233</v>
      </c>
      <c r="F33" s="288">
        <f>'ADJ DETAIL-INPUT'!F33</f>
        <v>0</v>
      </c>
      <c r="G33" s="288">
        <f>'ADJ DETAIL-INPUT'!G33</f>
        <v>0</v>
      </c>
      <c r="H33" s="288">
        <f>'ADJ DETAIL-INPUT'!H33</f>
        <v>0</v>
      </c>
      <c r="I33" s="288">
        <f>'ADJ DETAIL-INPUT'!I33</f>
        <v>-17693</v>
      </c>
      <c r="J33" s="288">
        <f>'ADJ DETAIL-INPUT'!J33</f>
        <v>384</v>
      </c>
      <c r="K33" s="288">
        <f>'ADJ DETAIL-INPUT'!K33</f>
        <v>0</v>
      </c>
      <c r="L33" s="288">
        <f>'ADJ DETAIL-INPUT'!L33</f>
        <v>0</v>
      </c>
      <c r="M33" s="288">
        <f>'ADJ DETAIL-INPUT'!M33</f>
        <v>0</v>
      </c>
      <c r="N33" s="288">
        <f>'ADJ DETAIL-INPUT'!N33</f>
        <v>0</v>
      </c>
      <c r="O33" s="288">
        <f>'ADJ DETAIL-INPUT'!O33</f>
        <v>0</v>
      </c>
      <c r="P33" s="288">
        <f>'ADJ DETAIL-INPUT'!P33</f>
        <v>-195</v>
      </c>
      <c r="Q33" s="288">
        <f>'ADJ DETAIL-INPUT'!Q33</f>
        <v>0</v>
      </c>
      <c r="R33" s="288">
        <f>'ADJ DETAIL-INPUT'!R33</f>
        <v>-272</v>
      </c>
      <c r="S33" s="288">
        <f>'ADJ DETAIL-INPUT'!S33</f>
        <v>-413</v>
      </c>
      <c r="T33" s="288">
        <f>'ADJ DETAIL-INPUT'!T33</f>
        <v>0</v>
      </c>
      <c r="U33" s="288">
        <f>'ADJ DETAIL-INPUT'!U33</f>
        <v>299</v>
      </c>
      <c r="V33" s="288">
        <f>'ADJ DETAIL-INPUT'!V33</f>
        <v>0</v>
      </c>
      <c r="W33" s="288">
        <f>'ADJ DETAIL-INPUT'!W33</f>
        <v>0</v>
      </c>
      <c r="X33" s="288">
        <f>'ADJ DETAIL-INPUT'!X33</f>
        <v>0</v>
      </c>
      <c r="Y33" s="288">
        <f>'ADJ DETAIL-INPUT'!Z33</f>
        <v>0</v>
      </c>
      <c r="Z33" s="288">
        <f>'ADJ DETAIL-INPUT'!AD33</f>
        <v>0</v>
      </c>
      <c r="AA33" s="288">
        <f>'ADJ DETAIL-INPUT'!AE33</f>
        <v>0</v>
      </c>
      <c r="AB33" s="288">
        <f>'ADJ DETAIL-INPUT'!AF33</f>
        <v>0</v>
      </c>
      <c r="AC33" s="288">
        <f>'ADJ DETAIL-INPUT'!AG33</f>
        <v>0</v>
      </c>
      <c r="AD33" s="288">
        <f>'ADJ DETAIL-INPUT'!AH33</f>
        <v>0</v>
      </c>
      <c r="AE33" s="288">
        <f>'ADJ DETAIL-INPUT'!AI33</f>
        <v>0</v>
      </c>
      <c r="AF33" s="288">
        <f>'ADJ DETAIL-INPUT'!AJ33</f>
        <v>1220</v>
      </c>
      <c r="AG33" s="288">
        <f>'ADJ DETAIL-INPUT'!AK33</f>
        <v>0</v>
      </c>
      <c r="AH33" s="288">
        <f>'ADJ DETAIL-INPUT'!AL33</f>
        <v>0</v>
      </c>
      <c r="AI33" s="288">
        <f>'ADJ DETAIL-INPUT'!AM33</f>
        <v>630</v>
      </c>
      <c r="AJ33" s="288">
        <f>'ADJ DETAIL-INPUT'!AN33</f>
        <v>0</v>
      </c>
      <c r="AK33" s="288">
        <f>'ADJ DETAIL-INPUT'!AO33</f>
        <v>0</v>
      </c>
      <c r="AL33" s="288" t="e">
        <f>'ADJ DETAIL-INPUT'!#REF!</f>
        <v>#REF!</v>
      </c>
      <c r="AM33" s="288">
        <f>'ADJ DETAIL-INPUT'!AR33</f>
        <v>0</v>
      </c>
      <c r="AN33" s="288">
        <f>'ADJ DETAIL-INPUT'!AS33</f>
        <v>0</v>
      </c>
      <c r="AO33" s="288">
        <f>'ADJ DETAIL-INPUT'!AT33</f>
        <v>0</v>
      </c>
      <c r="AP33" s="288">
        <f>'ADJ DETAIL-INPUT'!AU33</f>
        <v>0</v>
      </c>
      <c r="AQ33" s="288">
        <f>'ADJ DETAIL-INPUT'!AW33</f>
        <v>0</v>
      </c>
    </row>
    <row r="34" spans="1:43" s="10" customFormat="1">
      <c r="A34" s="8">
        <f>'ADJ DETAIL-INPUT'!A34</f>
        <v>16</v>
      </c>
      <c r="B34" s="10" t="str">
        <f>'ADJ DETAIL-INPUT'!B34</f>
        <v xml:space="preserve">Total Distribution  </v>
      </c>
      <c r="E34" s="108">
        <f>'ADJ DETAIL-INPUT'!E34</f>
        <v>87050</v>
      </c>
      <c r="F34" s="221">
        <f>'ADJ DETAIL-INPUT'!F34</f>
        <v>0</v>
      </c>
      <c r="G34" s="221">
        <f>'ADJ DETAIL-INPUT'!G34</f>
        <v>0</v>
      </c>
      <c r="H34" s="221">
        <f>'ADJ DETAIL-INPUT'!H34</f>
        <v>0</v>
      </c>
      <c r="I34" s="221">
        <f>'ADJ DETAIL-INPUT'!I34</f>
        <v>-17693</v>
      </c>
      <c r="J34" s="221">
        <f>'ADJ DETAIL-INPUT'!J34</f>
        <v>384</v>
      </c>
      <c r="K34" s="221">
        <f>'ADJ DETAIL-INPUT'!K34</f>
        <v>0</v>
      </c>
      <c r="L34" s="221">
        <f>'ADJ DETAIL-INPUT'!L34</f>
        <v>0</v>
      </c>
      <c r="M34" s="221">
        <f>'ADJ DETAIL-INPUT'!M34</f>
        <v>0</v>
      </c>
      <c r="N34" s="221">
        <f>'ADJ DETAIL-INPUT'!N34</f>
        <v>0</v>
      </c>
      <c r="O34" s="221">
        <f>'ADJ DETAIL-INPUT'!O34</f>
        <v>0</v>
      </c>
      <c r="P34" s="221">
        <f>'ADJ DETAIL-INPUT'!P34</f>
        <v>-195</v>
      </c>
      <c r="Q34" s="221">
        <f>'ADJ DETAIL-INPUT'!Q34</f>
        <v>-90</v>
      </c>
      <c r="R34" s="221">
        <f>'ADJ DETAIL-INPUT'!R34</f>
        <v>-272</v>
      </c>
      <c r="S34" s="221">
        <f>'ADJ DETAIL-INPUT'!S34</f>
        <v>-413</v>
      </c>
      <c r="T34" s="221">
        <f>'ADJ DETAIL-INPUT'!T34</f>
        <v>-4</v>
      </c>
      <c r="U34" s="221">
        <f>'ADJ DETAIL-INPUT'!U34</f>
        <v>299</v>
      </c>
      <c r="V34" s="221">
        <f>'ADJ DETAIL-INPUT'!V34</f>
        <v>0</v>
      </c>
      <c r="W34" s="221">
        <f>'ADJ DETAIL-INPUT'!W34</f>
        <v>0</v>
      </c>
      <c r="X34" s="221">
        <f>'ADJ DETAIL-INPUT'!X34</f>
        <v>0</v>
      </c>
      <c r="Y34" s="221">
        <f>'ADJ DETAIL-INPUT'!Z34</f>
        <v>0</v>
      </c>
      <c r="Z34" s="221">
        <f>'ADJ DETAIL-INPUT'!AD34</f>
        <v>0</v>
      </c>
      <c r="AA34" s="221">
        <f>'ADJ DETAIL-INPUT'!AE34</f>
        <v>0</v>
      </c>
      <c r="AB34" s="221">
        <f>'ADJ DETAIL-INPUT'!AF34</f>
        <v>393</v>
      </c>
      <c r="AC34" s="221">
        <f>'ADJ DETAIL-INPUT'!AG34</f>
        <v>0</v>
      </c>
      <c r="AD34" s="221">
        <f>'ADJ DETAIL-INPUT'!AH34</f>
        <v>848</v>
      </c>
      <c r="AE34" s="221">
        <f>'ADJ DETAIL-INPUT'!AI34</f>
        <v>0</v>
      </c>
      <c r="AF34" s="221">
        <f>'ADJ DETAIL-INPUT'!AJ34</f>
        <v>1220</v>
      </c>
      <c r="AG34" s="221">
        <f>'ADJ DETAIL-INPUT'!AK34</f>
        <v>0</v>
      </c>
      <c r="AH34" s="221">
        <f>'ADJ DETAIL-INPUT'!AL34</f>
        <v>0</v>
      </c>
      <c r="AI34" s="221">
        <f>'ADJ DETAIL-INPUT'!AM34</f>
        <v>630</v>
      </c>
      <c r="AJ34" s="221">
        <f>'ADJ DETAIL-INPUT'!AN34</f>
        <v>0</v>
      </c>
      <c r="AK34" s="221">
        <f>'ADJ DETAIL-INPUT'!AO34</f>
        <v>460.57320000000004</v>
      </c>
      <c r="AL34" s="221" t="e">
        <f>'ADJ DETAIL-INPUT'!#REF!</f>
        <v>#REF!</v>
      </c>
      <c r="AM34" s="221">
        <f>'ADJ DETAIL-INPUT'!AR34</f>
        <v>156</v>
      </c>
      <c r="AN34" s="221">
        <f>'ADJ DETAIL-INPUT'!AS34</f>
        <v>0</v>
      </c>
      <c r="AO34" s="221">
        <f>'ADJ DETAIL-INPUT'!AT34</f>
        <v>0</v>
      </c>
      <c r="AP34" s="221">
        <f>'ADJ DETAIL-INPUT'!AU34</f>
        <v>-353</v>
      </c>
      <c r="AQ34" s="221">
        <f>'ADJ DETAIL-INPUT'!AW34</f>
        <v>0</v>
      </c>
    </row>
    <row r="35" spans="1:43" s="10" customFormat="1" ht="6" customHeight="1">
      <c r="E35" s="108"/>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row>
    <row r="36" spans="1:43" s="10" customFormat="1">
      <c r="A36" s="8">
        <f>'ADJ DETAIL-INPUT'!A36</f>
        <v>17</v>
      </c>
      <c r="B36" s="10" t="str">
        <f>'ADJ DETAIL-INPUT'!B36</f>
        <v xml:space="preserve">Customer Accounting  </v>
      </c>
      <c r="E36" s="164">
        <f>'ADJ DETAIL-INPUT'!E36</f>
        <v>10571</v>
      </c>
      <c r="F36" s="286">
        <f>'ADJ DETAIL-INPUT'!F36</f>
        <v>0</v>
      </c>
      <c r="G36" s="286">
        <f>'ADJ DETAIL-INPUT'!G36</f>
        <v>2</v>
      </c>
      <c r="H36" s="286">
        <f>'ADJ DETAIL-INPUT'!H36</f>
        <v>0</v>
      </c>
      <c r="I36" s="286">
        <f>'ADJ DETAIL-INPUT'!I36</f>
        <v>0</v>
      </c>
      <c r="J36" s="286">
        <f>'ADJ DETAIL-INPUT'!J36</f>
        <v>0</v>
      </c>
      <c r="K36" s="286">
        <f>'ADJ DETAIL-INPUT'!K36</f>
        <v>1117</v>
      </c>
      <c r="L36" s="286">
        <f>'ADJ DETAIL-INPUT'!L36</f>
        <v>0</v>
      </c>
      <c r="M36" s="286">
        <f>'ADJ DETAIL-INPUT'!M36</f>
        <v>0</v>
      </c>
      <c r="N36" s="286">
        <f>'ADJ DETAIL-INPUT'!N36</f>
        <v>0</v>
      </c>
      <c r="O36" s="286">
        <f>'ADJ DETAIL-INPUT'!O36</f>
        <v>0</v>
      </c>
      <c r="P36" s="286">
        <f>'ADJ DETAIL-INPUT'!P36</f>
        <v>0</v>
      </c>
      <c r="Q36" s="286">
        <f>'ADJ DETAIL-INPUT'!Q36</f>
        <v>0</v>
      </c>
      <c r="R36" s="286">
        <f>'ADJ DETAIL-INPUT'!R36</f>
        <v>-40</v>
      </c>
      <c r="S36" s="286">
        <f>'ADJ DETAIL-INPUT'!S36</f>
        <v>-60</v>
      </c>
      <c r="T36" s="286">
        <f>'ADJ DETAIL-INPUT'!T36</f>
        <v>0</v>
      </c>
      <c r="U36" s="286">
        <f>'ADJ DETAIL-INPUT'!U36</f>
        <v>34</v>
      </c>
      <c r="V36" s="286">
        <f>'ADJ DETAIL-INPUT'!V36</f>
        <v>0</v>
      </c>
      <c r="W36" s="286">
        <f>'ADJ DETAIL-INPUT'!W36</f>
        <v>0</v>
      </c>
      <c r="X36" s="286">
        <f>'ADJ DETAIL-INPUT'!X36</f>
        <v>0</v>
      </c>
      <c r="Y36" s="286">
        <f>'ADJ DETAIL-INPUT'!Z36</f>
        <v>0</v>
      </c>
      <c r="Z36" s="286">
        <f>'ADJ DETAIL-INPUT'!AD36</f>
        <v>0</v>
      </c>
      <c r="AA36" s="286">
        <f>'ADJ DETAIL-INPUT'!AE36</f>
        <v>0</v>
      </c>
      <c r="AB36" s="286">
        <f>'ADJ DETAIL-INPUT'!AF36</f>
        <v>191</v>
      </c>
      <c r="AC36" s="286">
        <f>'ADJ DETAIL-INPUT'!AG36</f>
        <v>0</v>
      </c>
      <c r="AD36" s="286">
        <f>'ADJ DETAIL-INPUT'!AH36</f>
        <v>412</v>
      </c>
      <c r="AE36" s="286">
        <f>'ADJ DETAIL-INPUT'!AI36</f>
        <v>0</v>
      </c>
      <c r="AF36" s="286">
        <f>'ADJ DETAIL-INPUT'!AJ36</f>
        <v>0</v>
      </c>
      <c r="AG36" s="286">
        <f>'ADJ DETAIL-INPUT'!AK36</f>
        <v>0</v>
      </c>
      <c r="AH36" s="286">
        <f>'ADJ DETAIL-INPUT'!AL36</f>
        <v>0</v>
      </c>
      <c r="AI36" s="286">
        <f>'ADJ DETAIL-INPUT'!AM36</f>
        <v>92</v>
      </c>
      <c r="AJ36" s="286">
        <f>'ADJ DETAIL-INPUT'!AN36</f>
        <v>0</v>
      </c>
      <c r="AK36" s="286">
        <f>'ADJ DETAIL-INPUT'!AO36</f>
        <v>0</v>
      </c>
      <c r="AL36" s="286" t="e">
        <f>'ADJ DETAIL-INPUT'!#REF!</f>
        <v>#REF!</v>
      </c>
      <c r="AM36" s="286">
        <f>'ADJ DETAIL-INPUT'!AR36</f>
        <v>0</v>
      </c>
      <c r="AN36" s="286">
        <f>'ADJ DETAIL-INPUT'!AS36</f>
        <v>0</v>
      </c>
      <c r="AO36" s="286">
        <f>'ADJ DETAIL-INPUT'!AT36</f>
        <v>0</v>
      </c>
      <c r="AP36" s="286">
        <f>'ADJ DETAIL-INPUT'!AU36</f>
        <v>0</v>
      </c>
      <c r="AQ36" s="286">
        <f>'ADJ DETAIL-INPUT'!AW36</f>
        <v>0</v>
      </c>
    </row>
    <row r="37" spans="1:43" s="10" customFormat="1">
      <c r="A37" s="8">
        <f>'ADJ DETAIL-INPUT'!A37</f>
        <v>18</v>
      </c>
      <c r="B37" s="10" t="str">
        <f>'ADJ DETAIL-INPUT'!B37</f>
        <v xml:space="preserve">Customer Service &amp; Information  </v>
      </c>
      <c r="E37" s="164">
        <f>'ADJ DETAIL-INPUT'!E37</f>
        <v>19917</v>
      </c>
      <c r="F37" s="286">
        <f>'ADJ DETAIL-INPUT'!F37</f>
        <v>0</v>
      </c>
      <c r="G37" s="286">
        <f>'ADJ DETAIL-INPUT'!G37</f>
        <v>0</v>
      </c>
      <c r="H37" s="286">
        <f>'ADJ DETAIL-INPUT'!H37</f>
        <v>0</v>
      </c>
      <c r="I37" s="286">
        <f>'ADJ DETAIL-INPUT'!I37</f>
        <v>0</v>
      </c>
      <c r="J37" s="286">
        <f>'ADJ DETAIL-INPUT'!J37</f>
        <v>0</v>
      </c>
      <c r="K37" s="286">
        <f>'ADJ DETAIL-INPUT'!K37</f>
        <v>0</v>
      </c>
      <c r="L37" s="286">
        <f>'ADJ DETAIL-INPUT'!L37</f>
        <v>0</v>
      </c>
      <c r="M37" s="286">
        <f>'ADJ DETAIL-INPUT'!M37</f>
        <v>0</v>
      </c>
      <c r="N37" s="286">
        <f>'ADJ DETAIL-INPUT'!N37</f>
        <v>0</v>
      </c>
      <c r="O37" s="286">
        <f>'ADJ DETAIL-INPUT'!O37</f>
        <v>0</v>
      </c>
      <c r="P37" s="286">
        <f>'ADJ DETAIL-INPUT'!P37</f>
        <v>0</v>
      </c>
      <c r="Q37" s="286">
        <f>'ADJ DETAIL-INPUT'!Q37</f>
        <v>0</v>
      </c>
      <c r="R37" s="286">
        <f>'ADJ DETAIL-INPUT'!R37</f>
        <v>0</v>
      </c>
      <c r="S37" s="286">
        <f>'ADJ DETAIL-INPUT'!S37</f>
        <v>-18480</v>
      </c>
      <c r="T37" s="286">
        <f>'ADJ DETAIL-INPUT'!T37</f>
        <v>-3</v>
      </c>
      <c r="U37" s="286">
        <f>'ADJ DETAIL-INPUT'!U37</f>
        <v>0</v>
      </c>
      <c r="V37" s="286">
        <f>'ADJ DETAIL-INPUT'!V37</f>
        <v>0</v>
      </c>
      <c r="W37" s="286">
        <f>'ADJ DETAIL-INPUT'!W37</f>
        <v>0</v>
      </c>
      <c r="X37" s="286">
        <f>'ADJ DETAIL-INPUT'!X37</f>
        <v>0</v>
      </c>
      <c r="Y37" s="286">
        <f>'ADJ DETAIL-INPUT'!Z37</f>
        <v>0</v>
      </c>
      <c r="Z37" s="286">
        <f>'ADJ DETAIL-INPUT'!AD37</f>
        <v>0</v>
      </c>
      <c r="AA37" s="286">
        <f>'ADJ DETAIL-INPUT'!AE37</f>
        <v>0</v>
      </c>
      <c r="AB37" s="286">
        <f>'ADJ DETAIL-INPUT'!AF37</f>
        <v>17</v>
      </c>
      <c r="AC37" s="286">
        <f>'ADJ DETAIL-INPUT'!AG37</f>
        <v>0</v>
      </c>
      <c r="AD37" s="286">
        <f>'ADJ DETAIL-INPUT'!AH37</f>
        <v>37</v>
      </c>
      <c r="AE37" s="286">
        <f>'ADJ DETAIL-INPUT'!AI37</f>
        <v>0</v>
      </c>
      <c r="AF37" s="286">
        <f>'ADJ DETAIL-INPUT'!AJ37</f>
        <v>0</v>
      </c>
      <c r="AG37" s="286">
        <f>'ADJ DETAIL-INPUT'!AK37</f>
        <v>0</v>
      </c>
      <c r="AH37" s="286">
        <f>'ADJ DETAIL-INPUT'!AL37</f>
        <v>0</v>
      </c>
      <c r="AI37" s="286">
        <f>'ADJ DETAIL-INPUT'!AM37</f>
        <v>0</v>
      </c>
      <c r="AJ37" s="286">
        <f>'ADJ DETAIL-INPUT'!AN37</f>
        <v>0</v>
      </c>
      <c r="AK37" s="286">
        <f>'ADJ DETAIL-INPUT'!AO37</f>
        <v>0</v>
      </c>
      <c r="AL37" s="286" t="e">
        <f>'ADJ DETAIL-INPUT'!#REF!</f>
        <v>#REF!</v>
      </c>
      <c r="AM37" s="286">
        <f>'ADJ DETAIL-INPUT'!AR37</f>
        <v>0</v>
      </c>
      <c r="AN37" s="286">
        <f>'ADJ DETAIL-INPUT'!AS37</f>
        <v>0</v>
      </c>
      <c r="AO37" s="286">
        <f>'ADJ DETAIL-INPUT'!AT37</f>
        <v>0</v>
      </c>
      <c r="AP37" s="286">
        <f>'ADJ DETAIL-INPUT'!AU37</f>
        <v>0</v>
      </c>
      <c r="AQ37" s="286">
        <f>'ADJ DETAIL-INPUT'!AW37</f>
        <v>0</v>
      </c>
    </row>
    <row r="38" spans="1:43" s="10" customFormat="1">
      <c r="A38" s="8">
        <f>'ADJ DETAIL-INPUT'!A38</f>
        <v>19</v>
      </c>
      <c r="B38" s="10" t="str">
        <f>'ADJ DETAIL-INPUT'!B38</f>
        <v xml:space="preserve">Sales Expenses  </v>
      </c>
      <c r="E38" s="164">
        <f>'ADJ DETAIL-INPUT'!E38</f>
        <v>0</v>
      </c>
      <c r="F38" s="286">
        <f>'ADJ DETAIL-INPUT'!F38</f>
        <v>0</v>
      </c>
      <c r="G38" s="286">
        <f>'ADJ DETAIL-INPUT'!G38</f>
        <v>0</v>
      </c>
      <c r="H38" s="286">
        <f>'ADJ DETAIL-INPUT'!H38</f>
        <v>0</v>
      </c>
      <c r="I38" s="286">
        <f>'ADJ DETAIL-INPUT'!I38</f>
        <v>0</v>
      </c>
      <c r="J38" s="286">
        <f>'ADJ DETAIL-INPUT'!J38</f>
        <v>0</v>
      </c>
      <c r="K38" s="286">
        <f>'ADJ DETAIL-INPUT'!K38</f>
        <v>0</v>
      </c>
      <c r="L38" s="286">
        <f>'ADJ DETAIL-INPUT'!L38</f>
        <v>0</v>
      </c>
      <c r="M38" s="286">
        <f>'ADJ DETAIL-INPUT'!M38</f>
        <v>0</v>
      </c>
      <c r="N38" s="286">
        <f>'ADJ DETAIL-INPUT'!N38</f>
        <v>0</v>
      </c>
      <c r="O38" s="286">
        <f>'ADJ DETAIL-INPUT'!O38</f>
        <v>0</v>
      </c>
      <c r="P38" s="286">
        <f>'ADJ DETAIL-INPUT'!P38</f>
        <v>0</v>
      </c>
      <c r="Q38" s="286">
        <f>'ADJ DETAIL-INPUT'!Q38</f>
        <v>0</v>
      </c>
      <c r="R38" s="286">
        <f>'ADJ DETAIL-INPUT'!R38</f>
        <v>0</v>
      </c>
      <c r="S38" s="286">
        <f>'ADJ DETAIL-INPUT'!S38</f>
        <v>0</v>
      </c>
      <c r="T38" s="286">
        <f>'ADJ DETAIL-INPUT'!T38</f>
        <v>0</v>
      </c>
      <c r="U38" s="286">
        <f>'ADJ DETAIL-INPUT'!U38</f>
        <v>0</v>
      </c>
      <c r="V38" s="286">
        <f>'ADJ DETAIL-INPUT'!V38</f>
        <v>0</v>
      </c>
      <c r="W38" s="286">
        <f>'ADJ DETAIL-INPUT'!W38</f>
        <v>0</v>
      </c>
      <c r="X38" s="286">
        <f>'ADJ DETAIL-INPUT'!X38</f>
        <v>0</v>
      </c>
      <c r="Y38" s="286">
        <f>'ADJ DETAIL-INPUT'!Z38</f>
        <v>0</v>
      </c>
      <c r="Z38" s="286">
        <f>'ADJ DETAIL-INPUT'!AD38</f>
        <v>0</v>
      </c>
      <c r="AA38" s="286">
        <f>'ADJ DETAIL-INPUT'!AE38</f>
        <v>0</v>
      </c>
      <c r="AB38" s="286">
        <f>'ADJ DETAIL-INPUT'!AF38</f>
        <v>0.20499999999999999</v>
      </c>
      <c r="AC38" s="286">
        <f>'ADJ DETAIL-INPUT'!AG38</f>
        <v>0</v>
      </c>
      <c r="AD38" s="286">
        <f>'ADJ DETAIL-INPUT'!AH38</f>
        <v>0</v>
      </c>
      <c r="AE38" s="286">
        <f>'ADJ DETAIL-INPUT'!AI38</f>
        <v>0</v>
      </c>
      <c r="AF38" s="286">
        <f>'ADJ DETAIL-INPUT'!AJ38</f>
        <v>0</v>
      </c>
      <c r="AG38" s="286">
        <f>'ADJ DETAIL-INPUT'!AK38</f>
        <v>0</v>
      </c>
      <c r="AH38" s="286">
        <f>'ADJ DETAIL-INPUT'!AL38</f>
        <v>0</v>
      </c>
      <c r="AI38" s="286">
        <f>'ADJ DETAIL-INPUT'!AM38</f>
        <v>0</v>
      </c>
      <c r="AJ38" s="286">
        <f>'ADJ DETAIL-INPUT'!AN38</f>
        <v>0</v>
      </c>
      <c r="AK38" s="286">
        <f>'ADJ DETAIL-INPUT'!AO38</f>
        <v>0</v>
      </c>
      <c r="AL38" s="286" t="e">
        <f>'ADJ DETAIL-INPUT'!#REF!</f>
        <v>#REF!</v>
      </c>
      <c r="AM38" s="286">
        <f>'ADJ DETAIL-INPUT'!AR38</f>
        <v>0</v>
      </c>
      <c r="AN38" s="286">
        <f>'ADJ DETAIL-INPUT'!AS38</f>
        <v>0</v>
      </c>
      <c r="AO38" s="286">
        <f>'ADJ DETAIL-INPUT'!AT38</f>
        <v>0</v>
      </c>
      <c r="AP38" s="286">
        <f>'ADJ DETAIL-INPUT'!AU38</f>
        <v>0</v>
      </c>
      <c r="AQ38" s="286">
        <f>'ADJ DETAIL-INPUT'!AW38</f>
        <v>0</v>
      </c>
    </row>
    <row r="39" spans="1:43" s="10" customFormat="1" ht="6" customHeight="1">
      <c r="A39" s="8"/>
      <c r="E39" s="108"/>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row>
    <row r="40" spans="1:43" s="10" customFormat="1">
      <c r="B40" s="10" t="str">
        <f>'ADJ DETAIL-INPUT'!B40</f>
        <v xml:space="preserve">Administrative &amp; General  </v>
      </c>
      <c r="E40" s="108"/>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row>
    <row r="41" spans="1:43" s="10" customFormat="1">
      <c r="A41" s="8">
        <f>'ADJ DETAIL-INPUT'!A41</f>
        <v>20</v>
      </c>
      <c r="C41" s="10" t="str">
        <f>'ADJ DETAIL-INPUT'!C41</f>
        <v xml:space="preserve">Operating Expenses  </v>
      </c>
      <c r="E41" s="164">
        <f>'ADJ DETAIL-INPUT'!E41</f>
        <v>43575</v>
      </c>
      <c r="F41" s="286">
        <f>'ADJ DETAIL-INPUT'!F41</f>
        <v>0</v>
      </c>
      <c r="G41" s="286">
        <f>'ADJ DETAIL-INPUT'!G41</f>
        <v>0</v>
      </c>
      <c r="H41" s="286">
        <f>'ADJ DETAIL-INPUT'!H41</f>
        <v>0</v>
      </c>
      <c r="I41" s="286">
        <f>'ADJ DETAIL-INPUT'!I41</f>
        <v>0</v>
      </c>
      <c r="J41" s="286">
        <f>'ADJ DETAIL-INPUT'!J41</f>
        <v>0</v>
      </c>
      <c r="K41" s="286">
        <f>'ADJ DETAIL-INPUT'!K41</f>
        <v>0</v>
      </c>
      <c r="L41" s="286">
        <f>'ADJ DETAIL-INPUT'!L41</f>
        <v>-74</v>
      </c>
      <c r="M41" s="286">
        <f>'ADJ DETAIL-INPUT'!M41</f>
        <v>241</v>
      </c>
      <c r="N41" s="286">
        <f>'ADJ DETAIL-INPUT'!N41</f>
        <v>0</v>
      </c>
      <c r="O41" s="286">
        <f>'ADJ DETAIL-INPUT'!O41</f>
        <v>-16</v>
      </c>
      <c r="P41" s="286">
        <f>'ADJ DETAIL-INPUT'!P41</f>
        <v>0</v>
      </c>
      <c r="Q41" s="286">
        <f>'ADJ DETAIL-INPUT'!Q41</f>
        <v>0</v>
      </c>
      <c r="R41" s="286">
        <f>'ADJ DETAIL-INPUT'!R41</f>
        <v>-14</v>
      </c>
      <c r="S41" s="286">
        <f>'ADJ DETAIL-INPUT'!S41</f>
        <v>-21</v>
      </c>
      <c r="T41" s="286">
        <f>'ADJ DETAIL-INPUT'!T41</f>
        <v>13</v>
      </c>
      <c r="U41" s="286">
        <f>'ADJ DETAIL-INPUT'!U41</f>
        <v>16</v>
      </c>
      <c r="V41" s="286">
        <f>'ADJ DETAIL-INPUT'!V41</f>
        <v>0</v>
      </c>
      <c r="W41" s="286">
        <f>'ADJ DETAIL-INPUT'!W41</f>
        <v>0</v>
      </c>
      <c r="X41" s="286">
        <f>'ADJ DETAIL-INPUT'!X41</f>
        <v>-1121</v>
      </c>
      <c r="Y41" s="286">
        <f>'ADJ DETAIL-INPUT'!Z41</f>
        <v>-238</v>
      </c>
      <c r="Z41" s="286">
        <f>'ADJ DETAIL-INPUT'!AD41</f>
        <v>0</v>
      </c>
      <c r="AA41" s="286">
        <f>'ADJ DETAIL-INPUT'!AE41</f>
        <v>0</v>
      </c>
      <c r="AB41" s="286">
        <f>'ADJ DETAIL-INPUT'!AF41</f>
        <v>1706</v>
      </c>
      <c r="AC41" s="286">
        <f>'ADJ DETAIL-INPUT'!AG41</f>
        <v>147</v>
      </c>
      <c r="AD41" s="286">
        <f>'ADJ DETAIL-INPUT'!AH41</f>
        <v>990</v>
      </c>
      <c r="AE41" s="286">
        <f>'ADJ DETAIL-INPUT'!AI41</f>
        <v>0</v>
      </c>
      <c r="AF41" s="286">
        <f>'ADJ DETAIL-INPUT'!AJ41</f>
        <v>0</v>
      </c>
      <c r="AG41" s="286">
        <f>'ADJ DETAIL-INPUT'!AK41</f>
        <v>335.99099999999999</v>
      </c>
      <c r="AH41" s="286">
        <f>'ADJ DETAIL-INPUT'!AL41</f>
        <v>0</v>
      </c>
      <c r="AI41" s="286">
        <f>'ADJ DETAIL-INPUT'!AM41</f>
        <v>33</v>
      </c>
      <c r="AJ41" s="286">
        <f>'ADJ DETAIL-INPUT'!AN41</f>
        <v>0</v>
      </c>
      <c r="AK41" s="286">
        <f>'ADJ DETAIL-INPUT'!AO41</f>
        <v>0</v>
      </c>
      <c r="AL41" s="286" t="e">
        <f>'ADJ DETAIL-INPUT'!#REF!</f>
        <v>#REF!</v>
      </c>
      <c r="AM41" s="286">
        <f>'ADJ DETAIL-INPUT'!AR41</f>
        <v>0</v>
      </c>
      <c r="AN41" s="286">
        <f>'ADJ DETAIL-INPUT'!AS41</f>
        <v>0</v>
      </c>
      <c r="AO41" s="286">
        <f>'ADJ DETAIL-INPUT'!AT41</f>
        <v>0</v>
      </c>
      <c r="AP41" s="286">
        <f>'ADJ DETAIL-INPUT'!AU41</f>
        <v>-105</v>
      </c>
      <c r="AQ41" s="286">
        <f>'ADJ DETAIL-INPUT'!AW41</f>
        <v>0</v>
      </c>
    </row>
    <row r="42" spans="1:43" s="10" customFormat="1">
      <c r="A42" s="8">
        <f>'ADJ DETAIL-INPUT'!A42</f>
        <v>21</v>
      </c>
      <c r="C42" s="10" t="str">
        <f>'ADJ DETAIL-INPUT'!C42</f>
        <v>Depreciation/Amortization</v>
      </c>
      <c r="E42" s="164">
        <f>'ADJ DETAIL-INPUT'!E42</f>
        <v>16215</v>
      </c>
      <c r="F42" s="286">
        <f>'ADJ DETAIL-INPUT'!F42</f>
        <v>0</v>
      </c>
      <c r="G42" s="286">
        <f>'ADJ DETAIL-INPUT'!G42</f>
        <v>0</v>
      </c>
      <c r="H42" s="286">
        <f>'ADJ DETAIL-INPUT'!H42</f>
        <v>0</v>
      </c>
      <c r="I42" s="286">
        <f>'ADJ DETAIL-INPUT'!I42</f>
        <v>0</v>
      </c>
      <c r="J42" s="286">
        <f>'ADJ DETAIL-INPUT'!J42</f>
        <v>0</v>
      </c>
      <c r="K42" s="286">
        <f>'ADJ DETAIL-INPUT'!K42</f>
        <v>0</v>
      </c>
      <c r="L42" s="286">
        <f>'ADJ DETAIL-INPUT'!L42</f>
        <v>0</v>
      </c>
      <c r="M42" s="286">
        <f>'ADJ DETAIL-INPUT'!M42</f>
        <v>0</v>
      </c>
      <c r="N42" s="286">
        <f>'ADJ DETAIL-INPUT'!N42</f>
        <v>0</v>
      </c>
      <c r="O42" s="286">
        <f>'ADJ DETAIL-INPUT'!O42</f>
        <v>0</v>
      </c>
      <c r="P42" s="286">
        <f>'ADJ DETAIL-INPUT'!P42</f>
        <v>0</v>
      </c>
      <c r="Q42" s="286">
        <f>'ADJ DETAIL-INPUT'!Q42</f>
        <v>0</v>
      </c>
      <c r="R42" s="286">
        <f>'ADJ DETAIL-INPUT'!R42</f>
        <v>0</v>
      </c>
      <c r="S42" s="286">
        <f>'ADJ DETAIL-INPUT'!S42</f>
        <v>0</v>
      </c>
      <c r="T42" s="286">
        <f>'ADJ DETAIL-INPUT'!T42</f>
        <v>0</v>
      </c>
      <c r="U42" s="286">
        <f>'ADJ DETAIL-INPUT'!U42</f>
        <v>0</v>
      </c>
      <c r="V42" s="286">
        <f>'ADJ DETAIL-INPUT'!V42</f>
        <v>0</v>
      </c>
      <c r="W42" s="286">
        <f>'ADJ DETAIL-INPUT'!W42</f>
        <v>0</v>
      </c>
      <c r="X42" s="286">
        <f>'ADJ DETAIL-INPUT'!X42</f>
        <v>0</v>
      </c>
      <c r="Y42" s="286">
        <f>'ADJ DETAIL-INPUT'!Z42</f>
        <v>0</v>
      </c>
      <c r="Z42" s="286">
        <f>'ADJ DETAIL-INPUT'!AD42</f>
        <v>0</v>
      </c>
      <c r="AA42" s="286">
        <f>'ADJ DETAIL-INPUT'!AE42</f>
        <v>0</v>
      </c>
      <c r="AB42" s="286">
        <f>'ADJ DETAIL-INPUT'!AF42</f>
        <v>0</v>
      </c>
      <c r="AC42" s="286">
        <f>'ADJ DETAIL-INPUT'!AG42</f>
        <v>0</v>
      </c>
      <c r="AD42" s="286">
        <f>'ADJ DETAIL-INPUT'!AH42</f>
        <v>0</v>
      </c>
      <c r="AE42" s="286">
        <f>'ADJ DETAIL-INPUT'!AI42</f>
        <v>0</v>
      </c>
      <c r="AF42" s="286">
        <f>'ADJ DETAIL-INPUT'!AJ42</f>
        <v>0</v>
      </c>
      <c r="AG42" s="286">
        <f>'ADJ DETAIL-INPUT'!AK42</f>
        <v>0</v>
      </c>
      <c r="AH42" s="286">
        <f>'ADJ DETAIL-INPUT'!AL42</f>
        <v>0</v>
      </c>
      <c r="AI42" s="286">
        <f>'ADJ DETAIL-INPUT'!AM42</f>
        <v>0</v>
      </c>
      <c r="AJ42" s="286">
        <f>'ADJ DETAIL-INPUT'!AN42</f>
        <v>0</v>
      </c>
      <c r="AK42" s="286">
        <f>'ADJ DETAIL-INPUT'!AO42</f>
        <v>2765.2489029661101</v>
      </c>
      <c r="AL42" s="286" t="e">
        <f>'ADJ DETAIL-INPUT'!#REF!</f>
        <v>#REF!</v>
      </c>
      <c r="AM42" s="286">
        <f>'ADJ DETAIL-INPUT'!AR42</f>
        <v>4550</v>
      </c>
      <c r="AN42" s="286">
        <f>'ADJ DETAIL-INPUT'!AS42</f>
        <v>0</v>
      </c>
      <c r="AO42" s="286">
        <f>'ADJ DETAIL-INPUT'!AT42</f>
        <v>0</v>
      </c>
      <c r="AP42" s="286">
        <f>'ADJ DETAIL-INPUT'!AU42</f>
        <v>0</v>
      </c>
      <c r="AQ42" s="286">
        <f>'ADJ DETAIL-INPUT'!AW42</f>
        <v>0</v>
      </c>
    </row>
    <row r="43" spans="1:43" s="10" customFormat="1">
      <c r="A43" s="244">
        <f>'ADJ DETAIL-INPUT'!A43</f>
        <v>22</v>
      </c>
      <c r="C43" s="10" t="str">
        <f>'ADJ DETAIL-INPUT'!C43</f>
        <v xml:space="preserve">Taxes  </v>
      </c>
      <c r="E43" s="350">
        <f>'ADJ DETAIL-INPUT'!E43</f>
        <v>0</v>
      </c>
      <c r="F43" s="288">
        <f>'ADJ DETAIL-INPUT'!F43</f>
        <v>0</v>
      </c>
      <c r="G43" s="288">
        <f>'ADJ DETAIL-INPUT'!G43</f>
        <v>0</v>
      </c>
      <c r="H43" s="288">
        <f>'ADJ DETAIL-INPUT'!H43</f>
        <v>0</v>
      </c>
      <c r="I43" s="288">
        <f>'ADJ DETAIL-INPUT'!I43</f>
        <v>0</v>
      </c>
      <c r="J43" s="288">
        <f>'ADJ DETAIL-INPUT'!J43</f>
        <v>0</v>
      </c>
      <c r="K43" s="288">
        <f>'ADJ DETAIL-INPUT'!K43</f>
        <v>0</v>
      </c>
      <c r="L43" s="288">
        <f>'ADJ DETAIL-INPUT'!L43</f>
        <v>0</v>
      </c>
      <c r="M43" s="288">
        <f>'ADJ DETAIL-INPUT'!M43</f>
        <v>0</v>
      </c>
      <c r="N43" s="288">
        <f>'ADJ DETAIL-INPUT'!N43</f>
        <v>0</v>
      </c>
      <c r="O43" s="288">
        <f>'ADJ DETAIL-INPUT'!O43</f>
        <v>0</v>
      </c>
      <c r="P43" s="288">
        <f>'ADJ DETAIL-INPUT'!P43</f>
        <v>0</v>
      </c>
      <c r="Q43" s="288">
        <f>'ADJ DETAIL-INPUT'!Q43</f>
        <v>0</v>
      </c>
      <c r="R43" s="288">
        <f>'ADJ DETAIL-INPUT'!R43</f>
        <v>0</v>
      </c>
      <c r="S43" s="288">
        <f>'ADJ DETAIL-INPUT'!S43</f>
        <v>0</v>
      </c>
      <c r="T43" s="288">
        <f>'ADJ DETAIL-INPUT'!T43</f>
        <v>0</v>
      </c>
      <c r="U43" s="288">
        <f>'ADJ DETAIL-INPUT'!U43</f>
        <v>0</v>
      </c>
      <c r="V43" s="288">
        <f>'ADJ DETAIL-INPUT'!V43</f>
        <v>0</v>
      </c>
      <c r="W43" s="288">
        <f>'ADJ DETAIL-INPUT'!W43</f>
        <v>0</v>
      </c>
      <c r="X43" s="288">
        <f>'ADJ DETAIL-INPUT'!X43</f>
        <v>0</v>
      </c>
      <c r="Y43" s="288">
        <f>'ADJ DETAIL-INPUT'!Z43</f>
        <v>0</v>
      </c>
      <c r="Z43" s="288">
        <f>'ADJ DETAIL-INPUT'!AD43</f>
        <v>0</v>
      </c>
      <c r="AA43" s="288">
        <f>'ADJ DETAIL-INPUT'!AE43</f>
        <v>0</v>
      </c>
      <c r="AB43" s="288">
        <f>'ADJ DETAIL-INPUT'!AF43</f>
        <v>0</v>
      </c>
      <c r="AC43" s="288">
        <f>'ADJ DETAIL-INPUT'!AG43</f>
        <v>0</v>
      </c>
      <c r="AD43" s="288">
        <f>'ADJ DETAIL-INPUT'!AH43</f>
        <v>0</v>
      </c>
      <c r="AE43" s="288">
        <f>'ADJ DETAIL-INPUT'!AI43</f>
        <v>0</v>
      </c>
      <c r="AF43" s="288">
        <f>'ADJ DETAIL-INPUT'!AJ43</f>
        <v>0</v>
      </c>
      <c r="AG43" s="288">
        <f>'ADJ DETAIL-INPUT'!AK43</f>
        <v>0</v>
      </c>
      <c r="AH43" s="288">
        <f>'ADJ DETAIL-INPUT'!AL43</f>
        <v>0</v>
      </c>
      <c r="AI43" s="288">
        <f>'ADJ DETAIL-INPUT'!AM43</f>
        <v>0</v>
      </c>
      <c r="AJ43" s="288">
        <f>'ADJ DETAIL-INPUT'!AN43</f>
        <v>0</v>
      </c>
      <c r="AK43" s="288">
        <f>'ADJ DETAIL-INPUT'!AO43</f>
        <v>0</v>
      </c>
      <c r="AL43" s="288" t="e">
        <f>'ADJ DETAIL-INPUT'!#REF!</f>
        <v>#REF!</v>
      </c>
      <c r="AM43" s="288">
        <f>'ADJ DETAIL-INPUT'!AR43</f>
        <v>0</v>
      </c>
      <c r="AN43" s="288">
        <f>'ADJ DETAIL-INPUT'!AS43</f>
        <v>0</v>
      </c>
      <c r="AO43" s="288">
        <f>'ADJ DETAIL-INPUT'!AT43</f>
        <v>0</v>
      </c>
      <c r="AP43" s="288">
        <f>'ADJ DETAIL-INPUT'!AU43</f>
        <v>0</v>
      </c>
      <c r="AQ43" s="288">
        <f>'ADJ DETAIL-INPUT'!AW43</f>
        <v>0</v>
      </c>
    </row>
    <row r="44" spans="1:43" s="10" customFormat="1">
      <c r="A44" s="8">
        <f>'ADJ DETAIL-INPUT'!A44</f>
        <v>23</v>
      </c>
      <c r="B44" s="10" t="str">
        <f>'ADJ DETAIL-INPUT'!B44</f>
        <v xml:space="preserve">Total Admin. &amp; General  </v>
      </c>
      <c r="E44" s="350">
        <f>'ADJ DETAIL-INPUT'!E44</f>
        <v>59790</v>
      </c>
      <c r="F44" s="239">
        <f>'ADJ DETAIL-INPUT'!F44</f>
        <v>0</v>
      </c>
      <c r="G44" s="239">
        <f>'ADJ DETAIL-INPUT'!G44</f>
        <v>0</v>
      </c>
      <c r="H44" s="239">
        <f>'ADJ DETAIL-INPUT'!H44</f>
        <v>0</v>
      </c>
      <c r="I44" s="239">
        <f>'ADJ DETAIL-INPUT'!I44</f>
        <v>0</v>
      </c>
      <c r="J44" s="239">
        <f>'ADJ DETAIL-INPUT'!J44</f>
        <v>0</v>
      </c>
      <c r="K44" s="239">
        <f>'ADJ DETAIL-INPUT'!K44</f>
        <v>0</v>
      </c>
      <c r="L44" s="239">
        <f>'ADJ DETAIL-INPUT'!L44</f>
        <v>-74</v>
      </c>
      <c r="M44" s="239">
        <f>'ADJ DETAIL-INPUT'!M44</f>
        <v>241</v>
      </c>
      <c r="N44" s="239">
        <f>'ADJ DETAIL-INPUT'!N44</f>
        <v>0</v>
      </c>
      <c r="O44" s="239">
        <f>'ADJ DETAIL-INPUT'!O44</f>
        <v>-16</v>
      </c>
      <c r="P44" s="239">
        <f>'ADJ DETAIL-INPUT'!P44</f>
        <v>0</v>
      </c>
      <c r="Q44" s="239">
        <f>'ADJ DETAIL-INPUT'!Q44</f>
        <v>0</v>
      </c>
      <c r="R44" s="239">
        <f>'ADJ DETAIL-INPUT'!R44</f>
        <v>-14</v>
      </c>
      <c r="S44" s="239">
        <f>'ADJ DETAIL-INPUT'!S44</f>
        <v>-21</v>
      </c>
      <c r="T44" s="239">
        <f>'ADJ DETAIL-INPUT'!T44</f>
        <v>13</v>
      </c>
      <c r="U44" s="239">
        <f>'ADJ DETAIL-INPUT'!U44</f>
        <v>16</v>
      </c>
      <c r="V44" s="239">
        <f>'ADJ DETAIL-INPUT'!V44</f>
        <v>0</v>
      </c>
      <c r="W44" s="239">
        <f>'ADJ DETAIL-INPUT'!W44</f>
        <v>0</v>
      </c>
      <c r="X44" s="239">
        <f>'ADJ DETAIL-INPUT'!X44</f>
        <v>-1121</v>
      </c>
      <c r="Y44" s="239">
        <f>'ADJ DETAIL-INPUT'!Z44</f>
        <v>-238</v>
      </c>
      <c r="Z44" s="239">
        <f>'ADJ DETAIL-INPUT'!AD44</f>
        <v>0</v>
      </c>
      <c r="AA44" s="239">
        <f>'ADJ DETAIL-INPUT'!AE44</f>
        <v>0</v>
      </c>
      <c r="AB44" s="239">
        <f>'ADJ DETAIL-INPUT'!AF44</f>
        <v>1706</v>
      </c>
      <c r="AC44" s="239">
        <f>'ADJ DETAIL-INPUT'!AG44</f>
        <v>147</v>
      </c>
      <c r="AD44" s="239">
        <f>'ADJ DETAIL-INPUT'!AH44</f>
        <v>990</v>
      </c>
      <c r="AE44" s="239">
        <f>'ADJ DETAIL-INPUT'!AI44</f>
        <v>0</v>
      </c>
      <c r="AF44" s="239">
        <f>'ADJ DETAIL-INPUT'!AJ44</f>
        <v>0</v>
      </c>
      <c r="AG44" s="239">
        <f>'ADJ DETAIL-INPUT'!AK44</f>
        <v>335.99099999999999</v>
      </c>
      <c r="AH44" s="239">
        <f>'ADJ DETAIL-INPUT'!AL44</f>
        <v>0</v>
      </c>
      <c r="AI44" s="239">
        <f>'ADJ DETAIL-INPUT'!AM44</f>
        <v>33</v>
      </c>
      <c r="AJ44" s="239">
        <f>'ADJ DETAIL-INPUT'!AN44</f>
        <v>0</v>
      </c>
      <c r="AK44" s="239">
        <f>'ADJ DETAIL-INPUT'!AO44</f>
        <v>2765.2489029661101</v>
      </c>
      <c r="AL44" s="239" t="e">
        <f>'ADJ DETAIL-INPUT'!#REF!</f>
        <v>#REF!</v>
      </c>
      <c r="AM44" s="239">
        <f>'ADJ DETAIL-INPUT'!AR44</f>
        <v>4550</v>
      </c>
      <c r="AN44" s="239">
        <f>'ADJ DETAIL-INPUT'!AS44</f>
        <v>0</v>
      </c>
      <c r="AO44" s="239">
        <f>'ADJ DETAIL-INPUT'!AT44</f>
        <v>0</v>
      </c>
      <c r="AP44" s="239">
        <f>'ADJ DETAIL-INPUT'!AU44</f>
        <v>-105</v>
      </c>
      <c r="AQ44" s="239">
        <f>'ADJ DETAIL-INPUT'!AW44</f>
        <v>0</v>
      </c>
    </row>
    <row r="45" spans="1:43" s="10" customFormat="1">
      <c r="A45" s="8">
        <f>'ADJ DETAIL-INPUT'!A45</f>
        <v>24</v>
      </c>
      <c r="B45" s="10" t="str">
        <f>'ADJ DETAIL-INPUT'!B45</f>
        <v xml:space="preserve">Total Electric Expenses  </v>
      </c>
      <c r="E45" s="350">
        <f>'ADJ DETAIL-INPUT'!E45</f>
        <v>544855</v>
      </c>
      <c r="F45" s="239">
        <f>'ADJ DETAIL-INPUT'!F45</f>
        <v>0</v>
      </c>
      <c r="G45" s="239">
        <f>'ADJ DETAIL-INPUT'!G45</f>
        <v>-1052</v>
      </c>
      <c r="H45" s="239">
        <f>'ADJ DETAIL-INPUT'!H45</f>
        <v>0</v>
      </c>
      <c r="I45" s="239">
        <f>'ADJ DETAIL-INPUT'!I45</f>
        <v>-17693</v>
      </c>
      <c r="J45" s="239">
        <f>'ADJ DETAIL-INPUT'!J45</f>
        <v>375</v>
      </c>
      <c r="K45" s="239">
        <f>'ADJ DETAIL-INPUT'!K45</f>
        <v>1117</v>
      </c>
      <c r="L45" s="239">
        <f>'ADJ DETAIL-INPUT'!L45</f>
        <v>-74</v>
      </c>
      <c r="M45" s="239">
        <f>'ADJ DETAIL-INPUT'!M45</f>
        <v>241</v>
      </c>
      <c r="N45" s="239">
        <f>'ADJ DETAIL-INPUT'!N45</f>
        <v>0</v>
      </c>
      <c r="O45" s="239">
        <f>'ADJ DETAIL-INPUT'!O45</f>
        <v>-16</v>
      </c>
      <c r="P45" s="239">
        <f>'ADJ DETAIL-INPUT'!P45</f>
        <v>-195</v>
      </c>
      <c r="Q45" s="239">
        <f>'ADJ DETAIL-INPUT'!Q45</f>
        <v>-90</v>
      </c>
      <c r="R45" s="239">
        <f>'ADJ DETAIL-INPUT'!R45</f>
        <v>-326</v>
      </c>
      <c r="S45" s="239">
        <f>'ADJ DETAIL-INPUT'!S45</f>
        <v>-10713</v>
      </c>
      <c r="T45" s="239">
        <f>'ADJ DETAIL-INPUT'!T45</f>
        <v>2</v>
      </c>
      <c r="U45" s="239">
        <f>'ADJ DETAIL-INPUT'!U45</f>
        <v>5141</v>
      </c>
      <c r="V45" s="239">
        <f>'ADJ DETAIL-INPUT'!V45</f>
        <v>14</v>
      </c>
      <c r="W45" s="239">
        <f>'ADJ DETAIL-INPUT'!W45</f>
        <v>0</v>
      </c>
      <c r="X45" s="239">
        <f>'ADJ DETAIL-INPUT'!X45</f>
        <v>-1121</v>
      </c>
      <c r="Y45" s="239">
        <f>'ADJ DETAIL-INPUT'!Z45</f>
        <v>-238</v>
      </c>
      <c r="Z45" s="239">
        <f>'ADJ DETAIL-INPUT'!AD45</f>
        <v>-117162</v>
      </c>
      <c r="AA45" s="239">
        <f>'ADJ DETAIL-INPUT'!AE45</f>
        <v>256</v>
      </c>
      <c r="AB45" s="239">
        <f>'ADJ DETAIL-INPUT'!AF45</f>
        <v>2880.2049999999999</v>
      </c>
      <c r="AC45" s="239">
        <f>'ADJ DETAIL-INPUT'!AG45</f>
        <v>121</v>
      </c>
      <c r="AD45" s="239">
        <f>'ADJ DETAIL-INPUT'!AH45</f>
        <v>3525</v>
      </c>
      <c r="AE45" s="239">
        <f>'ADJ DETAIL-INPUT'!AI45</f>
        <v>0</v>
      </c>
      <c r="AF45" s="239">
        <f>'ADJ DETAIL-INPUT'!AJ45</f>
        <v>3181</v>
      </c>
      <c r="AG45" s="239">
        <f>'ADJ DETAIL-INPUT'!AK45</f>
        <v>335.99099999999999</v>
      </c>
      <c r="AH45" s="239">
        <f>'ADJ DETAIL-INPUT'!AL45</f>
        <v>291</v>
      </c>
      <c r="AI45" s="239">
        <f>'ADJ DETAIL-INPUT'!AM45</f>
        <v>755</v>
      </c>
      <c r="AJ45" s="239">
        <f>'ADJ DETAIL-INPUT'!AN45</f>
        <v>0</v>
      </c>
      <c r="AK45" s="239">
        <f>'ADJ DETAIL-INPUT'!AO45</f>
        <v>2638.9960475775729</v>
      </c>
      <c r="AL45" s="239" t="e">
        <f>'ADJ DETAIL-INPUT'!#REF!</f>
        <v>#REF!</v>
      </c>
      <c r="AM45" s="239">
        <f>'ADJ DETAIL-INPUT'!AR45</f>
        <v>4928</v>
      </c>
      <c r="AN45" s="239">
        <f>'ADJ DETAIL-INPUT'!AS45</f>
        <v>0</v>
      </c>
      <c r="AO45" s="239">
        <f>'ADJ DETAIL-INPUT'!AT45</f>
        <v>0</v>
      </c>
      <c r="AP45" s="239">
        <f>'ADJ DETAIL-INPUT'!AU45</f>
        <v>-476</v>
      </c>
      <c r="AQ45" s="239">
        <f>'ADJ DETAIL-INPUT'!AW45</f>
        <v>0</v>
      </c>
    </row>
    <row r="46" spans="1:43" s="10" customFormat="1" ht="6.75" customHeight="1">
      <c r="E46" s="108"/>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row>
    <row r="47" spans="1:43" s="10" customFormat="1">
      <c r="A47" s="8">
        <f>'ADJ DETAIL-INPUT'!A47</f>
        <v>25</v>
      </c>
      <c r="B47" s="10" t="str">
        <f>'ADJ DETAIL-INPUT'!B47</f>
        <v xml:space="preserve">OPERATING INCOME BEFORE FIT  </v>
      </c>
      <c r="E47" s="108">
        <f>'ADJ DETAIL-INPUT'!E47</f>
        <v>138783</v>
      </c>
      <c r="F47" s="221">
        <f>'ADJ DETAIL-INPUT'!F47</f>
        <v>0</v>
      </c>
      <c r="G47" s="221">
        <f>'ADJ DETAIL-INPUT'!G47</f>
        <v>1052</v>
      </c>
      <c r="H47" s="221">
        <f>'ADJ DETAIL-INPUT'!H47</f>
        <v>0</v>
      </c>
      <c r="I47" s="221">
        <f>'ADJ DETAIL-INPUT'!I47</f>
        <v>-88</v>
      </c>
      <c r="J47" s="221">
        <f>'ADJ DETAIL-INPUT'!J47</f>
        <v>-375</v>
      </c>
      <c r="K47" s="221">
        <f>'ADJ DETAIL-INPUT'!K47</f>
        <v>-1117</v>
      </c>
      <c r="L47" s="221">
        <f>'ADJ DETAIL-INPUT'!L47</f>
        <v>74</v>
      </c>
      <c r="M47" s="221">
        <f>'ADJ DETAIL-INPUT'!M47</f>
        <v>-241</v>
      </c>
      <c r="N47" s="221">
        <f>'ADJ DETAIL-INPUT'!N47</f>
        <v>0</v>
      </c>
      <c r="O47" s="221">
        <f>'ADJ DETAIL-INPUT'!O47</f>
        <v>16</v>
      </c>
      <c r="P47" s="221">
        <f>'ADJ DETAIL-INPUT'!P47</f>
        <v>195</v>
      </c>
      <c r="Q47" s="221">
        <f>'ADJ DETAIL-INPUT'!Q47</f>
        <v>90</v>
      </c>
      <c r="R47" s="221">
        <f>'ADJ DETAIL-INPUT'!R47</f>
        <v>-6730</v>
      </c>
      <c r="S47" s="221">
        <f>'ADJ DETAIL-INPUT'!S47</f>
        <v>0</v>
      </c>
      <c r="T47" s="221">
        <f>'ADJ DETAIL-INPUT'!T47</f>
        <v>-2</v>
      </c>
      <c r="U47" s="221">
        <f>'ADJ DETAIL-INPUT'!U47</f>
        <v>2621</v>
      </c>
      <c r="V47" s="221">
        <f>'ADJ DETAIL-INPUT'!V47</f>
        <v>-14</v>
      </c>
      <c r="W47" s="221">
        <f>'ADJ DETAIL-INPUT'!W47</f>
        <v>0</v>
      </c>
      <c r="X47" s="221">
        <f>'ADJ DETAIL-INPUT'!X47</f>
        <v>1121</v>
      </c>
      <c r="Y47" s="221">
        <f>'ADJ DETAIL-INPUT'!Z47</f>
        <v>238</v>
      </c>
      <c r="Z47" s="221">
        <f>'ADJ DETAIL-INPUT'!AD47</f>
        <v>12633</v>
      </c>
      <c r="AA47" s="221">
        <f>'ADJ DETAIL-INPUT'!AE47</f>
        <v>91</v>
      </c>
      <c r="AB47" s="221">
        <f>'ADJ DETAIL-INPUT'!AF47</f>
        <v>-2880.2049999999999</v>
      </c>
      <c r="AC47" s="221">
        <f>'ADJ DETAIL-INPUT'!AG47</f>
        <v>-121</v>
      </c>
      <c r="AD47" s="221">
        <f>'ADJ DETAIL-INPUT'!AH47</f>
        <v>-3525</v>
      </c>
      <c r="AE47" s="221">
        <f>'ADJ DETAIL-INPUT'!AI47</f>
        <v>0</v>
      </c>
      <c r="AF47" s="221">
        <f>'ADJ DETAIL-INPUT'!AJ47</f>
        <v>-3181</v>
      </c>
      <c r="AG47" s="221">
        <f>'ADJ DETAIL-INPUT'!AK47</f>
        <v>-335.99099999999999</v>
      </c>
      <c r="AH47" s="221">
        <f>'ADJ DETAIL-INPUT'!AL47</f>
        <v>-291</v>
      </c>
      <c r="AI47" s="221">
        <f>'ADJ DETAIL-INPUT'!AM47</f>
        <v>15606</v>
      </c>
      <c r="AJ47" s="221">
        <f>'ADJ DETAIL-INPUT'!AN47</f>
        <v>0</v>
      </c>
      <c r="AK47" s="221">
        <f>'ADJ DETAIL-INPUT'!AO47</f>
        <v>-2638.9960475775729</v>
      </c>
      <c r="AL47" s="221" t="e">
        <f>'ADJ DETAIL-INPUT'!#REF!</f>
        <v>#REF!</v>
      </c>
      <c r="AM47" s="221">
        <f>'ADJ DETAIL-INPUT'!AR47</f>
        <v>-4928</v>
      </c>
      <c r="AN47" s="221">
        <f>'ADJ DETAIL-INPUT'!AS47</f>
        <v>0</v>
      </c>
      <c r="AO47" s="221">
        <f>'ADJ DETAIL-INPUT'!AT47</f>
        <v>0</v>
      </c>
      <c r="AP47" s="221">
        <f>'ADJ DETAIL-INPUT'!AU47</f>
        <v>476</v>
      </c>
      <c r="AQ47" s="221">
        <f>'ADJ DETAIL-INPUT'!AW47</f>
        <v>0</v>
      </c>
    </row>
    <row r="48" spans="1:43" s="10" customFormat="1" ht="6.75" customHeight="1">
      <c r="A48" s="8"/>
      <c r="E48" s="108"/>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row>
    <row r="49" spans="1:43" s="10" customFormat="1">
      <c r="A49" s="12"/>
      <c r="B49" s="10" t="str">
        <f>'ADJ DETAIL-INPUT'!B49</f>
        <v xml:space="preserve">FEDERAL INCOME TAX  </v>
      </c>
      <c r="E49" s="108">
        <f>'ADJ DETAIL-INPUT'!E49</f>
        <v>0</v>
      </c>
      <c r="F49" s="221">
        <f>'ADJ DETAIL-INPUT'!F49</f>
        <v>0</v>
      </c>
      <c r="G49" s="221">
        <f>'ADJ DETAIL-INPUT'!G49</f>
        <v>0</v>
      </c>
      <c r="H49" s="221">
        <f>'ADJ DETAIL-INPUT'!H49</f>
        <v>0</v>
      </c>
      <c r="I49" s="221">
        <f>'ADJ DETAIL-INPUT'!I49</f>
        <v>0</v>
      </c>
      <c r="J49" s="221">
        <f>'ADJ DETAIL-INPUT'!J49</f>
        <v>0</v>
      </c>
      <c r="K49" s="221">
        <f>'ADJ DETAIL-INPUT'!K49</f>
        <v>0</v>
      </c>
      <c r="L49" s="221">
        <f>'ADJ DETAIL-INPUT'!L49</f>
        <v>0</v>
      </c>
      <c r="M49" s="221">
        <f>'ADJ DETAIL-INPUT'!M49</f>
        <v>0</v>
      </c>
      <c r="N49" s="221">
        <f>'ADJ DETAIL-INPUT'!N49</f>
        <v>0</v>
      </c>
      <c r="O49" s="221">
        <f>'ADJ DETAIL-INPUT'!O49</f>
        <v>0</v>
      </c>
      <c r="P49" s="221">
        <f>'ADJ DETAIL-INPUT'!P49</f>
        <v>0</v>
      </c>
      <c r="Q49" s="221">
        <f>'ADJ DETAIL-INPUT'!Q49</f>
        <v>0</v>
      </c>
      <c r="R49" s="221">
        <f>'ADJ DETAIL-INPUT'!R49</f>
        <v>0</v>
      </c>
      <c r="S49" s="221">
        <f>'ADJ DETAIL-INPUT'!S49</f>
        <v>0</v>
      </c>
      <c r="T49" s="221">
        <f>'ADJ DETAIL-INPUT'!T49</f>
        <v>0</v>
      </c>
      <c r="U49" s="221">
        <f>'ADJ DETAIL-INPUT'!U49</f>
        <v>0</v>
      </c>
      <c r="V49" s="221">
        <f>'ADJ DETAIL-INPUT'!V49</f>
        <v>0</v>
      </c>
      <c r="W49" s="221">
        <f>'ADJ DETAIL-INPUT'!W49</f>
        <v>0</v>
      </c>
      <c r="X49" s="221">
        <f>'ADJ DETAIL-INPUT'!X49</f>
        <v>0</v>
      </c>
      <c r="Y49" s="221">
        <f>'ADJ DETAIL-INPUT'!Z49</f>
        <v>0</v>
      </c>
      <c r="Z49" s="221">
        <f>'ADJ DETAIL-INPUT'!AD49</f>
        <v>0</v>
      </c>
      <c r="AA49" s="221">
        <f>'ADJ DETAIL-INPUT'!AE49</f>
        <v>0</v>
      </c>
      <c r="AB49" s="221">
        <f>'ADJ DETAIL-INPUT'!AF49</f>
        <v>0</v>
      </c>
      <c r="AC49" s="221">
        <f>'ADJ DETAIL-INPUT'!AG49</f>
        <v>0</v>
      </c>
      <c r="AD49" s="221">
        <f>'ADJ DETAIL-INPUT'!AH49</f>
        <v>0</v>
      </c>
      <c r="AE49" s="221">
        <f>'ADJ DETAIL-INPUT'!AI49</f>
        <v>0</v>
      </c>
      <c r="AF49" s="221">
        <f>'ADJ DETAIL-INPUT'!AJ49</f>
        <v>0</v>
      </c>
      <c r="AG49" s="221">
        <f>'ADJ DETAIL-INPUT'!AK49</f>
        <v>0</v>
      </c>
      <c r="AH49" s="221">
        <f>'ADJ DETAIL-INPUT'!AL49</f>
        <v>0</v>
      </c>
      <c r="AI49" s="221">
        <f>'ADJ DETAIL-INPUT'!AM49</f>
        <v>0</v>
      </c>
      <c r="AJ49" s="221">
        <f>'ADJ DETAIL-INPUT'!AN49</f>
        <v>0</v>
      </c>
      <c r="AK49" s="221">
        <f>'ADJ DETAIL-INPUT'!AO49</f>
        <v>0</v>
      </c>
      <c r="AL49" s="221" t="e">
        <f>'ADJ DETAIL-INPUT'!#REF!</f>
        <v>#REF!</v>
      </c>
      <c r="AM49" s="221">
        <f>'ADJ DETAIL-INPUT'!AR49</f>
        <v>0</v>
      </c>
      <c r="AN49" s="221">
        <f>'ADJ DETAIL-INPUT'!AS49</f>
        <v>0</v>
      </c>
      <c r="AO49" s="221">
        <f>'ADJ DETAIL-INPUT'!AT49</f>
        <v>0</v>
      </c>
      <c r="AP49" s="221">
        <f>'ADJ DETAIL-INPUT'!AU49</f>
        <v>0</v>
      </c>
      <c r="AQ49" s="221">
        <f>'ADJ DETAIL-INPUT'!AW49</f>
        <v>0</v>
      </c>
    </row>
    <row r="50" spans="1:43" s="10" customFormat="1">
      <c r="A50" s="244">
        <f>'ADJ DETAIL-INPUT'!A50</f>
        <v>26</v>
      </c>
      <c r="B50" s="10" t="str">
        <f>'ADJ DETAIL-INPUT'!B50</f>
        <v xml:space="preserve">Current Accrual </v>
      </c>
      <c r="E50" s="164">
        <f>'ADJ DETAIL-INPUT'!E50</f>
        <v>28537</v>
      </c>
      <c r="F50" s="221">
        <f>'ADJ DETAIL-INPUT'!F50</f>
        <v>0</v>
      </c>
      <c r="G50" s="221">
        <f>'ADJ DETAIL-INPUT'!G50</f>
        <v>368.2</v>
      </c>
      <c r="H50" s="221">
        <f>'ADJ DETAIL-INPUT'!H50</f>
        <v>0</v>
      </c>
      <c r="I50" s="221">
        <f>'ADJ DETAIL-INPUT'!I50</f>
        <v>-30.799999999999997</v>
      </c>
      <c r="J50" s="221">
        <f>'ADJ DETAIL-INPUT'!J50</f>
        <v>-131.25</v>
      </c>
      <c r="K50" s="221">
        <f>'ADJ DETAIL-INPUT'!K50</f>
        <v>-390.95</v>
      </c>
      <c r="L50" s="221">
        <f>'ADJ DETAIL-INPUT'!L50</f>
        <v>25.9</v>
      </c>
      <c r="M50" s="221">
        <f>'ADJ DETAIL-INPUT'!M50</f>
        <v>-84.35</v>
      </c>
      <c r="N50" s="221">
        <f>'ADJ DETAIL-INPUT'!N50</f>
        <v>231</v>
      </c>
      <c r="O50" s="221">
        <f>'ADJ DETAIL-INPUT'!O50</f>
        <v>5.6</v>
      </c>
      <c r="P50" s="221">
        <f>'ADJ DETAIL-INPUT'!P50</f>
        <v>68.25</v>
      </c>
      <c r="Q50" s="221">
        <f>'ADJ DETAIL-INPUT'!Q50</f>
        <v>31.499999999999996</v>
      </c>
      <c r="R50" s="221">
        <f>'ADJ DETAIL-INPUT'!R50</f>
        <v>-2355.5</v>
      </c>
      <c r="S50" s="221">
        <f>'ADJ DETAIL-INPUT'!S50</f>
        <v>0</v>
      </c>
      <c r="T50" s="221">
        <f>'ADJ DETAIL-INPUT'!T50</f>
        <v>-0.7</v>
      </c>
      <c r="U50" s="221">
        <f>'ADJ DETAIL-INPUT'!U50</f>
        <v>0</v>
      </c>
      <c r="V50" s="221">
        <f>'ADJ DETAIL-INPUT'!V50</f>
        <v>-4.8999999999999995</v>
      </c>
      <c r="W50" s="221">
        <f>'ADJ DETAIL-INPUT'!W50</f>
        <v>869</v>
      </c>
      <c r="X50" s="221">
        <f>'ADJ DETAIL-INPUT'!X50</f>
        <v>392.34999999999997</v>
      </c>
      <c r="Y50" s="221">
        <f>'ADJ DETAIL-INPUT'!Z50</f>
        <v>83.3</v>
      </c>
      <c r="Z50" s="221">
        <f>'ADJ DETAIL-INPUT'!AD50</f>
        <v>4421.5499999999993</v>
      </c>
      <c r="AA50" s="221">
        <f>'ADJ DETAIL-INPUT'!AE50</f>
        <v>31.849999999999998</v>
      </c>
      <c r="AB50" s="221">
        <f>'ADJ DETAIL-INPUT'!AF50</f>
        <v>-1008.07175</v>
      </c>
      <c r="AC50" s="221">
        <f>'ADJ DETAIL-INPUT'!AG50</f>
        <v>-42.349999999999994</v>
      </c>
      <c r="AD50" s="221">
        <f>'ADJ DETAIL-INPUT'!AH50</f>
        <v>-1233.75</v>
      </c>
      <c r="AE50" s="221">
        <f>'ADJ DETAIL-INPUT'!AI50</f>
        <v>0</v>
      </c>
      <c r="AF50" s="221">
        <f>'ADJ DETAIL-INPUT'!AJ50</f>
        <v>-1113.3499999999999</v>
      </c>
      <c r="AG50" s="221">
        <f>'ADJ DETAIL-INPUT'!AK50</f>
        <v>-117.59684999999999</v>
      </c>
      <c r="AH50" s="221">
        <f>'ADJ DETAIL-INPUT'!AL50</f>
        <v>-101.85</v>
      </c>
      <c r="AI50" s="221">
        <f>'ADJ DETAIL-INPUT'!AM50</f>
        <v>5462.0999999999995</v>
      </c>
      <c r="AJ50" s="221">
        <f>'ADJ DETAIL-INPUT'!AN50</f>
        <v>0</v>
      </c>
      <c r="AK50" s="221">
        <f>'ADJ DETAIL-INPUT'!AO50</f>
        <v>-923.64861665215039</v>
      </c>
      <c r="AL50" s="221" t="e">
        <f>'ADJ DETAIL-INPUT'!#REF!</f>
        <v>#REF!</v>
      </c>
      <c r="AM50" s="221">
        <f>'ADJ DETAIL-INPUT'!AR50</f>
        <v>-1724.8</v>
      </c>
      <c r="AN50" s="221">
        <f>'ADJ DETAIL-INPUT'!AS50</f>
        <v>0</v>
      </c>
      <c r="AO50" s="221">
        <f>'ADJ DETAIL-INPUT'!AT50</f>
        <v>0</v>
      </c>
      <c r="AP50" s="221">
        <f>'ADJ DETAIL-INPUT'!AU50</f>
        <v>166.6</v>
      </c>
      <c r="AQ50" s="221">
        <f>'ADJ DETAIL-INPUT'!AW50</f>
        <v>0</v>
      </c>
    </row>
    <row r="51" spans="1:43" s="108" customFormat="1">
      <c r="A51" s="8">
        <f>'ADJ DETAIL-INPUT'!A51</f>
        <v>27</v>
      </c>
      <c r="B51" s="108" t="str">
        <f>'ADJ DETAIL-INPUT'!B51</f>
        <v>Debt Interest</v>
      </c>
      <c r="E51" s="164">
        <f>'ADJ DETAIL-INPUT'!E51</f>
        <v>0</v>
      </c>
      <c r="F51" s="222">
        <f>'ADJ DETAIL-INPUT'!F51</f>
        <v>56.364419999999996</v>
      </c>
      <c r="G51" s="222">
        <f>'ADJ DETAIL-INPUT'!G51</f>
        <v>69.402619999999999</v>
      </c>
      <c r="H51" s="222">
        <f>'ADJ DETAIL-INPUT'!H51</f>
        <v>-194.19414</v>
      </c>
      <c r="I51" s="222">
        <f>'ADJ DETAIL-INPUT'!I51</f>
        <v>0</v>
      </c>
      <c r="J51" s="222">
        <f>'ADJ DETAIL-INPUT'!J51</f>
        <v>0</v>
      </c>
      <c r="K51" s="222">
        <f>'ADJ DETAIL-INPUT'!K51</f>
        <v>0</v>
      </c>
      <c r="L51" s="222">
        <f>'ADJ DETAIL-INPUT'!L51</f>
        <v>0</v>
      </c>
      <c r="M51" s="222">
        <f>'ADJ DETAIL-INPUT'!M51</f>
        <v>0</v>
      </c>
      <c r="N51" s="222">
        <f>'ADJ DETAIL-INPUT'!N51</f>
        <v>0</v>
      </c>
      <c r="O51" s="222">
        <f>'ADJ DETAIL-INPUT'!O51</f>
        <v>0</v>
      </c>
      <c r="P51" s="222">
        <f>'ADJ DETAIL-INPUT'!P51</f>
        <v>0</v>
      </c>
      <c r="Q51" s="222">
        <f>'ADJ DETAIL-INPUT'!Q51</f>
        <v>0</v>
      </c>
      <c r="R51" s="222">
        <f>'ADJ DETAIL-INPUT'!R51</f>
        <v>0</v>
      </c>
      <c r="S51" s="222">
        <f>'ADJ DETAIL-INPUT'!S51</f>
        <v>0</v>
      </c>
      <c r="T51" s="222">
        <f>'ADJ DETAIL-INPUT'!T51</f>
        <v>0</v>
      </c>
      <c r="U51" s="222">
        <f>'ADJ DETAIL-INPUT'!U51</f>
        <v>0</v>
      </c>
      <c r="V51" s="222">
        <f>'ADJ DETAIL-INPUT'!V51</f>
        <v>0</v>
      </c>
      <c r="W51" s="222">
        <f>'ADJ DETAIL-INPUT'!W51</f>
        <v>0</v>
      </c>
      <c r="X51" s="222">
        <f>'ADJ DETAIL-INPUT'!X51</f>
        <v>0</v>
      </c>
      <c r="Y51" s="222">
        <f>'ADJ DETAIL-INPUT'!Z51</f>
        <v>0</v>
      </c>
      <c r="Z51" s="222">
        <f>'ADJ DETAIL-INPUT'!AD51</f>
        <v>0</v>
      </c>
      <c r="AA51" s="222">
        <f>'ADJ DETAIL-INPUT'!AE51</f>
        <v>0</v>
      </c>
      <c r="AB51" s="222">
        <f>'ADJ DETAIL-INPUT'!AF51</f>
        <v>0</v>
      </c>
      <c r="AC51" s="222">
        <f>'ADJ DETAIL-INPUT'!AG51</f>
        <v>0</v>
      </c>
      <c r="AD51" s="222">
        <f>'ADJ DETAIL-INPUT'!AH51</f>
        <v>0</v>
      </c>
      <c r="AE51" s="222">
        <f>'ADJ DETAIL-INPUT'!AI51</f>
        <v>0</v>
      </c>
      <c r="AF51" s="222">
        <f>'ADJ DETAIL-INPUT'!AJ51</f>
        <v>0</v>
      </c>
      <c r="AG51" s="222">
        <f>'ADJ DETAIL-INPUT'!AK51</f>
        <v>0</v>
      </c>
      <c r="AH51" s="222">
        <f>'ADJ DETAIL-INPUT'!AL51</f>
        <v>0</v>
      </c>
      <c r="AI51" s="222">
        <f>'ADJ DETAIL-INPUT'!AM51</f>
        <v>0</v>
      </c>
      <c r="AJ51" s="222">
        <f>'ADJ DETAIL-INPUT'!AN51</f>
        <v>0</v>
      </c>
      <c r="AK51" s="222">
        <f>'ADJ DETAIL-INPUT'!AO51</f>
        <v>41.00186142810896</v>
      </c>
      <c r="AL51" s="222" t="e">
        <f>'ADJ DETAIL-INPUT'!#REF!</f>
        <v>#REF!</v>
      </c>
      <c r="AM51" s="222">
        <f>'ADJ DETAIL-INPUT'!AR51</f>
        <v>-544.93427141813345</v>
      </c>
      <c r="AN51" s="222">
        <f>'ADJ DETAIL-INPUT'!AS51</f>
        <v>0</v>
      </c>
      <c r="AO51" s="222">
        <f>'ADJ DETAIL-INPUT'!AT51</f>
        <v>0</v>
      </c>
      <c r="AP51" s="222">
        <f>'ADJ DETAIL-INPUT'!AU51</f>
        <v>0</v>
      </c>
      <c r="AQ51" s="222">
        <f>'ADJ DETAIL-INPUT'!AW51</f>
        <v>0</v>
      </c>
    </row>
    <row r="52" spans="1:43" s="10" customFormat="1">
      <c r="A52" s="8">
        <f>'ADJ DETAIL-INPUT'!A52</f>
        <v>28</v>
      </c>
      <c r="B52" s="10" t="str">
        <f>'ADJ DETAIL-INPUT'!B52</f>
        <v xml:space="preserve">Deferred Income Taxes  </v>
      </c>
      <c r="E52" s="164">
        <f>'ADJ DETAIL-INPUT'!E52</f>
        <v>7383</v>
      </c>
      <c r="F52" s="286">
        <f>'ADJ DETAIL-INPUT'!F52</f>
        <v>0</v>
      </c>
      <c r="G52" s="286">
        <f>'ADJ DETAIL-INPUT'!G52</f>
        <v>0</v>
      </c>
      <c r="H52" s="286">
        <f>'ADJ DETAIL-INPUT'!H52</f>
        <v>0</v>
      </c>
      <c r="I52" s="286">
        <f>'ADJ DETAIL-INPUT'!I52</f>
        <v>0</v>
      </c>
      <c r="J52" s="286">
        <f>'ADJ DETAIL-INPUT'!J52</f>
        <v>0</v>
      </c>
      <c r="K52" s="286">
        <f>'ADJ DETAIL-INPUT'!K52</f>
        <v>0</v>
      </c>
      <c r="L52" s="286">
        <f>'ADJ DETAIL-INPUT'!L52</f>
        <v>0</v>
      </c>
      <c r="M52" s="286">
        <f>'ADJ DETAIL-INPUT'!M52</f>
        <v>0</v>
      </c>
      <c r="N52" s="286">
        <f>'ADJ DETAIL-INPUT'!N52</f>
        <v>-8</v>
      </c>
      <c r="O52" s="286">
        <f>'ADJ DETAIL-INPUT'!O52</f>
        <v>0</v>
      </c>
      <c r="P52" s="286">
        <f>'ADJ DETAIL-INPUT'!P52</f>
        <v>0</v>
      </c>
      <c r="Q52" s="286">
        <f>'ADJ DETAIL-INPUT'!Q52</f>
        <v>0</v>
      </c>
      <c r="R52" s="286">
        <f>'ADJ DETAIL-INPUT'!R52</f>
        <v>0</v>
      </c>
      <c r="S52" s="286">
        <f>'ADJ DETAIL-INPUT'!S52</f>
        <v>0</v>
      </c>
      <c r="T52" s="286">
        <f>'ADJ DETAIL-INPUT'!T52</f>
        <v>0</v>
      </c>
      <c r="U52" s="286">
        <f>'ADJ DETAIL-INPUT'!U52</f>
        <v>918</v>
      </c>
      <c r="V52" s="286">
        <f>'ADJ DETAIL-INPUT'!V52</f>
        <v>0</v>
      </c>
      <c r="W52" s="286">
        <f>'ADJ DETAIL-INPUT'!W52</f>
        <v>0</v>
      </c>
      <c r="X52" s="286">
        <f>'ADJ DETAIL-INPUT'!X52</f>
        <v>0</v>
      </c>
      <c r="Y52" s="286">
        <f>'ADJ DETAIL-INPUT'!Z52</f>
        <v>0</v>
      </c>
      <c r="Z52" s="286">
        <f>'ADJ DETAIL-INPUT'!AD52</f>
        <v>0</v>
      </c>
      <c r="AA52" s="286">
        <f>'ADJ DETAIL-INPUT'!AE52</f>
        <v>0</v>
      </c>
      <c r="AB52" s="286">
        <f>'ADJ DETAIL-INPUT'!AF52</f>
        <v>0</v>
      </c>
      <c r="AC52" s="286">
        <f>'ADJ DETAIL-INPUT'!AG52</f>
        <v>0</v>
      </c>
      <c r="AD52" s="286">
        <f>'ADJ DETAIL-INPUT'!AH52</f>
        <v>0</v>
      </c>
      <c r="AE52" s="286">
        <f>'ADJ DETAIL-INPUT'!AI52</f>
        <v>0</v>
      </c>
      <c r="AF52" s="286">
        <f>'ADJ DETAIL-INPUT'!AJ52</f>
        <v>0</v>
      </c>
      <c r="AG52" s="286">
        <f>'ADJ DETAIL-INPUT'!AK52</f>
        <v>0</v>
      </c>
      <c r="AH52" s="286">
        <f>'ADJ DETAIL-INPUT'!AL52</f>
        <v>0</v>
      </c>
      <c r="AI52" s="286">
        <f>'ADJ DETAIL-INPUT'!AM52</f>
        <v>0</v>
      </c>
      <c r="AJ52" s="286">
        <f>'ADJ DETAIL-INPUT'!AN52</f>
        <v>0</v>
      </c>
      <c r="AK52" s="286">
        <f>'ADJ DETAIL-INPUT'!AO52</f>
        <v>0</v>
      </c>
      <c r="AL52" s="286" t="e">
        <f>'ADJ DETAIL-INPUT'!#REF!</f>
        <v>#REF!</v>
      </c>
      <c r="AM52" s="286">
        <f>'ADJ DETAIL-INPUT'!AR52</f>
        <v>0</v>
      </c>
      <c r="AN52" s="286">
        <f>'ADJ DETAIL-INPUT'!AS52</f>
        <v>0</v>
      </c>
      <c r="AO52" s="286">
        <f>'ADJ DETAIL-INPUT'!AT52</f>
        <v>0</v>
      </c>
      <c r="AP52" s="286">
        <f>'ADJ DETAIL-INPUT'!AU52</f>
        <v>0</v>
      </c>
      <c r="AQ52" s="286">
        <f>'ADJ DETAIL-INPUT'!AW52</f>
        <v>0</v>
      </c>
    </row>
    <row r="53" spans="1:43" s="10" customFormat="1">
      <c r="A53" s="12">
        <f>'ADJ DETAIL-INPUT'!A53</f>
        <v>29</v>
      </c>
      <c r="B53" s="10" t="str">
        <f>'ADJ DETAIL-INPUT'!B53</f>
        <v>Amortized ITC - Noxon</v>
      </c>
      <c r="E53" s="350">
        <f>'ADJ DETAIL-INPUT'!E53</f>
        <v>-120</v>
      </c>
      <c r="F53" s="288">
        <f>'ADJ DETAIL-INPUT'!F53</f>
        <v>0</v>
      </c>
      <c r="G53" s="288">
        <f>'ADJ DETAIL-INPUT'!G53</f>
        <v>0</v>
      </c>
      <c r="H53" s="288">
        <f>'ADJ DETAIL-INPUT'!H53</f>
        <v>0</v>
      </c>
      <c r="I53" s="288">
        <f>'ADJ DETAIL-INPUT'!I53</f>
        <v>0</v>
      </c>
      <c r="J53" s="288">
        <f>'ADJ DETAIL-INPUT'!J53</f>
        <v>0</v>
      </c>
      <c r="K53" s="288">
        <f>'ADJ DETAIL-INPUT'!K53</f>
        <v>0</v>
      </c>
      <c r="L53" s="288">
        <f>'ADJ DETAIL-INPUT'!L53</f>
        <v>0</v>
      </c>
      <c r="M53" s="288">
        <f>'ADJ DETAIL-INPUT'!M53</f>
        <v>0</v>
      </c>
      <c r="N53" s="288">
        <f>'ADJ DETAIL-INPUT'!N53</f>
        <v>-10</v>
      </c>
      <c r="O53" s="288">
        <f>'ADJ DETAIL-INPUT'!O53</f>
        <v>0</v>
      </c>
      <c r="P53" s="288">
        <f>'ADJ DETAIL-INPUT'!P53</f>
        <v>0</v>
      </c>
      <c r="Q53" s="288">
        <f>'ADJ DETAIL-INPUT'!Q53</f>
        <v>0</v>
      </c>
      <c r="R53" s="288">
        <f>'ADJ DETAIL-INPUT'!R53</f>
        <v>0</v>
      </c>
      <c r="S53" s="288">
        <f>'ADJ DETAIL-INPUT'!S53</f>
        <v>0</v>
      </c>
      <c r="T53" s="288">
        <f>'ADJ DETAIL-INPUT'!T53</f>
        <v>0</v>
      </c>
      <c r="U53" s="288">
        <f>'ADJ DETAIL-INPUT'!U53</f>
        <v>0</v>
      </c>
      <c r="V53" s="288">
        <f>'ADJ DETAIL-INPUT'!V53</f>
        <v>0</v>
      </c>
      <c r="W53" s="288">
        <f>'ADJ DETAIL-INPUT'!W53</f>
        <v>0</v>
      </c>
      <c r="X53" s="288">
        <f>'ADJ DETAIL-INPUT'!X53</f>
        <v>0</v>
      </c>
      <c r="Y53" s="288">
        <f>'ADJ DETAIL-INPUT'!Z53</f>
        <v>0</v>
      </c>
      <c r="Z53" s="288">
        <f>'ADJ DETAIL-INPUT'!AD53</f>
        <v>0</v>
      </c>
      <c r="AA53" s="288">
        <f>'ADJ DETAIL-INPUT'!AE53</f>
        <v>0</v>
      </c>
      <c r="AB53" s="288">
        <f>'ADJ DETAIL-INPUT'!AF53</f>
        <v>0</v>
      </c>
      <c r="AC53" s="288">
        <f>'ADJ DETAIL-INPUT'!AG53</f>
        <v>0</v>
      </c>
      <c r="AD53" s="288">
        <f>'ADJ DETAIL-INPUT'!AH53</f>
        <v>0</v>
      </c>
      <c r="AE53" s="288">
        <f>'ADJ DETAIL-INPUT'!AI53</f>
        <v>0</v>
      </c>
      <c r="AF53" s="288">
        <f>'ADJ DETAIL-INPUT'!AJ53</f>
        <v>0</v>
      </c>
      <c r="AG53" s="288">
        <f>'ADJ DETAIL-INPUT'!AK53</f>
        <v>0</v>
      </c>
      <c r="AH53" s="288">
        <f>'ADJ DETAIL-INPUT'!AL53</f>
        <v>0</v>
      </c>
      <c r="AI53" s="288">
        <f>'ADJ DETAIL-INPUT'!AM53</f>
        <v>0</v>
      </c>
      <c r="AJ53" s="288">
        <f>'ADJ DETAIL-INPUT'!AN53</f>
        <v>0</v>
      </c>
      <c r="AK53" s="288">
        <f>'ADJ DETAIL-INPUT'!AO53</f>
        <v>0</v>
      </c>
      <c r="AL53" s="288" t="e">
        <f>'ADJ DETAIL-INPUT'!#REF!</f>
        <v>#REF!</v>
      </c>
      <c r="AM53" s="288">
        <f>'ADJ DETAIL-INPUT'!AR53</f>
        <v>-27</v>
      </c>
      <c r="AN53" s="288">
        <f>'ADJ DETAIL-INPUT'!AS53</f>
        <v>0</v>
      </c>
      <c r="AO53" s="288">
        <f>'ADJ DETAIL-INPUT'!AT53</f>
        <v>0</v>
      </c>
      <c r="AP53" s="288">
        <f>'ADJ DETAIL-INPUT'!AU53</f>
        <v>0</v>
      </c>
      <c r="AQ53" s="288">
        <f>'ADJ DETAIL-INPUT'!AW53</f>
        <v>0</v>
      </c>
    </row>
    <row r="54" spans="1:43" ht="6.75" customHeight="1"/>
    <row r="55" spans="1:43" s="9" customFormat="1" ht="12.75" thickBot="1">
      <c r="A55" s="11">
        <f>'ADJ DETAIL-INPUT'!A55</f>
        <v>30</v>
      </c>
      <c r="B55" s="9" t="str">
        <f>'ADJ DETAIL-INPUT'!B55</f>
        <v xml:space="preserve">NET OPERATING INCOME  </v>
      </c>
      <c r="E55" s="351">
        <f>'ADJ DETAIL-INPUT'!E55</f>
        <v>102983</v>
      </c>
      <c r="F55" s="365">
        <f>'ADJ DETAIL-INPUT'!F55</f>
        <v>-56.364419999999996</v>
      </c>
      <c r="G55" s="365">
        <f>'ADJ DETAIL-INPUT'!G55</f>
        <v>614.39738</v>
      </c>
      <c r="H55" s="365">
        <f>'ADJ DETAIL-INPUT'!H55</f>
        <v>194.19414</v>
      </c>
      <c r="I55" s="365">
        <f>'ADJ DETAIL-INPUT'!I55</f>
        <v>-57.2</v>
      </c>
      <c r="J55" s="365">
        <f>'ADJ DETAIL-INPUT'!J55</f>
        <v>-243.75</v>
      </c>
      <c r="K55" s="365">
        <f>'ADJ DETAIL-INPUT'!K55</f>
        <v>-726.05</v>
      </c>
      <c r="L55" s="365">
        <f>'ADJ DETAIL-INPUT'!L55</f>
        <v>48.1</v>
      </c>
      <c r="M55" s="365">
        <f>'ADJ DETAIL-INPUT'!M55</f>
        <v>-156.65</v>
      </c>
      <c r="N55" s="365">
        <f>'ADJ DETAIL-INPUT'!N55</f>
        <v>-213</v>
      </c>
      <c r="O55" s="365">
        <f>'ADJ DETAIL-INPUT'!O55</f>
        <v>10.4</v>
      </c>
      <c r="P55" s="365">
        <f>'ADJ DETAIL-INPUT'!P55</f>
        <v>126.75</v>
      </c>
      <c r="Q55" s="365">
        <f>'ADJ DETAIL-INPUT'!Q55</f>
        <v>58.5</v>
      </c>
      <c r="R55" s="365">
        <f>'ADJ DETAIL-INPUT'!R55</f>
        <v>-4374.5</v>
      </c>
      <c r="S55" s="365">
        <f>'ADJ DETAIL-INPUT'!S55</f>
        <v>0</v>
      </c>
      <c r="T55" s="365">
        <f>'ADJ DETAIL-INPUT'!T55</f>
        <v>-1.3</v>
      </c>
      <c r="U55" s="365">
        <f>'ADJ DETAIL-INPUT'!U55</f>
        <v>1703</v>
      </c>
      <c r="V55" s="365">
        <f>'ADJ DETAIL-INPUT'!V55</f>
        <v>-9.1000000000000014</v>
      </c>
      <c r="W55" s="365">
        <f>'ADJ DETAIL-INPUT'!W55</f>
        <v>-869</v>
      </c>
      <c r="X55" s="365">
        <f>'ADJ DETAIL-INPUT'!X55</f>
        <v>728.65000000000009</v>
      </c>
      <c r="Y55" s="365">
        <f>'ADJ DETAIL-INPUT'!Z55</f>
        <v>154.69999999999999</v>
      </c>
      <c r="Z55" s="365">
        <f>'ADJ DETAIL-INPUT'!AD55</f>
        <v>8211.4500000000007</v>
      </c>
      <c r="AA55" s="365">
        <f>'ADJ DETAIL-INPUT'!AE55</f>
        <v>59.150000000000006</v>
      </c>
      <c r="AB55" s="365">
        <f>'ADJ DETAIL-INPUT'!AF55</f>
        <v>-1872.1332499999999</v>
      </c>
      <c r="AC55" s="365">
        <f>'ADJ DETAIL-INPUT'!AG55</f>
        <v>-78.650000000000006</v>
      </c>
      <c r="AD55" s="365">
        <f>'ADJ DETAIL-INPUT'!AH55</f>
        <v>-2291.25</v>
      </c>
      <c r="AE55" s="365">
        <f>'ADJ DETAIL-INPUT'!AI55</f>
        <v>0</v>
      </c>
      <c r="AF55" s="365">
        <f>'ADJ DETAIL-INPUT'!AJ55</f>
        <v>-2067.65</v>
      </c>
      <c r="AG55" s="365">
        <f>'ADJ DETAIL-INPUT'!AK55</f>
        <v>-218.39415</v>
      </c>
      <c r="AH55" s="365">
        <f>'ADJ DETAIL-INPUT'!AL55</f>
        <v>-189.15</v>
      </c>
      <c r="AI55" s="365">
        <f>'ADJ DETAIL-INPUT'!AM55</f>
        <v>10143.900000000001</v>
      </c>
      <c r="AJ55" s="365">
        <f>'ADJ DETAIL-INPUT'!AN55</f>
        <v>0</v>
      </c>
      <c r="AK55" s="365">
        <f>'ADJ DETAIL-INPUT'!AO55</f>
        <v>-1756.3492923535314</v>
      </c>
      <c r="AL55" s="365" t="e">
        <f>'ADJ DETAIL-INPUT'!#REF!</f>
        <v>#REF!</v>
      </c>
      <c r="AM55" s="365">
        <f>'ADJ DETAIL-INPUT'!AR55</f>
        <v>-2631.2657285818668</v>
      </c>
      <c r="AN55" s="365">
        <f>'ADJ DETAIL-INPUT'!AS55</f>
        <v>0</v>
      </c>
      <c r="AO55" s="365">
        <f>'ADJ DETAIL-INPUT'!AT55</f>
        <v>0</v>
      </c>
      <c r="AP55" s="365">
        <f>'ADJ DETAIL-INPUT'!AU55</f>
        <v>309.39999999999998</v>
      </c>
      <c r="AQ55" s="365">
        <f>'ADJ DETAIL-INPUT'!AW55</f>
        <v>0</v>
      </c>
    </row>
    <row r="56" spans="1:43" ht="8.25" customHeight="1" thickTop="1">
      <c r="A56" s="11"/>
    </row>
    <row r="57" spans="1:43">
      <c r="A57" s="11"/>
      <c r="B57" s="2" t="str">
        <f>'ADJ DETAIL-INPUT'!B57</f>
        <v>TOTAL</v>
      </c>
    </row>
    <row r="58" spans="1:43">
      <c r="B58" s="2" t="str">
        <f>'ADJ DETAIL-INPUT'!B58</f>
        <v xml:space="preserve">PLANT IN SERVICE  </v>
      </c>
    </row>
    <row r="59" spans="1:43" s="9" customFormat="1">
      <c r="A59" s="323">
        <f>'ADJ DETAIL-INPUT'!A59</f>
        <v>31</v>
      </c>
      <c r="C59" s="9" t="str">
        <f>'ADJ DETAIL-INPUT'!C59</f>
        <v xml:space="preserve">Intangible  </v>
      </c>
      <c r="E59" s="213">
        <f>'ADJ DETAIL-INPUT'!E59</f>
        <v>100295</v>
      </c>
      <c r="F59" s="352">
        <f>'ADJ DETAIL-INPUT'!F59</f>
        <v>0</v>
      </c>
      <c r="G59" s="352">
        <f>'ADJ DETAIL-INPUT'!G59</f>
        <v>0</v>
      </c>
      <c r="H59" s="352">
        <f>'ADJ DETAIL-INPUT'!H59</f>
        <v>0</v>
      </c>
      <c r="I59" s="352">
        <f>'ADJ DETAIL-INPUT'!I59</f>
        <v>0</v>
      </c>
      <c r="J59" s="352">
        <f>'ADJ DETAIL-INPUT'!J59</f>
        <v>0</v>
      </c>
      <c r="K59" s="352">
        <f>'ADJ DETAIL-INPUT'!K59</f>
        <v>0</v>
      </c>
      <c r="L59" s="352">
        <f>'ADJ DETAIL-INPUT'!L59</f>
        <v>0</v>
      </c>
      <c r="M59" s="352">
        <f>'ADJ DETAIL-INPUT'!M59</f>
        <v>0</v>
      </c>
      <c r="N59" s="352">
        <f>'ADJ DETAIL-INPUT'!N59</f>
        <v>0</v>
      </c>
      <c r="O59" s="352">
        <f>'ADJ DETAIL-INPUT'!O59</f>
        <v>0</v>
      </c>
      <c r="P59" s="352">
        <f>'ADJ DETAIL-INPUT'!P59</f>
        <v>0</v>
      </c>
      <c r="Q59" s="352">
        <f>'ADJ DETAIL-INPUT'!Q59</f>
        <v>0</v>
      </c>
      <c r="R59" s="352">
        <f>'ADJ DETAIL-INPUT'!R59</f>
        <v>0</v>
      </c>
      <c r="S59" s="352">
        <f>'ADJ DETAIL-INPUT'!S59</f>
        <v>0</v>
      </c>
      <c r="T59" s="352">
        <f>'ADJ DETAIL-INPUT'!T59</f>
        <v>0</v>
      </c>
      <c r="U59" s="352">
        <f>'ADJ DETAIL-INPUT'!U59</f>
        <v>0</v>
      </c>
      <c r="V59" s="352">
        <f>'ADJ DETAIL-INPUT'!V59</f>
        <v>0</v>
      </c>
      <c r="W59" s="352">
        <f>'ADJ DETAIL-INPUT'!W59</f>
        <v>0</v>
      </c>
      <c r="X59" s="352">
        <f>'ADJ DETAIL-INPUT'!X59</f>
        <v>0</v>
      </c>
      <c r="Y59" s="352">
        <f>'ADJ DETAIL-INPUT'!Z59</f>
        <v>0</v>
      </c>
      <c r="Z59" s="352">
        <f>'ADJ DETAIL-INPUT'!AD59</f>
        <v>0</v>
      </c>
      <c r="AA59" s="352">
        <f>'ADJ DETAIL-INPUT'!AE59</f>
        <v>0</v>
      </c>
      <c r="AB59" s="352">
        <f>'ADJ DETAIL-INPUT'!AF59</f>
        <v>0</v>
      </c>
      <c r="AC59" s="352">
        <f>'ADJ DETAIL-INPUT'!AG59</f>
        <v>0</v>
      </c>
      <c r="AD59" s="352">
        <f>'ADJ DETAIL-INPUT'!AH59</f>
        <v>0</v>
      </c>
      <c r="AE59" s="352">
        <f>'ADJ DETAIL-INPUT'!AI59</f>
        <v>0</v>
      </c>
      <c r="AF59" s="352">
        <f>'ADJ DETAIL-INPUT'!AJ59</f>
        <v>0</v>
      </c>
      <c r="AG59" s="352">
        <f>'ADJ DETAIL-INPUT'!AK59</f>
        <v>0</v>
      </c>
      <c r="AH59" s="352">
        <f>'ADJ DETAIL-INPUT'!AL59</f>
        <v>0</v>
      </c>
      <c r="AI59" s="352">
        <f>'ADJ DETAIL-INPUT'!AM59</f>
        <v>0</v>
      </c>
      <c r="AJ59" s="352">
        <f>'ADJ DETAIL-INPUT'!AN59</f>
        <v>0</v>
      </c>
      <c r="AK59" s="352">
        <f>'ADJ DETAIL-INPUT'!AO59</f>
        <v>6239.6943192372837</v>
      </c>
      <c r="AL59" s="352" t="e">
        <f>'ADJ DETAIL-INPUT'!#REF!</f>
        <v>#REF!</v>
      </c>
      <c r="AM59" s="352">
        <f>'ADJ DETAIL-INPUT'!AR59</f>
        <v>49992.067118272025</v>
      </c>
      <c r="AN59" s="352">
        <f>'ADJ DETAIL-INPUT'!AS59</f>
        <v>0</v>
      </c>
      <c r="AO59" s="352">
        <f>'ADJ DETAIL-INPUT'!AT59</f>
        <v>0</v>
      </c>
      <c r="AP59" s="352">
        <f>'ADJ DETAIL-INPUT'!AU59</f>
        <v>0</v>
      </c>
      <c r="AQ59" s="352">
        <f>'ADJ DETAIL-INPUT'!AW59</f>
        <v>0</v>
      </c>
    </row>
    <row r="60" spans="1:43" s="10" customFormat="1">
      <c r="A60" s="11">
        <f>'ADJ DETAIL-INPUT'!A60</f>
        <v>32</v>
      </c>
      <c r="C60" s="10" t="str">
        <f>'ADJ DETAIL-INPUT'!C60</f>
        <v xml:space="preserve">Production  </v>
      </c>
      <c r="E60" s="164">
        <f>'ADJ DETAIL-INPUT'!E60</f>
        <v>747839</v>
      </c>
      <c r="F60" s="286">
        <f>'ADJ DETAIL-INPUT'!F60</f>
        <v>0</v>
      </c>
      <c r="G60" s="286">
        <f>'ADJ DETAIL-INPUT'!G60</f>
        <v>0</v>
      </c>
      <c r="H60" s="286">
        <f>'ADJ DETAIL-INPUT'!H60</f>
        <v>0</v>
      </c>
      <c r="I60" s="286">
        <f>'ADJ DETAIL-INPUT'!I60</f>
        <v>0</v>
      </c>
      <c r="J60" s="286">
        <f>'ADJ DETAIL-INPUT'!J60</f>
        <v>0</v>
      </c>
      <c r="K60" s="286">
        <f>'ADJ DETAIL-INPUT'!K60</f>
        <v>0</v>
      </c>
      <c r="L60" s="286">
        <f>'ADJ DETAIL-INPUT'!L60</f>
        <v>0</v>
      </c>
      <c r="M60" s="286">
        <f>'ADJ DETAIL-INPUT'!M60</f>
        <v>0</v>
      </c>
      <c r="N60" s="286">
        <f>'ADJ DETAIL-INPUT'!N60</f>
        <v>0</v>
      </c>
      <c r="O60" s="286">
        <f>'ADJ DETAIL-INPUT'!O60</f>
        <v>0</v>
      </c>
      <c r="P60" s="286">
        <f>'ADJ DETAIL-INPUT'!P60</f>
        <v>0</v>
      </c>
      <c r="Q60" s="286">
        <f>'ADJ DETAIL-INPUT'!Q60</f>
        <v>0</v>
      </c>
      <c r="R60" s="286">
        <f>'ADJ DETAIL-INPUT'!R60</f>
        <v>0</v>
      </c>
      <c r="S60" s="286">
        <f>'ADJ DETAIL-INPUT'!S60</f>
        <v>0</v>
      </c>
      <c r="T60" s="286">
        <f>'ADJ DETAIL-INPUT'!T60</f>
        <v>0</v>
      </c>
      <c r="U60" s="286">
        <f>'ADJ DETAIL-INPUT'!U60</f>
        <v>0</v>
      </c>
      <c r="V60" s="286">
        <f>'ADJ DETAIL-INPUT'!V60</f>
        <v>0</v>
      </c>
      <c r="W60" s="286">
        <f>'ADJ DETAIL-INPUT'!W60</f>
        <v>0</v>
      </c>
      <c r="X60" s="286">
        <f>'ADJ DETAIL-INPUT'!X60</f>
        <v>0</v>
      </c>
      <c r="Y60" s="286">
        <f>'ADJ DETAIL-INPUT'!Z60</f>
        <v>0</v>
      </c>
      <c r="Z60" s="286">
        <f>'ADJ DETAIL-INPUT'!AD60</f>
        <v>0</v>
      </c>
      <c r="AA60" s="286">
        <f>'ADJ DETAIL-INPUT'!AE60</f>
        <v>0</v>
      </c>
      <c r="AB60" s="286">
        <f>'ADJ DETAIL-INPUT'!AF60</f>
        <v>0</v>
      </c>
      <c r="AC60" s="286">
        <f>'ADJ DETAIL-INPUT'!AG60</f>
        <v>0</v>
      </c>
      <c r="AD60" s="286">
        <f>'ADJ DETAIL-INPUT'!AH60</f>
        <v>0</v>
      </c>
      <c r="AE60" s="286">
        <f>'ADJ DETAIL-INPUT'!AI60</f>
        <v>0</v>
      </c>
      <c r="AF60" s="286">
        <f>'ADJ DETAIL-INPUT'!AJ60</f>
        <v>0</v>
      </c>
      <c r="AG60" s="286">
        <f>'ADJ DETAIL-INPUT'!AK60</f>
        <v>0</v>
      </c>
      <c r="AH60" s="286">
        <f>'ADJ DETAIL-INPUT'!AL60</f>
        <v>0</v>
      </c>
      <c r="AI60" s="286">
        <f>'ADJ DETAIL-INPUT'!AM60</f>
        <v>0</v>
      </c>
      <c r="AJ60" s="286">
        <f>'ADJ DETAIL-INPUT'!AN60</f>
        <v>0</v>
      </c>
      <c r="AK60" s="286">
        <f>'ADJ DETAIL-INPUT'!AO60</f>
        <v>9283.4826571000012</v>
      </c>
      <c r="AL60" s="286" t="e">
        <f>'ADJ DETAIL-INPUT'!#REF!</f>
        <v>#REF!</v>
      </c>
      <c r="AM60" s="286">
        <f>'ADJ DETAIL-INPUT'!AR60</f>
        <v>11146.948</v>
      </c>
      <c r="AN60" s="286">
        <f>'ADJ DETAIL-INPUT'!AS60</f>
        <v>0</v>
      </c>
      <c r="AO60" s="286">
        <f>'ADJ DETAIL-INPUT'!AT60</f>
        <v>0</v>
      </c>
      <c r="AP60" s="286">
        <f>'ADJ DETAIL-INPUT'!AU60</f>
        <v>0</v>
      </c>
      <c r="AQ60" s="286">
        <f>'ADJ DETAIL-INPUT'!AW60</f>
        <v>0</v>
      </c>
    </row>
    <row r="61" spans="1:43" s="10" customFormat="1">
      <c r="A61" s="11">
        <f>'ADJ DETAIL-INPUT'!A61</f>
        <v>33</v>
      </c>
      <c r="C61" s="10" t="str">
        <f>'ADJ DETAIL-INPUT'!C61</f>
        <v xml:space="preserve">Transmission  </v>
      </c>
      <c r="E61" s="164">
        <f>'ADJ DETAIL-INPUT'!E61</f>
        <v>370703</v>
      </c>
      <c r="F61" s="286">
        <f>'ADJ DETAIL-INPUT'!F61</f>
        <v>0</v>
      </c>
      <c r="G61" s="286">
        <f>'ADJ DETAIL-INPUT'!G61</f>
        <v>0</v>
      </c>
      <c r="H61" s="286">
        <f>'ADJ DETAIL-INPUT'!H61</f>
        <v>0</v>
      </c>
      <c r="I61" s="286">
        <f>'ADJ DETAIL-INPUT'!I61</f>
        <v>0</v>
      </c>
      <c r="J61" s="286">
        <f>'ADJ DETAIL-INPUT'!J61</f>
        <v>0</v>
      </c>
      <c r="K61" s="286">
        <f>'ADJ DETAIL-INPUT'!K61</f>
        <v>0</v>
      </c>
      <c r="L61" s="286">
        <f>'ADJ DETAIL-INPUT'!L61</f>
        <v>0</v>
      </c>
      <c r="M61" s="286">
        <f>'ADJ DETAIL-INPUT'!M61</f>
        <v>0</v>
      </c>
      <c r="N61" s="286">
        <f>'ADJ DETAIL-INPUT'!N61</f>
        <v>0</v>
      </c>
      <c r="O61" s="286">
        <f>'ADJ DETAIL-INPUT'!O61</f>
        <v>0</v>
      </c>
      <c r="P61" s="286">
        <f>'ADJ DETAIL-INPUT'!P61</f>
        <v>0</v>
      </c>
      <c r="Q61" s="286">
        <f>'ADJ DETAIL-INPUT'!Q61</f>
        <v>0</v>
      </c>
      <c r="R61" s="286">
        <f>'ADJ DETAIL-INPUT'!R61</f>
        <v>0</v>
      </c>
      <c r="S61" s="286">
        <f>'ADJ DETAIL-INPUT'!S61</f>
        <v>0</v>
      </c>
      <c r="T61" s="286">
        <f>'ADJ DETAIL-INPUT'!T61</f>
        <v>0</v>
      </c>
      <c r="U61" s="286">
        <f>'ADJ DETAIL-INPUT'!U61</f>
        <v>0</v>
      </c>
      <c r="V61" s="286">
        <f>'ADJ DETAIL-INPUT'!V61</f>
        <v>0</v>
      </c>
      <c r="W61" s="286">
        <f>'ADJ DETAIL-INPUT'!W61</f>
        <v>0</v>
      </c>
      <c r="X61" s="286">
        <f>'ADJ DETAIL-INPUT'!X61</f>
        <v>0</v>
      </c>
      <c r="Y61" s="286">
        <f>'ADJ DETAIL-INPUT'!Z61</f>
        <v>0</v>
      </c>
      <c r="Z61" s="286">
        <f>'ADJ DETAIL-INPUT'!AD61</f>
        <v>0</v>
      </c>
      <c r="AA61" s="286">
        <f>'ADJ DETAIL-INPUT'!AE61</f>
        <v>0</v>
      </c>
      <c r="AB61" s="286">
        <f>'ADJ DETAIL-INPUT'!AF61</f>
        <v>0</v>
      </c>
      <c r="AC61" s="286">
        <f>'ADJ DETAIL-INPUT'!AG61</f>
        <v>0</v>
      </c>
      <c r="AD61" s="286">
        <f>'ADJ DETAIL-INPUT'!AH61</f>
        <v>0</v>
      </c>
      <c r="AE61" s="286">
        <f>'ADJ DETAIL-INPUT'!AI61</f>
        <v>0</v>
      </c>
      <c r="AF61" s="286">
        <f>'ADJ DETAIL-INPUT'!AJ61</f>
        <v>0</v>
      </c>
      <c r="AG61" s="286">
        <f>'ADJ DETAIL-INPUT'!AK61</f>
        <v>0</v>
      </c>
      <c r="AH61" s="286">
        <f>'ADJ DETAIL-INPUT'!AL61</f>
        <v>0</v>
      </c>
      <c r="AI61" s="286">
        <f>'ADJ DETAIL-INPUT'!AM61</f>
        <v>0</v>
      </c>
      <c r="AJ61" s="286">
        <f>'ADJ DETAIL-INPUT'!AN61</f>
        <v>0</v>
      </c>
      <c r="AK61" s="286">
        <f>'ADJ DETAIL-INPUT'!AO61</f>
        <v>19509.809032600002</v>
      </c>
      <c r="AL61" s="286" t="e">
        <f>'ADJ DETAIL-INPUT'!#REF!</f>
        <v>#REF!</v>
      </c>
      <c r="AM61" s="286">
        <f>'ADJ DETAIL-INPUT'!AR61</f>
        <v>0</v>
      </c>
      <c r="AN61" s="286">
        <f>'ADJ DETAIL-INPUT'!AS61</f>
        <v>0</v>
      </c>
      <c r="AO61" s="286">
        <f>'ADJ DETAIL-INPUT'!AT61</f>
        <v>0</v>
      </c>
      <c r="AP61" s="286">
        <f>'ADJ DETAIL-INPUT'!AU61</f>
        <v>0</v>
      </c>
      <c r="AQ61" s="286">
        <f>'ADJ DETAIL-INPUT'!AW61</f>
        <v>0</v>
      </c>
    </row>
    <row r="62" spans="1:43" s="10" customFormat="1">
      <c r="A62" s="11">
        <f>'ADJ DETAIL-INPUT'!A62</f>
        <v>34</v>
      </c>
      <c r="C62" s="10" t="str">
        <f>'ADJ DETAIL-INPUT'!C62</f>
        <v xml:space="preserve">Distribution  </v>
      </c>
      <c r="E62" s="164">
        <f>'ADJ DETAIL-INPUT'!E62</f>
        <v>830629</v>
      </c>
      <c r="F62" s="286">
        <f>'ADJ DETAIL-INPUT'!F62</f>
        <v>0</v>
      </c>
      <c r="G62" s="286">
        <f>'ADJ DETAIL-INPUT'!G62</f>
        <v>0</v>
      </c>
      <c r="H62" s="286">
        <f>'ADJ DETAIL-INPUT'!H62</f>
        <v>0</v>
      </c>
      <c r="I62" s="286">
        <f>'ADJ DETAIL-INPUT'!I62</f>
        <v>0</v>
      </c>
      <c r="J62" s="286">
        <f>'ADJ DETAIL-INPUT'!J62</f>
        <v>0</v>
      </c>
      <c r="K62" s="286">
        <f>'ADJ DETAIL-INPUT'!K62</f>
        <v>0</v>
      </c>
      <c r="L62" s="286">
        <f>'ADJ DETAIL-INPUT'!L62</f>
        <v>0</v>
      </c>
      <c r="M62" s="286">
        <f>'ADJ DETAIL-INPUT'!M62</f>
        <v>0</v>
      </c>
      <c r="N62" s="286">
        <f>'ADJ DETAIL-INPUT'!N62</f>
        <v>0</v>
      </c>
      <c r="O62" s="286">
        <f>'ADJ DETAIL-INPUT'!O62</f>
        <v>0</v>
      </c>
      <c r="P62" s="286">
        <f>'ADJ DETAIL-INPUT'!P62</f>
        <v>0</v>
      </c>
      <c r="Q62" s="286">
        <f>'ADJ DETAIL-INPUT'!Q62</f>
        <v>0</v>
      </c>
      <c r="R62" s="286">
        <f>'ADJ DETAIL-INPUT'!R62</f>
        <v>0</v>
      </c>
      <c r="S62" s="286">
        <f>'ADJ DETAIL-INPUT'!S62</f>
        <v>0</v>
      </c>
      <c r="T62" s="286">
        <f>'ADJ DETAIL-INPUT'!T62</f>
        <v>0</v>
      </c>
      <c r="U62" s="286">
        <f>'ADJ DETAIL-INPUT'!U62</f>
        <v>0</v>
      </c>
      <c r="V62" s="286">
        <f>'ADJ DETAIL-INPUT'!V62</f>
        <v>0</v>
      </c>
      <c r="W62" s="286">
        <f>'ADJ DETAIL-INPUT'!W62</f>
        <v>0</v>
      </c>
      <c r="X62" s="286">
        <f>'ADJ DETAIL-INPUT'!X62</f>
        <v>0</v>
      </c>
      <c r="Y62" s="286">
        <f>'ADJ DETAIL-INPUT'!Z62</f>
        <v>0</v>
      </c>
      <c r="Z62" s="286">
        <f>'ADJ DETAIL-INPUT'!AD62</f>
        <v>0</v>
      </c>
      <c r="AA62" s="286">
        <f>'ADJ DETAIL-INPUT'!AE62</f>
        <v>0</v>
      </c>
      <c r="AB62" s="286">
        <f>'ADJ DETAIL-INPUT'!AF62</f>
        <v>0</v>
      </c>
      <c r="AC62" s="286">
        <f>'ADJ DETAIL-INPUT'!AG62</f>
        <v>0</v>
      </c>
      <c r="AD62" s="286">
        <f>'ADJ DETAIL-INPUT'!AH62</f>
        <v>0</v>
      </c>
      <c r="AE62" s="286">
        <f>'ADJ DETAIL-INPUT'!AI62</f>
        <v>0</v>
      </c>
      <c r="AF62" s="286">
        <f>'ADJ DETAIL-INPUT'!AJ62</f>
        <v>0</v>
      </c>
      <c r="AG62" s="286">
        <f>'ADJ DETAIL-INPUT'!AK62</f>
        <v>0</v>
      </c>
      <c r="AH62" s="286">
        <f>'ADJ DETAIL-INPUT'!AL62</f>
        <v>0</v>
      </c>
      <c r="AI62" s="286">
        <f>'ADJ DETAIL-INPUT'!AM62</f>
        <v>0</v>
      </c>
      <c r="AJ62" s="286">
        <f>'ADJ DETAIL-INPUT'!AN62</f>
        <v>0</v>
      </c>
      <c r="AK62" s="286">
        <f>'ADJ DETAIL-INPUT'!AO62</f>
        <v>30021.539200293279</v>
      </c>
      <c r="AL62" s="286" t="e">
        <f>'ADJ DETAIL-INPUT'!#REF!</f>
        <v>#REF!</v>
      </c>
      <c r="AM62" s="286">
        <f>'ADJ DETAIL-INPUT'!AR62</f>
        <v>5357.6769999999997</v>
      </c>
      <c r="AN62" s="286">
        <f>'ADJ DETAIL-INPUT'!AS62</f>
        <v>0</v>
      </c>
      <c r="AO62" s="286">
        <f>'ADJ DETAIL-INPUT'!AT62</f>
        <v>0</v>
      </c>
      <c r="AP62" s="286">
        <f>'ADJ DETAIL-INPUT'!AU62</f>
        <v>0</v>
      </c>
      <c r="AQ62" s="286">
        <f>'ADJ DETAIL-INPUT'!AW62</f>
        <v>0</v>
      </c>
    </row>
    <row r="63" spans="1:43" s="10" customFormat="1">
      <c r="A63" s="11">
        <f>'ADJ DETAIL-INPUT'!A63</f>
        <v>35</v>
      </c>
      <c r="C63" s="10" t="str">
        <f>'ADJ DETAIL-INPUT'!C63</f>
        <v xml:space="preserve">General  </v>
      </c>
      <c r="E63" s="350">
        <f>'ADJ DETAIL-INPUT'!E63</f>
        <v>192845</v>
      </c>
      <c r="F63" s="288">
        <f>'ADJ DETAIL-INPUT'!F63</f>
        <v>0</v>
      </c>
      <c r="G63" s="288">
        <f>'ADJ DETAIL-INPUT'!G63</f>
        <v>0</v>
      </c>
      <c r="H63" s="288">
        <f>'ADJ DETAIL-INPUT'!H63</f>
        <v>0</v>
      </c>
      <c r="I63" s="288">
        <f>'ADJ DETAIL-INPUT'!I63</f>
        <v>0</v>
      </c>
      <c r="J63" s="288">
        <f>'ADJ DETAIL-INPUT'!J63</f>
        <v>0</v>
      </c>
      <c r="K63" s="288">
        <f>'ADJ DETAIL-INPUT'!K63</f>
        <v>0</v>
      </c>
      <c r="L63" s="288">
        <f>'ADJ DETAIL-INPUT'!L63</f>
        <v>0</v>
      </c>
      <c r="M63" s="288">
        <f>'ADJ DETAIL-INPUT'!M63</f>
        <v>0</v>
      </c>
      <c r="N63" s="288">
        <f>'ADJ DETAIL-INPUT'!N63</f>
        <v>0</v>
      </c>
      <c r="O63" s="288">
        <f>'ADJ DETAIL-INPUT'!O63</f>
        <v>0</v>
      </c>
      <c r="P63" s="288">
        <f>'ADJ DETAIL-INPUT'!P63</f>
        <v>0</v>
      </c>
      <c r="Q63" s="288">
        <f>'ADJ DETAIL-INPUT'!Q63</f>
        <v>0</v>
      </c>
      <c r="R63" s="288">
        <f>'ADJ DETAIL-INPUT'!R63</f>
        <v>0</v>
      </c>
      <c r="S63" s="288">
        <f>'ADJ DETAIL-INPUT'!S63</f>
        <v>0</v>
      </c>
      <c r="T63" s="288">
        <f>'ADJ DETAIL-INPUT'!T63</f>
        <v>0</v>
      </c>
      <c r="U63" s="288">
        <f>'ADJ DETAIL-INPUT'!U63</f>
        <v>0</v>
      </c>
      <c r="V63" s="288">
        <f>'ADJ DETAIL-INPUT'!V63</f>
        <v>0</v>
      </c>
      <c r="W63" s="288">
        <f>'ADJ DETAIL-INPUT'!W63</f>
        <v>0</v>
      </c>
      <c r="X63" s="288">
        <f>'ADJ DETAIL-INPUT'!X63</f>
        <v>0</v>
      </c>
      <c r="Y63" s="288">
        <f>'ADJ DETAIL-INPUT'!Z63</f>
        <v>0</v>
      </c>
      <c r="Z63" s="288">
        <f>'ADJ DETAIL-INPUT'!AD63</f>
        <v>0</v>
      </c>
      <c r="AA63" s="288">
        <f>'ADJ DETAIL-INPUT'!AE63</f>
        <v>0</v>
      </c>
      <c r="AB63" s="288">
        <f>'ADJ DETAIL-INPUT'!AF63</f>
        <v>0</v>
      </c>
      <c r="AC63" s="288">
        <f>'ADJ DETAIL-INPUT'!AG63</f>
        <v>0</v>
      </c>
      <c r="AD63" s="288">
        <f>'ADJ DETAIL-INPUT'!AH63</f>
        <v>0</v>
      </c>
      <c r="AE63" s="288">
        <f>'ADJ DETAIL-INPUT'!AI63</f>
        <v>0</v>
      </c>
      <c r="AF63" s="288">
        <f>'ADJ DETAIL-INPUT'!AJ63</f>
        <v>0</v>
      </c>
      <c r="AG63" s="288">
        <f>'ADJ DETAIL-INPUT'!AK63</f>
        <v>0</v>
      </c>
      <c r="AH63" s="288">
        <f>'ADJ DETAIL-INPUT'!AL63</f>
        <v>0</v>
      </c>
      <c r="AI63" s="288">
        <f>'ADJ DETAIL-INPUT'!AM63</f>
        <v>0</v>
      </c>
      <c r="AJ63" s="288">
        <f>'ADJ DETAIL-INPUT'!AN63</f>
        <v>0</v>
      </c>
      <c r="AK63" s="288">
        <f>'ADJ DETAIL-INPUT'!AO63</f>
        <v>7351.2015534889215</v>
      </c>
      <c r="AL63" s="288" t="e">
        <f>'ADJ DETAIL-INPUT'!#REF!</f>
        <v>#REF!</v>
      </c>
      <c r="AM63" s="288">
        <f>'ADJ DETAIL-INPUT'!AR63</f>
        <v>1.4600397313196944</v>
      </c>
      <c r="AN63" s="288">
        <f>'ADJ DETAIL-INPUT'!AS63</f>
        <v>0</v>
      </c>
      <c r="AO63" s="288">
        <f>'ADJ DETAIL-INPUT'!AT63</f>
        <v>0</v>
      </c>
      <c r="AP63" s="288">
        <f>'ADJ DETAIL-INPUT'!AU63</f>
        <v>0</v>
      </c>
      <c r="AQ63" s="288">
        <f>'ADJ DETAIL-INPUT'!AW63</f>
        <v>0</v>
      </c>
    </row>
    <row r="64" spans="1:43" s="10" customFormat="1">
      <c r="A64" s="11">
        <f>'ADJ DETAIL-INPUT'!A64</f>
        <v>36</v>
      </c>
      <c r="B64" s="10" t="str">
        <f>'ADJ DETAIL-INPUT'!B64</f>
        <v xml:space="preserve">Total Plant in Service  </v>
      </c>
      <c r="E64" s="222">
        <f>'ADJ DETAIL-INPUT'!E64</f>
        <v>2242311</v>
      </c>
      <c r="F64" s="221">
        <f>'ADJ DETAIL-INPUT'!F64</f>
        <v>0</v>
      </c>
      <c r="G64" s="221">
        <f>'ADJ DETAIL-INPUT'!G64</f>
        <v>0</v>
      </c>
      <c r="H64" s="221">
        <f>'ADJ DETAIL-INPUT'!H64</f>
        <v>0</v>
      </c>
      <c r="I64" s="221">
        <f>'ADJ DETAIL-INPUT'!I64</f>
        <v>0</v>
      </c>
      <c r="J64" s="221">
        <f>'ADJ DETAIL-INPUT'!J64</f>
        <v>0</v>
      </c>
      <c r="K64" s="221">
        <f>'ADJ DETAIL-INPUT'!K64</f>
        <v>0</v>
      </c>
      <c r="L64" s="221">
        <f>'ADJ DETAIL-INPUT'!L64</f>
        <v>0</v>
      </c>
      <c r="M64" s="221">
        <f>'ADJ DETAIL-INPUT'!M64</f>
        <v>0</v>
      </c>
      <c r="N64" s="221">
        <f>'ADJ DETAIL-INPUT'!N64</f>
        <v>0</v>
      </c>
      <c r="O64" s="221">
        <f>'ADJ DETAIL-INPUT'!O64</f>
        <v>0</v>
      </c>
      <c r="P64" s="221">
        <f>'ADJ DETAIL-INPUT'!P64</f>
        <v>0</v>
      </c>
      <c r="Q64" s="221">
        <f>'ADJ DETAIL-INPUT'!Q64</f>
        <v>0</v>
      </c>
      <c r="R64" s="221">
        <f>'ADJ DETAIL-INPUT'!R64</f>
        <v>0</v>
      </c>
      <c r="S64" s="221">
        <f>'ADJ DETAIL-INPUT'!S64</f>
        <v>0</v>
      </c>
      <c r="T64" s="221">
        <f>'ADJ DETAIL-INPUT'!T64</f>
        <v>0</v>
      </c>
      <c r="U64" s="221">
        <f>'ADJ DETAIL-INPUT'!U64</f>
        <v>0</v>
      </c>
      <c r="V64" s="221">
        <f>'ADJ DETAIL-INPUT'!V64</f>
        <v>0</v>
      </c>
      <c r="W64" s="221">
        <f>'ADJ DETAIL-INPUT'!W64</f>
        <v>0</v>
      </c>
      <c r="X64" s="221">
        <f>'ADJ DETAIL-INPUT'!X64</f>
        <v>0</v>
      </c>
      <c r="Y64" s="221">
        <f>'ADJ DETAIL-INPUT'!Z64</f>
        <v>0</v>
      </c>
      <c r="Z64" s="221">
        <f>'ADJ DETAIL-INPUT'!AD64</f>
        <v>0</v>
      </c>
      <c r="AA64" s="221">
        <f>'ADJ DETAIL-INPUT'!AE64</f>
        <v>0</v>
      </c>
      <c r="AB64" s="221">
        <f>'ADJ DETAIL-INPUT'!AF64</f>
        <v>0</v>
      </c>
      <c r="AC64" s="221">
        <f>'ADJ DETAIL-INPUT'!AG64</f>
        <v>0</v>
      </c>
      <c r="AD64" s="221">
        <f>'ADJ DETAIL-INPUT'!AH64</f>
        <v>0</v>
      </c>
      <c r="AE64" s="221">
        <f>'ADJ DETAIL-INPUT'!AI64</f>
        <v>0</v>
      </c>
      <c r="AF64" s="221">
        <f>'ADJ DETAIL-INPUT'!AJ64</f>
        <v>0</v>
      </c>
      <c r="AG64" s="221">
        <f>'ADJ DETAIL-INPUT'!AK64</f>
        <v>0</v>
      </c>
      <c r="AH64" s="221">
        <f>'ADJ DETAIL-INPUT'!AL64</f>
        <v>0</v>
      </c>
      <c r="AI64" s="221">
        <f>'ADJ DETAIL-INPUT'!AM64</f>
        <v>0</v>
      </c>
      <c r="AJ64" s="221">
        <f>'ADJ DETAIL-INPUT'!AN64</f>
        <v>0</v>
      </c>
      <c r="AK64" s="221">
        <f>'ADJ DETAIL-INPUT'!AO64</f>
        <v>72405.726762719481</v>
      </c>
      <c r="AL64" s="221" t="e">
        <f>'ADJ DETAIL-INPUT'!#REF!</f>
        <v>#REF!</v>
      </c>
      <c r="AM64" s="221">
        <f>'ADJ DETAIL-INPUT'!AR64</f>
        <v>66498.152158003344</v>
      </c>
      <c r="AN64" s="221">
        <f>'ADJ DETAIL-INPUT'!AS64</f>
        <v>0</v>
      </c>
      <c r="AO64" s="221">
        <f>'ADJ DETAIL-INPUT'!AT64</f>
        <v>0</v>
      </c>
      <c r="AP64" s="221">
        <f>'ADJ DETAIL-INPUT'!AU64</f>
        <v>0</v>
      </c>
      <c r="AQ64" s="221">
        <f>'ADJ DETAIL-INPUT'!AW64</f>
        <v>0</v>
      </c>
    </row>
    <row r="65" spans="1:43" s="10" customFormat="1">
      <c r="A65" s="11"/>
      <c r="B65" s="10" t="str">
        <f>'ADJ DETAIL-INPUT'!B65</f>
        <v>ACCUMULATED DEPRECIATION/AMORT</v>
      </c>
      <c r="E65" s="222"/>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row>
    <row r="66" spans="1:43" s="10" customFormat="1">
      <c r="A66" s="11">
        <f>'ADJ DETAIL-INPUT'!A66</f>
        <v>37</v>
      </c>
      <c r="C66" s="9" t="str">
        <f>'ADJ DETAIL-INPUT'!C66</f>
        <v xml:space="preserve">Intangible  </v>
      </c>
      <c r="E66" s="164">
        <f>'ADJ DETAIL-INPUT'!E66</f>
        <v>-19415</v>
      </c>
      <c r="F66" s="286">
        <f>'ADJ DETAIL-INPUT'!F66</f>
        <v>0</v>
      </c>
      <c r="G66" s="286">
        <f>'ADJ DETAIL-INPUT'!G66</f>
        <v>0</v>
      </c>
      <c r="H66" s="286">
        <f>'ADJ DETAIL-INPUT'!H66</f>
        <v>0</v>
      </c>
      <c r="I66" s="286">
        <f>'ADJ DETAIL-INPUT'!I66</f>
        <v>0</v>
      </c>
      <c r="J66" s="286">
        <f>'ADJ DETAIL-INPUT'!J66</f>
        <v>0</v>
      </c>
      <c r="K66" s="286">
        <f>'ADJ DETAIL-INPUT'!K66</f>
        <v>0</v>
      </c>
      <c r="L66" s="286">
        <f>'ADJ DETAIL-INPUT'!L66</f>
        <v>0</v>
      </c>
      <c r="M66" s="286">
        <f>'ADJ DETAIL-INPUT'!M66</f>
        <v>0</v>
      </c>
      <c r="N66" s="286">
        <f>'ADJ DETAIL-INPUT'!N66</f>
        <v>0</v>
      </c>
      <c r="O66" s="286">
        <f>'ADJ DETAIL-INPUT'!O66</f>
        <v>0</v>
      </c>
      <c r="P66" s="286">
        <f>'ADJ DETAIL-INPUT'!P66</f>
        <v>0</v>
      </c>
      <c r="Q66" s="286">
        <f>'ADJ DETAIL-INPUT'!Q66</f>
        <v>0</v>
      </c>
      <c r="R66" s="286">
        <f>'ADJ DETAIL-INPUT'!R66</f>
        <v>0</v>
      </c>
      <c r="S66" s="286">
        <f>'ADJ DETAIL-INPUT'!S66</f>
        <v>0</v>
      </c>
      <c r="T66" s="286">
        <f>'ADJ DETAIL-INPUT'!T66</f>
        <v>0</v>
      </c>
      <c r="U66" s="286">
        <f>'ADJ DETAIL-INPUT'!U66</f>
        <v>0</v>
      </c>
      <c r="V66" s="286">
        <f>'ADJ DETAIL-INPUT'!V66</f>
        <v>0</v>
      </c>
      <c r="W66" s="286">
        <f>'ADJ DETAIL-INPUT'!W66</f>
        <v>0</v>
      </c>
      <c r="X66" s="286">
        <f>'ADJ DETAIL-INPUT'!X66</f>
        <v>0</v>
      </c>
      <c r="Y66" s="286">
        <f>'ADJ DETAIL-INPUT'!Z66</f>
        <v>0</v>
      </c>
      <c r="Z66" s="286">
        <f>'ADJ DETAIL-INPUT'!AD66</f>
        <v>0</v>
      </c>
      <c r="AA66" s="286">
        <f>'ADJ DETAIL-INPUT'!AE66</f>
        <v>0</v>
      </c>
      <c r="AB66" s="286">
        <f>'ADJ DETAIL-INPUT'!AF66</f>
        <v>0</v>
      </c>
      <c r="AC66" s="286">
        <f>'ADJ DETAIL-INPUT'!AG66</f>
        <v>0</v>
      </c>
      <c r="AD66" s="286">
        <f>'ADJ DETAIL-INPUT'!AH66</f>
        <v>0</v>
      </c>
      <c r="AE66" s="286">
        <f>'ADJ DETAIL-INPUT'!AI66</f>
        <v>0</v>
      </c>
      <c r="AF66" s="286">
        <f>'ADJ DETAIL-INPUT'!AJ66</f>
        <v>0</v>
      </c>
      <c r="AG66" s="286">
        <f>'ADJ DETAIL-INPUT'!AK66</f>
        <v>0</v>
      </c>
      <c r="AH66" s="286">
        <f>'ADJ DETAIL-INPUT'!AL66</f>
        <v>0</v>
      </c>
      <c r="AI66" s="286">
        <f>'ADJ DETAIL-INPUT'!AM66</f>
        <v>0</v>
      </c>
      <c r="AJ66" s="286">
        <f>'ADJ DETAIL-INPUT'!AN66</f>
        <v>0</v>
      </c>
      <c r="AK66" s="286">
        <f>'ADJ DETAIL-INPUT'!AO66</f>
        <v>-952.05682914252429</v>
      </c>
      <c r="AL66" s="286" t="e">
        <f>'ADJ DETAIL-INPUT'!#REF!</f>
        <v>#REF!</v>
      </c>
      <c r="AM66" s="286">
        <f>'ADJ DETAIL-INPUT'!AR66</f>
        <v>-3803.4412840156915</v>
      </c>
      <c r="AN66" s="286">
        <f>'ADJ DETAIL-INPUT'!AS66</f>
        <v>0</v>
      </c>
      <c r="AO66" s="286">
        <f>'ADJ DETAIL-INPUT'!AT66</f>
        <v>0</v>
      </c>
      <c r="AP66" s="286">
        <f>'ADJ DETAIL-INPUT'!AU66</f>
        <v>0</v>
      </c>
      <c r="AQ66" s="286">
        <f>'ADJ DETAIL-INPUT'!AW66</f>
        <v>0</v>
      </c>
    </row>
    <row r="67" spans="1:43" s="10" customFormat="1">
      <c r="A67" s="11">
        <f>'ADJ DETAIL-INPUT'!A67</f>
        <v>38</v>
      </c>
      <c r="C67" s="10" t="str">
        <f>'ADJ DETAIL-INPUT'!C67</f>
        <v xml:space="preserve">Production  </v>
      </c>
      <c r="E67" s="164">
        <f>'ADJ DETAIL-INPUT'!E67</f>
        <v>-324667</v>
      </c>
      <c r="F67" s="286">
        <f>'ADJ DETAIL-INPUT'!F67</f>
        <v>0</v>
      </c>
      <c r="G67" s="286">
        <f>'ADJ DETAIL-INPUT'!G67</f>
        <v>0</v>
      </c>
      <c r="H67" s="286">
        <f>'ADJ DETAIL-INPUT'!H67</f>
        <v>0</v>
      </c>
      <c r="I67" s="286">
        <f>'ADJ DETAIL-INPUT'!I67</f>
        <v>0</v>
      </c>
      <c r="J67" s="286">
        <f>'ADJ DETAIL-INPUT'!J67</f>
        <v>0</v>
      </c>
      <c r="K67" s="286">
        <f>'ADJ DETAIL-INPUT'!K67</f>
        <v>0</v>
      </c>
      <c r="L67" s="286">
        <f>'ADJ DETAIL-INPUT'!L67</f>
        <v>0</v>
      </c>
      <c r="M67" s="286">
        <f>'ADJ DETAIL-INPUT'!M67</f>
        <v>0</v>
      </c>
      <c r="N67" s="286">
        <f>'ADJ DETAIL-INPUT'!N67</f>
        <v>0</v>
      </c>
      <c r="O67" s="286">
        <f>'ADJ DETAIL-INPUT'!O67</f>
        <v>0</v>
      </c>
      <c r="P67" s="286">
        <f>'ADJ DETAIL-INPUT'!P67</f>
        <v>0</v>
      </c>
      <c r="Q67" s="286">
        <f>'ADJ DETAIL-INPUT'!Q67</f>
        <v>0</v>
      </c>
      <c r="R67" s="286">
        <f>'ADJ DETAIL-INPUT'!R67</f>
        <v>0</v>
      </c>
      <c r="S67" s="286">
        <f>'ADJ DETAIL-INPUT'!S67</f>
        <v>0</v>
      </c>
      <c r="T67" s="286">
        <f>'ADJ DETAIL-INPUT'!T67</f>
        <v>0</v>
      </c>
      <c r="U67" s="286">
        <f>'ADJ DETAIL-INPUT'!U67</f>
        <v>0</v>
      </c>
      <c r="V67" s="286">
        <f>'ADJ DETAIL-INPUT'!V67</f>
        <v>0</v>
      </c>
      <c r="W67" s="286">
        <f>'ADJ DETAIL-INPUT'!W67</f>
        <v>0</v>
      </c>
      <c r="X67" s="286">
        <f>'ADJ DETAIL-INPUT'!X67</f>
        <v>0</v>
      </c>
      <c r="Y67" s="286">
        <f>'ADJ DETAIL-INPUT'!Z67</f>
        <v>0</v>
      </c>
      <c r="Z67" s="286">
        <f>'ADJ DETAIL-INPUT'!AD67</f>
        <v>0</v>
      </c>
      <c r="AA67" s="286">
        <f>'ADJ DETAIL-INPUT'!AE67</f>
        <v>0</v>
      </c>
      <c r="AB67" s="286">
        <f>'ADJ DETAIL-INPUT'!AF67</f>
        <v>0</v>
      </c>
      <c r="AC67" s="286">
        <f>'ADJ DETAIL-INPUT'!AG67</f>
        <v>0</v>
      </c>
      <c r="AD67" s="286">
        <f>'ADJ DETAIL-INPUT'!AH67</f>
        <v>0</v>
      </c>
      <c r="AE67" s="286">
        <f>'ADJ DETAIL-INPUT'!AI67</f>
        <v>0</v>
      </c>
      <c r="AF67" s="286">
        <f>'ADJ DETAIL-INPUT'!AJ67</f>
        <v>0</v>
      </c>
      <c r="AG67" s="286">
        <f>'ADJ DETAIL-INPUT'!AK67</f>
        <v>0</v>
      </c>
      <c r="AH67" s="286">
        <f>'ADJ DETAIL-INPUT'!AL67</f>
        <v>0</v>
      </c>
      <c r="AI67" s="286">
        <f>'ADJ DETAIL-INPUT'!AM67</f>
        <v>0</v>
      </c>
      <c r="AJ67" s="286">
        <f>'ADJ DETAIL-INPUT'!AN67</f>
        <v>0</v>
      </c>
      <c r="AK67" s="286">
        <f>'ADJ DETAIL-INPUT'!AO67</f>
        <v>-5359.0203217725848</v>
      </c>
      <c r="AL67" s="286" t="e">
        <f>'ADJ DETAIL-INPUT'!#REF!</f>
        <v>#REF!</v>
      </c>
      <c r="AM67" s="286">
        <f>'ADJ DETAIL-INPUT'!AR67</f>
        <v>-145.24785082500006</v>
      </c>
      <c r="AN67" s="286">
        <f>'ADJ DETAIL-INPUT'!AS67</f>
        <v>0</v>
      </c>
      <c r="AO67" s="286">
        <f>'ADJ DETAIL-INPUT'!AT67</f>
        <v>0</v>
      </c>
      <c r="AP67" s="286">
        <f>'ADJ DETAIL-INPUT'!AU67</f>
        <v>0</v>
      </c>
      <c r="AQ67" s="286">
        <f>'ADJ DETAIL-INPUT'!AW67</f>
        <v>0</v>
      </c>
    </row>
    <row r="68" spans="1:43" s="10" customFormat="1">
      <c r="A68" s="11">
        <f>'ADJ DETAIL-INPUT'!A68</f>
        <v>39</v>
      </c>
      <c r="C68" s="10" t="str">
        <f>'ADJ DETAIL-INPUT'!C68</f>
        <v xml:space="preserve">Transmission  </v>
      </c>
      <c r="E68" s="164">
        <f>'ADJ DETAIL-INPUT'!E68</f>
        <v>-124279</v>
      </c>
      <c r="F68" s="286">
        <f>'ADJ DETAIL-INPUT'!F68</f>
        <v>0</v>
      </c>
      <c r="G68" s="286">
        <f>'ADJ DETAIL-INPUT'!G68</f>
        <v>0</v>
      </c>
      <c r="H68" s="286">
        <f>'ADJ DETAIL-INPUT'!H68</f>
        <v>0</v>
      </c>
      <c r="I68" s="286">
        <f>'ADJ DETAIL-INPUT'!I68</f>
        <v>0</v>
      </c>
      <c r="J68" s="286">
        <f>'ADJ DETAIL-INPUT'!J68</f>
        <v>0</v>
      </c>
      <c r="K68" s="286">
        <f>'ADJ DETAIL-INPUT'!K68</f>
        <v>0</v>
      </c>
      <c r="L68" s="286">
        <f>'ADJ DETAIL-INPUT'!L68</f>
        <v>0</v>
      </c>
      <c r="M68" s="286">
        <f>'ADJ DETAIL-INPUT'!M68</f>
        <v>0</v>
      </c>
      <c r="N68" s="286">
        <f>'ADJ DETAIL-INPUT'!N68</f>
        <v>0</v>
      </c>
      <c r="O68" s="286">
        <f>'ADJ DETAIL-INPUT'!O68</f>
        <v>0</v>
      </c>
      <c r="P68" s="286">
        <f>'ADJ DETAIL-INPUT'!P68</f>
        <v>0</v>
      </c>
      <c r="Q68" s="286">
        <f>'ADJ DETAIL-INPUT'!Q68</f>
        <v>0</v>
      </c>
      <c r="R68" s="286">
        <f>'ADJ DETAIL-INPUT'!R68</f>
        <v>0</v>
      </c>
      <c r="S68" s="286">
        <f>'ADJ DETAIL-INPUT'!S68</f>
        <v>0</v>
      </c>
      <c r="T68" s="286">
        <f>'ADJ DETAIL-INPUT'!T68</f>
        <v>0</v>
      </c>
      <c r="U68" s="286">
        <f>'ADJ DETAIL-INPUT'!U68</f>
        <v>0</v>
      </c>
      <c r="V68" s="286">
        <f>'ADJ DETAIL-INPUT'!V68</f>
        <v>0</v>
      </c>
      <c r="W68" s="286">
        <f>'ADJ DETAIL-INPUT'!W68</f>
        <v>0</v>
      </c>
      <c r="X68" s="286">
        <f>'ADJ DETAIL-INPUT'!X68</f>
        <v>0</v>
      </c>
      <c r="Y68" s="286">
        <f>'ADJ DETAIL-INPUT'!Z68</f>
        <v>0</v>
      </c>
      <c r="Z68" s="286">
        <f>'ADJ DETAIL-INPUT'!AD68</f>
        <v>0</v>
      </c>
      <c r="AA68" s="286">
        <f>'ADJ DETAIL-INPUT'!AE68</f>
        <v>0</v>
      </c>
      <c r="AB68" s="286">
        <f>'ADJ DETAIL-INPUT'!AF68</f>
        <v>0</v>
      </c>
      <c r="AC68" s="286">
        <f>'ADJ DETAIL-INPUT'!AG68</f>
        <v>0</v>
      </c>
      <c r="AD68" s="286">
        <f>'ADJ DETAIL-INPUT'!AH68</f>
        <v>0</v>
      </c>
      <c r="AE68" s="286">
        <f>'ADJ DETAIL-INPUT'!AI68</f>
        <v>0</v>
      </c>
      <c r="AF68" s="286">
        <f>'ADJ DETAIL-INPUT'!AJ68</f>
        <v>0</v>
      </c>
      <c r="AG68" s="286">
        <f>'ADJ DETAIL-INPUT'!AK68</f>
        <v>0</v>
      </c>
      <c r="AH68" s="286">
        <f>'ADJ DETAIL-INPUT'!AL68</f>
        <v>0</v>
      </c>
      <c r="AI68" s="286">
        <f>'ADJ DETAIL-INPUT'!AM68</f>
        <v>0</v>
      </c>
      <c r="AJ68" s="286">
        <f>'ADJ DETAIL-INPUT'!AN68</f>
        <v>0</v>
      </c>
      <c r="AK68" s="286">
        <f>'ADJ DETAIL-INPUT'!AO68</f>
        <v>-705.36729550666996</v>
      </c>
      <c r="AL68" s="286" t="e">
        <f>'ADJ DETAIL-INPUT'!#REF!</f>
        <v>#REF!</v>
      </c>
      <c r="AM68" s="286">
        <f>'ADJ DETAIL-INPUT'!AR68</f>
        <v>0</v>
      </c>
      <c r="AN68" s="286">
        <f>'ADJ DETAIL-INPUT'!AS68</f>
        <v>0</v>
      </c>
      <c r="AO68" s="286">
        <f>'ADJ DETAIL-INPUT'!AT68</f>
        <v>0</v>
      </c>
      <c r="AP68" s="286">
        <f>'ADJ DETAIL-INPUT'!AU68</f>
        <v>0</v>
      </c>
      <c r="AQ68" s="286">
        <f>'ADJ DETAIL-INPUT'!AW68</f>
        <v>0</v>
      </c>
    </row>
    <row r="69" spans="1:43" s="10" customFormat="1">
      <c r="A69" s="11">
        <f>'ADJ DETAIL-INPUT'!A69</f>
        <v>40</v>
      </c>
      <c r="C69" s="10" t="str">
        <f>'ADJ DETAIL-INPUT'!C69</f>
        <v xml:space="preserve">Distribution  </v>
      </c>
      <c r="E69" s="164">
        <f>'ADJ DETAIL-INPUT'!E69</f>
        <v>-248229</v>
      </c>
      <c r="F69" s="286">
        <f>'ADJ DETAIL-INPUT'!F69</f>
        <v>0</v>
      </c>
      <c r="G69" s="286">
        <f>'ADJ DETAIL-INPUT'!G69</f>
        <v>0</v>
      </c>
      <c r="H69" s="286">
        <f>'ADJ DETAIL-INPUT'!H69</f>
        <v>0</v>
      </c>
      <c r="I69" s="286">
        <f>'ADJ DETAIL-INPUT'!I69</f>
        <v>0</v>
      </c>
      <c r="J69" s="286">
        <f>'ADJ DETAIL-INPUT'!J69</f>
        <v>0</v>
      </c>
      <c r="K69" s="286">
        <f>'ADJ DETAIL-INPUT'!K69</f>
        <v>0</v>
      </c>
      <c r="L69" s="286">
        <f>'ADJ DETAIL-INPUT'!L69</f>
        <v>0</v>
      </c>
      <c r="M69" s="286">
        <f>'ADJ DETAIL-INPUT'!M69</f>
        <v>0</v>
      </c>
      <c r="N69" s="286">
        <f>'ADJ DETAIL-INPUT'!N69</f>
        <v>0</v>
      </c>
      <c r="O69" s="286">
        <f>'ADJ DETAIL-INPUT'!O69</f>
        <v>0</v>
      </c>
      <c r="P69" s="286">
        <f>'ADJ DETAIL-INPUT'!P69</f>
        <v>0</v>
      </c>
      <c r="Q69" s="286">
        <f>'ADJ DETAIL-INPUT'!Q69</f>
        <v>0</v>
      </c>
      <c r="R69" s="286">
        <f>'ADJ DETAIL-INPUT'!R69</f>
        <v>0</v>
      </c>
      <c r="S69" s="286">
        <f>'ADJ DETAIL-INPUT'!S69</f>
        <v>0</v>
      </c>
      <c r="T69" s="286">
        <f>'ADJ DETAIL-INPUT'!T69</f>
        <v>0</v>
      </c>
      <c r="U69" s="286">
        <f>'ADJ DETAIL-INPUT'!U69</f>
        <v>0</v>
      </c>
      <c r="V69" s="286">
        <f>'ADJ DETAIL-INPUT'!V69</f>
        <v>0</v>
      </c>
      <c r="W69" s="286">
        <f>'ADJ DETAIL-INPUT'!W69</f>
        <v>0</v>
      </c>
      <c r="X69" s="286">
        <f>'ADJ DETAIL-INPUT'!X69</f>
        <v>0</v>
      </c>
      <c r="Y69" s="286">
        <f>'ADJ DETAIL-INPUT'!Z69</f>
        <v>0</v>
      </c>
      <c r="Z69" s="286">
        <f>'ADJ DETAIL-INPUT'!AD69</f>
        <v>0</v>
      </c>
      <c r="AA69" s="286">
        <f>'ADJ DETAIL-INPUT'!AE69</f>
        <v>0</v>
      </c>
      <c r="AB69" s="286">
        <f>'ADJ DETAIL-INPUT'!AF69</f>
        <v>0</v>
      </c>
      <c r="AC69" s="286">
        <f>'ADJ DETAIL-INPUT'!AG69</f>
        <v>0</v>
      </c>
      <c r="AD69" s="286">
        <f>'ADJ DETAIL-INPUT'!AH69</f>
        <v>0</v>
      </c>
      <c r="AE69" s="286">
        <f>'ADJ DETAIL-INPUT'!AI69</f>
        <v>0</v>
      </c>
      <c r="AF69" s="286">
        <f>'ADJ DETAIL-INPUT'!AJ69</f>
        <v>0</v>
      </c>
      <c r="AG69" s="286">
        <f>'ADJ DETAIL-INPUT'!AK69</f>
        <v>0</v>
      </c>
      <c r="AH69" s="286">
        <f>'ADJ DETAIL-INPUT'!AL69</f>
        <v>0</v>
      </c>
      <c r="AI69" s="286">
        <f>'ADJ DETAIL-INPUT'!AM69</f>
        <v>0</v>
      </c>
      <c r="AJ69" s="286">
        <f>'ADJ DETAIL-INPUT'!AN69</f>
        <v>0</v>
      </c>
      <c r="AK69" s="286">
        <f>'ADJ DETAIL-INPUT'!AO69</f>
        <v>-14474.0759305182</v>
      </c>
      <c r="AL69" s="286" t="e">
        <f>'ADJ DETAIL-INPUT'!#REF!</f>
        <v>#REF!</v>
      </c>
      <c r="AM69" s="286">
        <f>'ADJ DETAIL-INPUT'!AR69</f>
        <v>-114.07160918333332</v>
      </c>
      <c r="AN69" s="286">
        <f>'ADJ DETAIL-INPUT'!AS69</f>
        <v>0</v>
      </c>
      <c r="AO69" s="286">
        <f>'ADJ DETAIL-INPUT'!AT69</f>
        <v>0</v>
      </c>
      <c r="AP69" s="286">
        <f>'ADJ DETAIL-INPUT'!AU69</f>
        <v>0</v>
      </c>
      <c r="AQ69" s="286">
        <f>'ADJ DETAIL-INPUT'!AW69</f>
        <v>0</v>
      </c>
    </row>
    <row r="70" spans="1:43" s="10" customFormat="1">
      <c r="A70" s="11">
        <f>'ADJ DETAIL-INPUT'!A70</f>
        <v>41</v>
      </c>
      <c r="C70" s="10" t="str">
        <f>'ADJ DETAIL-INPUT'!C70</f>
        <v xml:space="preserve">General  </v>
      </c>
      <c r="E70" s="164">
        <f>'ADJ DETAIL-INPUT'!E70</f>
        <v>-63732</v>
      </c>
      <c r="F70" s="286">
        <f>'ADJ DETAIL-INPUT'!F70</f>
        <v>0</v>
      </c>
      <c r="G70" s="286">
        <f>'ADJ DETAIL-INPUT'!G70</f>
        <v>0</v>
      </c>
      <c r="H70" s="286">
        <f>'ADJ DETAIL-INPUT'!H70</f>
        <v>0</v>
      </c>
      <c r="I70" s="286">
        <f>'ADJ DETAIL-INPUT'!I70</f>
        <v>0</v>
      </c>
      <c r="J70" s="286">
        <f>'ADJ DETAIL-INPUT'!J70</f>
        <v>0</v>
      </c>
      <c r="K70" s="286">
        <f>'ADJ DETAIL-INPUT'!K70</f>
        <v>0</v>
      </c>
      <c r="L70" s="286">
        <f>'ADJ DETAIL-INPUT'!L70</f>
        <v>0</v>
      </c>
      <c r="M70" s="286">
        <f>'ADJ DETAIL-INPUT'!M70</f>
        <v>0</v>
      </c>
      <c r="N70" s="286">
        <f>'ADJ DETAIL-INPUT'!N70</f>
        <v>0</v>
      </c>
      <c r="O70" s="286">
        <f>'ADJ DETAIL-INPUT'!O70</f>
        <v>0</v>
      </c>
      <c r="P70" s="286">
        <f>'ADJ DETAIL-INPUT'!P70</f>
        <v>0</v>
      </c>
      <c r="Q70" s="286">
        <f>'ADJ DETAIL-INPUT'!Q70</f>
        <v>0</v>
      </c>
      <c r="R70" s="286">
        <f>'ADJ DETAIL-INPUT'!R70</f>
        <v>0</v>
      </c>
      <c r="S70" s="286">
        <f>'ADJ DETAIL-INPUT'!S70</f>
        <v>0</v>
      </c>
      <c r="T70" s="286">
        <f>'ADJ DETAIL-INPUT'!T70</f>
        <v>0</v>
      </c>
      <c r="U70" s="286">
        <f>'ADJ DETAIL-INPUT'!U70</f>
        <v>0</v>
      </c>
      <c r="V70" s="286">
        <f>'ADJ DETAIL-INPUT'!V70</f>
        <v>0</v>
      </c>
      <c r="W70" s="286">
        <f>'ADJ DETAIL-INPUT'!W70</f>
        <v>0</v>
      </c>
      <c r="X70" s="286">
        <f>'ADJ DETAIL-INPUT'!X70</f>
        <v>0</v>
      </c>
      <c r="Y70" s="286">
        <f>'ADJ DETAIL-INPUT'!Z70</f>
        <v>0</v>
      </c>
      <c r="Z70" s="286">
        <f>'ADJ DETAIL-INPUT'!AD70</f>
        <v>0</v>
      </c>
      <c r="AA70" s="286">
        <f>'ADJ DETAIL-INPUT'!AE70</f>
        <v>0</v>
      </c>
      <c r="AB70" s="286">
        <f>'ADJ DETAIL-INPUT'!AF70</f>
        <v>0</v>
      </c>
      <c r="AC70" s="286">
        <f>'ADJ DETAIL-INPUT'!AG70</f>
        <v>0</v>
      </c>
      <c r="AD70" s="286">
        <f>'ADJ DETAIL-INPUT'!AH70</f>
        <v>0</v>
      </c>
      <c r="AE70" s="286">
        <f>'ADJ DETAIL-INPUT'!AI70</f>
        <v>0</v>
      </c>
      <c r="AF70" s="286">
        <f>'ADJ DETAIL-INPUT'!AJ70</f>
        <v>0</v>
      </c>
      <c r="AG70" s="286">
        <f>'ADJ DETAIL-INPUT'!AK70</f>
        <v>0</v>
      </c>
      <c r="AH70" s="286">
        <f>'ADJ DETAIL-INPUT'!AL70</f>
        <v>0</v>
      </c>
      <c r="AI70" s="286">
        <f>'ADJ DETAIL-INPUT'!AM70</f>
        <v>0</v>
      </c>
      <c r="AJ70" s="286">
        <f>'ADJ DETAIL-INPUT'!AN70</f>
        <v>0</v>
      </c>
      <c r="AK70" s="286">
        <f>'ADJ DETAIL-INPUT'!AO70</f>
        <v>-2207.4069644691494</v>
      </c>
      <c r="AL70" s="286" t="e">
        <f>'ADJ DETAIL-INPUT'!#REF!</f>
        <v>#REF!</v>
      </c>
      <c r="AM70" s="286">
        <f>'ADJ DETAIL-INPUT'!AR70</f>
        <v>-5.3309700689810342E-2</v>
      </c>
      <c r="AN70" s="286">
        <f>'ADJ DETAIL-INPUT'!AS70</f>
        <v>0</v>
      </c>
      <c r="AO70" s="286">
        <f>'ADJ DETAIL-INPUT'!AT70</f>
        <v>0</v>
      </c>
      <c r="AP70" s="286">
        <f>'ADJ DETAIL-INPUT'!AU70</f>
        <v>0</v>
      </c>
      <c r="AQ70" s="286">
        <f>'ADJ DETAIL-INPUT'!AW70</f>
        <v>0</v>
      </c>
    </row>
    <row r="71" spans="1:43" s="10" customFormat="1">
      <c r="A71" s="11">
        <f>'ADJ DETAIL-INPUT'!A71</f>
        <v>42</v>
      </c>
      <c r="B71" s="10" t="str">
        <f>'ADJ DETAIL-INPUT'!B71</f>
        <v>Total Accumulated Depreciation</v>
      </c>
      <c r="E71" s="348">
        <f>'ADJ DETAIL-INPUT'!E71</f>
        <v>-780322</v>
      </c>
      <c r="F71" s="348">
        <f>'ADJ DETAIL-INPUT'!F71</f>
        <v>0</v>
      </c>
      <c r="G71" s="348">
        <f>'ADJ DETAIL-INPUT'!G71</f>
        <v>0</v>
      </c>
      <c r="H71" s="348">
        <f>'ADJ DETAIL-INPUT'!H71</f>
        <v>0</v>
      </c>
      <c r="I71" s="348">
        <f>'ADJ DETAIL-INPUT'!I71</f>
        <v>0</v>
      </c>
      <c r="J71" s="348">
        <f>'ADJ DETAIL-INPUT'!J71</f>
        <v>0</v>
      </c>
      <c r="K71" s="348">
        <f>'ADJ DETAIL-INPUT'!K71</f>
        <v>0</v>
      </c>
      <c r="L71" s="348">
        <f>'ADJ DETAIL-INPUT'!L71</f>
        <v>0</v>
      </c>
      <c r="M71" s="348">
        <f>'ADJ DETAIL-INPUT'!M71</f>
        <v>0</v>
      </c>
      <c r="N71" s="348">
        <f>'ADJ DETAIL-INPUT'!N71</f>
        <v>0</v>
      </c>
      <c r="O71" s="348">
        <f>'ADJ DETAIL-INPUT'!O71</f>
        <v>0</v>
      </c>
      <c r="P71" s="348">
        <f>'ADJ DETAIL-INPUT'!P71</f>
        <v>0</v>
      </c>
      <c r="Q71" s="348">
        <f>'ADJ DETAIL-INPUT'!Q71</f>
        <v>0</v>
      </c>
      <c r="R71" s="348">
        <f>'ADJ DETAIL-INPUT'!R71</f>
        <v>0</v>
      </c>
      <c r="S71" s="348">
        <f>'ADJ DETAIL-INPUT'!S71</f>
        <v>0</v>
      </c>
      <c r="T71" s="348">
        <f>'ADJ DETAIL-INPUT'!T71</f>
        <v>0</v>
      </c>
      <c r="U71" s="348">
        <f>'ADJ DETAIL-INPUT'!U71</f>
        <v>0</v>
      </c>
      <c r="V71" s="348">
        <f>'ADJ DETAIL-INPUT'!V71</f>
        <v>0</v>
      </c>
      <c r="W71" s="348">
        <f>'ADJ DETAIL-INPUT'!W71</f>
        <v>0</v>
      </c>
      <c r="X71" s="348">
        <f>'ADJ DETAIL-INPUT'!X71</f>
        <v>0</v>
      </c>
      <c r="Y71" s="348">
        <f>'ADJ DETAIL-INPUT'!Z71</f>
        <v>0</v>
      </c>
      <c r="Z71" s="348">
        <f>'ADJ DETAIL-INPUT'!AD71</f>
        <v>0</v>
      </c>
      <c r="AA71" s="348">
        <f>'ADJ DETAIL-INPUT'!AE71</f>
        <v>0</v>
      </c>
      <c r="AB71" s="348">
        <f>'ADJ DETAIL-INPUT'!AF71</f>
        <v>0</v>
      </c>
      <c r="AC71" s="348">
        <f>'ADJ DETAIL-INPUT'!AG71</f>
        <v>0</v>
      </c>
      <c r="AD71" s="348">
        <f>'ADJ DETAIL-INPUT'!AH71</f>
        <v>0</v>
      </c>
      <c r="AE71" s="348">
        <f>'ADJ DETAIL-INPUT'!AI71</f>
        <v>0</v>
      </c>
      <c r="AF71" s="348">
        <f>'ADJ DETAIL-INPUT'!AJ71</f>
        <v>0</v>
      </c>
      <c r="AG71" s="348">
        <f>'ADJ DETAIL-INPUT'!AK71</f>
        <v>0</v>
      </c>
      <c r="AH71" s="348">
        <f>'ADJ DETAIL-INPUT'!AL71</f>
        <v>0</v>
      </c>
      <c r="AI71" s="348">
        <f>'ADJ DETAIL-INPUT'!AM71</f>
        <v>0</v>
      </c>
      <c r="AJ71" s="348">
        <f>'ADJ DETAIL-INPUT'!AN71</f>
        <v>0</v>
      </c>
      <c r="AK71" s="348">
        <f>'ADJ DETAIL-INPUT'!AO71</f>
        <v>-23697.927341409129</v>
      </c>
      <c r="AL71" s="348" t="e">
        <f>'ADJ DETAIL-INPUT'!#REF!</f>
        <v>#REF!</v>
      </c>
      <c r="AM71" s="348">
        <f>'ADJ DETAIL-INPUT'!AR71</f>
        <v>-4062.8140537247145</v>
      </c>
      <c r="AN71" s="348">
        <f>'ADJ DETAIL-INPUT'!AS71</f>
        <v>0</v>
      </c>
      <c r="AO71" s="348">
        <f>'ADJ DETAIL-INPUT'!AT71</f>
        <v>0</v>
      </c>
      <c r="AP71" s="348">
        <f>'ADJ DETAIL-INPUT'!AU71</f>
        <v>0</v>
      </c>
      <c r="AQ71" s="348">
        <f>'ADJ DETAIL-INPUT'!AW71</f>
        <v>0</v>
      </c>
    </row>
    <row r="72" spans="1:43" s="10" customFormat="1">
      <c r="A72" s="11">
        <f>'ADJ DETAIL-INPUT'!A72</f>
        <v>43</v>
      </c>
      <c r="B72" s="10" t="str">
        <f>'ADJ DETAIL-INPUT'!B72</f>
        <v xml:space="preserve">NET PLANT </v>
      </c>
      <c r="E72" s="348">
        <f>'ADJ DETAIL-INPUT'!E72</f>
        <v>1461989</v>
      </c>
      <c r="F72" s="348">
        <f>'ADJ DETAIL-INPUT'!F72</f>
        <v>0</v>
      </c>
      <c r="G72" s="348">
        <f>'ADJ DETAIL-INPUT'!G72</f>
        <v>0</v>
      </c>
      <c r="H72" s="348">
        <f>'ADJ DETAIL-INPUT'!H72</f>
        <v>0</v>
      </c>
      <c r="I72" s="348">
        <f>'ADJ DETAIL-INPUT'!I72</f>
        <v>0</v>
      </c>
      <c r="J72" s="348">
        <f>'ADJ DETAIL-INPUT'!J72</f>
        <v>0</v>
      </c>
      <c r="K72" s="348">
        <f>'ADJ DETAIL-INPUT'!K72</f>
        <v>0</v>
      </c>
      <c r="L72" s="348">
        <f>'ADJ DETAIL-INPUT'!L72</f>
        <v>0</v>
      </c>
      <c r="M72" s="348">
        <f>'ADJ DETAIL-INPUT'!M72</f>
        <v>0</v>
      </c>
      <c r="N72" s="348">
        <f>'ADJ DETAIL-INPUT'!N72</f>
        <v>0</v>
      </c>
      <c r="O72" s="348">
        <f>'ADJ DETAIL-INPUT'!O72</f>
        <v>0</v>
      </c>
      <c r="P72" s="348">
        <f>'ADJ DETAIL-INPUT'!P72</f>
        <v>0</v>
      </c>
      <c r="Q72" s="348">
        <f>'ADJ DETAIL-INPUT'!Q72</f>
        <v>0</v>
      </c>
      <c r="R72" s="348">
        <f>'ADJ DETAIL-INPUT'!R72</f>
        <v>0</v>
      </c>
      <c r="S72" s="348">
        <f>'ADJ DETAIL-INPUT'!S72</f>
        <v>0</v>
      </c>
      <c r="T72" s="348">
        <f>'ADJ DETAIL-INPUT'!T72</f>
        <v>0</v>
      </c>
      <c r="U72" s="348">
        <f>'ADJ DETAIL-INPUT'!U72</f>
        <v>0</v>
      </c>
      <c r="V72" s="348">
        <f>'ADJ DETAIL-INPUT'!V72</f>
        <v>0</v>
      </c>
      <c r="W72" s="348">
        <f>'ADJ DETAIL-INPUT'!W72</f>
        <v>0</v>
      </c>
      <c r="X72" s="348">
        <f>'ADJ DETAIL-INPUT'!X72</f>
        <v>0</v>
      </c>
      <c r="Y72" s="348">
        <f>'ADJ DETAIL-INPUT'!Z72</f>
        <v>0</v>
      </c>
      <c r="Z72" s="348">
        <f>'ADJ DETAIL-INPUT'!AD72</f>
        <v>0</v>
      </c>
      <c r="AA72" s="348">
        <f>'ADJ DETAIL-INPUT'!AE72</f>
        <v>0</v>
      </c>
      <c r="AB72" s="348">
        <f>'ADJ DETAIL-INPUT'!AF72</f>
        <v>0</v>
      </c>
      <c r="AC72" s="348">
        <f>'ADJ DETAIL-INPUT'!AG72</f>
        <v>0</v>
      </c>
      <c r="AD72" s="348">
        <f>'ADJ DETAIL-INPUT'!AH72</f>
        <v>0</v>
      </c>
      <c r="AE72" s="348">
        <f>'ADJ DETAIL-INPUT'!AI72</f>
        <v>0</v>
      </c>
      <c r="AF72" s="348">
        <f>'ADJ DETAIL-INPUT'!AJ72</f>
        <v>0</v>
      </c>
      <c r="AG72" s="348">
        <f>'ADJ DETAIL-INPUT'!AK72</f>
        <v>0</v>
      </c>
      <c r="AH72" s="348">
        <f>'ADJ DETAIL-INPUT'!AL72</f>
        <v>0</v>
      </c>
      <c r="AI72" s="348">
        <f>'ADJ DETAIL-INPUT'!AM72</f>
        <v>0</v>
      </c>
      <c r="AJ72" s="348">
        <f>'ADJ DETAIL-INPUT'!AN72</f>
        <v>0</v>
      </c>
      <c r="AK72" s="348">
        <f>'ADJ DETAIL-INPUT'!AO72</f>
        <v>48707.799421310352</v>
      </c>
      <c r="AL72" s="348" t="e">
        <f>'ADJ DETAIL-INPUT'!#REF!</f>
        <v>#REF!</v>
      </c>
      <c r="AM72" s="348">
        <f>'ADJ DETAIL-INPUT'!AR72</f>
        <v>62435.338104278628</v>
      </c>
      <c r="AN72" s="348">
        <f>'ADJ DETAIL-INPUT'!AS72</f>
        <v>0</v>
      </c>
      <c r="AO72" s="348">
        <f>'ADJ DETAIL-INPUT'!AT72</f>
        <v>0</v>
      </c>
      <c r="AP72" s="348">
        <f>'ADJ DETAIL-INPUT'!AU72</f>
        <v>0</v>
      </c>
      <c r="AQ72" s="348">
        <f>'ADJ DETAIL-INPUT'!AW72</f>
        <v>0</v>
      </c>
    </row>
    <row r="73" spans="1:43" s="10" customFormat="1" ht="6.75" customHeight="1">
      <c r="A73" s="11"/>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row>
    <row r="74" spans="1:43" s="10" customFormat="1">
      <c r="A74" s="12">
        <f>'ADJ DETAIL-INPUT'!A74</f>
        <v>44</v>
      </c>
      <c r="B74" s="10" t="str">
        <f>'ADJ DETAIL-INPUT'!B74</f>
        <v xml:space="preserve">DEFERRED TAXES  </v>
      </c>
      <c r="E74" s="238">
        <f>'ADJ DETAIL-INPUT'!E74</f>
        <v>-238376</v>
      </c>
      <c r="F74" s="288">
        <f>'ADJ DETAIL-INPUT'!F74</f>
        <v>-6009</v>
      </c>
      <c r="G74" s="288">
        <f>'ADJ DETAIL-INPUT'!G74</f>
        <v>0</v>
      </c>
      <c r="H74" s="288">
        <f>'ADJ DETAIL-INPUT'!H74</f>
        <v>0</v>
      </c>
      <c r="I74" s="288">
        <f>'ADJ DETAIL-INPUT'!I74</f>
        <v>0</v>
      </c>
      <c r="J74" s="288">
        <f>'ADJ DETAIL-INPUT'!J74</f>
        <v>0</v>
      </c>
      <c r="K74" s="288">
        <f>'ADJ DETAIL-INPUT'!K74</f>
        <v>0</v>
      </c>
      <c r="L74" s="288">
        <f>'ADJ DETAIL-INPUT'!L74</f>
        <v>0</v>
      </c>
      <c r="M74" s="288">
        <f>'ADJ DETAIL-INPUT'!M74</f>
        <v>0</v>
      </c>
      <c r="N74" s="288">
        <f>'ADJ DETAIL-INPUT'!N74</f>
        <v>0</v>
      </c>
      <c r="O74" s="288">
        <f>'ADJ DETAIL-INPUT'!O74</f>
        <v>0</v>
      </c>
      <c r="P74" s="288">
        <f>'ADJ DETAIL-INPUT'!P74</f>
        <v>0</v>
      </c>
      <c r="Q74" s="288">
        <f>'ADJ DETAIL-INPUT'!Q74</f>
        <v>0</v>
      </c>
      <c r="R74" s="288">
        <f>'ADJ DETAIL-INPUT'!R74</f>
        <v>0</v>
      </c>
      <c r="S74" s="288">
        <f>'ADJ DETAIL-INPUT'!S74</f>
        <v>0</v>
      </c>
      <c r="T74" s="288">
        <f>'ADJ DETAIL-INPUT'!T74</f>
        <v>0</v>
      </c>
      <c r="U74" s="288">
        <f>'ADJ DETAIL-INPUT'!U74</f>
        <v>0</v>
      </c>
      <c r="V74" s="288">
        <f>'ADJ DETAIL-INPUT'!V74</f>
        <v>0</v>
      </c>
      <c r="W74" s="288">
        <f>'ADJ DETAIL-INPUT'!W74</f>
        <v>0</v>
      </c>
      <c r="X74" s="288">
        <f>'ADJ DETAIL-INPUT'!X74</f>
        <v>0</v>
      </c>
      <c r="Y74" s="288">
        <f>'ADJ DETAIL-INPUT'!Z74</f>
        <v>0</v>
      </c>
      <c r="Z74" s="288">
        <f>'ADJ DETAIL-INPUT'!AD74</f>
        <v>0</v>
      </c>
      <c r="AA74" s="288">
        <f>'ADJ DETAIL-INPUT'!AE74</f>
        <v>0</v>
      </c>
      <c r="AB74" s="288">
        <f>'ADJ DETAIL-INPUT'!AF74</f>
        <v>0</v>
      </c>
      <c r="AC74" s="288">
        <f>'ADJ DETAIL-INPUT'!AG74</f>
        <v>0</v>
      </c>
      <c r="AD74" s="288">
        <f>'ADJ DETAIL-INPUT'!AH74</f>
        <v>0</v>
      </c>
      <c r="AE74" s="288">
        <f>'ADJ DETAIL-INPUT'!AI74</f>
        <v>0</v>
      </c>
      <c r="AF74" s="288">
        <f>'ADJ DETAIL-INPUT'!AJ74</f>
        <v>0</v>
      </c>
      <c r="AG74" s="288">
        <f>'ADJ DETAIL-INPUT'!AK74</f>
        <v>0</v>
      </c>
      <c r="AH74" s="288">
        <f>'ADJ DETAIL-INPUT'!AL74</f>
        <v>0</v>
      </c>
      <c r="AI74" s="288">
        <f>'ADJ DETAIL-INPUT'!AM74</f>
        <v>0</v>
      </c>
      <c r="AJ74" s="288">
        <f>'ADJ DETAIL-INPUT'!AN74</f>
        <v>0</v>
      </c>
      <c r="AK74" s="288">
        <f>'ADJ DETAIL-INPUT'!AO74</f>
        <v>-53079.000000000007</v>
      </c>
      <c r="AL74" s="288" t="e">
        <f>'ADJ DETAIL-INPUT'!#REF!</f>
        <v>#REF!</v>
      </c>
      <c r="AM74" s="288">
        <f>'ADJ DETAIL-INPUT'!AR74</f>
        <v>-4340</v>
      </c>
      <c r="AN74" s="288">
        <f>'ADJ DETAIL-INPUT'!AS74</f>
        <v>0</v>
      </c>
      <c r="AO74" s="288">
        <f>'ADJ DETAIL-INPUT'!AT74</f>
        <v>0</v>
      </c>
      <c r="AP74" s="288">
        <f>'ADJ DETAIL-INPUT'!AU74</f>
        <v>0</v>
      </c>
      <c r="AQ74" s="288">
        <f>'ADJ DETAIL-INPUT'!AW74</f>
        <v>0</v>
      </c>
    </row>
    <row r="75" spans="1:43" s="10" customFormat="1">
      <c r="A75" s="12">
        <f>'ADJ DETAIL-INPUT'!A75</f>
        <v>45</v>
      </c>
      <c r="C75" s="10" t="str">
        <f>'ADJ DETAIL-INPUT'!C75</f>
        <v>Net Plant After DFIT</v>
      </c>
      <c r="E75" s="237">
        <f>'ADJ DETAIL-INPUT'!E75</f>
        <v>1223613</v>
      </c>
      <c r="F75" s="237">
        <f>'ADJ DETAIL-INPUT'!F75</f>
        <v>-6009</v>
      </c>
      <c r="G75" s="237">
        <f>'ADJ DETAIL-INPUT'!G75</f>
        <v>0</v>
      </c>
      <c r="H75" s="237">
        <f>'ADJ DETAIL-INPUT'!H75</f>
        <v>0</v>
      </c>
      <c r="I75" s="237">
        <f>'ADJ DETAIL-INPUT'!I75</f>
        <v>0</v>
      </c>
      <c r="J75" s="237">
        <f>'ADJ DETAIL-INPUT'!J75</f>
        <v>0</v>
      </c>
      <c r="K75" s="237">
        <f>'ADJ DETAIL-INPUT'!K75</f>
        <v>0</v>
      </c>
      <c r="L75" s="237">
        <f>'ADJ DETAIL-INPUT'!L75</f>
        <v>0</v>
      </c>
      <c r="M75" s="237">
        <f>'ADJ DETAIL-INPUT'!M75</f>
        <v>0</v>
      </c>
      <c r="N75" s="237">
        <f>'ADJ DETAIL-INPUT'!N75</f>
        <v>0</v>
      </c>
      <c r="O75" s="237">
        <f>'ADJ DETAIL-INPUT'!O75</f>
        <v>0</v>
      </c>
      <c r="P75" s="237">
        <f>'ADJ DETAIL-INPUT'!P75</f>
        <v>0</v>
      </c>
      <c r="Q75" s="237">
        <f>'ADJ DETAIL-INPUT'!Q75</f>
        <v>0</v>
      </c>
      <c r="R75" s="237">
        <f>'ADJ DETAIL-INPUT'!R75</f>
        <v>0</v>
      </c>
      <c r="S75" s="237">
        <f>'ADJ DETAIL-INPUT'!S75</f>
        <v>0</v>
      </c>
      <c r="T75" s="237">
        <f>'ADJ DETAIL-INPUT'!T75</f>
        <v>0</v>
      </c>
      <c r="U75" s="237">
        <f>'ADJ DETAIL-INPUT'!U75</f>
        <v>0</v>
      </c>
      <c r="V75" s="237">
        <f>'ADJ DETAIL-INPUT'!V75</f>
        <v>0</v>
      </c>
      <c r="W75" s="237">
        <f>'ADJ DETAIL-INPUT'!W75</f>
        <v>0</v>
      </c>
      <c r="X75" s="237">
        <f>'ADJ DETAIL-INPUT'!X75</f>
        <v>0</v>
      </c>
      <c r="Y75" s="237">
        <f>'ADJ DETAIL-INPUT'!Z75</f>
        <v>0</v>
      </c>
      <c r="Z75" s="237">
        <f>'ADJ DETAIL-INPUT'!AD75</f>
        <v>0</v>
      </c>
      <c r="AA75" s="237">
        <f>'ADJ DETAIL-INPUT'!AE75</f>
        <v>0</v>
      </c>
      <c r="AB75" s="237">
        <f>'ADJ DETAIL-INPUT'!AF75</f>
        <v>0</v>
      </c>
      <c r="AC75" s="237">
        <f>'ADJ DETAIL-INPUT'!AG75</f>
        <v>0</v>
      </c>
      <c r="AD75" s="237">
        <f>'ADJ DETAIL-INPUT'!AH75</f>
        <v>0</v>
      </c>
      <c r="AE75" s="237">
        <f>'ADJ DETAIL-INPUT'!AI75</f>
        <v>0</v>
      </c>
      <c r="AF75" s="237">
        <f>'ADJ DETAIL-INPUT'!AJ75</f>
        <v>0</v>
      </c>
      <c r="AG75" s="237">
        <f>'ADJ DETAIL-INPUT'!AK75</f>
        <v>0</v>
      </c>
      <c r="AH75" s="237">
        <f>'ADJ DETAIL-INPUT'!AL75</f>
        <v>0</v>
      </c>
      <c r="AI75" s="237">
        <f>'ADJ DETAIL-INPUT'!AM75</f>
        <v>0</v>
      </c>
      <c r="AJ75" s="237">
        <f>'ADJ DETAIL-INPUT'!AN75</f>
        <v>0</v>
      </c>
      <c r="AK75" s="237">
        <f>'ADJ DETAIL-INPUT'!AO75</f>
        <v>-4371.2005786896552</v>
      </c>
      <c r="AL75" s="237" t="e">
        <f>'ADJ DETAIL-INPUT'!#REF!</f>
        <v>#REF!</v>
      </c>
      <c r="AM75" s="237">
        <f>'ADJ DETAIL-INPUT'!AR75</f>
        <v>58095.338104278628</v>
      </c>
      <c r="AN75" s="237">
        <f>'ADJ DETAIL-INPUT'!AS75</f>
        <v>0</v>
      </c>
      <c r="AO75" s="237">
        <f>'ADJ DETAIL-INPUT'!AT75</f>
        <v>0</v>
      </c>
      <c r="AP75" s="237">
        <f>'ADJ DETAIL-INPUT'!AU75</f>
        <v>0</v>
      </c>
      <c r="AQ75" s="237">
        <f>'ADJ DETAIL-INPUT'!AW75</f>
        <v>0</v>
      </c>
    </row>
    <row r="76" spans="1:43" s="10" customFormat="1">
      <c r="A76" s="11">
        <f>'ADJ DETAIL-INPUT'!A76</f>
        <v>46</v>
      </c>
      <c r="B76" s="10" t="str">
        <f>'ADJ DETAIL-INPUT'!B76</f>
        <v>DEFERRED DEBITS AND CREDITS &amp; OTHER</v>
      </c>
      <c r="E76" s="237">
        <f>'ADJ DETAIL-INPUT'!E76</f>
        <v>11848</v>
      </c>
      <c r="F76" s="286">
        <f>'ADJ DETAIL-INPUT'!F76</f>
        <v>0</v>
      </c>
      <c r="G76" s="286">
        <f>'ADJ DETAIL-INPUT'!G76</f>
        <v>-7399</v>
      </c>
      <c r="H76" s="286">
        <f>'ADJ DETAIL-INPUT'!H76</f>
        <v>0</v>
      </c>
      <c r="I76" s="286">
        <f>'ADJ DETAIL-INPUT'!I76</f>
        <v>0</v>
      </c>
      <c r="J76" s="286">
        <f>'ADJ DETAIL-INPUT'!J76</f>
        <v>0</v>
      </c>
      <c r="K76" s="286">
        <f>'ADJ DETAIL-INPUT'!K76</f>
        <v>0</v>
      </c>
      <c r="L76" s="286">
        <f>'ADJ DETAIL-INPUT'!L76</f>
        <v>0</v>
      </c>
      <c r="M76" s="286">
        <f>'ADJ DETAIL-INPUT'!M76</f>
        <v>0</v>
      </c>
      <c r="N76" s="286">
        <f>'ADJ DETAIL-INPUT'!N76</f>
        <v>0</v>
      </c>
      <c r="O76" s="286">
        <f>'ADJ DETAIL-INPUT'!O76</f>
        <v>0</v>
      </c>
      <c r="P76" s="286">
        <f>'ADJ DETAIL-INPUT'!P76</f>
        <v>0</v>
      </c>
      <c r="Q76" s="286">
        <f>'ADJ DETAIL-INPUT'!Q76</f>
        <v>0</v>
      </c>
      <c r="R76" s="286">
        <f>'ADJ DETAIL-INPUT'!R76</f>
        <v>0</v>
      </c>
      <c r="S76" s="286">
        <f>'ADJ DETAIL-INPUT'!S76</f>
        <v>0</v>
      </c>
      <c r="T76" s="286">
        <f>'ADJ DETAIL-INPUT'!T76</f>
        <v>0</v>
      </c>
      <c r="U76" s="286">
        <f>'ADJ DETAIL-INPUT'!U76</f>
        <v>0</v>
      </c>
      <c r="V76" s="286">
        <f>'ADJ DETAIL-INPUT'!V76</f>
        <v>0</v>
      </c>
      <c r="W76" s="286">
        <f>'ADJ DETAIL-INPUT'!W76</f>
        <v>0</v>
      </c>
      <c r="X76" s="286">
        <f>'ADJ DETAIL-INPUT'!X76</f>
        <v>0</v>
      </c>
      <c r="Y76" s="286">
        <f>'ADJ DETAIL-INPUT'!Z76</f>
        <v>0</v>
      </c>
      <c r="Z76" s="286">
        <f>'ADJ DETAIL-INPUT'!AD76</f>
        <v>0</v>
      </c>
      <c r="AA76" s="286">
        <f>'ADJ DETAIL-INPUT'!AE76</f>
        <v>0</v>
      </c>
      <c r="AB76" s="286">
        <f>'ADJ DETAIL-INPUT'!AF76</f>
        <v>0</v>
      </c>
      <c r="AC76" s="286">
        <f>'ADJ DETAIL-INPUT'!AG76</f>
        <v>0</v>
      </c>
      <c r="AD76" s="286">
        <f>'ADJ DETAIL-INPUT'!AH76</f>
        <v>0</v>
      </c>
      <c r="AE76" s="286">
        <f>'ADJ DETAIL-INPUT'!AI76</f>
        <v>0</v>
      </c>
      <c r="AF76" s="286">
        <f>'ADJ DETAIL-INPUT'!AJ76</f>
        <v>0</v>
      </c>
      <c r="AG76" s="286">
        <f>'ADJ DETAIL-INPUT'!AK76</f>
        <v>0</v>
      </c>
      <c r="AH76" s="286">
        <f>'ADJ DETAIL-INPUT'!AL76</f>
        <v>0</v>
      </c>
      <c r="AI76" s="286">
        <f>'ADJ DETAIL-INPUT'!AM76</f>
        <v>0</v>
      </c>
      <c r="AJ76" s="286">
        <f>'ADJ DETAIL-INPUT'!AN76</f>
        <v>0</v>
      </c>
      <c r="AK76" s="286">
        <f>'ADJ DETAIL-INPUT'!AO76</f>
        <v>0</v>
      </c>
      <c r="AL76" s="286" t="e">
        <f>'ADJ DETAIL-INPUT'!#REF!</f>
        <v>#REF!</v>
      </c>
      <c r="AM76" s="286">
        <f>'ADJ DETAIL-INPUT'!AR76</f>
        <v>0</v>
      </c>
      <c r="AN76" s="286">
        <f>'ADJ DETAIL-INPUT'!AS76</f>
        <v>0</v>
      </c>
      <c r="AO76" s="286">
        <f>'ADJ DETAIL-INPUT'!AT76</f>
        <v>0</v>
      </c>
      <c r="AP76" s="286">
        <f>'ADJ DETAIL-INPUT'!AU76</f>
        <v>0</v>
      </c>
      <c r="AQ76" s="286">
        <f>'ADJ DETAIL-INPUT'!AW76</f>
        <v>0</v>
      </c>
    </row>
    <row r="77" spans="1:43" s="10" customFormat="1">
      <c r="A77" s="11">
        <f>'ADJ DETAIL-INPUT'!A77</f>
        <v>47</v>
      </c>
      <c r="B77" s="10" t="str">
        <f>'ADJ DETAIL-INPUT'!B77</f>
        <v xml:space="preserve">WORKING CAPITAL </v>
      </c>
      <c r="E77" s="237">
        <f>'ADJ DETAIL-INPUT'!E77</f>
        <v>25039</v>
      </c>
      <c r="F77" s="288">
        <f>'ADJ DETAIL-INPUT'!F77</f>
        <v>0</v>
      </c>
      <c r="G77" s="288">
        <f>'ADJ DETAIL-INPUT'!G77</f>
        <v>0</v>
      </c>
      <c r="H77" s="288">
        <f>'ADJ DETAIL-INPUT'!H77</f>
        <v>20703</v>
      </c>
      <c r="I77" s="288">
        <f>'ADJ DETAIL-INPUT'!I77</f>
        <v>0</v>
      </c>
      <c r="J77" s="288">
        <f>'ADJ DETAIL-INPUT'!J77</f>
        <v>0</v>
      </c>
      <c r="K77" s="288">
        <f>'ADJ DETAIL-INPUT'!K77</f>
        <v>0</v>
      </c>
      <c r="L77" s="288">
        <f>'ADJ DETAIL-INPUT'!L77</f>
        <v>0</v>
      </c>
      <c r="M77" s="288">
        <f>'ADJ DETAIL-INPUT'!M77</f>
        <v>0</v>
      </c>
      <c r="N77" s="288">
        <f>'ADJ DETAIL-INPUT'!N77</f>
        <v>0</v>
      </c>
      <c r="O77" s="288">
        <f>'ADJ DETAIL-INPUT'!O77</f>
        <v>0</v>
      </c>
      <c r="P77" s="288">
        <f>'ADJ DETAIL-INPUT'!P77</f>
        <v>0</v>
      </c>
      <c r="Q77" s="288">
        <f>'ADJ DETAIL-INPUT'!Q77</f>
        <v>0</v>
      </c>
      <c r="R77" s="288">
        <f>'ADJ DETAIL-INPUT'!R77</f>
        <v>0</v>
      </c>
      <c r="S77" s="288">
        <f>'ADJ DETAIL-INPUT'!S77</f>
        <v>0</v>
      </c>
      <c r="T77" s="288">
        <f>'ADJ DETAIL-INPUT'!T77</f>
        <v>0</v>
      </c>
      <c r="U77" s="288">
        <f>'ADJ DETAIL-INPUT'!U77</f>
        <v>0</v>
      </c>
      <c r="V77" s="288">
        <f>'ADJ DETAIL-INPUT'!V77</f>
        <v>0</v>
      </c>
      <c r="W77" s="288">
        <f>'ADJ DETAIL-INPUT'!W77</f>
        <v>0</v>
      </c>
      <c r="X77" s="288">
        <f>'ADJ DETAIL-INPUT'!X77</f>
        <v>0</v>
      </c>
      <c r="Y77" s="288">
        <f>'ADJ DETAIL-INPUT'!Z77</f>
        <v>0</v>
      </c>
      <c r="Z77" s="288">
        <f>'ADJ DETAIL-INPUT'!AD77</f>
        <v>0</v>
      </c>
      <c r="AA77" s="288">
        <f>'ADJ DETAIL-INPUT'!AE77</f>
        <v>0</v>
      </c>
      <c r="AB77" s="288">
        <f>'ADJ DETAIL-INPUT'!AF77</f>
        <v>0</v>
      </c>
      <c r="AC77" s="288">
        <f>'ADJ DETAIL-INPUT'!AG77</f>
        <v>0</v>
      </c>
      <c r="AD77" s="288">
        <f>'ADJ DETAIL-INPUT'!AH77</f>
        <v>0</v>
      </c>
      <c r="AE77" s="288">
        <f>'ADJ DETAIL-INPUT'!AI77</f>
        <v>0</v>
      </c>
      <c r="AF77" s="288">
        <f>'ADJ DETAIL-INPUT'!AJ77</f>
        <v>0</v>
      </c>
      <c r="AG77" s="288">
        <f>'ADJ DETAIL-INPUT'!AK77</f>
        <v>0</v>
      </c>
      <c r="AH77" s="288">
        <f>'ADJ DETAIL-INPUT'!AL77</f>
        <v>0</v>
      </c>
      <c r="AI77" s="288">
        <f>'ADJ DETAIL-INPUT'!AM77</f>
        <v>0</v>
      </c>
      <c r="AJ77" s="288">
        <f>'ADJ DETAIL-INPUT'!AN77</f>
        <v>0</v>
      </c>
      <c r="AK77" s="288">
        <f>'ADJ DETAIL-INPUT'!AO77</f>
        <v>0</v>
      </c>
      <c r="AL77" s="288" t="e">
        <f>'ADJ DETAIL-INPUT'!#REF!</f>
        <v>#REF!</v>
      </c>
      <c r="AM77" s="288">
        <f>'ADJ DETAIL-INPUT'!AR77</f>
        <v>0</v>
      </c>
      <c r="AN77" s="288">
        <f>'ADJ DETAIL-INPUT'!AS77</f>
        <v>0</v>
      </c>
      <c r="AO77" s="288">
        <f>'ADJ DETAIL-INPUT'!AT77</f>
        <v>0</v>
      </c>
      <c r="AP77" s="288">
        <f>'ADJ DETAIL-INPUT'!AU77</f>
        <v>0</v>
      </c>
      <c r="AQ77" s="288">
        <f>'ADJ DETAIL-INPUT'!AW77</f>
        <v>0</v>
      </c>
    </row>
    <row r="78" spans="1:43" s="10" customFormat="1" ht="6.75" customHeight="1">
      <c r="A78" s="12"/>
      <c r="E78" s="348">
        <f>'ADJ DETAIL-INPUT'!E78</f>
        <v>0</v>
      </c>
      <c r="F78" s="221">
        <f>'ADJ DETAIL-INPUT'!F78</f>
        <v>0</v>
      </c>
      <c r="G78" s="221">
        <f>'ADJ DETAIL-INPUT'!G78</f>
        <v>0</v>
      </c>
      <c r="H78" s="221">
        <f>'ADJ DETAIL-INPUT'!H78</f>
        <v>0</v>
      </c>
      <c r="I78" s="221">
        <f>'ADJ DETAIL-INPUT'!I78</f>
        <v>0</v>
      </c>
      <c r="J78" s="221">
        <f>'ADJ DETAIL-INPUT'!J78</f>
        <v>0</v>
      </c>
      <c r="K78" s="221">
        <f>'ADJ DETAIL-INPUT'!K78</f>
        <v>0</v>
      </c>
      <c r="L78" s="221">
        <f>'ADJ DETAIL-INPUT'!L78</f>
        <v>0</v>
      </c>
      <c r="M78" s="221">
        <f>'ADJ DETAIL-INPUT'!M78</f>
        <v>0</v>
      </c>
      <c r="N78" s="221">
        <f>'ADJ DETAIL-INPUT'!N78</f>
        <v>0</v>
      </c>
      <c r="O78" s="221">
        <f>'ADJ DETAIL-INPUT'!O78</f>
        <v>0</v>
      </c>
      <c r="P78" s="221">
        <f>'ADJ DETAIL-INPUT'!P78</f>
        <v>0</v>
      </c>
      <c r="Q78" s="221">
        <f>'ADJ DETAIL-INPUT'!Q78</f>
        <v>0</v>
      </c>
      <c r="R78" s="221">
        <f>'ADJ DETAIL-INPUT'!R78</f>
        <v>0</v>
      </c>
      <c r="S78" s="221">
        <f>'ADJ DETAIL-INPUT'!S78</f>
        <v>0</v>
      </c>
      <c r="T78" s="221">
        <f>'ADJ DETAIL-INPUT'!T78</f>
        <v>0</v>
      </c>
      <c r="U78" s="221">
        <f>'ADJ DETAIL-INPUT'!U78</f>
        <v>0</v>
      </c>
      <c r="V78" s="221">
        <f>'ADJ DETAIL-INPUT'!V78</f>
        <v>0</v>
      </c>
      <c r="W78" s="221">
        <f>'ADJ DETAIL-INPUT'!W78</f>
        <v>0</v>
      </c>
      <c r="X78" s="221">
        <f>'ADJ DETAIL-INPUT'!X78</f>
        <v>0</v>
      </c>
      <c r="Y78" s="221">
        <f>'ADJ DETAIL-INPUT'!Z78</f>
        <v>0</v>
      </c>
      <c r="Z78" s="221">
        <f>'ADJ DETAIL-INPUT'!AD78</f>
        <v>0</v>
      </c>
      <c r="AA78" s="221">
        <f>'ADJ DETAIL-INPUT'!AE78</f>
        <v>0</v>
      </c>
      <c r="AB78" s="221">
        <f>'ADJ DETAIL-INPUT'!AF78</f>
        <v>0</v>
      </c>
      <c r="AC78" s="221">
        <f>'ADJ DETAIL-INPUT'!AG78</f>
        <v>0</v>
      </c>
      <c r="AD78" s="221">
        <f>'ADJ DETAIL-INPUT'!AH78</f>
        <v>0</v>
      </c>
      <c r="AE78" s="221">
        <f>'ADJ DETAIL-INPUT'!AI78</f>
        <v>0</v>
      </c>
      <c r="AF78" s="221">
        <f>'ADJ DETAIL-INPUT'!AJ78</f>
        <v>0</v>
      </c>
      <c r="AG78" s="221">
        <f>'ADJ DETAIL-INPUT'!AK78</f>
        <v>0</v>
      </c>
      <c r="AH78" s="221">
        <f>'ADJ DETAIL-INPUT'!AL78</f>
        <v>0</v>
      </c>
      <c r="AI78" s="221">
        <f>'ADJ DETAIL-INPUT'!AM78</f>
        <v>0</v>
      </c>
      <c r="AJ78" s="221">
        <f>'ADJ DETAIL-INPUT'!AN78</f>
        <v>0</v>
      </c>
      <c r="AK78" s="221">
        <f>'ADJ DETAIL-INPUT'!AO78</f>
        <v>0</v>
      </c>
      <c r="AL78" s="221" t="e">
        <f>'ADJ DETAIL-INPUT'!#REF!</f>
        <v>#REF!</v>
      </c>
      <c r="AM78" s="221">
        <f>'ADJ DETAIL-INPUT'!AR78</f>
        <v>0</v>
      </c>
      <c r="AN78" s="221">
        <f>'ADJ DETAIL-INPUT'!AS78</f>
        <v>0</v>
      </c>
      <c r="AO78" s="221">
        <f>'ADJ DETAIL-INPUT'!AT78</f>
        <v>0</v>
      </c>
      <c r="AP78" s="221">
        <f>'ADJ DETAIL-INPUT'!AU78</f>
        <v>0</v>
      </c>
      <c r="AQ78" s="221">
        <f>'ADJ DETAIL-INPUT'!AW78</f>
        <v>0</v>
      </c>
    </row>
    <row r="79" spans="1:43" s="9" customFormat="1" ht="12.75" thickBot="1">
      <c r="A79" s="8">
        <f>'ADJ DETAIL-INPUT'!A79</f>
        <v>48</v>
      </c>
      <c r="B79" s="9" t="str">
        <f>'ADJ DETAIL-INPUT'!B79</f>
        <v xml:space="preserve">TOTAL RATE BASE  </v>
      </c>
      <c r="E79" s="351">
        <f>'ADJ DETAIL-INPUT'!E79</f>
        <v>1260500</v>
      </c>
      <c r="F79" s="351">
        <f>'ADJ DETAIL-INPUT'!F79</f>
        <v>-6009</v>
      </c>
      <c r="G79" s="351">
        <f>'ADJ DETAIL-INPUT'!G79</f>
        <v>-7399</v>
      </c>
      <c r="H79" s="351">
        <f>'ADJ DETAIL-INPUT'!H79</f>
        <v>20703</v>
      </c>
      <c r="I79" s="351">
        <f>'ADJ DETAIL-INPUT'!I79</f>
        <v>0</v>
      </c>
      <c r="J79" s="351">
        <f>'ADJ DETAIL-INPUT'!J79</f>
        <v>0</v>
      </c>
      <c r="K79" s="351">
        <f>'ADJ DETAIL-INPUT'!K79</f>
        <v>0</v>
      </c>
      <c r="L79" s="351">
        <f>'ADJ DETAIL-INPUT'!L79</f>
        <v>0</v>
      </c>
      <c r="M79" s="351">
        <f>'ADJ DETAIL-INPUT'!M79</f>
        <v>0</v>
      </c>
      <c r="N79" s="351">
        <f>'ADJ DETAIL-INPUT'!N79</f>
        <v>0</v>
      </c>
      <c r="O79" s="351">
        <f>'ADJ DETAIL-INPUT'!O79</f>
        <v>0</v>
      </c>
      <c r="P79" s="351">
        <f>'ADJ DETAIL-INPUT'!P79</f>
        <v>0</v>
      </c>
      <c r="Q79" s="351">
        <f>'ADJ DETAIL-INPUT'!Q79</f>
        <v>0</v>
      </c>
      <c r="R79" s="351">
        <f>'ADJ DETAIL-INPUT'!R79</f>
        <v>0</v>
      </c>
      <c r="S79" s="351">
        <f>'ADJ DETAIL-INPUT'!S79</f>
        <v>0</v>
      </c>
      <c r="T79" s="351">
        <f>'ADJ DETAIL-INPUT'!T79</f>
        <v>0</v>
      </c>
      <c r="U79" s="351">
        <f>'ADJ DETAIL-INPUT'!U79</f>
        <v>0</v>
      </c>
      <c r="V79" s="351">
        <f>'ADJ DETAIL-INPUT'!V79</f>
        <v>0</v>
      </c>
      <c r="W79" s="351">
        <f>'ADJ DETAIL-INPUT'!W79</f>
        <v>0</v>
      </c>
      <c r="X79" s="351">
        <f>'ADJ DETAIL-INPUT'!X79</f>
        <v>0</v>
      </c>
      <c r="Y79" s="351">
        <f>'ADJ DETAIL-INPUT'!Z79</f>
        <v>0</v>
      </c>
      <c r="Z79" s="351">
        <f>'ADJ DETAIL-INPUT'!AD79</f>
        <v>0</v>
      </c>
      <c r="AA79" s="351">
        <f>'ADJ DETAIL-INPUT'!AE79</f>
        <v>0</v>
      </c>
      <c r="AB79" s="351">
        <f>'ADJ DETAIL-INPUT'!AF79</f>
        <v>0</v>
      </c>
      <c r="AC79" s="351">
        <f>'ADJ DETAIL-INPUT'!AG79</f>
        <v>0</v>
      </c>
      <c r="AD79" s="351">
        <f>'ADJ DETAIL-INPUT'!AH79</f>
        <v>0</v>
      </c>
      <c r="AE79" s="351">
        <f>'ADJ DETAIL-INPUT'!AI79</f>
        <v>0</v>
      </c>
      <c r="AF79" s="351">
        <f>'ADJ DETAIL-INPUT'!AJ79</f>
        <v>0</v>
      </c>
      <c r="AG79" s="351">
        <f>'ADJ DETAIL-INPUT'!AK79</f>
        <v>0</v>
      </c>
      <c r="AH79" s="351">
        <f>'ADJ DETAIL-INPUT'!AL79</f>
        <v>0</v>
      </c>
      <c r="AI79" s="351">
        <f>'ADJ DETAIL-INPUT'!AM79</f>
        <v>0</v>
      </c>
      <c r="AJ79" s="351">
        <f>'ADJ DETAIL-INPUT'!AN79</f>
        <v>0</v>
      </c>
      <c r="AK79" s="351">
        <f>'ADJ DETAIL-INPUT'!AO79</f>
        <v>-4371.2005786896552</v>
      </c>
      <c r="AL79" s="351" t="e">
        <f>'ADJ DETAIL-INPUT'!#REF!</f>
        <v>#REF!</v>
      </c>
      <c r="AM79" s="351">
        <f>'ADJ DETAIL-INPUT'!AR79</f>
        <v>58095.338104278628</v>
      </c>
      <c r="AN79" s="351">
        <f>'ADJ DETAIL-INPUT'!AS79</f>
        <v>0</v>
      </c>
      <c r="AO79" s="351">
        <f>'ADJ DETAIL-INPUT'!AT79</f>
        <v>0</v>
      </c>
      <c r="AP79" s="351">
        <f>'ADJ DETAIL-INPUT'!AU79</f>
        <v>0</v>
      </c>
      <c r="AQ79" s="351">
        <f>'ADJ DETAIL-INPUT'!AW79</f>
        <v>0</v>
      </c>
    </row>
    <row r="80" spans="1:43" ht="12.75" thickTop="1">
      <c r="D80" s="109"/>
      <c r="E80" s="221"/>
    </row>
    <row r="81" spans="5:5">
      <c r="E81" s="221"/>
    </row>
  </sheetData>
  <sheetProtection formatCells="0" formatColumns="0" formatRows="0" insertColumns="0" insertRows="0" insertHyperlinks="0" deleteColumns="0" deleteRows="0" sort="0" autoFilter="0" pivotTables="0"/>
  <pageMargins left="1.25" right="0.51" top="0.4" bottom="0.5" header="0.27" footer="0.5"/>
  <pageSetup scale="83" firstPageNumber="4" fitToWidth="3" orientation="portrait" r:id="rId1"/>
  <headerFooter scaleWithDoc="0" alignWithMargins="0"/>
  <colBreaks count="38" manualBreakCount="38">
    <brk id="5" min="1" max="78" man="1"/>
    <brk id="6" min="1" max="78" man="1"/>
    <brk id="7" min="1" max="78" man="1"/>
    <brk id="8" min="1" max="78" man="1"/>
    <brk id="9" max="1048575" man="1"/>
    <brk id="10" min="1" max="78" man="1"/>
    <brk id="11" min="1" max="78" man="1"/>
    <brk id="12" min="1" max="78" man="1"/>
    <brk id="13" min="1" max="78" man="1"/>
    <brk id="14" min="1" max="78" man="1"/>
    <brk id="15" min="1" max="78" man="1"/>
    <brk id="16" min="1" max="78" man="1"/>
    <brk id="17" min="1" max="78" man="1"/>
    <brk id="18" min="1" max="78" man="1"/>
    <brk id="19" min="1" max="78" man="1"/>
    <brk id="20" min="1" max="78" man="1"/>
    <brk id="21" min="1" max="78" man="1"/>
    <brk id="22" max="1048575" man="1"/>
    <brk id="23" max="1048575" man="1"/>
    <brk id="24" min="1" max="78" man="1"/>
    <brk id="25" min="1" max="78" man="1"/>
    <brk id="26" min="1" max="78" man="1"/>
    <brk id="27" min="1" max="78" man="1"/>
    <brk id="28" min="1" max="78" man="1"/>
    <brk id="29" min="1" max="78" man="1"/>
    <brk id="30" min="1" max="78" man="1"/>
    <brk id="31" min="1" max="78" man="1"/>
    <brk id="32" min="1" max="78" man="1"/>
    <brk id="33" max="1048575" man="1"/>
    <brk id="34" max="1048575" man="1"/>
    <brk id="35" max="1048575" man="1"/>
    <brk id="36" max="1048575" man="1"/>
    <brk id="37" max="1048575" man="1"/>
    <brk id="38" max="1048575" man="1"/>
    <brk id="39" max="1048575" man="1"/>
    <brk id="40" max="1048575" man="1"/>
    <brk id="41" max="1048575" man="1"/>
    <brk id="4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60"/>
  <sheetViews>
    <sheetView view="pageBreakPreview" topLeftCell="A22" zoomScale="130" zoomScaleNormal="100" zoomScaleSheetLayoutView="130" workbookViewId="0">
      <selection activeCell="E56" sqref="E56"/>
    </sheetView>
  </sheetViews>
  <sheetFormatPr defaultColWidth="11.42578125" defaultRowHeight="12.75"/>
  <cols>
    <col min="1" max="1" width="11.28515625" style="13" customWidth="1"/>
    <col min="2" max="2" width="8.140625" style="13" customWidth="1"/>
    <col min="3" max="3" width="38.140625" style="13" customWidth="1"/>
    <col min="4" max="4" width="11.42578125" style="262" customWidth="1"/>
    <col min="5" max="5" width="12.5703125" style="262" customWidth="1"/>
    <col min="6" max="6" width="8.7109375" style="43" customWidth="1"/>
    <col min="7" max="7" width="11.42578125" style="17" hidden="1" customWidth="1"/>
    <col min="8" max="8" width="11.42578125" style="183" hidden="1" customWidth="1"/>
    <col min="9" max="9" width="15" style="13" customWidth="1"/>
    <col min="10" max="16384" width="11.42578125" style="13"/>
  </cols>
  <sheetData>
    <row r="1" spans="1:13">
      <c r="A1" s="740" t="str">
        <f>'ADJ DETAIL-INPUT'!A2</f>
        <v xml:space="preserve">AVISTA UTILITIES  </v>
      </c>
      <c r="B1" s="740"/>
      <c r="C1" s="740"/>
      <c r="D1" s="740"/>
      <c r="E1" s="740"/>
      <c r="F1" s="740"/>
    </row>
    <row r="2" spans="1:13">
      <c r="A2" s="754" t="s">
        <v>77</v>
      </c>
      <c r="B2" s="754"/>
      <c r="C2" s="754"/>
      <c r="D2" s="754"/>
      <c r="E2" s="754"/>
      <c r="F2" s="754"/>
    </row>
    <row r="3" spans="1:13">
      <c r="A3" s="754" t="s">
        <v>78</v>
      </c>
      <c r="B3" s="754"/>
      <c r="C3" s="754"/>
      <c r="D3" s="754"/>
      <c r="E3" s="754"/>
      <c r="F3" s="754"/>
    </row>
    <row r="4" spans="1:13">
      <c r="A4" s="755" t="str">
        <f>'ADJ DETAIL-INPUT'!A5</f>
        <v>TWELVE MONTHS ENDED SEPTEMBER 30, 2014</v>
      </c>
      <c r="B4" s="755"/>
      <c r="C4" s="755"/>
      <c r="D4" s="755"/>
      <c r="E4" s="755"/>
      <c r="F4" s="755"/>
    </row>
    <row r="5" spans="1:13" ht="5.25" customHeight="1"/>
    <row r="7" spans="1:13">
      <c r="D7" s="263"/>
      <c r="E7" s="264" t="s">
        <v>78</v>
      </c>
      <c r="F7" s="44"/>
      <c r="G7" s="33" t="s">
        <v>260</v>
      </c>
      <c r="H7" s="180" t="s">
        <v>261</v>
      </c>
    </row>
    <row r="8" spans="1:13">
      <c r="A8" s="21" t="s">
        <v>79</v>
      </c>
      <c r="B8" s="394" t="s">
        <v>584</v>
      </c>
      <c r="C8" s="44" t="s">
        <v>141</v>
      </c>
      <c r="D8" s="264" t="s">
        <v>81</v>
      </c>
      <c r="E8" s="264" t="s">
        <v>24</v>
      </c>
      <c r="F8" s="44" t="s">
        <v>82</v>
      </c>
    </row>
    <row r="9" spans="1:13">
      <c r="A9" s="181" t="s">
        <v>281</v>
      </c>
      <c r="B9" s="181"/>
      <c r="C9" s="49"/>
      <c r="D9" s="265"/>
      <c r="E9" s="265"/>
      <c r="F9" s="49"/>
    </row>
    <row r="10" spans="1:13">
      <c r="A10" s="246">
        <f>'ADJ DETAIL-INPUT'!E$10</f>
        <v>1</v>
      </c>
      <c r="B10" s="408" t="str">
        <f>'ADJ DETAIL-INPUT'!E$11</f>
        <v>E-ROO</v>
      </c>
      <c r="C10" s="25" t="str">
        <f>TRIM(CONCATENATE('ADJ DETAIL-INPUT'!E$7," ",'ADJ DETAIL-INPUT'!E$8," ",'ADJ DETAIL-INPUT'!E$9))</f>
        <v>Results of Operations</v>
      </c>
      <c r="D10" s="262">
        <f>'ADJ DETAIL-INPUT'!E$55</f>
        <v>102983</v>
      </c>
      <c r="E10" s="262">
        <f>'ADJ DETAIL-INPUT'!E$79</f>
        <v>1260500</v>
      </c>
      <c r="F10" s="192">
        <f>D10/E10</f>
        <v>8.170011900039667E-2</v>
      </c>
      <c r="G10" s="17" t="s">
        <v>266</v>
      </c>
    </row>
    <row r="11" spans="1:13" s="40" customFormat="1">
      <c r="A11" s="246">
        <f>'ADJ DETAIL-INPUT'!F$10</f>
        <v>1.01</v>
      </c>
      <c r="B11" s="408" t="str">
        <f>'ADJ DETAIL-INPUT'!F$11</f>
        <v>E-DFIT</v>
      </c>
      <c r="C11" s="25" t="str">
        <f>TRIM(CONCATENATE('ADJ DETAIL-INPUT'!F$7," ",'ADJ DETAIL-INPUT'!F$8," ",'ADJ DETAIL-INPUT'!F$9))</f>
        <v>Deferred FIT Rate Base</v>
      </c>
      <c r="D11" s="88">
        <f>'ADJ DETAIL-INPUT'!F$55</f>
        <v>-56.364419999999996</v>
      </c>
      <c r="E11" s="88">
        <f>'ADJ DETAIL-INPUT'!F$79</f>
        <v>-6009</v>
      </c>
      <c r="F11" s="114"/>
      <c r="G11" s="17" t="s">
        <v>259</v>
      </c>
    </row>
    <row r="12" spans="1:13" s="40" customFormat="1">
      <c r="A12" s="246">
        <f>'ADJ DETAIL-INPUT'!G$10</f>
        <v>1.02</v>
      </c>
      <c r="B12" s="408" t="str">
        <f>'ADJ DETAIL-INPUT'!G$11</f>
        <v>E-DDC</v>
      </c>
      <c r="C12" s="25" t="str">
        <f>TRIM(CONCATENATE('ADJ DETAIL-INPUT'!G$7," ",'ADJ DETAIL-INPUT'!G$8," ",'ADJ DETAIL-INPUT'!G$9))</f>
        <v>Deferred Debits and Credits</v>
      </c>
      <c r="D12" s="88">
        <f>'ADJ DETAIL-INPUT'!G$55</f>
        <v>614.39738</v>
      </c>
      <c r="E12" s="88">
        <f>'ADJ DETAIL-INPUT'!G$79</f>
        <v>-7399</v>
      </c>
      <c r="F12" s="114"/>
      <c r="G12" s="17" t="s">
        <v>266</v>
      </c>
      <c r="H12" s="183"/>
    </row>
    <row r="13" spans="1:13" s="112" customFormat="1">
      <c r="A13" s="246">
        <f>'ADJ DETAIL-INPUT'!H$10</f>
        <v>1.03</v>
      </c>
      <c r="B13" s="408" t="str">
        <f>'ADJ DETAIL-INPUT'!H$11</f>
        <v xml:space="preserve">E-WC </v>
      </c>
      <c r="C13" s="25" t="str">
        <f>TRIM(CONCATENATE('ADJ DETAIL-INPUT'!H$7," ",'ADJ DETAIL-INPUT'!H$8," ",'ADJ DETAIL-INPUT'!H$9))</f>
        <v>Working Capital</v>
      </c>
      <c r="D13" s="88">
        <f>'ADJ DETAIL-INPUT'!H$55</f>
        <v>194.19414</v>
      </c>
      <c r="E13" s="201">
        <f>'ADJ DETAIL-INPUT'!H$79</f>
        <v>20703</v>
      </c>
      <c r="F13" s="113"/>
      <c r="G13" s="17" t="s">
        <v>266</v>
      </c>
      <c r="H13" s="183"/>
    </row>
    <row r="14" spans="1:13" s="34" customFormat="1">
      <c r="A14" s="246">
        <f>'ADJ DETAIL-INPUT'!I$10</f>
        <v>2.0099999999999998</v>
      </c>
      <c r="B14" s="408" t="str">
        <f>'ADJ DETAIL-INPUT'!I$11</f>
        <v>E-EBO</v>
      </c>
      <c r="C14" s="25" t="str">
        <f>TRIM(CONCATENATE('ADJ DETAIL-INPUT'!I$7," ",'ADJ DETAIL-INPUT'!I$8," ",'ADJ DETAIL-INPUT'!I$9))</f>
        <v>Eliminate B &amp; O Taxes</v>
      </c>
      <c r="D14" s="88">
        <f>'ADJ DETAIL-INPUT'!I$55</f>
        <v>-57.2</v>
      </c>
      <c r="E14" s="88">
        <f>'ADJ DETAIL-INPUT'!I$79</f>
        <v>0</v>
      </c>
      <c r="F14" s="43"/>
      <c r="G14" s="17" t="s">
        <v>266</v>
      </c>
      <c r="H14" s="183"/>
    </row>
    <row r="15" spans="1:13" s="34" customFormat="1">
      <c r="A15" s="246">
        <f>'ADJ DETAIL-INPUT'!J$10</f>
        <v>2.0199999999999996</v>
      </c>
      <c r="B15" s="408" t="str">
        <f>'ADJ DETAIL-INPUT'!J$11</f>
        <v>E-RPT</v>
      </c>
      <c r="C15" s="25" t="str">
        <f>TRIM(CONCATENATE('ADJ DETAIL-INPUT'!J$7," ",'ADJ DETAIL-INPUT'!J$8," ",'ADJ DETAIL-INPUT'!J$9))</f>
        <v>Restate Property Tax</v>
      </c>
      <c r="D15" s="88">
        <f>'ADJ DETAIL-INPUT'!J$55</f>
        <v>-243.75</v>
      </c>
      <c r="E15" s="88">
        <f>'ADJ DETAIL-INPUT'!J$79</f>
        <v>0</v>
      </c>
      <c r="F15" s="43"/>
      <c r="G15" s="494" t="s">
        <v>266</v>
      </c>
      <c r="H15" s="183"/>
      <c r="I15" s="145"/>
      <c r="J15" s="145"/>
      <c r="K15" s="145"/>
      <c r="L15" s="145"/>
      <c r="M15" s="145"/>
    </row>
    <row r="16" spans="1:13" s="34" customFormat="1">
      <c r="A16" s="246">
        <f>'ADJ DETAIL-INPUT'!K$10</f>
        <v>2.0299999999999994</v>
      </c>
      <c r="B16" s="408" t="str">
        <f>'ADJ DETAIL-INPUT'!K$11</f>
        <v>E-UE</v>
      </c>
      <c r="C16" s="25" t="str">
        <f>TRIM(CONCATENATE('ADJ DETAIL-INPUT'!K$7," ",'ADJ DETAIL-INPUT'!K$8," ",'ADJ DETAIL-INPUT'!K$9))</f>
        <v>Uncollect. Expense</v>
      </c>
      <c r="D16" s="88">
        <f>'ADJ DETAIL-INPUT'!K$55</f>
        <v>-726.05</v>
      </c>
      <c r="E16" s="88">
        <f>'ADJ DETAIL-INPUT'!K$79</f>
        <v>0</v>
      </c>
      <c r="F16" s="43"/>
      <c r="G16" s="17" t="s">
        <v>266</v>
      </c>
      <c r="H16" s="183"/>
    </row>
    <row r="17" spans="1:58" s="34" customFormat="1">
      <c r="A17" s="246">
        <f>'ADJ DETAIL-INPUT'!L$10</f>
        <v>2.0399999999999991</v>
      </c>
      <c r="B17" s="408" t="str">
        <f>'ADJ DETAIL-INPUT'!L$11</f>
        <v>E-RE</v>
      </c>
      <c r="C17" s="25" t="str">
        <f>TRIM(CONCATENATE('ADJ DETAIL-INPUT'!L$7," ",'ADJ DETAIL-INPUT'!L$8," ",'ADJ DETAIL-INPUT'!L$9))</f>
        <v>Regulatory Expense</v>
      </c>
      <c r="D17" s="88">
        <f>'ADJ DETAIL-INPUT'!L$55</f>
        <v>48.1</v>
      </c>
      <c r="E17" s="88">
        <f>'ADJ DETAIL-INPUT'!L$79</f>
        <v>0</v>
      </c>
      <c r="F17" s="43"/>
      <c r="G17" s="17" t="s">
        <v>267</v>
      </c>
      <c r="H17" s="183"/>
    </row>
    <row r="18" spans="1:58" s="34" customFormat="1">
      <c r="A18" s="246">
        <f>'ADJ DETAIL-INPUT'!M$10</f>
        <v>2.0499999999999989</v>
      </c>
      <c r="B18" s="408" t="str">
        <f>'ADJ DETAIL-INPUT'!M$11</f>
        <v>E-ID</v>
      </c>
      <c r="C18" s="25" t="str">
        <f>TRIM(CONCATENATE('ADJ DETAIL-INPUT'!M$7," ",'ADJ DETAIL-INPUT'!M$8," ",'ADJ DETAIL-INPUT'!M$9))</f>
        <v>Injuries and Damages</v>
      </c>
      <c r="D18" s="88">
        <f>'ADJ DETAIL-INPUT'!M$55</f>
        <v>-156.65</v>
      </c>
      <c r="E18" s="88">
        <f>'ADJ DETAIL-INPUT'!M$79</f>
        <v>0</v>
      </c>
      <c r="F18" s="43"/>
      <c r="G18" s="17" t="s">
        <v>267</v>
      </c>
      <c r="H18" s="183"/>
      <c r="AZ18" s="34">
        <v>-12</v>
      </c>
    </row>
    <row r="19" spans="1:58" s="112" customFormat="1">
      <c r="A19" s="246">
        <f>'ADJ DETAIL-INPUT'!N$10</f>
        <v>2.0599999999999987</v>
      </c>
      <c r="B19" s="408" t="str">
        <f>'ADJ DETAIL-INPUT'!N$11</f>
        <v xml:space="preserve">E-FIT </v>
      </c>
      <c r="C19" s="25" t="str">
        <f>TRIM(CONCATENATE('ADJ DETAIL-INPUT'!N$7," ",'ADJ DETAIL-INPUT'!N$8," ",'ADJ DETAIL-INPUT'!N$9))</f>
        <v>FIT/DFIT/ ITC/PTC Expense</v>
      </c>
      <c r="D19" s="201">
        <f>'ADJ DETAIL-INPUT'!N$55</f>
        <v>-213</v>
      </c>
      <c r="E19" s="88">
        <f>'ADJ DETAIL-INPUT'!N$79</f>
        <v>0</v>
      </c>
      <c r="F19" s="113"/>
      <c r="G19" s="17" t="s">
        <v>259</v>
      </c>
    </row>
    <row r="20" spans="1:58">
      <c r="A20" s="246">
        <f>'ADJ DETAIL-INPUT'!O$10</f>
        <v>2.0699999999999985</v>
      </c>
      <c r="B20" s="408" t="str">
        <f>'ADJ DETAIL-INPUT'!O$11</f>
        <v>E-OSC</v>
      </c>
      <c r="C20" s="25" t="str">
        <f>TRIM(CONCATENATE('ADJ DETAIL-INPUT'!O$7," ",'ADJ DETAIL-INPUT'!O$8," ",'ADJ DETAIL-INPUT'!O$9))</f>
        <v>Office Space Charges to Subsidiaries</v>
      </c>
      <c r="D20" s="88">
        <f>'ADJ DETAIL-INPUT'!O$55</f>
        <v>10.4</v>
      </c>
      <c r="E20" s="88">
        <f>'ADJ DETAIL-INPUT'!O$79</f>
        <v>0</v>
      </c>
      <c r="G20" s="17" t="s">
        <v>266</v>
      </c>
    </row>
    <row r="21" spans="1:58" s="112" customFormat="1">
      <c r="A21" s="246">
        <f>'ADJ DETAIL-INPUT'!P$10</f>
        <v>2.0799999999999983</v>
      </c>
      <c r="B21" s="408" t="str">
        <f>'ADJ DETAIL-INPUT'!P$11</f>
        <v>E-RET</v>
      </c>
      <c r="C21" s="25" t="str">
        <f>TRIM(CONCATENATE('ADJ DETAIL-INPUT'!P$7," ",'ADJ DETAIL-INPUT'!P$8," ",'ADJ DETAIL-INPUT'!P$9))</f>
        <v>Restate Excise Taxes</v>
      </c>
      <c r="D21" s="88">
        <f>'ADJ DETAIL-INPUT'!P$55</f>
        <v>126.75</v>
      </c>
      <c r="E21" s="88">
        <f>'ADJ DETAIL-INPUT'!P$79</f>
        <v>0</v>
      </c>
      <c r="F21" s="114"/>
      <c r="G21" s="17" t="s">
        <v>266</v>
      </c>
      <c r="H21" s="183"/>
      <c r="I21" s="554"/>
    </row>
    <row r="22" spans="1:58" s="112" customFormat="1">
      <c r="A22" s="246">
        <f>'ADJ DETAIL-INPUT'!Q$10</f>
        <v>2.0899999999999981</v>
      </c>
      <c r="B22" s="408" t="str">
        <f>'ADJ DETAIL-INPUT'!Q$11</f>
        <v>E-NGL</v>
      </c>
      <c r="C22" s="25" t="str">
        <f>TRIM(CONCATENATE('ADJ DETAIL-INPUT'!Q$7," ",'ADJ DETAIL-INPUT'!Q$8," ",'ADJ DETAIL-INPUT'!Q$9))</f>
        <v>Net Gains / Losses</v>
      </c>
      <c r="D22" s="88">
        <f>'ADJ DETAIL-INPUT'!Q$55</f>
        <v>58.5</v>
      </c>
      <c r="E22" s="88">
        <f>'ADJ DETAIL-INPUT'!Q$79</f>
        <v>0</v>
      </c>
      <c r="F22" s="114"/>
      <c r="G22" s="17" t="s">
        <v>267</v>
      </c>
      <c r="H22" s="183"/>
    </row>
    <row r="23" spans="1:58">
      <c r="A23" s="246">
        <f>'ADJ DETAIL-INPUT'!R$10</f>
        <v>2.0999999999999979</v>
      </c>
      <c r="B23" s="408" t="str">
        <f>'ADJ DETAIL-INPUT'!R$11</f>
        <v>E-WN</v>
      </c>
      <c r="C23" s="25" t="str">
        <f>TRIM(CONCATENATE('ADJ DETAIL-INPUT'!R$7," ",'ADJ DETAIL-INPUT'!R$8," ",'ADJ DETAIL-INPUT'!R$9))</f>
        <v>Weather Normalization</v>
      </c>
      <c r="D23" s="88">
        <f>'ADJ DETAIL-INPUT'!R$55</f>
        <v>-4374.5</v>
      </c>
      <c r="E23" s="88">
        <f>'ADJ DETAIL-INPUT'!R$79</f>
        <v>0</v>
      </c>
      <c r="F23" s="48"/>
      <c r="G23" s="17" t="s">
        <v>264</v>
      </c>
      <c r="AZ23" s="13">
        <v>109</v>
      </c>
      <c r="BF23" s="13">
        <v>-2</v>
      </c>
    </row>
    <row r="24" spans="1:58" s="112" customFormat="1">
      <c r="A24" s="246">
        <f>'ADJ DETAIL-INPUT'!S$10</f>
        <v>2.1099999999999977</v>
      </c>
      <c r="B24" s="408" t="str">
        <f>'ADJ DETAIL-INPUT'!S$11</f>
        <v>E-EAS</v>
      </c>
      <c r="C24" s="25" t="str">
        <f>TRIM(CONCATENATE('ADJ DETAIL-INPUT'!S$7," ",'ADJ DETAIL-INPUT'!S$8," ",'ADJ DETAIL-INPUT'!S$9))</f>
        <v>Eliminate Adder Schedules</v>
      </c>
      <c r="D24" s="201">
        <f>'ADJ DETAIL-INPUT'!S$55</f>
        <v>0</v>
      </c>
      <c r="E24" s="88">
        <f>'ADJ DETAIL-INPUT'!T$79</f>
        <v>0</v>
      </c>
      <c r="F24" s="113"/>
      <c r="G24" s="537" t="s">
        <v>270</v>
      </c>
      <c r="H24" s="186"/>
    </row>
    <row r="25" spans="1:58" s="112" customFormat="1">
      <c r="A25" s="246">
        <f>'ADJ DETAIL-INPUT'!T$10</f>
        <v>2.1199999999999974</v>
      </c>
      <c r="B25" s="408" t="str">
        <f>'ADJ DETAIL-INPUT'!T$11</f>
        <v>E-MR</v>
      </c>
      <c r="C25" s="25" t="str">
        <f>TRIM(CONCATENATE('ADJ DETAIL-INPUT'!T$7," ",'ADJ DETAIL-INPUT'!T$8," ",'ADJ DETAIL-INPUT'!T$9))</f>
        <v>Misc. Restating Expenses</v>
      </c>
      <c r="D25" s="201">
        <f>'ADJ DETAIL-INPUT'!T$55</f>
        <v>-1.3</v>
      </c>
      <c r="E25" s="88">
        <f>'ADJ DETAIL-INPUT'!T$79</f>
        <v>0</v>
      </c>
      <c r="F25" s="113"/>
      <c r="G25" s="17" t="s">
        <v>270</v>
      </c>
      <c r="H25" s="186"/>
      <c r="I25" s="262"/>
    </row>
    <row r="26" spans="1:58" s="34" customFormat="1">
      <c r="A26" s="246">
        <f>'ADJ DETAIL-INPUT'!U$10</f>
        <v>2.1299999999999972</v>
      </c>
      <c r="B26" s="408" t="str">
        <f>'ADJ DETAIL-INPUT'!U$11</f>
        <v>E-EWPC</v>
      </c>
      <c r="C26" s="25" t="str">
        <f>TRIM(CONCATENATE('ADJ DETAIL-INPUT'!U$7," ",'ADJ DETAIL-INPUT'!U$8," ",'ADJ DETAIL-INPUT'!U$9))</f>
        <v>Eliminate WA Power Cost Defer</v>
      </c>
      <c r="D26" s="88">
        <f>'ADJ DETAIL-INPUT'!U$55</f>
        <v>1703</v>
      </c>
      <c r="E26" s="88">
        <f>'ADJ DETAIL-INPUT'!U$79</f>
        <v>0</v>
      </c>
      <c r="F26" s="43"/>
      <c r="G26" s="17" t="s">
        <v>262</v>
      </c>
      <c r="H26" s="185" t="s">
        <v>268</v>
      </c>
    </row>
    <row r="27" spans="1:58" s="34" customFormat="1">
      <c r="A27" s="246">
        <f>'ADJ DETAIL-INPUT'!V$10</f>
        <v>2.139999999999997</v>
      </c>
      <c r="B27" s="408" t="str">
        <f>'ADJ DETAIL-INPUT'!V$11</f>
        <v>E-NPS</v>
      </c>
      <c r="C27" s="25" t="str">
        <f>TRIM(CONCATENATE('ADJ DETAIL-INPUT'!V$7," ",'ADJ DETAIL-INPUT'!V$8," ",'ADJ DETAIL-INPUT'!V$9))</f>
        <v>Nez Perce Settlement Adjustment</v>
      </c>
      <c r="D27" s="88">
        <f>'ADJ DETAIL-INPUT'!V$55</f>
        <v>-9.1000000000000014</v>
      </c>
      <c r="E27" s="88">
        <f>'ADJ DETAIL-INPUT'!V$79</f>
        <v>0</v>
      </c>
      <c r="F27" s="43"/>
      <c r="G27" s="17" t="s">
        <v>266</v>
      </c>
      <c r="H27" s="183"/>
      <c r="BD27" s="34">
        <v>622</v>
      </c>
    </row>
    <row r="28" spans="1:58" s="136" customFormat="1">
      <c r="A28" s="247">
        <f>'ADJ DETAIL-INPUT'!W$10</f>
        <v>2.1499999999999968</v>
      </c>
      <c r="B28" s="408" t="str">
        <f>'ADJ DETAIL-INPUT'!W$11</f>
        <v>E-RDI</v>
      </c>
      <c r="C28" s="188" t="str">
        <f>TRIM(CONCATENATE('ADJ DETAIL-INPUT'!W$7," ",'ADJ DETAIL-INPUT'!W$8," ",'ADJ DETAIL-INPUT'!W$9))</f>
        <v>Restate Debt Interest</v>
      </c>
      <c r="D28" s="148">
        <f>'ADJ DETAIL-INPUT'!W$55</f>
        <v>-869</v>
      </c>
      <c r="E28" s="148">
        <f>'ADJ DETAIL-INPUT'!W$79</f>
        <v>0</v>
      </c>
      <c r="F28" s="138"/>
      <c r="G28" s="189" t="s">
        <v>265</v>
      </c>
      <c r="H28" s="184"/>
    </row>
    <row r="29" spans="1:58">
      <c r="A29" s="247">
        <f>'ADJ DETAIL-INPUT'!X$10</f>
        <v>2.1599999999999966</v>
      </c>
      <c r="B29" s="408" t="str">
        <f>'ADJ DETAIL-INPUT'!X$11</f>
        <v>E-RI</v>
      </c>
      <c r="C29" s="188" t="str">
        <f>TRIM(CONCATENATE('ADJ DETAIL-INPUT'!X$7," ",'ADJ DETAIL-INPUT'!X$8," ",'ADJ DETAIL-INPUT'!X$9))</f>
        <v>Restate Incentive Expenses</v>
      </c>
      <c r="D29" s="148">
        <f>'ADJ DETAIL-INPUT'!X$55</f>
        <v>728.65000000000009</v>
      </c>
      <c r="E29" s="148">
        <f>'ADJ DETAIL-INPUT'!X$79</f>
        <v>0</v>
      </c>
      <c r="F29" s="165"/>
      <c r="G29" s="189" t="s">
        <v>265</v>
      </c>
      <c r="H29" s="184"/>
    </row>
    <row r="30" spans="1:58" s="136" customFormat="1">
      <c r="A30" s="247">
        <f>'ADJ DETAIL-INPUT'!Z$10</f>
        <v>2.1800000000000002</v>
      </c>
      <c r="B30" s="408" t="str">
        <f>'ADJ DETAIL-INPUT'!Z$11</f>
        <v>JLB-2C</v>
      </c>
      <c r="C30" s="188" t="str">
        <f>TRIM(CONCATENATE('ADJ DETAIL-INPUT'!Z$7," ",'ADJ DETAIL-INPUT'!Z$8," ",'ADJ DETAIL-INPUT'!Z$9))</f>
        <v>Restate Long-Term Incentive P.</v>
      </c>
      <c r="D30" s="148">
        <f>'ADJ DETAIL-INPUT'!Z$55</f>
        <v>154.69999999999999</v>
      </c>
      <c r="E30" s="148">
        <f>'ADJ DETAIL-INPUT'!Z$79</f>
        <v>0</v>
      </c>
      <c r="F30" s="138"/>
      <c r="G30" s="189" t="s">
        <v>273</v>
      </c>
      <c r="H30" s="184"/>
    </row>
    <row r="31" spans="1:58" s="112" customFormat="1" hidden="1">
      <c r="A31" s="246">
        <f>'ADJ DETAIL-INPUT'!AA$10</f>
        <v>2.1599999999999966</v>
      </c>
      <c r="B31" s="408" t="str">
        <f>'ADJ DETAIL-INPUT'!AA$11</f>
        <v>OPEN</v>
      </c>
      <c r="C31" s="25" t="str">
        <f>TRIM(CONCATENATE('ADJ DETAIL-INPUT'!AA$7," ",'ADJ DETAIL-INPUT'!AA$8," ",'ADJ DETAIL-INPUT'!AA$9))</f>
        <v>OPEN</v>
      </c>
      <c r="D31" s="167">
        <f>'ADJ DETAIL-INPUT'!AA$55</f>
        <v>0</v>
      </c>
      <c r="E31" s="26">
        <f>'ADJ DETAIL-INPUT'!AA$79</f>
        <v>0</v>
      </c>
      <c r="F31" s="113"/>
      <c r="G31" s="421" t="s">
        <v>270</v>
      </c>
      <c r="H31" s="186"/>
      <c r="BF31" s="112">
        <v>-281</v>
      </c>
    </row>
    <row r="32" spans="1:58" s="112" customFormat="1" hidden="1">
      <c r="A32" s="246">
        <f>'ADJ DETAIL-INPUT'!AB$10</f>
        <v>2.1699999999999964</v>
      </c>
      <c r="B32" s="408" t="str">
        <f>'ADJ DETAIL-INPUT'!AB$11</f>
        <v>OPEN</v>
      </c>
      <c r="C32" s="25" t="str">
        <f>TRIM(CONCATENATE('ADJ DETAIL-INPUT'!AB$7," ",'ADJ DETAIL-INPUT'!AB$8," ",'ADJ DETAIL-INPUT'!AB$9))</f>
        <v>OPEN</v>
      </c>
      <c r="D32" s="262">
        <f>'ADJ DETAIL-INPUT'!AB$55</f>
        <v>0</v>
      </c>
      <c r="E32" s="262">
        <f>'ADJ DETAIL-INPUT'!AB$79</f>
        <v>0</v>
      </c>
      <c r="F32" s="113"/>
      <c r="G32" s="17" t="s">
        <v>266</v>
      </c>
      <c r="H32" s="183"/>
    </row>
    <row r="33" spans="1:58" s="98" customFormat="1" ht="12.75" hidden="1" customHeight="1">
      <c r="A33" s="190"/>
      <c r="B33" s="190"/>
      <c r="C33" s="134"/>
      <c r="D33" s="499"/>
      <c r="E33" s="499"/>
      <c r="F33" s="142"/>
      <c r="G33" s="30"/>
      <c r="H33" s="184"/>
      <c r="BD33" s="98">
        <v>393</v>
      </c>
    </row>
    <row r="34" spans="1:58" ht="15" customHeight="1">
      <c r="A34" s="30"/>
      <c r="B34" s="30"/>
      <c r="C34" s="132" t="s">
        <v>84</v>
      </c>
      <c r="D34" s="500">
        <f>SUM(D10:D33)</f>
        <v>99914.777099999992</v>
      </c>
      <c r="E34" s="500">
        <f>SUM(E10:E33)</f>
        <v>1267795</v>
      </c>
      <c r="F34" s="501"/>
      <c r="G34" s="30"/>
      <c r="H34" s="184"/>
    </row>
    <row r="35" spans="1:58">
      <c r="A35" s="182" t="s">
        <v>292</v>
      </c>
      <c r="B35" s="182"/>
      <c r="C35" s="132"/>
      <c r="D35" s="266"/>
      <c r="E35" s="267"/>
      <c r="F35" s="192"/>
      <c r="G35" s="30"/>
      <c r="H35" s="184"/>
    </row>
    <row r="36" spans="1:58">
      <c r="A36" s="247">
        <f>'ADJ DETAIL-INPUT'!AD$10</f>
        <v>3</v>
      </c>
      <c r="B36" s="408" t="str">
        <f>'ADJ DETAIL-INPUT'!AD$11</f>
        <v>E-PPS</v>
      </c>
      <c r="C36" s="188" t="str">
        <f>TRIM(CONCATENATE('ADJ DETAIL-INPUT'!AD$7," ",'ADJ DETAIL-INPUT'!AD$8," ",'ADJ DETAIL-INPUT'!AD$9))</f>
        <v>Pro Forma Power Supply</v>
      </c>
      <c r="D36" s="289">
        <f>'ADJ DETAIL-INPUT'!AD$55</f>
        <v>8211.4500000000007</v>
      </c>
      <c r="E36" s="289">
        <f>'ADJ DETAIL-INPUT'!AD$79</f>
        <v>0</v>
      </c>
      <c r="F36" s="139"/>
      <c r="G36" s="189" t="s">
        <v>265</v>
      </c>
      <c r="H36" s="184"/>
    </row>
    <row r="37" spans="1:58">
      <c r="A37" s="246">
        <f>'ADJ DETAIL-INPUT'!AE$10</f>
        <v>3.01</v>
      </c>
      <c r="B37" s="408" t="str">
        <f>'ADJ DETAIL-INPUT'!AE$11</f>
        <v>E-PTR</v>
      </c>
      <c r="C37" s="25" t="str">
        <f>TRIM(CONCATENATE('ADJ DETAIL-INPUT'!AE$7," ",'ADJ DETAIL-INPUT'!AE$8," ",'ADJ DETAIL-INPUT'!AE$9))</f>
        <v>Pro Forma Transmission Rev/Exp</v>
      </c>
      <c r="D37" s="262">
        <f>'ADJ DETAIL-INPUT'!AE$55</f>
        <v>59.150000000000006</v>
      </c>
      <c r="E37" s="262">
        <f>'ADJ DETAIL-INPUT'!AE$79</f>
        <v>0</v>
      </c>
      <c r="G37" s="187" t="s">
        <v>265</v>
      </c>
    </row>
    <row r="38" spans="1:58" s="132" customFormat="1">
      <c r="A38" s="247">
        <f>'ADJ DETAIL-INPUT'!AF$10</f>
        <v>3.0199999999999996</v>
      </c>
      <c r="B38" s="408" t="str">
        <f>'ADJ DETAIL-INPUT'!AF$11</f>
        <v>E-PLN</v>
      </c>
      <c r="C38" s="188" t="str">
        <f>TRIM(CONCATENATE('ADJ DETAIL-INPUT'!AF$7," ",'ADJ DETAIL-INPUT'!AF$8," ",'ADJ DETAIL-INPUT'!AF$9))</f>
        <v>Pro Forma Labor Non-Exec</v>
      </c>
      <c r="D38" s="289">
        <f>'ADJ DETAIL-INPUT'!AF$55</f>
        <v>-1872.1332499999999</v>
      </c>
      <c r="E38" s="289">
        <f>'ADJ DETAIL-INPUT'!AF$79</f>
        <v>0</v>
      </c>
      <c r="F38" s="139"/>
      <c r="G38" s="189" t="s">
        <v>265</v>
      </c>
      <c r="H38" s="184"/>
    </row>
    <row r="39" spans="1:58" s="132" customFormat="1">
      <c r="A39" s="247">
        <f>'ADJ DETAIL-INPUT'!AG$10</f>
        <v>3.0299999999999994</v>
      </c>
      <c r="B39" s="422" t="str">
        <f>'ADJ DETAIL-INPUT'!AG$11</f>
        <v>E-PLE</v>
      </c>
      <c r="C39" s="188" t="str">
        <f>TRIM(CONCATENATE('ADJ DETAIL-INPUT'!AG$7," ",'ADJ DETAIL-INPUT'!AG$8," ",'ADJ DETAIL-INPUT'!AG$9))</f>
        <v>Pro Forma Labor Exec</v>
      </c>
      <c r="D39" s="289">
        <f>'ADJ DETAIL-INPUT'!AG$55</f>
        <v>-78.650000000000006</v>
      </c>
      <c r="E39" s="289">
        <f>'ADJ DETAIL-INPUT'!AG$79</f>
        <v>0</v>
      </c>
      <c r="F39" s="142"/>
      <c r="G39" s="30" t="s">
        <v>267</v>
      </c>
      <c r="H39" s="184"/>
    </row>
    <row r="40" spans="1:58" s="132" customFormat="1">
      <c r="A40" s="247">
        <f>'ADJ DETAIL-INPUT'!AH$10</f>
        <v>3.0399999999999991</v>
      </c>
      <c r="B40" s="422" t="str">
        <f>'ADJ DETAIL-INPUT'!AH$11</f>
        <v>E-PEB</v>
      </c>
      <c r="C40" s="188" t="str">
        <f>TRIM(CONCATENATE('ADJ DETAIL-INPUT'!AH$7," ",'ADJ DETAIL-INPUT'!AH$8," ",'ADJ DETAIL-INPUT'!AH$9))</f>
        <v>Pro Forma Employee Benefits</v>
      </c>
      <c r="D40" s="289">
        <f>'ADJ DETAIL-INPUT'!AH$55</f>
        <v>-2291.25</v>
      </c>
      <c r="E40" s="289">
        <f>'ADJ DETAIL-INPUT'!AH$79</f>
        <v>0</v>
      </c>
      <c r="F40" s="142"/>
      <c r="G40" s="30" t="s">
        <v>267</v>
      </c>
      <c r="H40" s="184"/>
    </row>
    <row r="41" spans="1:58" s="132" customFormat="1">
      <c r="A41" s="247">
        <f>'ADJ DETAIL-INPUT'!AI$10</f>
        <v>3.0499999999999989</v>
      </c>
      <c r="B41" s="422" t="str">
        <f>'ADJ DETAIL-INPUT'!AI$11</f>
        <v>E-PI</v>
      </c>
      <c r="C41" s="188" t="str">
        <f>TRIM(CONCATENATE('ADJ DETAIL-INPUT'!AI$7," ",'ADJ DETAIL-INPUT'!AI$8," ",'ADJ DETAIL-INPUT'!AI$9))</f>
        <v>Pro Forma Insurance Expense</v>
      </c>
      <c r="D41" s="289">
        <f>'ADJ DETAIL-INPUT'!AI$55</f>
        <v>0</v>
      </c>
      <c r="E41" s="289">
        <f>'ADJ DETAIL-INPUT'!AI$79</f>
        <v>0</v>
      </c>
      <c r="F41" s="142"/>
      <c r="G41" s="30" t="s">
        <v>263</v>
      </c>
      <c r="H41" s="184"/>
      <c r="BF41" s="132">
        <v>-51</v>
      </c>
    </row>
    <row r="42" spans="1:58" s="34" customFormat="1">
      <c r="A42" s="246">
        <f>'ADJ DETAIL-INPUT'!AJ$10</f>
        <v>3.0599999999999987</v>
      </c>
      <c r="B42" s="408" t="str">
        <f>'ADJ DETAIL-INPUT'!AJ$11</f>
        <v>E-PPT</v>
      </c>
      <c r="C42" s="25" t="str">
        <f>TRIM(CONCATENATE('ADJ DETAIL-INPUT'!AJ$7," ",'ADJ DETAIL-INPUT'!AJ$8," ",'ADJ DETAIL-INPUT'!AJ$9))</f>
        <v>Pro Forma Property Tax</v>
      </c>
      <c r="D42" s="262">
        <f>'ADJ DETAIL-INPUT'!AJ$55</f>
        <v>-2067.65</v>
      </c>
      <c r="E42" s="262">
        <f>'ADJ DETAIL-INPUT'!AJ$79</f>
        <v>0</v>
      </c>
      <c r="F42" s="43"/>
      <c r="G42" s="17" t="s">
        <v>267</v>
      </c>
      <c r="H42" s="183"/>
    </row>
    <row r="43" spans="1:58" s="34" customFormat="1">
      <c r="A43" s="246">
        <f>'ADJ DETAIL-INPUT'!AK$10</f>
        <v>3.0699999999999985</v>
      </c>
      <c r="B43" s="408" t="str">
        <f>'ADJ DETAIL-INPUT'!AK$11</f>
        <v>E-ISIT</v>
      </c>
      <c r="C43" s="25" t="str">
        <f>TRIM(CONCATENATE('ADJ DETAIL-INPUT'!AK$7," ",'ADJ DETAIL-INPUT'!AK$8," ",'ADJ DETAIL-INPUT'!AK$9))</f>
        <v>Pro Forma Information Tech/Serv Exp</v>
      </c>
      <c r="D43" s="289">
        <f>'ADJ DETAIL-INPUT'!AK$55</f>
        <v>-218.39415</v>
      </c>
      <c r="E43" s="289">
        <f>'ADJ DETAIL-INPUT'!AK$79</f>
        <v>0</v>
      </c>
      <c r="F43" s="43"/>
      <c r="G43" s="539" t="s">
        <v>267</v>
      </c>
      <c r="H43" s="183"/>
    </row>
    <row r="44" spans="1:58" s="132" customFormat="1">
      <c r="A44" s="247">
        <f>'ADJ DETAIL-INPUT'!AL$10</f>
        <v>3.0799999999999983</v>
      </c>
      <c r="B44" s="422" t="str">
        <f>'ADJ DETAIL-INPUT'!AL$11</f>
        <v>E-LSD</v>
      </c>
      <c r="C44" s="188" t="str">
        <f>TRIM(CONCATENATE('ADJ DETAIL-INPUT'!AL$7," ",'ADJ DETAIL-INPUT'!AL$8," ",'ADJ DETAIL-INPUT'!AL$9))</f>
        <v>Pro Forma Lake Spokane Deferral</v>
      </c>
      <c r="D44" s="289">
        <f>'ADJ DETAIL-INPUT'!AL$55</f>
        <v>-189.15</v>
      </c>
      <c r="E44" s="289">
        <f>'ADJ DETAIL-INPUT'!AL$79</f>
        <v>0</v>
      </c>
      <c r="F44" s="142"/>
      <c r="G44" s="30" t="s">
        <v>263</v>
      </c>
      <c r="H44" s="184"/>
    </row>
    <row r="45" spans="1:58" s="34" customFormat="1">
      <c r="A45" s="246">
        <f>'ADJ DETAIL-INPUT'!AM$10</f>
        <v>3.0899999999999981</v>
      </c>
      <c r="B45" s="408" t="str">
        <f>'ADJ DETAIL-INPUT'!AM$11</f>
        <v>E-PREV</v>
      </c>
      <c r="C45" s="25" t="str">
        <f>TRIM(CONCATENATE('ADJ DETAIL-INPUT'!AM$7," ",'ADJ DETAIL-INPUT'!AM$8," ",'ADJ DETAIL-INPUT'!AM$9))</f>
        <v>Pro Forma Revenue Normalization</v>
      </c>
      <c r="D45" s="262">
        <f>'ADJ DETAIL-INPUT'!AM$55</f>
        <v>10143.900000000001</v>
      </c>
      <c r="E45" s="26">
        <f>'ADJ DETAIL-INPUT'!AM$79</f>
        <v>0</v>
      </c>
      <c r="F45" s="43"/>
      <c r="G45" s="496" t="s">
        <v>267</v>
      </c>
      <c r="H45" s="183"/>
    </row>
    <row r="46" spans="1:58" s="34" customFormat="1">
      <c r="A46" s="246">
        <f>'ADJ DETAIL-INPUT'!AN$10</f>
        <v>3.0999999999999979</v>
      </c>
      <c r="B46" s="408" t="str">
        <f>'ADJ DETAIL-INPUT'!AN$11</f>
        <v>E-PMM</v>
      </c>
      <c r="C46" s="25" t="str">
        <f>TRIM(CONCATENATE('ADJ DETAIL-INPUT'!AN$7," ",'ADJ DETAIL-INPUT'!AN$8," ",'ADJ DETAIL-INPUT'!AN$9))</f>
        <v>Pro Forma Major Maint-Hydro Thermal, Other</v>
      </c>
      <c r="D46" s="262">
        <f>'ADJ DETAIL-INPUT'!AN$55</f>
        <v>0</v>
      </c>
      <c r="E46" s="26">
        <f>'ADJ DETAIL-INPUT'!AN$79</f>
        <v>0</v>
      </c>
      <c r="F46" s="43"/>
      <c r="G46" s="551" t="s">
        <v>267</v>
      </c>
      <c r="H46" s="183"/>
    </row>
    <row r="47" spans="1:58" s="34" customFormat="1">
      <c r="A47" s="246">
        <f>'ADJ DETAIL-INPUT'!AO$10</f>
        <v>3.1099999999999977</v>
      </c>
      <c r="B47" s="408" t="str">
        <f>'ADJ DETAIL-INPUT'!AO$11</f>
        <v>E-CAP14-UTC</v>
      </c>
      <c r="C47" s="25" t="str">
        <f>TRIM(CONCATENATE('ADJ DETAIL-INPUT'!AO$7," ",'ADJ DETAIL-INPUT'!AO$8," ",'ADJ DETAIL-INPUT'!AO$9))</f>
        <v>Actual Capital Add Dec 2014 EOP</v>
      </c>
      <c r="D47" s="26">
        <f>'ADJ DETAIL-INPUT'!AO$55</f>
        <v>-1756.3492923535314</v>
      </c>
      <c r="E47" s="262">
        <f>'ADJ DETAIL-INPUT'!AO$79</f>
        <v>-4371.2005786896552</v>
      </c>
      <c r="F47" s="43"/>
      <c r="G47" s="604" t="s">
        <v>267</v>
      </c>
      <c r="H47" s="183"/>
    </row>
    <row r="48" spans="1:58" s="132" customFormat="1">
      <c r="A48" s="246">
        <f>'ADJ DETAIL-INPUT'!AP$10</f>
        <v>3.13</v>
      </c>
      <c r="B48" s="408" t="str">
        <f>'ADJ DETAIL-INPUT'!AP$11</f>
        <v>JLB-2C</v>
      </c>
      <c r="C48" s="25" t="str">
        <f>TRIM(CONCATENATE('ADJ DETAIL-INPUT'!AP$7," ",'ADJ DETAIL-INPUT'!AP$8," ",'ADJ DETAIL-INPUT'!AP$9))</f>
        <v>WA CS2 &amp; Colstrip O&amp;M</v>
      </c>
      <c r="D48" s="26">
        <f>'ADJ DETAIL-INPUT'!AP$55</f>
        <v>180.12423994499997</v>
      </c>
      <c r="E48" s="262">
        <f>'ADJ DETAIL-INPUT'!AO$79</f>
        <v>-4371.2005786896552</v>
      </c>
      <c r="F48" s="472"/>
      <c r="G48" s="30" t="s">
        <v>263</v>
      </c>
      <c r="H48" s="184"/>
      <c r="I48" s="417"/>
    </row>
    <row r="49" spans="1:9" s="34" customFormat="1" ht="13.5" thickBot="1">
      <c r="A49" s="246"/>
      <c r="B49" s="408"/>
      <c r="C49" s="25"/>
      <c r="D49" s="262"/>
      <c r="E49" s="26"/>
      <c r="F49" s="43"/>
      <c r="G49" s="552"/>
      <c r="H49" s="183"/>
    </row>
    <row r="50" spans="1:9" s="135" customFormat="1">
      <c r="A50" s="464" t="s">
        <v>639</v>
      </c>
      <c r="B50" s="465"/>
      <c r="C50" s="466"/>
      <c r="D50" s="467"/>
      <c r="E50" s="467"/>
      <c r="F50" s="468"/>
      <c r="G50" s="30"/>
      <c r="H50" s="184"/>
      <c r="I50" s="417"/>
    </row>
    <row r="51" spans="1:9" s="132" customFormat="1">
      <c r="A51" s="469">
        <f>'ADJ DETAIL-INPUT'!AR$10</f>
        <v>4.01</v>
      </c>
      <c r="B51" s="470" t="str">
        <f>'ADJ DETAIL-INPUT'!AR$11</f>
        <v>E-CAP15</v>
      </c>
      <c r="C51" s="471" t="str">
        <f>TRIM(CONCATENATE('ADJ DETAIL-INPUT'!AR$7," ",'ADJ DETAIL-INPUT'!AR$8," ",'ADJ DETAIL-INPUT'!AR$9))</f>
        <v>Planned Capital Add 2015 EOP</v>
      </c>
      <c r="D51" s="191">
        <f>'ADJ DETAIL-INPUT'!AR$55</f>
        <v>-2631.2657285818668</v>
      </c>
      <c r="E51" s="191">
        <f>'ADJ DETAIL-INPUT'!AR$79</f>
        <v>58095.338104278628</v>
      </c>
      <c r="F51" s="472"/>
      <c r="G51" s="30" t="s">
        <v>263</v>
      </c>
      <c r="H51" s="184"/>
      <c r="I51" s="417"/>
    </row>
    <row r="52" spans="1:9" s="132" customFormat="1">
      <c r="A52" s="469">
        <f>'ADJ DETAIL-INPUT'!AS$10</f>
        <v>4.0199999999999996</v>
      </c>
      <c r="B52" s="470" t="str">
        <f>'ADJ DETAIL-INPUT'!AS$11</f>
        <v>E-CAP16</v>
      </c>
      <c r="C52" s="471" t="str">
        <f>TRIM(CONCATENATE('ADJ DETAIL-INPUT'!AS$7," ",'ADJ DETAIL-INPUT'!AS$8," ",'ADJ DETAIL-INPUT'!AS$9))</f>
        <v>Planned Capital Add 2016 AMA</v>
      </c>
      <c r="D52" s="267">
        <f>'ADJ DETAIL-INPUT'!AS$55</f>
        <v>0</v>
      </c>
      <c r="E52" s="267">
        <f>'ADJ DETAIL-INPUT'!AS$79</f>
        <v>0</v>
      </c>
      <c r="F52" s="472"/>
      <c r="G52" s="30"/>
      <c r="H52" s="184"/>
      <c r="I52" s="417"/>
    </row>
    <row r="53" spans="1:9" s="132" customFormat="1">
      <c r="A53" s="469">
        <f>'ADJ DETAIL-INPUT'!AT$10</f>
        <v>4.0299999999999994</v>
      </c>
      <c r="B53" s="470" t="str">
        <f>'ADJ DETAIL-INPUT'!AT$11</f>
        <v>E-MRD</v>
      </c>
      <c r="C53" s="471" t="str">
        <f>TRIM(CONCATENATE('ADJ DETAIL-INPUT'!AT$7," ",'ADJ DETAIL-INPUT'!AT$8," ",'ADJ DETAIL-INPUT'!AT$9))</f>
        <v>Meter Retirement</v>
      </c>
      <c r="D53" s="191">
        <f>'ADJ DETAIL-INPUT'!AT$55</f>
        <v>0</v>
      </c>
      <c r="E53" s="191">
        <f>'ADJ DETAIL-INPUT'!AT$79</f>
        <v>0</v>
      </c>
      <c r="F53" s="472"/>
      <c r="G53" s="30"/>
      <c r="H53" s="184"/>
      <c r="I53" s="417"/>
    </row>
    <row r="54" spans="1:9" s="136" customFormat="1">
      <c r="A54" s="469">
        <f>'ADJ DETAIL-INPUT'!AU$10</f>
        <v>4.0399999999999991</v>
      </c>
      <c r="B54" s="408" t="str">
        <f>'ADJ DETAIL-INPUT'!AU$11</f>
        <v>E-OFF</v>
      </c>
      <c r="C54" s="188" t="str">
        <f>TRIM(CONCATENATE('ADJ DETAIL-INPUT'!AU$7," ",'ADJ DETAIL-INPUT'!AU$8," ",'ADJ DETAIL-INPUT'!AU$9))</f>
        <v>O&amp;M Offsets</v>
      </c>
      <c r="D54" s="267">
        <f>'ADJ DETAIL-INPUT'!AU$55</f>
        <v>309.39999999999998</v>
      </c>
      <c r="E54" s="289">
        <f>'ADJ DETAIL-INPUT'!AU$79</f>
        <v>0</v>
      </c>
      <c r="F54" s="472"/>
      <c r="G54" s="189" t="s">
        <v>273</v>
      </c>
      <c r="H54" s="184"/>
    </row>
    <row r="55" spans="1:9" s="132" customFormat="1" ht="13.5" thickBot="1">
      <c r="A55" s="473">
        <f>'ADJ DETAIL-INPUT'!AW$10</f>
        <v>4.0499999999999989</v>
      </c>
      <c r="B55" s="474" t="str">
        <f>'ADJ DETAIL-INPUT'!AW$11</f>
        <v>E-REC</v>
      </c>
      <c r="C55" s="475" t="str">
        <f>TRIM(CONCATENATE('ADJ DETAIL-INPUT'!AW$7," ",'ADJ DETAIL-INPUT'!AW$8," ",'ADJ DETAIL-INPUT'!AW$9))</f>
        <v>Reconcile Pro Forma To Attrition</v>
      </c>
      <c r="D55" s="476">
        <f>'ADJ DETAIL-INPUT'!AW$55</f>
        <v>0</v>
      </c>
      <c r="E55" s="476">
        <f>'ADJ DETAIL-INPUT'!AW$79</f>
        <v>0</v>
      </c>
      <c r="F55" s="477"/>
      <c r="G55" s="30"/>
      <c r="H55" s="184"/>
      <c r="I55" s="417"/>
    </row>
    <row r="56" spans="1:9" ht="13.5" thickBot="1">
      <c r="A56" s="17"/>
      <c r="B56" s="395"/>
      <c r="C56" s="15" t="s">
        <v>626</v>
      </c>
      <c r="D56" s="268">
        <f>SUM(D34:D55)</f>
        <v>107713.95891900959</v>
      </c>
      <c r="E56" s="268">
        <f>SUM(E34:E55)</f>
        <v>1317147.9369468994</v>
      </c>
      <c r="F56" s="162">
        <f>D56/E56</f>
        <v>8.1778178363689807E-2</v>
      </c>
    </row>
    <row r="57" spans="1:9" ht="13.5" thickTop="1">
      <c r="A57" s="17"/>
      <c r="B57" s="395"/>
      <c r="C57" s="15"/>
      <c r="D57" s="269"/>
      <c r="E57" s="269"/>
      <c r="F57" s="106"/>
      <c r="G57" s="13"/>
      <c r="H57" s="13"/>
    </row>
    <row r="58" spans="1:9">
      <c r="A58" s="182" t="s">
        <v>611</v>
      </c>
      <c r="B58" s="395"/>
      <c r="C58" s="15"/>
      <c r="D58" s="269"/>
      <c r="E58" s="269"/>
      <c r="F58" s="106"/>
      <c r="G58" s="13"/>
      <c r="H58" s="13"/>
    </row>
    <row r="59" spans="1:9">
      <c r="A59" s="17"/>
      <c r="B59" s="412" t="s">
        <v>612</v>
      </c>
      <c r="C59" s="15" t="s">
        <v>137</v>
      </c>
      <c r="D59" s="269"/>
      <c r="E59" s="269"/>
      <c r="F59" s="106"/>
      <c r="G59" s="13"/>
      <c r="H59" s="13"/>
    </row>
    <row r="60" spans="1:9">
      <c r="A60" s="17"/>
      <c r="B60" s="395"/>
      <c r="C60" s="15"/>
      <c r="D60" s="269"/>
      <c r="E60" s="269"/>
      <c r="F60" s="106"/>
      <c r="G60" s="13"/>
      <c r="H60" s="13"/>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94" orientation="portrait" horizontalDpi="4294967292" r:id="rId3"/>
  <headerFooter alignWithMargins="0">
    <oddHeader xml:space="preserve">&amp;C
</oddHeader>
    <oddFooter xml:space="preserve">&amp;C
</oddFooter>
  </headerFooter>
  <rowBreaks count="1" manualBreakCount="1">
    <brk id="56" max="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65"/>
  <sheetViews>
    <sheetView topLeftCell="A37" zoomScaleNormal="100" workbookViewId="0">
      <selection activeCell="M59" sqref="M59"/>
    </sheetView>
  </sheetViews>
  <sheetFormatPr defaultColWidth="12.42578125" defaultRowHeight="12"/>
  <cols>
    <col min="1" max="1" width="7.85546875" style="292" customWidth="1"/>
    <col min="2" max="2" width="26.140625" style="291" customWidth="1"/>
    <col min="3" max="3" width="12.42578125" style="291" customWidth="1"/>
    <col min="4" max="4" width="5.5703125" style="291" bestFit="1" customWidth="1"/>
    <col min="5" max="5" width="14.7109375" style="291" customWidth="1"/>
    <col min="6" max="8" width="12.42578125" style="291" customWidth="1"/>
    <col min="9" max="9" width="14.7109375" style="291" hidden="1" customWidth="1"/>
    <col min="10" max="11" width="12.42578125" style="291" hidden="1" customWidth="1"/>
    <col min="12" max="16384" width="12.42578125" style="291"/>
  </cols>
  <sheetData>
    <row r="1" spans="1:11">
      <c r="A1" s="319" t="str">
        <f>[1]Inputs!$D$6</f>
        <v>AVISTA UTILITIES</v>
      </c>
      <c r="B1" s="320"/>
      <c r="C1" s="319"/>
    </row>
    <row r="2" spans="1:11">
      <c r="A2" s="319" t="s">
        <v>86</v>
      </c>
      <c r="B2" s="320"/>
      <c r="C2" s="319"/>
      <c r="I2" s="319"/>
      <c r="J2" s="292" t="s">
        <v>139</v>
      </c>
      <c r="K2" s="319"/>
    </row>
    <row r="3" spans="1:11">
      <c r="A3" s="320" t="str">
        <f>'ADJ DETAIL-INPUT'!A5</f>
        <v>TWELVE MONTHS ENDED SEPTEMBER 30, 2014</v>
      </c>
      <c r="B3" s="320"/>
      <c r="C3" s="319"/>
      <c r="I3" s="319" t="s">
        <v>140</v>
      </c>
      <c r="J3" s="319"/>
      <c r="K3" s="319"/>
    </row>
    <row r="4" spans="1:11">
      <c r="A4" s="319" t="s">
        <v>0</v>
      </c>
      <c r="B4" s="320"/>
      <c r="C4" s="319"/>
      <c r="F4" s="493"/>
      <c r="I4" s="318" t="s">
        <v>89</v>
      </c>
      <c r="J4" s="318"/>
      <c r="K4" s="317"/>
    </row>
    <row r="5" spans="1:11">
      <c r="A5" s="319"/>
      <c r="B5" s="320"/>
      <c r="C5" s="319"/>
      <c r="I5" s="316"/>
      <c r="J5" s="316"/>
      <c r="K5" s="315"/>
    </row>
    <row r="6" spans="1:11">
      <c r="A6" s="319"/>
      <c r="B6" s="320"/>
      <c r="C6" s="319"/>
      <c r="E6" s="319" t="s">
        <v>87</v>
      </c>
      <c r="F6" s="319"/>
      <c r="G6" s="319"/>
      <c r="I6" s="316"/>
      <c r="J6" s="316"/>
      <c r="K6" s="315"/>
    </row>
    <row r="7" spans="1:11">
      <c r="A7" s="319"/>
      <c r="B7" s="320"/>
      <c r="C7" s="319"/>
      <c r="E7" s="319" t="s">
        <v>88</v>
      </c>
      <c r="F7" s="319"/>
      <c r="G7" s="319"/>
      <c r="I7" s="316"/>
      <c r="J7" s="316"/>
      <c r="K7" s="315"/>
    </row>
    <row r="8" spans="1:11">
      <c r="A8" s="319"/>
      <c r="B8" s="320"/>
      <c r="C8" s="319"/>
      <c r="E8" s="318" t="s">
        <v>89</v>
      </c>
      <c r="F8" s="318"/>
      <c r="G8" s="317"/>
      <c r="I8" s="316"/>
      <c r="J8" s="316"/>
      <c r="K8" s="315"/>
    </row>
    <row r="9" spans="1:11">
      <c r="A9" s="292" t="s">
        <v>8</v>
      </c>
    </row>
    <row r="10" spans="1:11" s="292" customFormat="1">
      <c r="A10" s="292" t="s">
        <v>90</v>
      </c>
      <c r="B10" s="314" t="s">
        <v>22</v>
      </c>
      <c r="C10" s="314"/>
      <c r="E10" s="314" t="s">
        <v>91</v>
      </c>
      <c r="F10" s="314" t="s">
        <v>92</v>
      </c>
      <c r="G10" s="314" t="s">
        <v>75</v>
      </c>
      <c r="H10" s="313" t="s">
        <v>93</v>
      </c>
      <c r="I10" s="314" t="s">
        <v>91</v>
      </c>
      <c r="J10" s="314" t="s">
        <v>92</v>
      </c>
      <c r="K10" s="314"/>
    </row>
    <row r="11" spans="1:11" s="292" customFormat="1" ht="5.25" customHeight="1">
      <c r="B11" s="396"/>
      <c r="C11" s="396"/>
      <c r="E11" s="396"/>
      <c r="F11" s="396"/>
      <c r="G11" s="396"/>
      <c r="H11" s="313"/>
      <c r="I11" s="396"/>
      <c r="J11" s="396"/>
      <c r="K11" s="396"/>
    </row>
    <row r="12" spans="1:11" s="292" customFormat="1" ht="5.25" customHeight="1">
      <c r="B12" s="396"/>
      <c r="C12" s="396"/>
      <c r="E12" s="396"/>
      <c r="F12" s="396"/>
      <c r="G12" s="396"/>
      <c r="H12" s="313"/>
      <c r="I12" s="396"/>
      <c r="J12" s="396"/>
      <c r="K12" s="396"/>
    </row>
    <row r="13" spans="1:11">
      <c r="B13" s="294" t="s">
        <v>40</v>
      </c>
    </row>
    <row r="14" spans="1:11" s="298" customFormat="1">
      <c r="A14" s="301">
        <v>1</v>
      </c>
      <c r="B14" s="300" t="s">
        <v>41</v>
      </c>
      <c r="E14" s="307">
        <f>F14+G14</f>
        <v>510473</v>
      </c>
      <c r="F14" s="307">
        <f>SUM(F84:F87)+F89</f>
        <v>510473</v>
      </c>
      <c r="G14" s="307">
        <f>SUM(G84:G88)</f>
        <v>0</v>
      </c>
      <c r="H14" s="298" t="str">
        <f t="shared" ref="H14:H19" si="0">IF(E14=F14+G14," ","ERROR")</f>
        <v xml:space="preserve"> </v>
      </c>
      <c r="I14" s="307" t="e">
        <f>J14+K14</f>
        <v>#REF!</v>
      </c>
      <c r="J14" s="307" t="e">
        <f>#REF!</f>
        <v>#REF!</v>
      </c>
      <c r="K14" s="307"/>
    </row>
    <row r="15" spans="1:11">
      <c r="A15" s="292">
        <v>2</v>
      </c>
      <c r="B15" s="294" t="s">
        <v>42</v>
      </c>
      <c r="E15" s="303">
        <f>F15+G15</f>
        <v>923</v>
      </c>
      <c r="F15" s="303">
        <f>SUM(F88)</f>
        <v>923</v>
      </c>
      <c r="G15" s="303">
        <f>SUM(G89)</f>
        <v>0</v>
      </c>
      <c r="H15" s="298" t="str">
        <f t="shared" si="0"/>
        <v xml:space="preserve"> </v>
      </c>
      <c r="I15" s="303" t="e">
        <f>J15+K15</f>
        <v>#REF!</v>
      </c>
      <c r="J15" s="303" t="e">
        <f>#REF!</f>
        <v>#REF!</v>
      </c>
      <c r="K15" s="303"/>
    </row>
    <row r="16" spans="1:11">
      <c r="A16" s="292">
        <v>3</v>
      </c>
      <c r="B16" s="294" t="s">
        <v>94</v>
      </c>
      <c r="E16" s="303">
        <f>F16+G16</f>
        <v>95856</v>
      </c>
      <c r="F16" s="303">
        <f>SUM(F92)</f>
        <v>95856</v>
      </c>
      <c r="G16" s="303">
        <f>SUM(G92)</f>
        <v>0</v>
      </c>
      <c r="H16" s="298" t="str">
        <f t="shared" si="0"/>
        <v xml:space="preserve"> </v>
      </c>
      <c r="I16" s="303" t="e">
        <f>J16+K16</f>
        <v>#REF!</v>
      </c>
      <c r="J16" s="303" t="e">
        <f>#REF!</f>
        <v>#REF!</v>
      </c>
      <c r="K16" s="303"/>
    </row>
    <row r="17" spans="1:11">
      <c r="A17" s="292">
        <v>4</v>
      </c>
      <c r="B17" s="294" t="s">
        <v>95</v>
      </c>
      <c r="E17" s="311">
        <f>E14+E15+E16</f>
        <v>607252</v>
      </c>
      <c r="F17" s="311">
        <f>F14+F15+F16</f>
        <v>607252</v>
      </c>
      <c r="G17" s="311">
        <f>G14+G15+G16</f>
        <v>0</v>
      </c>
      <c r="H17" s="298" t="str">
        <f t="shared" si="0"/>
        <v xml:space="preserve"> </v>
      </c>
      <c r="I17" s="311" t="e">
        <f>I14+I15+I16</f>
        <v>#REF!</v>
      </c>
      <c r="J17" s="311" t="e">
        <f>J14+J15+J16</f>
        <v>#REF!</v>
      </c>
      <c r="K17" s="311"/>
    </row>
    <row r="18" spans="1:11">
      <c r="A18" s="292">
        <v>5</v>
      </c>
      <c r="B18" s="294" t="s">
        <v>45</v>
      </c>
      <c r="E18" s="312">
        <f>F18+G18</f>
        <v>76386</v>
      </c>
      <c r="F18" s="303">
        <f>SUM(F97:F100)</f>
        <v>76386</v>
      </c>
      <c r="G18" s="303">
        <f>SUM(G97:G100)</f>
        <v>0</v>
      </c>
      <c r="H18" s="298" t="str">
        <f t="shared" si="0"/>
        <v xml:space="preserve"> </v>
      </c>
      <c r="I18" s="312" t="e">
        <f>J18+K18</f>
        <v>#REF!</v>
      </c>
      <c r="J18" s="303" t="e">
        <f>#REF!</f>
        <v>#REF!</v>
      </c>
      <c r="K18" s="303"/>
    </row>
    <row r="19" spans="1:11">
      <c r="A19" s="292">
        <v>6</v>
      </c>
      <c r="B19" s="294" t="s">
        <v>96</v>
      </c>
      <c r="E19" s="311">
        <f>E17+E18</f>
        <v>683638</v>
      </c>
      <c r="F19" s="311">
        <f>F17+F18</f>
        <v>683638</v>
      </c>
      <c r="G19" s="311">
        <f>G17+G18</f>
        <v>0</v>
      </c>
      <c r="H19" s="298" t="str">
        <f t="shared" si="0"/>
        <v xml:space="preserve"> </v>
      </c>
      <c r="I19" s="311" t="e">
        <f>I17+I18</f>
        <v>#REF!</v>
      </c>
      <c r="J19" s="311" t="e">
        <f>J17+J18</f>
        <v>#REF!</v>
      </c>
      <c r="K19" s="311"/>
    </row>
    <row r="20" spans="1:11">
      <c r="E20" s="305"/>
      <c r="F20" s="305"/>
      <c r="G20" s="305"/>
      <c r="H20" s="298"/>
      <c r="I20" s="305"/>
      <c r="J20" s="305"/>
      <c r="K20" s="305"/>
    </row>
    <row r="21" spans="1:11">
      <c r="B21" s="294" t="s">
        <v>47</v>
      </c>
      <c r="E21" s="305"/>
      <c r="F21" s="305"/>
      <c r="G21" s="305"/>
      <c r="H21" s="298"/>
      <c r="I21" s="305"/>
      <c r="J21" s="305"/>
      <c r="K21" s="305"/>
    </row>
    <row r="22" spans="1:11">
      <c r="B22" s="294" t="s">
        <v>48</v>
      </c>
      <c r="E22" s="305"/>
      <c r="F22" s="305"/>
      <c r="G22" s="305"/>
      <c r="H22" s="298"/>
      <c r="I22" s="305"/>
      <c r="J22" s="305"/>
      <c r="K22" s="305"/>
    </row>
    <row r="23" spans="1:11">
      <c r="A23" s="292">
        <v>7</v>
      </c>
      <c r="B23" s="294" t="s">
        <v>97</v>
      </c>
      <c r="E23" s="303">
        <f>F23+G23</f>
        <v>201319</v>
      </c>
      <c r="F23" s="303">
        <f>SUM(F160-F156+F181)</f>
        <v>201319</v>
      </c>
      <c r="G23" s="303">
        <f>SUM(G160-G156+G181)</f>
        <v>0</v>
      </c>
      <c r="H23" s="298" t="str">
        <f>IF(E23=F23+G23," ","ERROR")</f>
        <v xml:space="preserve"> </v>
      </c>
      <c r="I23" s="303" t="e">
        <f>J23+K23</f>
        <v>#REF!</v>
      </c>
      <c r="J23" s="303" t="e">
        <f>#REF!+#REF!+#REF!+#REF!+#REF!</f>
        <v>#REF!</v>
      </c>
      <c r="K23" s="303"/>
    </row>
    <row r="24" spans="1:11">
      <c r="A24" s="292">
        <v>8</v>
      </c>
      <c r="B24" s="294" t="s">
        <v>98</v>
      </c>
      <c r="E24" s="303">
        <f>F24+G24</f>
        <v>128389</v>
      </c>
      <c r="F24" s="303">
        <f>SUM(F156)</f>
        <v>128389</v>
      </c>
      <c r="G24" s="303">
        <f>SUM(G156)</f>
        <v>0</v>
      </c>
      <c r="H24" s="298" t="str">
        <f>IF(E24=F24+G24," ","ERROR")</f>
        <v xml:space="preserve"> </v>
      </c>
      <c r="I24" s="303" t="e">
        <f>J24+K24</f>
        <v>#REF!</v>
      </c>
      <c r="J24" s="303" t="e">
        <f>#REF!</f>
        <v>#REF!</v>
      </c>
      <c r="K24" s="303"/>
    </row>
    <row r="25" spans="1:11">
      <c r="A25" s="292">
        <v>9</v>
      </c>
      <c r="B25" s="294" t="s">
        <v>569</v>
      </c>
      <c r="E25" s="303">
        <f>F25+G25</f>
        <v>23738</v>
      </c>
      <c r="F25" s="303">
        <f>SUM(F183:F186)</f>
        <v>23738</v>
      </c>
      <c r="G25" s="303">
        <f>SUM(G183:G185)</f>
        <v>0</v>
      </c>
      <c r="H25" s="298" t="str">
        <f>IF(E25=F25+G25," ","ERROR")</f>
        <v xml:space="preserve"> </v>
      </c>
      <c r="I25" s="303" t="e">
        <f>J25+K25</f>
        <v>#REF!</v>
      </c>
      <c r="J25" s="303" t="e">
        <f>#REF!</f>
        <v>#REF!</v>
      </c>
      <c r="K25" s="303"/>
    </row>
    <row r="26" spans="1:11">
      <c r="A26" s="292">
        <v>10</v>
      </c>
      <c r="B26" s="294" t="s">
        <v>568</v>
      </c>
      <c r="E26" s="303">
        <f>F26+G26</f>
        <v>283</v>
      </c>
      <c r="F26" s="303">
        <f>SUM(F187:F213)</f>
        <v>283</v>
      </c>
      <c r="G26" s="303">
        <f>SUM(G187:G212)</f>
        <v>0</v>
      </c>
      <c r="H26" s="298"/>
      <c r="I26" s="303"/>
      <c r="J26" s="303"/>
      <c r="K26" s="303"/>
    </row>
    <row r="27" spans="1:11">
      <c r="A27" s="292">
        <v>11</v>
      </c>
      <c r="B27" s="294" t="s">
        <v>99</v>
      </c>
      <c r="E27" s="302">
        <f>F27+G27</f>
        <v>13798</v>
      </c>
      <c r="F27" s="303">
        <f>SUM(F214)</f>
        <v>13798</v>
      </c>
      <c r="G27" s="303">
        <f>SUM(G214)</f>
        <v>0</v>
      </c>
      <c r="H27" s="298" t="str">
        <f>IF(E27=F27+G27," ","ERROR")</f>
        <v xml:space="preserve"> </v>
      </c>
      <c r="I27" s="302" t="e">
        <f>J27+K27</f>
        <v>#REF!</v>
      </c>
      <c r="J27" s="303" t="e">
        <f>#REF!</f>
        <v>#REF!</v>
      </c>
      <c r="K27" s="303"/>
    </row>
    <row r="28" spans="1:11">
      <c r="A28" s="292">
        <v>12</v>
      </c>
      <c r="B28" s="294" t="s">
        <v>100</v>
      </c>
      <c r="E28" s="311">
        <f>SUM(E23:E27)</f>
        <v>367527</v>
      </c>
      <c r="F28" s="311">
        <f>SUM(F23:F27)</f>
        <v>367527</v>
      </c>
      <c r="G28" s="311">
        <f>SUM(G23:G27)</f>
        <v>0</v>
      </c>
      <c r="H28" s="298" t="str">
        <f>IF(E28=F28+G28," ","ERROR")</f>
        <v xml:space="preserve"> </v>
      </c>
      <c r="I28" s="303" t="e">
        <f>I23+I24+I25+I27</f>
        <v>#REF!</v>
      </c>
      <c r="J28" s="311" t="e">
        <f>J23+J24+J25+J27</f>
        <v>#REF!</v>
      </c>
      <c r="K28" s="311"/>
    </row>
    <row r="29" spans="1:11">
      <c r="E29" s="303"/>
      <c r="F29" s="305"/>
      <c r="G29" s="305"/>
      <c r="H29" s="298"/>
      <c r="I29" s="303"/>
      <c r="J29" s="305"/>
      <c r="K29" s="305"/>
    </row>
    <row r="30" spans="1:11">
      <c r="B30" s="294" t="s">
        <v>52</v>
      </c>
      <c r="E30" s="303"/>
      <c r="F30" s="305"/>
      <c r="G30" s="305"/>
      <c r="H30" s="298"/>
      <c r="I30" s="303"/>
      <c r="J30" s="305"/>
      <c r="K30" s="305"/>
    </row>
    <row r="31" spans="1:11">
      <c r="A31" s="292">
        <v>13</v>
      </c>
      <c r="B31" s="294" t="s">
        <v>97</v>
      </c>
      <c r="E31" s="303">
        <f>F31+G31</f>
        <v>20337</v>
      </c>
      <c r="F31" s="303">
        <f>SUM(F243)</f>
        <v>20337</v>
      </c>
      <c r="G31" s="303">
        <f>SUM(G243)</f>
        <v>0</v>
      </c>
      <c r="H31" s="298" t="str">
        <f>IF(E31=F31+G31," ","ERROR")</f>
        <v xml:space="preserve"> </v>
      </c>
      <c r="I31" s="303" t="e">
        <f>J31+K31</f>
        <v>#REF!</v>
      </c>
      <c r="J31" s="303" t="e">
        <f>#REF!</f>
        <v>#REF!</v>
      </c>
      <c r="K31" s="303"/>
    </row>
    <row r="32" spans="1:11">
      <c r="A32" s="292">
        <v>14</v>
      </c>
      <c r="B32" s="294" t="s">
        <v>569</v>
      </c>
      <c r="E32" s="303">
        <f>F32+G32</f>
        <v>23480</v>
      </c>
      <c r="F32" s="303">
        <f>SUM(F245:F246)</f>
        <v>23480</v>
      </c>
      <c r="G32" s="303">
        <f>SUM(G245:G246)</f>
        <v>0</v>
      </c>
      <c r="H32" s="298" t="str">
        <f>IF(E32=F32+G32," ","ERROR")</f>
        <v xml:space="preserve"> </v>
      </c>
      <c r="I32" s="303" t="e">
        <f>J32+K32</f>
        <v>#REF!</v>
      </c>
      <c r="J32" s="303" t="e">
        <f>#REF!</f>
        <v>#REF!</v>
      </c>
      <c r="K32" s="303"/>
    </row>
    <row r="33" spans="1:11">
      <c r="A33" s="292">
        <v>15</v>
      </c>
      <c r="B33" s="294" t="s">
        <v>99</v>
      </c>
      <c r="E33" s="302">
        <f>F33+G33</f>
        <v>43233</v>
      </c>
      <c r="F33" s="303">
        <f>SUM(F247)</f>
        <v>43233</v>
      </c>
      <c r="G33" s="303">
        <f>SUM(G247)</f>
        <v>0</v>
      </c>
      <c r="H33" s="298" t="str">
        <f>IF(E33=F33+G33," ","ERROR")</f>
        <v xml:space="preserve"> </v>
      </c>
      <c r="I33" s="302" t="e">
        <f>J33+K33</f>
        <v>#REF!</v>
      </c>
      <c r="J33" s="303" t="e">
        <f>#REF!</f>
        <v>#REF!</v>
      </c>
      <c r="K33" s="303"/>
    </row>
    <row r="34" spans="1:11">
      <c r="A34" s="292">
        <v>16</v>
      </c>
      <c r="B34" s="294" t="s">
        <v>101</v>
      </c>
      <c r="E34" s="303">
        <f>E31+E32+E33</f>
        <v>87050</v>
      </c>
      <c r="F34" s="311">
        <f>F31+F32+F33</f>
        <v>87050</v>
      </c>
      <c r="G34" s="311">
        <f>G31+G32+G33</f>
        <v>0</v>
      </c>
      <c r="H34" s="298" t="str">
        <f>IF(E34=F34+G34," ","ERROR")</f>
        <v xml:space="preserve"> </v>
      </c>
      <c r="I34" s="303" t="e">
        <f>I31+I32+I33</f>
        <v>#REF!</v>
      </c>
      <c r="J34" s="311" t="e">
        <f>J31+J32+J33</f>
        <v>#REF!</v>
      </c>
      <c r="K34" s="311"/>
    </row>
    <row r="35" spans="1:11">
      <c r="E35" s="305"/>
      <c r="F35" s="305"/>
      <c r="G35" s="305"/>
      <c r="H35" s="298"/>
      <c r="I35" s="305"/>
      <c r="J35" s="305"/>
      <c r="K35" s="305"/>
    </row>
    <row r="36" spans="1:11">
      <c r="A36" s="292">
        <v>17</v>
      </c>
      <c r="B36" s="294" t="s">
        <v>54</v>
      </c>
      <c r="E36" s="303">
        <f>F36+G36</f>
        <v>10571</v>
      </c>
      <c r="F36" s="303">
        <f>SUM(F258)</f>
        <v>10571</v>
      </c>
      <c r="G36" s="303">
        <f>SUM(G258)</f>
        <v>0</v>
      </c>
      <c r="H36" s="298" t="str">
        <f>IF(E36=F36+G36," ","ERROR")</f>
        <v xml:space="preserve"> </v>
      </c>
      <c r="I36" s="303" t="e">
        <f>J36+K36</f>
        <v>#REF!</v>
      </c>
      <c r="J36" s="303" t="e">
        <f>#REF!</f>
        <v>#REF!</v>
      </c>
      <c r="K36" s="303"/>
    </row>
    <row r="37" spans="1:11">
      <c r="A37" s="292">
        <v>18</v>
      </c>
      <c r="B37" s="294" t="s">
        <v>55</v>
      </c>
      <c r="E37" s="303">
        <f>F37+G37</f>
        <v>19917</v>
      </c>
      <c r="F37" s="303">
        <f>SUM(F264)</f>
        <v>19917</v>
      </c>
      <c r="G37" s="303">
        <f>SUM(G264)</f>
        <v>0</v>
      </c>
      <c r="H37" s="298" t="str">
        <f>IF(E37=F37+G37," ","ERROR")</f>
        <v xml:space="preserve"> </v>
      </c>
      <c r="I37" s="303" t="e">
        <f>J37+K37</f>
        <v>#REF!</v>
      </c>
      <c r="J37" s="303" t="e">
        <f>#REF!</f>
        <v>#REF!</v>
      </c>
      <c r="K37" s="303"/>
    </row>
    <row r="38" spans="1:11">
      <c r="A38" s="292">
        <v>19</v>
      </c>
      <c r="B38" s="294" t="s">
        <v>56</v>
      </c>
      <c r="E38" s="303">
        <f>F38+G38</f>
        <v>0</v>
      </c>
      <c r="F38" s="303">
        <f>SUM(F270)</f>
        <v>0</v>
      </c>
      <c r="G38" s="303">
        <f>SUM(G270)</f>
        <v>0</v>
      </c>
      <c r="H38" s="298" t="str">
        <f>IF(E38=F38+G38," ","ERROR")</f>
        <v xml:space="preserve"> </v>
      </c>
      <c r="I38" s="303" t="e">
        <f>J38+K38</f>
        <v>#REF!</v>
      </c>
      <c r="J38" s="303" t="e">
        <f>#REF!</f>
        <v>#REF!</v>
      </c>
      <c r="K38" s="303"/>
    </row>
    <row r="39" spans="1:11">
      <c r="E39" s="305"/>
      <c r="F39" s="305"/>
      <c r="G39" s="305"/>
      <c r="H39" s="298"/>
      <c r="I39" s="305"/>
      <c r="J39" s="305"/>
      <c r="K39" s="305"/>
    </row>
    <row r="40" spans="1:11">
      <c r="B40" s="294" t="s">
        <v>57</v>
      </c>
      <c r="E40" s="305"/>
      <c r="F40" s="305"/>
      <c r="G40" s="305"/>
      <c r="H40" s="298"/>
      <c r="I40" s="305"/>
      <c r="J40" s="305"/>
      <c r="K40" s="305"/>
    </row>
    <row r="41" spans="1:11">
      <c r="A41" s="292">
        <v>20</v>
      </c>
      <c r="B41" s="294" t="s">
        <v>97</v>
      </c>
      <c r="E41" s="303">
        <f>F41+G41</f>
        <v>43575</v>
      </c>
      <c r="F41" s="303">
        <f>SUM(F285)</f>
        <v>43575</v>
      </c>
      <c r="G41" s="303">
        <f>SUM(G285)</f>
        <v>0</v>
      </c>
      <c r="H41" s="298" t="str">
        <f>IF(E41=F41+G41," ","ERROR")</f>
        <v xml:space="preserve"> </v>
      </c>
      <c r="I41" s="303" t="e">
        <f>J41+K41</f>
        <v>#REF!</v>
      </c>
      <c r="J41" s="303" t="e">
        <f>#REF!</f>
        <v>#REF!</v>
      </c>
      <c r="K41" s="303"/>
    </row>
    <row r="42" spans="1:11">
      <c r="A42" s="292">
        <v>21</v>
      </c>
      <c r="B42" s="294" t="s">
        <v>569</v>
      </c>
      <c r="E42" s="303">
        <f>F42+G42</f>
        <v>16215</v>
      </c>
      <c r="F42" s="303">
        <f>SUM(F292)</f>
        <v>16215</v>
      </c>
      <c r="G42" s="303">
        <f>SUM(G292)</f>
        <v>0</v>
      </c>
      <c r="H42" s="298" t="str">
        <f>IF(E42=F42+G42," ","ERROR")</f>
        <v xml:space="preserve"> </v>
      </c>
      <c r="I42" s="303" t="e">
        <f>J42+K42</f>
        <v>#REF!</v>
      </c>
      <c r="J42" s="303" t="e">
        <f>#REF!</f>
        <v>#REF!</v>
      </c>
      <c r="K42" s="303"/>
    </row>
    <row r="43" spans="1:11">
      <c r="A43" s="292">
        <v>22</v>
      </c>
      <c r="B43" s="294" t="s">
        <v>99</v>
      </c>
      <c r="E43" s="303">
        <f>F43+G43</f>
        <v>0</v>
      </c>
      <c r="F43" s="303">
        <v>0</v>
      </c>
      <c r="G43" s="303">
        <v>0</v>
      </c>
      <c r="H43" s="298" t="str">
        <f>IF(E43=F43+G43," ","ERROR")</f>
        <v xml:space="preserve"> </v>
      </c>
      <c r="I43" s="303" t="e">
        <f>J43+K43</f>
        <v>#REF!</v>
      </c>
      <c r="J43" s="303" t="e">
        <f>#REF!</f>
        <v>#REF!</v>
      </c>
      <c r="K43" s="303"/>
    </row>
    <row r="44" spans="1:11">
      <c r="A44" s="292">
        <v>23</v>
      </c>
      <c r="B44" s="294" t="s">
        <v>102</v>
      </c>
      <c r="E44" s="310">
        <f>E41+E42+E43</f>
        <v>59790</v>
      </c>
      <c r="F44" s="310">
        <f>F41+F42+F43</f>
        <v>59790</v>
      </c>
      <c r="G44" s="310">
        <f>G41+G42+G43</f>
        <v>0</v>
      </c>
      <c r="H44" s="298" t="str">
        <f>IF(E44=F44+G44," ","ERROR")</f>
        <v xml:space="preserve"> </v>
      </c>
      <c r="I44" s="310" t="e">
        <f>I41+I42+I43</f>
        <v>#REF!</v>
      </c>
      <c r="J44" s="310" t="e">
        <f>J41+J42+J43</f>
        <v>#REF!</v>
      </c>
      <c r="K44" s="310"/>
    </row>
    <row r="45" spans="1:11" ht="18.75" customHeight="1">
      <c r="A45" s="292">
        <v>24</v>
      </c>
      <c r="B45" s="294" t="s">
        <v>59</v>
      </c>
      <c r="E45" s="309">
        <f>E28+E34+E36+E37+E38+E44</f>
        <v>544855</v>
      </c>
      <c r="F45" s="309">
        <f>F28+F34+F36+F37+F38+F44</f>
        <v>544855</v>
      </c>
      <c r="G45" s="309">
        <f>G28+G34+G36+G37+G38+G44</f>
        <v>0</v>
      </c>
      <c r="H45" s="298" t="str">
        <f>IF(E45=F45+G45," ","ERROR")</f>
        <v xml:space="preserve"> </v>
      </c>
      <c r="I45" s="309" t="e">
        <f>I28+I34+I36+I37+I38+I44</f>
        <v>#REF!</v>
      </c>
      <c r="J45" s="309" t="e">
        <f>J28+J34+J36+J37+J38+J44</f>
        <v>#REF!</v>
      </c>
      <c r="K45" s="309"/>
    </row>
    <row r="46" spans="1:11">
      <c r="E46" s="305"/>
      <c r="F46" s="305"/>
      <c r="G46" s="305"/>
      <c r="H46" s="298"/>
      <c r="I46" s="305"/>
      <c r="J46" s="305"/>
      <c r="K46" s="305"/>
    </row>
    <row r="47" spans="1:11">
      <c r="A47" s="347">
        <v>25</v>
      </c>
      <c r="B47" s="294" t="s">
        <v>103</v>
      </c>
      <c r="E47" s="305">
        <f>E19-E45</f>
        <v>138783</v>
      </c>
      <c r="F47" s="305">
        <f>F19-F45</f>
        <v>138783</v>
      </c>
      <c r="G47" s="305">
        <f>G19-G45</f>
        <v>0</v>
      </c>
      <c r="H47" s="298" t="str">
        <f>IF(E47=F47+G47," ","ERROR")</f>
        <v xml:space="preserve"> </v>
      </c>
      <c r="I47" s="305" t="e">
        <f>I19-I45</f>
        <v>#REF!</v>
      </c>
      <c r="J47" s="305" t="e">
        <f>J19-J45</f>
        <v>#REF!</v>
      </c>
      <c r="K47" s="305"/>
    </row>
    <row r="48" spans="1:11">
      <c r="B48" s="294"/>
      <c r="E48" s="305"/>
      <c r="F48" s="305"/>
      <c r="G48" s="305"/>
      <c r="H48" s="298"/>
      <c r="I48" s="305"/>
      <c r="J48" s="305"/>
      <c r="K48" s="305"/>
    </row>
    <row r="49" spans="1:11">
      <c r="B49" s="294" t="s">
        <v>104</v>
      </c>
      <c r="E49" s="305"/>
      <c r="F49" s="305"/>
      <c r="G49" s="305"/>
      <c r="H49" s="298"/>
      <c r="I49" s="305"/>
      <c r="J49" s="305"/>
      <c r="K49" s="305"/>
    </row>
    <row r="50" spans="1:11">
      <c r="A50" s="292">
        <v>26</v>
      </c>
      <c r="B50" s="294" t="s">
        <v>105</v>
      </c>
      <c r="D50" s="308">
        <v>0.35</v>
      </c>
      <c r="E50" s="303">
        <f>F50+G50</f>
        <v>28537</v>
      </c>
      <c r="F50" s="303">
        <f>SUM(F300)</f>
        <v>28537</v>
      </c>
      <c r="G50" s="303">
        <f>SUM(G300)</f>
        <v>0</v>
      </c>
      <c r="H50" s="298" t="str">
        <f>IF(E50=F50+G50," ","ERROR")</f>
        <v xml:space="preserve"> </v>
      </c>
      <c r="I50" s="303" t="e">
        <f>J50+K50</f>
        <v>#REF!</v>
      </c>
      <c r="J50" s="303" t="e">
        <f>#REF!</f>
        <v>#REF!</v>
      </c>
      <c r="K50" s="303"/>
    </row>
    <row r="51" spans="1:11">
      <c r="A51" s="292">
        <v>27</v>
      </c>
      <c r="B51" s="294" t="s">
        <v>578</v>
      </c>
      <c r="D51" s="308"/>
      <c r="E51" s="303"/>
      <c r="F51" s="303"/>
      <c r="G51" s="303"/>
      <c r="H51" s="298"/>
      <c r="I51" s="303"/>
      <c r="J51" s="303"/>
      <c r="K51" s="303"/>
    </row>
    <row r="52" spans="1:11">
      <c r="A52" s="292">
        <v>28</v>
      </c>
      <c r="B52" s="294" t="s">
        <v>106</v>
      </c>
      <c r="E52" s="303">
        <f>F52+G52</f>
        <v>7383</v>
      </c>
      <c r="F52" s="303">
        <f t="shared" ref="F52:G53" si="1">SUM(F301)</f>
        <v>7383</v>
      </c>
      <c r="G52" s="303">
        <f t="shared" si="1"/>
        <v>0</v>
      </c>
      <c r="H52" s="298" t="str">
        <f>IF(E52=F52+G52," ","ERROR")</f>
        <v xml:space="preserve"> </v>
      </c>
      <c r="I52" s="303" t="e">
        <f>J52+K52</f>
        <v>#REF!</v>
      </c>
      <c r="J52" s="303" t="e">
        <f>#REF!</f>
        <v>#REF!</v>
      </c>
      <c r="K52" s="303"/>
    </row>
    <row r="53" spans="1:11">
      <c r="A53" s="292">
        <v>29</v>
      </c>
      <c r="B53" s="294" t="s">
        <v>107</v>
      </c>
      <c r="E53" s="302">
        <f>F53+G53</f>
        <v>-120</v>
      </c>
      <c r="F53" s="302">
        <f t="shared" si="1"/>
        <v>-120</v>
      </c>
      <c r="G53" s="302">
        <f t="shared" si="1"/>
        <v>0</v>
      </c>
      <c r="H53" s="298" t="str">
        <f>IF(E53=F53+G53," ","ERROR")</f>
        <v xml:space="preserve"> </v>
      </c>
      <c r="I53" s="303" t="e">
        <f>J53+K53</f>
        <v>#REF!</v>
      </c>
      <c r="J53" s="303" t="e">
        <f>#REF!</f>
        <v>#REF!</v>
      </c>
      <c r="K53" s="303"/>
    </row>
    <row r="54" spans="1:11">
      <c r="B54" s="294"/>
      <c r="E54" s="304"/>
      <c r="F54" s="304"/>
      <c r="G54" s="304"/>
      <c r="H54" s="298"/>
      <c r="I54" s="303"/>
      <c r="J54" s="303"/>
      <c r="K54" s="303"/>
    </row>
    <row r="55" spans="1:11" s="298" customFormat="1" ht="12.75" thickBot="1">
      <c r="A55" s="301">
        <v>30</v>
      </c>
      <c r="B55" s="300" t="s">
        <v>65</v>
      </c>
      <c r="E55" s="299">
        <f>E47-(E49+E50+E52+E53)</f>
        <v>102983</v>
      </c>
      <c r="F55" s="299">
        <f>F47-(F49+F50+F52+F53)</f>
        <v>102983</v>
      </c>
      <c r="G55" s="299">
        <f>G47-(G49+G50+G52+G53)</f>
        <v>0</v>
      </c>
      <c r="H55" s="298" t="str">
        <f>IF(E55=F55+G55," ","ERROR")</f>
        <v xml:space="preserve"> </v>
      </c>
      <c r="I55" s="299" t="e">
        <f>I47-(I49+I50+I52+I53+#REF!)</f>
        <v>#REF!</v>
      </c>
      <c r="J55" s="299" t="e">
        <f>J47-(J49+J50+J52+J53+#REF!)</f>
        <v>#REF!</v>
      </c>
      <c r="K55" s="299"/>
    </row>
    <row r="56" spans="1:11" ht="12.75" thickTop="1">
      <c r="H56" s="298"/>
    </row>
    <row r="57" spans="1:11">
      <c r="B57" s="294" t="s">
        <v>66</v>
      </c>
      <c r="H57" s="298"/>
    </row>
    <row r="58" spans="1:11">
      <c r="B58" s="294" t="s">
        <v>67</v>
      </c>
      <c r="H58" s="298"/>
    </row>
    <row r="59" spans="1:11" s="298" customFormat="1">
      <c r="A59" s="301">
        <v>31</v>
      </c>
      <c r="B59" s="300" t="s">
        <v>108</v>
      </c>
      <c r="E59" s="307">
        <f>F59+G59</f>
        <v>100295</v>
      </c>
      <c r="F59" s="307">
        <f>SUM(F315)</f>
        <v>100295</v>
      </c>
      <c r="G59" s="307">
        <f>SUM(G315)</f>
        <v>0</v>
      </c>
      <c r="H59" s="298" t="str">
        <f t="shared" ref="H59:H65" si="2">IF(E59=F59+G59," ","ERROR")</f>
        <v xml:space="preserve"> </v>
      </c>
      <c r="I59" s="307" t="e">
        <f>J59+K59</f>
        <v>#REF!</v>
      </c>
      <c r="J59" s="307" t="e">
        <f>#REF!</f>
        <v>#REF!</v>
      </c>
      <c r="K59" s="307"/>
    </row>
    <row r="60" spans="1:11">
      <c r="A60" s="292">
        <v>32</v>
      </c>
      <c r="B60" s="294" t="s">
        <v>109</v>
      </c>
      <c r="E60" s="303">
        <f>F60+G60</f>
        <v>747839</v>
      </c>
      <c r="F60" s="303">
        <f>SUM(F348)</f>
        <v>747839</v>
      </c>
      <c r="G60" s="303">
        <f>SUM(G348)</f>
        <v>0</v>
      </c>
      <c r="H60" s="298" t="str">
        <f t="shared" si="2"/>
        <v xml:space="preserve"> </v>
      </c>
      <c r="I60" s="303" t="e">
        <f>J60+K60</f>
        <v>#REF!</v>
      </c>
      <c r="J60" s="303" t="e">
        <f>#REF!</f>
        <v>#REF!</v>
      </c>
      <c r="K60" s="303"/>
    </row>
    <row r="61" spans="1:11">
      <c r="A61" s="292">
        <v>33</v>
      </c>
      <c r="B61" s="294" t="s">
        <v>110</v>
      </c>
      <c r="E61" s="303">
        <f>F61+G61</f>
        <v>370703</v>
      </c>
      <c r="F61" s="303">
        <f>SUM(F361)</f>
        <v>370703</v>
      </c>
      <c r="G61" s="303">
        <f>SUM(G361)</f>
        <v>0</v>
      </c>
      <c r="H61" s="298" t="str">
        <f t="shared" si="2"/>
        <v xml:space="preserve"> </v>
      </c>
      <c r="I61" s="303" t="e">
        <f>J61+K61</f>
        <v>#REF!</v>
      </c>
      <c r="J61" s="303" t="e">
        <f>#REF!</f>
        <v>#REF!</v>
      </c>
      <c r="K61" s="303"/>
    </row>
    <row r="62" spans="1:11">
      <c r="A62" s="292">
        <v>34</v>
      </c>
      <c r="B62" s="294" t="s">
        <v>111</v>
      </c>
      <c r="E62" s="303">
        <f>F62+G62</f>
        <v>830629</v>
      </c>
      <c r="F62" s="303">
        <f>SUM(F377)</f>
        <v>830629</v>
      </c>
      <c r="G62" s="303">
        <f>SUM(G377)</f>
        <v>0</v>
      </c>
      <c r="H62" s="298" t="str">
        <f t="shared" si="2"/>
        <v xml:space="preserve"> </v>
      </c>
      <c r="I62" s="303" t="e">
        <f>J62+K62</f>
        <v>#REF!</v>
      </c>
      <c r="J62" s="303" t="e">
        <f>#REF!</f>
        <v>#REF!</v>
      </c>
      <c r="K62" s="303"/>
    </row>
    <row r="63" spans="1:11">
      <c r="A63" s="292">
        <v>35</v>
      </c>
      <c r="B63" s="294" t="s">
        <v>112</v>
      </c>
      <c r="E63" s="302">
        <f>F63+G63</f>
        <v>192845</v>
      </c>
      <c r="F63" s="302">
        <f>SUM(F390)</f>
        <v>192845</v>
      </c>
      <c r="G63" s="302">
        <f>SUM(G390)</f>
        <v>0</v>
      </c>
      <c r="H63" s="298" t="str">
        <f t="shared" si="2"/>
        <v xml:space="preserve"> </v>
      </c>
      <c r="I63" s="302" t="e">
        <f>J63+K63</f>
        <v>#REF!</v>
      </c>
      <c r="J63" s="302" t="e">
        <f>#REF!</f>
        <v>#REF!</v>
      </c>
      <c r="K63" s="302"/>
    </row>
    <row r="64" spans="1:11">
      <c r="A64" s="292">
        <v>36</v>
      </c>
      <c r="B64" s="294" t="s">
        <v>113</v>
      </c>
      <c r="E64" s="305">
        <f>E59+E60+E61+E62+E63</f>
        <v>2242311</v>
      </c>
      <c r="F64" s="305">
        <f>F59+F60+F61+F62+F63</f>
        <v>2242311</v>
      </c>
      <c r="G64" s="305">
        <f>G59+G60+G61+G62+G63</f>
        <v>0</v>
      </c>
      <c r="H64" s="298" t="str">
        <f t="shared" si="2"/>
        <v xml:space="preserve"> </v>
      </c>
      <c r="I64" s="305" t="e">
        <f>I59+I60+I61+I62+I63</f>
        <v>#REF!</v>
      </c>
      <c r="J64" s="305" t="e">
        <f>J59+J60+J61+J62+J63</f>
        <v>#REF!</v>
      </c>
      <c r="K64" s="305"/>
    </row>
    <row r="65" spans="1:11" ht="19.5" customHeight="1">
      <c r="B65" s="294" t="s">
        <v>572</v>
      </c>
      <c r="E65" s="303"/>
      <c r="F65" s="303"/>
      <c r="G65" s="303"/>
      <c r="H65" s="298" t="str">
        <f t="shared" si="2"/>
        <v xml:space="preserve"> </v>
      </c>
      <c r="I65" s="303" t="e">
        <f>J65+K65</f>
        <v>#REF!</v>
      </c>
      <c r="J65" s="303" t="e">
        <f>#REF!</f>
        <v>#REF!</v>
      </c>
      <c r="K65" s="303"/>
    </row>
    <row r="66" spans="1:11">
      <c r="A66" s="292">
        <v>37</v>
      </c>
      <c r="B66" s="300" t="s">
        <v>108</v>
      </c>
      <c r="E66" s="303">
        <f>F66+G66</f>
        <v>-19415</v>
      </c>
      <c r="F66" s="303">
        <f>SUM(F405:F408)+1</f>
        <v>-19415</v>
      </c>
      <c r="G66" s="307">
        <f>SUM(G405:G406)</f>
        <v>0</v>
      </c>
      <c r="H66" s="298"/>
      <c r="I66" s="303"/>
      <c r="J66" s="303"/>
      <c r="K66" s="303"/>
    </row>
    <row r="67" spans="1:11">
      <c r="A67" s="292">
        <v>38</v>
      </c>
      <c r="B67" s="294" t="s">
        <v>109</v>
      </c>
      <c r="E67" s="303">
        <f>F67+G67</f>
        <v>-324667</v>
      </c>
      <c r="F67" s="303">
        <f>SUM(F396:F398)</f>
        <v>-324667</v>
      </c>
      <c r="G67" s="307">
        <f>SUM(G396:G398)</f>
        <v>0</v>
      </c>
      <c r="H67" s="298"/>
      <c r="I67" s="303"/>
      <c r="J67" s="303"/>
      <c r="K67" s="303"/>
    </row>
    <row r="68" spans="1:11">
      <c r="A68" s="292">
        <v>39</v>
      </c>
      <c r="B68" s="294" t="s">
        <v>110</v>
      </c>
      <c r="E68" s="303">
        <f>F68+G68</f>
        <v>-124279</v>
      </c>
      <c r="F68" s="303">
        <f>SUM(F399)</f>
        <v>-124279</v>
      </c>
      <c r="G68" s="307">
        <f>SUM(G399)</f>
        <v>0</v>
      </c>
      <c r="H68" s="298"/>
      <c r="I68" s="303"/>
      <c r="J68" s="303"/>
      <c r="K68" s="303"/>
    </row>
    <row r="69" spans="1:11">
      <c r="A69" s="292">
        <v>40</v>
      </c>
      <c r="B69" s="294" t="s">
        <v>111</v>
      </c>
      <c r="E69" s="303">
        <f>F69+G69</f>
        <v>-248229</v>
      </c>
      <c r="F69" s="303">
        <f>SUM(F400)+1</f>
        <v>-248229</v>
      </c>
      <c r="G69" s="307">
        <f>SUM(G400)</f>
        <v>0</v>
      </c>
      <c r="H69" s="298"/>
      <c r="I69" s="303"/>
      <c r="J69" s="303"/>
      <c r="K69" s="303"/>
    </row>
    <row r="70" spans="1:11">
      <c r="A70" s="292">
        <v>41</v>
      </c>
      <c r="B70" s="294" t="s">
        <v>112</v>
      </c>
      <c r="E70" s="302">
        <f>F70+G70</f>
        <v>-63732</v>
      </c>
      <c r="F70" s="302">
        <f>SUM(F401,F409)</f>
        <v>-63732</v>
      </c>
      <c r="G70" s="306">
        <f>SUM(G401,G407,G408,G409)</f>
        <v>0</v>
      </c>
    </row>
    <row r="71" spans="1:11">
      <c r="A71" s="292">
        <v>42</v>
      </c>
      <c r="B71" s="294" t="s">
        <v>290</v>
      </c>
      <c r="E71" s="495">
        <f>SUM(E66:E70)</f>
        <v>-780322</v>
      </c>
      <c r="F71" s="495">
        <f>SUM(F66:F70)</f>
        <v>-780322</v>
      </c>
      <c r="G71" s="291">
        <f>SUM(G66:G70)</f>
        <v>0</v>
      </c>
    </row>
    <row r="72" spans="1:11">
      <c r="A72" s="292">
        <v>43</v>
      </c>
      <c r="B72" s="291" t="s">
        <v>575</v>
      </c>
      <c r="E72" s="349">
        <f>E64+E71</f>
        <v>1461989</v>
      </c>
      <c r="F72" s="349">
        <f>F64+F71</f>
        <v>1461989</v>
      </c>
      <c r="G72" s="349">
        <f>G64+G71</f>
        <v>0</v>
      </c>
    </row>
    <row r="73" spans="1:11" ht="3.75" customHeight="1">
      <c r="B73" s="294"/>
      <c r="E73" s="305"/>
      <c r="F73" s="305"/>
      <c r="G73" s="305"/>
      <c r="H73" s="298"/>
      <c r="I73" s="305"/>
      <c r="J73" s="305"/>
      <c r="K73" s="305"/>
    </row>
    <row r="74" spans="1:11">
      <c r="A74" s="292">
        <v>44</v>
      </c>
      <c r="B74" s="294" t="s">
        <v>573</v>
      </c>
      <c r="E74" s="302">
        <f>F74+G74</f>
        <v>-238376</v>
      </c>
      <c r="F74" s="302">
        <f>SUM(F427)</f>
        <v>-238376</v>
      </c>
      <c r="G74" s="302">
        <f>SUM(G427)</f>
        <v>0</v>
      </c>
      <c r="H74" s="298" t="str">
        <f>IF(E74=F74+G74," ","ERROR")</f>
        <v xml:space="preserve"> </v>
      </c>
      <c r="I74" s="302" t="e">
        <f>J74+K74</f>
        <v>#REF!</v>
      </c>
      <c r="J74" s="302" t="e">
        <f>#REF!</f>
        <v>#REF!</v>
      </c>
      <c r="K74" s="302"/>
    </row>
    <row r="75" spans="1:11">
      <c r="A75" s="292">
        <v>45</v>
      </c>
      <c r="B75" s="294" t="s">
        <v>574</v>
      </c>
      <c r="E75" s="304">
        <f>SUM(E72:E74)</f>
        <v>1223613</v>
      </c>
      <c r="F75" s="304">
        <f>SUM(F72:F74)</f>
        <v>1223613</v>
      </c>
      <c r="G75" s="304">
        <f>SUM(G72-G74)</f>
        <v>0</v>
      </c>
      <c r="H75" s="298"/>
      <c r="I75" s="304"/>
      <c r="J75" s="304"/>
      <c r="K75" s="304"/>
    </row>
    <row r="76" spans="1:11">
      <c r="A76" s="292">
        <v>46</v>
      </c>
      <c r="B76" s="294" t="s">
        <v>289</v>
      </c>
      <c r="E76" s="303">
        <f t="shared" ref="E76:E77" si="3">F76+G76</f>
        <v>11848</v>
      </c>
      <c r="F76" s="305">
        <f>SUM(F463)-F77</f>
        <v>11848</v>
      </c>
      <c r="G76" s="305">
        <f>SUM(G432:G462)-G77</f>
        <v>0</v>
      </c>
      <c r="H76" s="298"/>
      <c r="I76" s="305"/>
      <c r="J76" s="305"/>
      <c r="K76" s="305"/>
    </row>
    <row r="77" spans="1:11">
      <c r="A77" s="292">
        <v>47</v>
      </c>
      <c r="B77" s="294" t="s">
        <v>271</v>
      </c>
      <c r="E77" s="302">
        <f t="shared" si="3"/>
        <v>25039</v>
      </c>
      <c r="F77" s="302">
        <f>F461</f>
        <v>25039</v>
      </c>
      <c r="G77" s="302">
        <f>G461</f>
        <v>0</v>
      </c>
      <c r="H77" s="298"/>
      <c r="I77" s="303"/>
      <c r="J77" s="303"/>
      <c r="K77" s="303"/>
    </row>
    <row r="78" spans="1:11">
      <c r="H78" s="298"/>
    </row>
    <row r="79" spans="1:11" s="298" customFormat="1" ht="12.75" thickBot="1">
      <c r="A79" s="301">
        <v>48</v>
      </c>
      <c r="B79" s="300" t="s">
        <v>74</v>
      </c>
      <c r="E79" s="299">
        <f>SUM(E75:E77)</f>
        <v>1260500</v>
      </c>
      <c r="F79" s="299">
        <f>SUM(F75:F77)</f>
        <v>1260500</v>
      </c>
      <c r="G79" s="299">
        <f>SUM(G75:G77)</f>
        <v>0</v>
      </c>
      <c r="H79" s="298" t="str">
        <f>IF(E79=F79+G79," ","ERROR")</f>
        <v xml:space="preserve"> </v>
      </c>
      <c r="I79" s="299" t="e">
        <f>J79+K79</f>
        <v>#REF!</v>
      </c>
      <c r="J79" s="299" t="e">
        <f>J64-#REF!+#REF!+#REF!</f>
        <v>#REF!</v>
      </c>
      <c r="K79" s="299"/>
    </row>
    <row r="80" spans="1:11" s="293" customFormat="1" ht="14.25" customHeight="1" thickTop="1">
      <c r="E80" s="285">
        <f>E55/E79</f>
        <v>8.170011900039667E-2</v>
      </c>
      <c r="F80" s="285">
        <f>F55/F79</f>
        <v>8.170011900039667E-2</v>
      </c>
      <c r="G80" s="285"/>
      <c r="I80" s="285" t="e">
        <f>I55/I79</f>
        <v>#REF!</v>
      </c>
      <c r="J80" s="285" t="e">
        <f>J55/J79</f>
        <v>#REF!</v>
      </c>
      <c r="K80" s="285"/>
    </row>
    <row r="81" spans="1:13">
      <c r="A81" s="291"/>
      <c r="B81" s="297" t="s">
        <v>114</v>
      </c>
      <c r="C81" s="296"/>
      <c r="D81" s="296"/>
      <c r="E81" s="296"/>
      <c r="F81" s="296"/>
      <c r="G81" s="295"/>
      <c r="I81" s="296"/>
      <c r="J81" s="296"/>
      <c r="K81" s="295"/>
    </row>
    <row r="82" spans="1:13" ht="12.75">
      <c r="A82" s="324"/>
      <c r="B82" s="325" t="s">
        <v>293</v>
      </c>
      <c r="C82" s="325"/>
    </row>
    <row r="83" spans="1:13" ht="12.75">
      <c r="A83" s="324"/>
      <c r="B83" s="326" t="s">
        <v>294</v>
      </c>
      <c r="C83" s="325"/>
    </row>
    <row r="84" spans="1:13" ht="15.75">
      <c r="A84" s="327">
        <v>440000</v>
      </c>
      <c r="B84" s="326" t="s">
        <v>295</v>
      </c>
      <c r="C84" s="325"/>
      <c r="F84" s="291">
        <f>ROUND(H84/1000,0)</f>
        <v>232551</v>
      </c>
      <c r="G84" s="291">
        <v>0</v>
      </c>
      <c r="H84" s="291">
        <v>232551023</v>
      </c>
      <c r="M84" s="545"/>
    </row>
    <row r="85" spans="1:13" ht="15.75">
      <c r="A85" s="327">
        <v>442200</v>
      </c>
      <c r="B85" s="326" t="s">
        <v>296</v>
      </c>
      <c r="C85" s="325"/>
      <c r="F85" s="291">
        <f t="shared" ref="F85:F149" si="4">ROUND(H85/1000,0)</f>
        <v>210717</v>
      </c>
      <c r="G85" s="291">
        <v>0</v>
      </c>
      <c r="H85" s="291">
        <v>210716556</v>
      </c>
      <c r="M85" s="545"/>
    </row>
    <row r="86" spans="1:13" ht="15.75">
      <c r="A86" s="327">
        <v>442300</v>
      </c>
      <c r="B86" s="326" t="s">
        <v>297</v>
      </c>
      <c r="C86" s="325"/>
      <c r="F86" s="291">
        <f t="shared" si="4"/>
        <v>61993</v>
      </c>
      <c r="G86" s="291">
        <v>0</v>
      </c>
      <c r="H86" s="291">
        <v>61992903</v>
      </c>
      <c r="M86" s="545"/>
    </row>
    <row r="87" spans="1:13" ht="15.75">
      <c r="A87" s="327">
        <v>444000</v>
      </c>
      <c r="B87" s="326" t="s">
        <v>298</v>
      </c>
      <c r="C87" s="325"/>
      <c r="F87" s="291">
        <f t="shared" si="4"/>
        <v>4921</v>
      </c>
      <c r="G87" s="291">
        <v>0</v>
      </c>
      <c r="H87" s="291">
        <v>4920587</v>
      </c>
      <c r="M87" s="545"/>
    </row>
    <row r="88" spans="1:13" ht="15.75">
      <c r="A88" s="327">
        <v>448000</v>
      </c>
      <c r="B88" s="326" t="s">
        <v>301</v>
      </c>
      <c r="E88" s="325"/>
      <c r="F88" s="291">
        <f t="shared" si="4"/>
        <v>923</v>
      </c>
      <c r="G88" s="291">
        <v>0</v>
      </c>
      <c r="H88" s="291">
        <v>923304</v>
      </c>
      <c r="M88" s="545"/>
    </row>
    <row r="89" spans="1:13" ht="15.75">
      <c r="A89" s="324" t="s">
        <v>299</v>
      </c>
      <c r="B89" s="326" t="s">
        <v>300</v>
      </c>
      <c r="C89" s="325"/>
      <c r="F89" s="291">
        <f t="shared" si="4"/>
        <v>291</v>
      </c>
      <c r="G89" s="291">
        <v>0</v>
      </c>
      <c r="H89" s="291">
        <v>291412</v>
      </c>
      <c r="M89" s="545"/>
    </row>
    <row r="90" spans="1:13" ht="15.75">
      <c r="A90" s="327"/>
      <c r="B90" s="326" t="s">
        <v>302</v>
      </c>
      <c r="C90" s="325"/>
      <c r="F90" s="291">
        <f t="shared" si="4"/>
        <v>511396</v>
      </c>
      <c r="G90" s="291">
        <v>0</v>
      </c>
      <c r="H90" s="291">
        <v>511395785</v>
      </c>
      <c r="M90" s="545"/>
    </row>
    <row r="91" spans="1:13" ht="15.75">
      <c r="A91" s="327"/>
      <c r="B91" s="326"/>
      <c r="C91" s="325"/>
      <c r="F91" s="291">
        <f t="shared" si="4"/>
        <v>0</v>
      </c>
      <c r="G91" s="291">
        <v>0</v>
      </c>
      <c r="M91" s="545"/>
    </row>
    <row r="92" spans="1:13" ht="15.75">
      <c r="A92" s="327" t="s">
        <v>303</v>
      </c>
      <c r="B92" s="326" t="s">
        <v>43</v>
      </c>
      <c r="C92" s="325"/>
      <c r="F92" s="291">
        <f t="shared" si="4"/>
        <v>95856</v>
      </c>
      <c r="G92" s="291">
        <v>0</v>
      </c>
      <c r="H92" s="291">
        <v>95856089</v>
      </c>
      <c r="M92" s="545"/>
    </row>
    <row r="93" spans="1:13" ht="15.75">
      <c r="A93" s="327"/>
      <c r="B93" s="326" t="s">
        <v>304</v>
      </c>
      <c r="C93" s="325"/>
      <c r="F93" s="291">
        <f t="shared" si="4"/>
        <v>607252</v>
      </c>
      <c r="G93" s="291">
        <v>0</v>
      </c>
      <c r="H93" s="291">
        <v>607251874</v>
      </c>
      <c r="M93" s="545"/>
    </row>
    <row r="94" spans="1:13" ht="15.75">
      <c r="A94" s="327"/>
      <c r="B94" s="326"/>
      <c r="C94" s="325"/>
      <c r="F94" s="291">
        <f t="shared" si="4"/>
        <v>0</v>
      </c>
      <c r="G94" s="291">
        <v>0</v>
      </c>
      <c r="M94" s="545"/>
    </row>
    <row r="95" spans="1:13" ht="15.75">
      <c r="A95" s="327"/>
      <c r="B95" s="326" t="s">
        <v>305</v>
      </c>
      <c r="C95" s="325"/>
      <c r="F95" s="291">
        <f t="shared" si="4"/>
        <v>0</v>
      </c>
      <c r="G95" s="291">
        <v>0</v>
      </c>
      <c r="M95" s="545"/>
    </row>
    <row r="96" spans="1:13" ht="15.75">
      <c r="A96" s="546">
        <v>449100</v>
      </c>
      <c r="B96" s="545" t="s">
        <v>702</v>
      </c>
      <c r="C96" s="325"/>
      <c r="F96" s="291">
        <f t="shared" ref="F96" si="5">ROUND(H96/1000,0)</f>
        <v>0</v>
      </c>
      <c r="G96" s="291">
        <v>1</v>
      </c>
      <c r="H96" s="291">
        <v>0</v>
      </c>
      <c r="M96" s="545"/>
    </row>
    <row r="97" spans="1:13" ht="15.75">
      <c r="A97" s="327">
        <v>451000</v>
      </c>
      <c r="B97" s="326" t="s">
        <v>306</v>
      </c>
      <c r="C97" s="325"/>
      <c r="F97" s="291">
        <f t="shared" si="4"/>
        <v>327</v>
      </c>
      <c r="G97" s="291">
        <v>0</v>
      </c>
      <c r="H97" s="291">
        <v>327414</v>
      </c>
      <c r="M97" s="545"/>
    </row>
    <row r="98" spans="1:13" ht="15.75">
      <c r="A98" s="327">
        <v>453000</v>
      </c>
      <c r="B98" s="326" t="s">
        <v>307</v>
      </c>
      <c r="C98" s="325"/>
      <c r="F98" s="291">
        <f t="shared" si="4"/>
        <v>305</v>
      </c>
      <c r="G98" s="291">
        <v>0</v>
      </c>
      <c r="H98" s="291">
        <v>305252</v>
      </c>
      <c r="M98" s="545"/>
    </row>
    <row r="99" spans="1:13" ht="15.75">
      <c r="A99" s="327">
        <v>454000</v>
      </c>
      <c r="B99" s="326" t="s">
        <v>308</v>
      </c>
      <c r="C99" s="325"/>
      <c r="F99" s="291">
        <f t="shared" si="4"/>
        <v>2077</v>
      </c>
      <c r="G99" s="291">
        <v>0</v>
      </c>
      <c r="H99" s="291">
        <v>2077285</v>
      </c>
      <c r="M99" s="545"/>
    </row>
    <row r="100" spans="1:13" ht="15.75">
      <c r="A100" s="324" t="s">
        <v>309</v>
      </c>
      <c r="B100" s="326" t="s">
        <v>310</v>
      </c>
      <c r="C100" s="325"/>
      <c r="F100" s="291">
        <f t="shared" si="4"/>
        <v>73677</v>
      </c>
      <c r="G100" s="291">
        <v>0</v>
      </c>
      <c r="H100" s="291">
        <v>73676977</v>
      </c>
      <c r="M100" s="545"/>
    </row>
    <row r="101" spans="1:13" ht="15.75">
      <c r="A101" s="324"/>
      <c r="B101" s="326" t="s">
        <v>311</v>
      </c>
      <c r="C101" s="325"/>
      <c r="F101" s="291">
        <f t="shared" si="4"/>
        <v>76387</v>
      </c>
      <c r="G101" s="291">
        <v>0</v>
      </c>
      <c r="H101" s="291">
        <v>76386928</v>
      </c>
      <c r="M101" s="545"/>
    </row>
    <row r="102" spans="1:13" ht="15.75">
      <c r="A102" s="324"/>
      <c r="B102" s="326" t="s">
        <v>312</v>
      </c>
      <c r="C102" s="325"/>
      <c r="F102" s="291">
        <f t="shared" si="4"/>
        <v>683639</v>
      </c>
      <c r="G102" s="291">
        <v>0</v>
      </c>
      <c r="H102" s="291">
        <v>683638802</v>
      </c>
      <c r="M102" s="545"/>
    </row>
    <row r="103" spans="1:13" ht="15.75">
      <c r="A103" s="324"/>
      <c r="B103" s="326"/>
      <c r="C103" s="325"/>
      <c r="F103" s="291">
        <f t="shared" si="4"/>
        <v>0</v>
      </c>
      <c r="G103" s="291">
        <v>0</v>
      </c>
      <c r="M103" s="545"/>
    </row>
    <row r="104" spans="1:13" ht="15.75">
      <c r="A104" s="324"/>
      <c r="B104" s="326" t="s">
        <v>313</v>
      </c>
      <c r="C104" s="325"/>
      <c r="F104" s="291">
        <f t="shared" si="4"/>
        <v>0</v>
      </c>
      <c r="G104" s="291">
        <v>0</v>
      </c>
      <c r="M104" s="545"/>
    </row>
    <row r="105" spans="1:13" ht="15.75">
      <c r="A105" s="324"/>
      <c r="B105" s="326" t="s">
        <v>314</v>
      </c>
      <c r="C105" s="325"/>
      <c r="F105" s="291">
        <f t="shared" si="4"/>
        <v>0</v>
      </c>
      <c r="G105" s="291">
        <v>0</v>
      </c>
      <c r="M105" s="545"/>
    </row>
    <row r="106" spans="1:13" ht="15.75">
      <c r="A106" s="324"/>
      <c r="B106" s="326" t="s">
        <v>315</v>
      </c>
      <c r="C106" s="325"/>
      <c r="F106" s="291">
        <f t="shared" si="4"/>
        <v>0</v>
      </c>
      <c r="G106" s="291">
        <v>0</v>
      </c>
      <c r="M106" s="545"/>
    </row>
    <row r="107" spans="1:13" ht="15.75">
      <c r="A107" s="327">
        <v>500000</v>
      </c>
      <c r="B107" s="326" t="s">
        <v>316</v>
      </c>
      <c r="C107" s="325"/>
      <c r="F107" s="291">
        <f t="shared" si="4"/>
        <v>171</v>
      </c>
      <c r="G107" s="291">
        <v>0</v>
      </c>
      <c r="H107" s="291">
        <v>171051</v>
      </c>
      <c r="M107" s="545"/>
    </row>
    <row r="108" spans="1:13" ht="15.75">
      <c r="A108" s="327">
        <v>501000</v>
      </c>
      <c r="B108" s="326" t="s">
        <v>317</v>
      </c>
      <c r="C108" s="325"/>
      <c r="F108" s="291">
        <f t="shared" si="4"/>
        <v>17988</v>
      </c>
      <c r="G108" s="291">
        <v>0</v>
      </c>
      <c r="H108" s="291">
        <v>17987682</v>
      </c>
      <c r="M108" s="545"/>
    </row>
    <row r="109" spans="1:13" ht="15.75">
      <c r="A109" s="327">
        <v>502000</v>
      </c>
      <c r="B109" s="326" t="s">
        <v>318</v>
      </c>
      <c r="C109" s="325"/>
      <c r="F109" s="291">
        <f t="shared" si="4"/>
        <v>2745</v>
      </c>
      <c r="G109" s="291">
        <v>0</v>
      </c>
      <c r="H109" s="291">
        <v>2745496</v>
      </c>
      <c r="M109" s="545"/>
    </row>
    <row r="110" spans="1:13" ht="15.75">
      <c r="A110" s="327">
        <v>505000</v>
      </c>
      <c r="B110" s="326" t="s">
        <v>319</v>
      </c>
      <c r="C110" s="325"/>
      <c r="F110" s="291">
        <f t="shared" si="4"/>
        <v>686</v>
      </c>
      <c r="G110" s="291">
        <v>0</v>
      </c>
      <c r="H110" s="291">
        <v>686000</v>
      </c>
      <c r="M110" s="545"/>
    </row>
    <row r="111" spans="1:13" ht="15.75">
      <c r="A111" s="327">
        <v>506000</v>
      </c>
      <c r="B111" s="326" t="s">
        <v>320</v>
      </c>
      <c r="C111" s="325"/>
      <c r="F111" s="291">
        <f t="shared" si="4"/>
        <v>1509</v>
      </c>
      <c r="G111" s="291">
        <v>0</v>
      </c>
      <c r="H111" s="291">
        <v>1509234</v>
      </c>
      <c r="M111" s="545"/>
    </row>
    <row r="112" spans="1:13" ht="15.75">
      <c r="A112" s="327">
        <v>507000</v>
      </c>
      <c r="B112" s="326" t="s">
        <v>321</v>
      </c>
      <c r="C112" s="325"/>
      <c r="F112" s="291">
        <f t="shared" si="4"/>
        <v>39</v>
      </c>
      <c r="G112" s="291">
        <v>0</v>
      </c>
      <c r="H112" s="291">
        <v>39028</v>
      </c>
      <c r="M112" s="545"/>
    </row>
    <row r="113" spans="1:13" ht="15.75">
      <c r="A113" s="327"/>
      <c r="B113" s="326"/>
      <c r="C113" s="325"/>
      <c r="F113" s="291">
        <f t="shared" si="4"/>
        <v>0</v>
      </c>
      <c r="G113" s="291">
        <v>0</v>
      </c>
      <c r="M113" s="545"/>
    </row>
    <row r="114" spans="1:13" ht="15.75">
      <c r="A114" s="327"/>
      <c r="B114" s="326" t="s">
        <v>322</v>
      </c>
      <c r="C114" s="325"/>
      <c r="F114" s="291">
        <f t="shared" si="4"/>
        <v>0</v>
      </c>
      <c r="G114" s="291">
        <v>0</v>
      </c>
      <c r="M114" s="545"/>
    </row>
    <row r="115" spans="1:13" ht="15.75">
      <c r="A115" s="327">
        <v>510000</v>
      </c>
      <c r="B115" s="326" t="s">
        <v>316</v>
      </c>
      <c r="C115" s="325"/>
      <c r="F115" s="291">
        <f t="shared" si="4"/>
        <v>386</v>
      </c>
      <c r="G115" s="291">
        <v>0</v>
      </c>
      <c r="H115" s="291">
        <v>385903</v>
      </c>
      <c r="M115" s="545"/>
    </row>
    <row r="116" spans="1:13" ht="15.75">
      <c r="A116" s="327">
        <v>511000</v>
      </c>
      <c r="B116" s="326" t="s">
        <v>323</v>
      </c>
      <c r="C116" s="325"/>
      <c r="F116" s="291">
        <f t="shared" si="4"/>
        <v>535</v>
      </c>
      <c r="G116" s="291">
        <v>0</v>
      </c>
      <c r="H116" s="291">
        <v>535185</v>
      </c>
      <c r="M116" s="545"/>
    </row>
    <row r="117" spans="1:13" ht="15.75">
      <c r="A117" s="327">
        <v>512000</v>
      </c>
      <c r="B117" s="326" t="s">
        <v>324</v>
      </c>
      <c r="C117" s="325"/>
      <c r="F117" s="291">
        <f t="shared" si="4"/>
        <v>3765</v>
      </c>
      <c r="G117" s="291">
        <v>0</v>
      </c>
      <c r="H117" s="291">
        <v>3764803</v>
      </c>
      <c r="M117" s="545"/>
    </row>
    <row r="118" spans="1:13" ht="15.75">
      <c r="A118" s="327">
        <v>513000</v>
      </c>
      <c r="B118" s="326" t="s">
        <v>325</v>
      </c>
      <c r="C118" s="325"/>
      <c r="F118" s="291">
        <f t="shared" si="4"/>
        <v>1215</v>
      </c>
      <c r="G118" s="291">
        <v>0</v>
      </c>
      <c r="H118" s="291">
        <v>1214943</v>
      </c>
      <c r="M118" s="545"/>
    </row>
    <row r="119" spans="1:13" ht="15.75">
      <c r="A119" s="327">
        <v>514000</v>
      </c>
      <c r="B119" s="326" t="s">
        <v>326</v>
      </c>
      <c r="C119" s="325"/>
      <c r="F119" s="291">
        <f t="shared" si="4"/>
        <v>1258</v>
      </c>
      <c r="G119" s="291">
        <v>0</v>
      </c>
      <c r="H119" s="291">
        <v>1258175</v>
      </c>
      <c r="M119" s="545"/>
    </row>
    <row r="120" spans="1:13" ht="15.75">
      <c r="A120" s="324"/>
      <c r="B120" s="326" t="s">
        <v>327</v>
      </c>
      <c r="C120" s="325"/>
      <c r="F120" s="291">
        <f t="shared" si="4"/>
        <v>30298</v>
      </c>
      <c r="G120" s="291">
        <v>0</v>
      </c>
      <c r="H120" s="291">
        <v>30297500</v>
      </c>
      <c r="M120" s="545"/>
    </row>
    <row r="121" spans="1:13" ht="15.75">
      <c r="A121" s="324"/>
      <c r="B121" s="326"/>
      <c r="C121" s="325"/>
      <c r="F121" s="291">
        <f t="shared" si="4"/>
        <v>0</v>
      </c>
      <c r="G121" s="291">
        <v>0</v>
      </c>
      <c r="M121" s="545"/>
    </row>
    <row r="122" spans="1:13" ht="15.75">
      <c r="A122" s="324"/>
      <c r="B122" s="326" t="s">
        <v>328</v>
      </c>
      <c r="C122" s="325"/>
      <c r="F122" s="291">
        <f t="shared" si="4"/>
        <v>0</v>
      </c>
      <c r="G122" s="291">
        <v>0</v>
      </c>
      <c r="M122" s="545"/>
    </row>
    <row r="123" spans="1:13" ht="15.75">
      <c r="A123" s="324"/>
      <c r="B123" s="326" t="s">
        <v>315</v>
      </c>
      <c r="C123" s="325"/>
      <c r="F123" s="291">
        <f t="shared" si="4"/>
        <v>0</v>
      </c>
      <c r="G123" s="291">
        <v>0</v>
      </c>
      <c r="M123" s="545"/>
    </row>
    <row r="124" spans="1:13" ht="15.75">
      <c r="A124" s="327">
        <v>535000</v>
      </c>
      <c r="B124" s="326" t="s">
        <v>316</v>
      </c>
      <c r="C124" s="325"/>
      <c r="F124" s="291">
        <f t="shared" si="4"/>
        <v>1420</v>
      </c>
      <c r="G124" s="291">
        <v>0</v>
      </c>
      <c r="H124" s="291">
        <v>1420212</v>
      </c>
      <c r="M124" s="545"/>
    </row>
    <row r="125" spans="1:13" ht="15.75">
      <c r="A125" s="327">
        <v>536000</v>
      </c>
      <c r="B125" s="326" t="s">
        <v>329</v>
      </c>
      <c r="C125" s="325"/>
      <c r="F125" s="291">
        <f t="shared" si="4"/>
        <v>889</v>
      </c>
      <c r="G125" s="291">
        <v>0</v>
      </c>
      <c r="H125" s="291">
        <v>888566</v>
      </c>
      <c r="M125" s="545"/>
    </row>
    <row r="126" spans="1:13" ht="15.75">
      <c r="A126" s="327">
        <v>537000</v>
      </c>
      <c r="B126" s="326" t="s">
        <v>330</v>
      </c>
      <c r="C126" s="325"/>
      <c r="F126" s="291">
        <f t="shared" si="4"/>
        <v>4763</v>
      </c>
      <c r="G126" s="291">
        <v>0</v>
      </c>
      <c r="H126" s="291">
        <v>4762584</v>
      </c>
      <c r="M126" s="545"/>
    </row>
    <row r="127" spans="1:13" ht="15.75">
      <c r="A127" s="327">
        <v>538000</v>
      </c>
      <c r="B127" s="326" t="s">
        <v>319</v>
      </c>
      <c r="C127" s="325"/>
      <c r="F127" s="291">
        <f t="shared" si="4"/>
        <v>4056</v>
      </c>
      <c r="G127" s="291">
        <v>0</v>
      </c>
      <c r="H127" s="291">
        <v>4055744</v>
      </c>
      <c r="M127" s="545"/>
    </row>
    <row r="128" spans="1:13" ht="15.75">
      <c r="A128" s="327">
        <v>539000</v>
      </c>
      <c r="B128" s="326" t="s">
        <v>331</v>
      </c>
      <c r="C128" s="325"/>
      <c r="F128" s="291">
        <f t="shared" si="4"/>
        <v>470</v>
      </c>
      <c r="G128" s="291">
        <v>0</v>
      </c>
      <c r="H128" s="291">
        <v>470109</v>
      </c>
      <c r="M128" s="545"/>
    </row>
    <row r="129" spans="1:13" ht="15.75">
      <c r="A129" s="327">
        <v>540000</v>
      </c>
      <c r="B129" s="326" t="s">
        <v>321</v>
      </c>
      <c r="C129" s="325"/>
      <c r="F129" s="291">
        <f t="shared" si="4"/>
        <v>831</v>
      </c>
      <c r="G129" s="291">
        <v>0</v>
      </c>
      <c r="H129" s="291">
        <v>831082</v>
      </c>
      <c r="M129" s="545"/>
    </row>
    <row r="130" spans="1:13" ht="15.75">
      <c r="A130" s="328">
        <v>540100</v>
      </c>
      <c r="B130" s="329" t="s">
        <v>332</v>
      </c>
      <c r="C130" s="330"/>
      <c r="F130" s="291">
        <f t="shared" si="4"/>
        <v>3659</v>
      </c>
      <c r="G130" s="291">
        <v>0</v>
      </c>
      <c r="H130" s="291">
        <v>3659317</v>
      </c>
      <c r="M130" s="548"/>
    </row>
    <row r="131" spans="1:13" ht="15.75">
      <c r="A131" s="324"/>
      <c r="B131" s="326"/>
      <c r="C131" s="325"/>
      <c r="F131" s="291">
        <f t="shared" si="4"/>
        <v>0</v>
      </c>
      <c r="G131" s="291">
        <v>0</v>
      </c>
      <c r="M131" s="545"/>
    </row>
    <row r="132" spans="1:13" ht="15.75">
      <c r="A132" s="324"/>
      <c r="B132" s="326" t="s">
        <v>322</v>
      </c>
      <c r="C132" s="325"/>
      <c r="F132" s="291">
        <f t="shared" si="4"/>
        <v>0</v>
      </c>
      <c r="G132" s="291">
        <v>0</v>
      </c>
      <c r="M132" s="545"/>
    </row>
    <row r="133" spans="1:13" ht="15.75">
      <c r="A133" s="327">
        <v>541000</v>
      </c>
      <c r="B133" s="326" t="s">
        <v>316</v>
      </c>
      <c r="C133" s="325"/>
      <c r="F133" s="291">
        <f t="shared" si="4"/>
        <v>515</v>
      </c>
      <c r="G133" s="291">
        <v>0</v>
      </c>
      <c r="H133" s="291">
        <v>514907</v>
      </c>
      <c r="M133" s="545"/>
    </row>
    <row r="134" spans="1:13" ht="15.75">
      <c r="A134" s="327">
        <v>542000</v>
      </c>
      <c r="B134" s="326" t="s">
        <v>323</v>
      </c>
      <c r="C134" s="325"/>
      <c r="F134" s="291">
        <f t="shared" si="4"/>
        <v>697</v>
      </c>
      <c r="G134" s="291">
        <v>0</v>
      </c>
      <c r="H134" s="291">
        <v>697337</v>
      </c>
      <c r="M134" s="545"/>
    </row>
    <row r="135" spans="1:13" ht="15.75">
      <c r="A135" s="327">
        <v>543000</v>
      </c>
      <c r="B135" s="326" t="s">
        <v>333</v>
      </c>
      <c r="C135" s="325"/>
      <c r="F135" s="291">
        <f t="shared" si="4"/>
        <v>880</v>
      </c>
      <c r="G135" s="291">
        <v>0</v>
      </c>
      <c r="H135" s="291">
        <v>879513</v>
      </c>
      <c r="M135" s="545"/>
    </row>
    <row r="136" spans="1:13" ht="15.75">
      <c r="A136" s="327">
        <v>544000</v>
      </c>
      <c r="B136" s="326" t="s">
        <v>325</v>
      </c>
      <c r="C136" s="325"/>
      <c r="F136" s="291">
        <f t="shared" si="4"/>
        <v>2066</v>
      </c>
      <c r="G136" s="291">
        <v>0</v>
      </c>
      <c r="H136" s="291">
        <v>2065680</v>
      </c>
      <c r="M136" s="545"/>
    </row>
    <row r="137" spans="1:13" ht="15.75">
      <c r="A137" s="327">
        <v>545000</v>
      </c>
      <c r="B137" s="326" t="s">
        <v>334</v>
      </c>
      <c r="C137" s="325"/>
      <c r="F137" s="291">
        <f t="shared" si="4"/>
        <v>410</v>
      </c>
      <c r="G137" s="291">
        <v>0</v>
      </c>
      <c r="H137" s="291">
        <v>410026</v>
      </c>
      <c r="M137" s="545"/>
    </row>
    <row r="138" spans="1:13" ht="15.75">
      <c r="A138" s="324"/>
      <c r="B138" s="326" t="s">
        <v>335</v>
      </c>
      <c r="C138" s="325"/>
      <c r="F138" s="291">
        <f t="shared" si="4"/>
        <v>20655</v>
      </c>
      <c r="G138" s="291">
        <v>0</v>
      </c>
      <c r="H138" s="291">
        <v>20655077</v>
      </c>
      <c r="M138" s="545"/>
    </row>
    <row r="139" spans="1:13" ht="15.75">
      <c r="A139" s="324"/>
      <c r="B139" s="326"/>
      <c r="C139" s="325"/>
      <c r="F139" s="291">
        <f t="shared" si="4"/>
        <v>0</v>
      </c>
      <c r="G139" s="291">
        <v>0</v>
      </c>
      <c r="M139" s="545"/>
    </row>
    <row r="140" spans="1:13" ht="15.75">
      <c r="A140" s="324"/>
      <c r="B140" s="326" t="s">
        <v>336</v>
      </c>
      <c r="C140" s="325"/>
      <c r="F140" s="291">
        <f t="shared" si="4"/>
        <v>0</v>
      </c>
      <c r="G140" s="291">
        <v>0</v>
      </c>
      <c r="M140" s="545"/>
    </row>
    <row r="141" spans="1:13" ht="15.75">
      <c r="A141" s="324"/>
      <c r="B141" s="326" t="s">
        <v>315</v>
      </c>
      <c r="C141" s="325"/>
      <c r="F141" s="291">
        <f t="shared" si="4"/>
        <v>0</v>
      </c>
      <c r="G141" s="291">
        <v>0</v>
      </c>
      <c r="M141" s="545"/>
    </row>
    <row r="142" spans="1:13" ht="15.75">
      <c r="A142" s="327">
        <v>546000</v>
      </c>
      <c r="B142" s="326" t="s">
        <v>316</v>
      </c>
      <c r="C142" s="325"/>
      <c r="F142" s="291">
        <f t="shared" si="4"/>
        <v>1015</v>
      </c>
      <c r="G142" s="291">
        <v>0</v>
      </c>
      <c r="H142" s="291">
        <v>1014753</v>
      </c>
      <c r="M142" s="545"/>
    </row>
    <row r="143" spans="1:13" ht="15.75">
      <c r="A143" s="327">
        <v>547000</v>
      </c>
      <c r="B143" s="326" t="s">
        <v>317</v>
      </c>
      <c r="C143" s="325"/>
      <c r="F143" s="291">
        <f t="shared" si="4"/>
        <v>65705</v>
      </c>
      <c r="G143" s="291">
        <v>0</v>
      </c>
      <c r="H143" s="291">
        <v>65705233</v>
      </c>
      <c r="M143" s="545"/>
    </row>
    <row r="144" spans="1:13" ht="15.75">
      <c r="A144" s="327">
        <v>548000</v>
      </c>
      <c r="B144" s="326" t="s">
        <v>337</v>
      </c>
      <c r="C144" s="325"/>
      <c r="F144" s="291">
        <f t="shared" si="4"/>
        <v>1337</v>
      </c>
      <c r="G144" s="291">
        <v>0</v>
      </c>
      <c r="H144" s="291">
        <v>1337283</v>
      </c>
      <c r="M144" s="545"/>
    </row>
    <row r="145" spans="1:13" ht="15.75">
      <c r="A145" s="327">
        <v>549000</v>
      </c>
      <c r="B145" s="326" t="s">
        <v>338</v>
      </c>
      <c r="C145" s="325"/>
      <c r="F145" s="291">
        <f t="shared" si="4"/>
        <v>243</v>
      </c>
      <c r="G145" s="291">
        <v>0</v>
      </c>
      <c r="H145" s="291">
        <v>243174</v>
      </c>
      <c r="M145" s="545"/>
    </row>
    <row r="146" spans="1:13" ht="15.75">
      <c r="A146" s="327">
        <v>550000</v>
      </c>
      <c r="B146" s="326" t="s">
        <v>321</v>
      </c>
      <c r="C146" s="325"/>
      <c r="F146" s="291">
        <f t="shared" si="4"/>
        <v>-21</v>
      </c>
      <c r="G146" s="291">
        <v>0</v>
      </c>
      <c r="H146" s="291">
        <v>-20637</v>
      </c>
      <c r="M146" s="545"/>
    </row>
    <row r="147" spans="1:13" ht="15.75">
      <c r="A147" s="324"/>
      <c r="B147" s="326"/>
      <c r="C147" s="325"/>
      <c r="F147" s="291">
        <f t="shared" si="4"/>
        <v>0</v>
      </c>
      <c r="G147" s="291">
        <v>0</v>
      </c>
      <c r="M147" s="545"/>
    </row>
    <row r="148" spans="1:13" ht="15.75">
      <c r="A148" s="324"/>
      <c r="B148" s="326" t="s">
        <v>322</v>
      </c>
      <c r="C148" s="325"/>
      <c r="F148" s="291">
        <f t="shared" si="4"/>
        <v>0</v>
      </c>
      <c r="G148" s="291">
        <v>0</v>
      </c>
      <c r="M148" s="545"/>
    </row>
    <row r="149" spans="1:13" ht="15.75">
      <c r="A149" s="327">
        <v>551000</v>
      </c>
      <c r="B149" s="326" t="s">
        <v>316</v>
      </c>
      <c r="C149" s="325"/>
      <c r="F149" s="291">
        <f t="shared" si="4"/>
        <v>770</v>
      </c>
      <c r="G149" s="291">
        <v>0</v>
      </c>
      <c r="H149" s="291">
        <v>770406</v>
      </c>
      <c r="M149" s="545"/>
    </row>
    <row r="150" spans="1:13" ht="15.75">
      <c r="A150" s="327">
        <v>552000</v>
      </c>
      <c r="B150" s="326" t="s">
        <v>323</v>
      </c>
      <c r="C150" s="325"/>
      <c r="F150" s="291">
        <f t="shared" ref="F150:F222" si="6">ROUND(H150/1000,0)</f>
        <v>44</v>
      </c>
      <c r="G150" s="291">
        <v>0</v>
      </c>
      <c r="H150" s="291">
        <v>43907</v>
      </c>
      <c r="M150" s="545"/>
    </row>
    <row r="151" spans="1:13" ht="15.75">
      <c r="A151" s="327">
        <v>553000</v>
      </c>
      <c r="B151" s="326" t="s">
        <v>339</v>
      </c>
      <c r="C151" s="325"/>
      <c r="F151" s="291">
        <f t="shared" si="6"/>
        <v>1718</v>
      </c>
      <c r="G151" s="291">
        <v>0</v>
      </c>
      <c r="H151" s="291">
        <v>1718306</v>
      </c>
      <c r="M151" s="545"/>
    </row>
    <row r="152" spans="1:13" ht="15.75">
      <c r="A152" s="327">
        <v>554000</v>
      </c>
      <c r="B152" s="326" t="s">
        <v>340</v>
      </c>
      <c r="C152" s="325"/>
      <c r="F152" s="291">
        <f t="shared" si="6"/>
        <v>223</v>
      </c>
      <c r="G152" s="291">
        <v>0</v>
      </c>
      <c r="H152" s="291">
        <v>223375</v>
      </c>
      <c r="M152" s="545"/>
    </row>
    <row r="153" spans="1:13" ht="15.75">
      <c r="A153" s="324"/>
      <c r="B153" s="326" t="s">
        <v>341</v>
      </c>
      <c r="C153" s="325"/>
      <c r="F153" s="291">
        <f t="shared" si="6"/>
        <v>71036</v>
      </c>
      <c r="G153" s="291">
        <v>0</v>
      </c>
      <c r="H153" s="291">
        <v>71035800</v>
      </c>
      <c r="M153" s="545"/>
    </row>
    <row r="154" spans="1:13" ht="15.75">
      <c r="A154" s="324"/>
      <c r="B154" s="326"/>
      <c r="C154" s="325"/>
      <c r="F154" s="291">
        <f t="shared" si="6"/>
        <v>0</v>
      </c>
      <c r="G154" s="291">
        <v>0</v>
      </c>
      <c r="M154" s="545"/>
    </row>
    <row r="155" spans="1:13" ht="15.75">
      <c r="A155" s="324"/>
      <c r="B155" s="326" t="s">
        <v>342</v>
      </c>
      <c r="C155" s="325"/>
      <c r="F155" s="291">
        <f t="shared" si="6"/>
        <v>0</v>
      </c>
      <c r="G155" s="291">
        <v>0</v>
      </c>
      <c r="M155" s="545"/>
    </row>
    <row r="156" spans="1:13" ht="15.75">
      <c r="A156" s="324" t="s">
        <v>343</v>
      </c>
      <c r="B156" s="326" t="s">
        <v>50</v>
      </c>
      <c r="C156" s="325"/>
      <c r="F156" s="291">
        <f t="shared" si="6"/>
        <v>128389</v>
      </c>
      <c r="G156" s="291">
        <v>0</v>
      </c>
      <c r="H156" s="291">
        <v>128389406</v>
      </c>
      <c r="M156" s="545"/>
    </row>
    <row r="157" spans="1:13" ht="15.75">
      <c r="A157" s="327">
        <v>556000</v>
      </c>
      <c r="B157" s="326" t="s">
        <v>344</v>
      </c>
      <c r="C157" s="325"/>
      <c r="F157" s="291">
        <f t="shared" si="6"/>
        <v>596</v>
      </c>
      <c r="G157" s="291">
        <v>0</v>
      </c>
      <c r="H157" s="291">
        <v>595564</v>
      </c>
      <c r="M157" s="545"/>
    </row>
    <row r="158" spans="1:13" ht="15.75">
      <c r="A158" s="327" t="s">
        <v>345</v>
      </c>
      <c r="B158" s="326" t="s">
        <v>346</v>
      </c>
      <c r="C158" s="325"/>
      <c r="F158" s="291">
        <f t="shared" si="6"/>
        <v>57974</v>
      </c>
      <c r="G158" s="291">
        <v>0</v>
      </c>
      <c r="H158" s="291">
        <v>57974071</v>
      </c>
      <c r="M158" s="545"/>
    </row>
    <row r="159" spans="1:13" ht="15.75">
      <c r="A159" s="327"/>
      <c r="B159" s="326" t="s">
        <v>347</v>
      </c>
      <c r="C159" s="325"/>
      <c r="F159" s="291">
        <f t="shared" si="6"/>
        <v>186959</v>
      </c>
      <c r="G159" s="291">
        <v>0</v>
      </c>
      <c r="H159" s="291">
        <v>186959041</v>
      </c>
      <c r="M159" s="545"/>
    </row>
    <row r="160" spans="1:13" ht="15.75">
      <c r="A160" s="327"/>
      <c r="B160" s="326" t="s">
        <v>348</v>
      </c>
      <c r="C160" s="325"/>
      <c r="F160" s="291">
        <f t="shared" si="6"/>
        <v>308947</v>
      </c>
      <c r="G160" s="291">
        <v>0</v>
      </c>
      <c r="H160" s="291">
        <v>308947418</v>
      </c>
      <c r="M160" s="545"/>
    </row>
    <row r="161" spans="1:13" ht="15.75">
      <c r="A161" s="327"/>
      <c r="B161" s="326"/>
      <c r="C161" s="325"/>
      <c r="F161" s="291">
        <f t="shared" si="6"/>
        <v>0</v>
      </c>
      <c r="G161" s="291">
        <v>0</v>
      </c>
      <c r="M161" s="545"/>
    </row>
    <row r="162" spans="1:13" ht="15.75">
      <c r="A162" s="327"/>
      <c r="B162" s="326" t="s">
        <v>349</v>
      </c>
      <c r="C162" s="325"/>
      <c r="F162" s="291">
        <f t="shared" si="6"/>
        <v>0</v>
      </c>
      <c r="G162" s="291">
        <v>0</v>
      </c>
      <c r="M162" s="545"/>
    </row>
    <row r="163" spans="1:13" ht="15.75">
      <c r="A163" s="327"/>
      <c r="B163" s="326" t="s">
        <v>315</v>
      </c>
      <c r="C163" s="325"/>
      <c r="F163" s="291">
        <f t="shared" si="6"/>
        <v>0</v>
      </c>
      <c r="G163" s="291">
        <v>0</v>
      </c>
      <c r="M163" s="545"/>
    </row>
    <row r="164" spans="1:13" ht="15.75">
      <c r="A164" s="327">
        <v>560000</v>
      </c>
      <c r="B164" s="326" t="s">
        <v>316</v>
      </c>
      <c r="C164" s="325"/>
      <c r="F164" s="291">
        <f t="shared" si="6"/>
        <v>1506</v>
      </c>
      <c r="G164" s="291">
        <v>0</v>
      </c>
      <c r="H164" s="291">
        <v>1506115</v>
      </c>
      <c r="M164" s="545"/>
    </row>
    <row r="165" spans="1:13" ht="15.75">
      <c r="A165" s="327">
        <v>561000</v>
      </c>
      <c r="B165" s="326" t="s">
        <v>350</v>
      </c>
      <c r="C165" s="325"/>
      <c r="F165" s="291">
        <f t="shared" si="6"/>
        <v>1625</v>
      </c>
      <c r="G165" s="291">
        <v>0</v>
      </c>
      <c r="H165" s="291">
        <v>1625393</v>
      </c>
      <c r="M165" s="545"/>
    </row>
    <row r="166" spans="1:13" ht="15.75">
      <c r="A166" s="327">
        <v>562000</v>
      </c>
      <c r="B166" s="326" t="s">
        <v>351</v>
      </c>
      <c r="C166" s="325"/>
      <c r="F166" s="291">
        <f t="shared" si="6"/>
        <v>319</v>
      </c>
      <c r="G166" s="291">
        <v>0</v>
      </c>
      <c r="H166" s="291">
        <v>318857</v>
      </c>
      <c r="M166" s="545"/>
    </row>
    <row r="167" spans="1:13" ht="15.75">
      <c r="A167" s="546">
        <v>562100</v>
      </c>
      <c r="B167" s="545" t="s">
        <v>703</v>
      </c>
      <c r="C167" s="325"/>
      <c r="F167" s="291">
        <f t="shared" ref="F167" si="7">ROUND(H167/1000,0)</f>
        <v>0</v>
      </c>
      <c r="G167" s="291">
        <v>0</v>
      </c>
      <c r="H167" s="291">
        <v>0</v>
      </c>
      <c r="M167" s="545"/>
    </row>
    <row r="168" spans="1:13" ht="15.75">
      <c r="A168" s="327">
        <v>563000</v>
      </c>
      <c r="B168" s="326" t="s">
        <v>352</v>
      </c>
      <c r="C168" s="325"/>
      <c r="F168" s="291">
        <f t="shared" si="6"/>
        <v>389</v>
      </c>
      <c r="G168" s="291">
        <v>0</v>
      </c>
      <c r="H168" s="291">
        <v>388775</v>
      </c>
      <c r="M168" s="545"/>
    </row>
    <row r="169" spans="1:13" ht="15.75">
      <c r="A169" s="327">
        <v>565000</v>
      </c>
      <c r="B169" s="326" t="s">
        <v>353</v>
      </c>
      <c r="C169" s="325"/>
      <c r="F169" s="291">
        <f t="shared" si="6"/>
        <v>12707</v>
      </c>
      <c r="G169" s="291">
        <v>0</v>
      </c>
      <c r="H169" s="291">
        <v>12707043</v>
      </c>
      <c r="M169" s="545"/>
    </row>
    <row r="170" spans="1:13" ht="15.75">
      <c r="A170" s="327">
        <v>566000</v>
      </c>
      <c r="B170" s="326" t="s">
        <v>354</v>
      </c>
      <c r="C170" s="325"/>
      <c r="F170" s="291">
        <f t="shared" si="6"/>
        <v>1155</v>
      </c>
      <c r="G170" s="291">
        <v>0</v>
      </c>
      <c r="H170" s="291">
        <v>1154827</v>
      </c>
      <c r="M170" s="545"/>
    </row>
    <row r="171" spans="1:13" ht="15.75">
      <c r="A171" s="327">
        <v>567000</v>
      </c>
      <c r="B171" s="326" t="s">
        <v>321</v>
      </c>
      <c r="C171" s="325"/>
      <c r="F171" s="291">
        <f t="shared" si="6"/>
        <v>93</v>
      </c>
      <c r="G171" s="291">
        <v>0</v>
      </c>
      <c r="H171" s="291">
        <v>93052</v>
      </c>
      <c r="M171" s="545"/>
    </row>
    <row r="172" spans="1:13" ht="15.75">
      <c r="A172" s="324"/>
      <c r="B172" s="326"/>
      <c r="C172" s="325"/>
      <c r="F172" s="291">
        <f t="shared" si="6"/>
        <v>0</v>
      </c>
      <c r="G172" s="291">
        <v>0</v>
      </c>
      <c r="M172" s="545"/>
    </row>
    <row r="173" spans="1:13" ht="15.75">
      <c r="A173" s="324"/>
      <c r="B173" s="326" t="s">
        <v>322</v>
      </c>
      <c r="C173" s="325"/>
      <c r="F173" s="291">
        <f t="shared" si="6"/>
        <v>0</v>
      </c>
      <c r="G173" s="291">
        <v>0</v>
      </c>
      <c r="M173" s="545"/>
    </row>
    <row r="174" spans="1:13" ht="15.75">
      <c r="A174" s="327">
        <v>568000</v>
      </c>
      <c r="B174" s="326" t="s">
        <v>316</v>
      </c>
      <c r="C174" s="325"/>
      <c r="F174" s="291">
        <f t="shared" si="6"/>
        <v>587</v>
      </c>
      <c r="G174" s="291">
        <v>0</v>
      </c>
      <c r="H174" s="291">
        <v>586900</v>
      </c>
      <c r="M174" s="545"/>
    </row>
    <row r="175" spans="1:13" ht="15.75">
      <c r="A175" s="327">
        <v>569000</v>
      </c>
      <c r="B175" s="326" t="s">
        <v>323</v>
      </c>
      <c r="C175" s="325"/>
      <c r="F175" s="291">
        <f t="shared" si="6"/>
        <v>232</v>
      </c>
      <c r="G175" s="291">
        <v>0</v>
      </c>
      <c r="H175" s="291">
        <v>232135</v>
      </c>
      <c r="M175" s="545"/>
    </row>
    <row r="176" spans="1:13" ht="15.75">
      <c r="A176" s="327">
        <v>570000</v>
      </c>
      <c r="B176" s="326" t="s">
        <v>355</v>
      </c>
      <c r="C176" s="325"/>
      <c r="F176" s="291">
        <f t="shared" si="6"/>
        <v>1049</v>
      </c>
      <c r="G176" s="291">
        <v>0</v>
      </c>
      <c r="H176" s="291">
        <v>1049315</v>
      </c>
      <c r="M176" s="545"/>
    </row>
    <row r="177" spans="1:13" ht="15.75">
      <c r="A177" s="546">
        <v>570100</v>
      </c>
      <c r="B177" s="545" t="s">
        <v>703</v>
      </c>
      <c r="C177" s="325"/>
      <c r="F177" s="291">
        <f t="shared" ref="F177" si="8">ROUND(H177/1000,0)</f>
        <v>0</v>
      </c>
      <c r="G177" s="291">
        <v>0</v>
      </c>
      <c r="H177" s="291">
        <v>0</v>
      </c>
      <c r="M177" s="545"/>
    </row>
    <row r="178" spans="1:13" ht="15.75">
      <c r="A178" s="327">
        <v>571000</v>
      </c>
      <c r="B178" s="326" t="s">
        <v>356</v>
      </c>
      <c r="C178" s="325"/>
      <c r="F178" s="291">
        <f t="shared" si="6"/>
        <v>1040</v>
      </c>
      <c r="G178" s="291">
        <v>0</v>
      </c>
      <c r="H178" s="291">
        <v>1040023</v>
      </c>
      <c r="M178" s="545"/>
    </row>
    <row r="179" spans="1:13" ht="15.75">
      <c r="A179" s="327">
        <v>572000</v>
      </c>
      <c r="B179" s="326" t="s">
        <v>357</v>
      </c>
      <c r="C179" s="325"/>
      <c r="F179" s="291">
        <f t="shared" si="6"/>
        <v>6</v>
      </c>
      <c r="G179" s="291">
        <v>0</v>
      </c>
      <c r="H179" s="291">
        <v>6333</v>
      </c>
      <c r="M179" s="545"/>
    </row>
    <row r="180" spans="1:13" ht="15.75">
      <c r="A180" s="327">
        <v>573000</v>
      </c>
      <c r="B180" s="326" t="s">
        <v>358</v>
      </c>
      <c r="C180" s="325"/>
      <c r="F180" s="291">
        <f t="shared" si="6"/>
        <v>52</v>
      </c>
      <c r="G180" s="291">
        <v>0</v>
      </c>
      <c r="H180" s="291">
        <v>52478</v>
      </c>
      <c r="M180" s="545"/>
    </row>
    <row r="181" spans="1:13" ht="15.75">
      <c r="A181" s="324"/>
      <c r="B181" s="326" t="s">
        <v>359</v>
      </c>
      <c r="C181" s="325"/>
      <c r="F181" s="291">
        <f t="shared" si="6"/>
        <v>20761</v>
      </c>
      <c r="G181" s="291">
        <v>0</v>
      </c>
      <c r="H181" s="291">
        <v>20761246</v>
      </c>
      <c r="M181" s="545"/>
    </row>
    <row r="182" spans="1:13" ht="15.75">
      <c r="A182" s="324"/>
      <c r="B182" s="326"/>
      <c r="C182" s="325"/>
      <c r="F182" s="291">
        <f t="shared" si="6"/>
        <v>0</v>
      </c>
      <c r="G182" s="291">
        <v>0</v>
      </c>
      <c r="M182" s="545"/>
    </row>
    <row r="183" spans="1:13" ht="15.75">
      <c r="A183" s="324"/>
      <c r="B183" s="326" t="s">
        <v>360</v>
      </c>
      <c r="C183" s="325"/>
      <c r="F183" s="291">
        <f t="shared" si="6"/>
        <v>16476</v>
      </c>
      <c r="G183" s="291">
        <v>0</v>
      </c>
      <c r="H183" s="291">
        <v>16475762</v>
      </c>
      <c r="M183" s="545"/>
    </row>
    <row r="184" spans="1:13" ht="15.75">
      <c r="A184" s="324"/>
      <c r="B184" s="326" t="s">
        <v>361</v>
      </c>
      <c r="C184" s="325"/>
      <c r="F184" s="291">
        <f t="shared" si="6"/>
        <v>6708</v>
      </c>
      <c r="G184" s="291">
        <v>0</v>
      </c>
      <c r="H184" s="291">
        <v>6707760</v>
      </c>
      <c r="M184" s="545"/>
    </row>
    <row r="185" spans="1:13" ht="15.75">
      <c r="A185" s="331"/>
      <c r="B185" s="329" t="s">
        <v>362</v>
      </c>
      <c r="C185" s="330"/>
      <c r="F185" s="291">
        <f t="shared" si="6"/>
        <v>698</v>
      </c>
      <c r="G185" s="291">
        <v>0</v>
      </c>
      <c r="H185" s="291">
        <v>698313</v>
      </c>
      <c r="M185" s="548"/>
    </row>
    <row r="186" spans="1:13" ht="15.75">
      <c r="A186" s="331"/>
      <c r="B186" s="326" t="s">
        <v>645</v>
      </c>
      <c r="C186" s="330"/>
      <c r="F186" s="291">
        <f t="shared" ref="F186" si="9">ROUND(H186/1000,0)</f>
        <v>-144</v>
      </c>
      <c r="G186" s="291">
        <v>0</v>
      </c>
      <c r="H186" s="291">
        <v>-144399</v>
      </c>
      <c r="M186" s="545"/>
    </row>
    <row r="187" spans="1:13" ht="15.75">
      <c r="A187" s="327">
        <v>405930</v>
      </c>
      <c r="B187" s="326" t="s">
        <v>363</v>
      </c>
      <c r="C187" s="325"/>
      <c r="F187" s="291">
        <f t="shared" si="6"/>
        <v>2450</v>
      </c>
      <c r="G187" s="291">
        <v>0</v>
      </c>
      <c r="H187" s="291">
        <v>2450031</v>
      </c>
      <c r="M187" s="545"/>
    </row>
    <row r="188" spans="1:13" ht="15.75">
      <c r="A188" s="327">
        <v>406100</v>
      </c>
      <c r="B188" s="326" t="s">
        <v>364</v>
      </c>
      <c r="C188" s="325"/>
      <c r="F188" s="291">
        <f t="shared" si="6"/>
        <v>32</v>
      </c>
      <c r="G188" s="291">
        <v>0</v>
      </c>
      <c r="H188" s="291">
        <v>31743</v>
      </c>
      <c r="M188" s="545"/>
    </row>
    <row r="189" spans="1:13" ht="15.75">
      <c r="A189" s="327">
        <v>407312</v>
      </c>
      <c r="B189" s="326" t="s">
        <v>365</v>
      </c>
      <c r="C189" s="325"/>
      <c r="F189" s="291">
        <f t="shared" si="6"/>
        <v>1360</v>
      </c>
      <c r="G189" s="291">
        <v>0</v>
      </c>
      <c r="H189" s="291">
        <v>1360000</v>
      </c>
      <c r="M189" s="545"/>
    </row>
    <row r="190" spans="1:13" ht="15.75">
      <c r="A190" s="547">
        <v>407320</v>
      </c>
      <c r="B190" s="548" t="s">
        <v>706</v>
      </c>
      <c r="C190" s="325"/>
      <c r="F190" s="291">
        <f t="shared" ref="F190" si="10">ROUND(H190/1000,0)</f>
        <v>61</v>
      </c>
      <c r="G190" s="291">
        <v>0</v>
      </c>
      <c r="H190" s="291">
        <v>61044</v>
      </c>
      <c r="M190" s="548"/>
    </row>
    <row r="191" spans="1:13" ht="15.75">
      <c r="A191" s="328">
        <v>407322</v>
      </c>
      <c r="B191" s="329" t="s">
        <v>366</v>
      </c>
      <c r="C191" s="330"/>
      <c r="F191" s="291">
        <f t="shared" si="6"/>
        <v>73</v>
      </c>
      <c r="G191" s="291">
        <v>0</v>
      </c>
      <c r="H191" s="291">
        <v>72939</v>
      </c>
      <c r="M191" s="548"/>
    </row>
    <row r="192" spans="1:13" ht="15.75">
      <c r="A192" s="328">
        <v>407324</v>
      </c>
      <c r="B192" s="329" t="s">
        <v>367</v>
      </c>
      <c r="C192" s="330"/>
      <c r="F192" s="291">
        <f t="shared" si="6"/>
        <v>141</v>
      </c>
      <c r="G192" s="291">
        <v>0</v>
      </c>
      <c r="H192" s="291">
        <v>141445</v>
      </c>
      <c r="M192" s="548"/>
    </row>
    <row r="193" spans="1:13" ht="15.75">
      <c r="A193" s="328">
        <v>407331</v>
      </c>
      <c r="B193" s="329" t="s">
        <v>646</v>
      </c>
      <c r="C193" s="330"/>
      <c r="F193" s="291">
        <f t="shared" si="6"/>
        <v>-795</v>
      </c>
      <c r="G193" s="291">
        <v>0</v>
      </c>
      <c r="H193" s="291">
        <v>-795483</v>
      </c>
      <c r="M193" s="548"/>
    </row>
    <row r="194" spans="1:13" ht="15.75">
      <c r="A194" s="328">
        <v>407333</v>
      </c>
      <c r="B194" s="329" t="s">
        <v>647</v>
      </c>
      <c r="C194" s="330"/>
      <c r="F194" s="291">
        <f t="shared" si="6"/>
        <v>21</v>
      </c>
      <c r="G194" s="291">
        <v>0</v>
      </c>
      <c r="H194" s="291">
        <v>21330</v>
      </c>
      <c r="M194" s="548"/>
    </row>
    <row r="195" spans="1:13" ht="15.75">
      <c r="A195" s="328">
        <v>407335</v>
      </c>
      <c r="B195" s="329" t="s">
        <v>368</v>
      </c>
      <c r="C195" s="325"/>
      <c r="F195" s="291">
        <f t="shared" si="6"/>
        <v>0</v>
      </c>
      <c r="G195" s="291">
        <v>0</v>
      </c>
      <c r="H195" s="291">
        <v>0</v>
      </c>
      <c r="M195" s="548"/>
    </row>
    <row r="196" spans="1:13" ht="15.75">
      <c r="A196" s="327">
        <v>407350</v>
      </c>
      <c r="B196" s="326" t="s">
        <v>648</v>
      </c>
      <c r="C196" s="325"/>
      <c r="F196" s="291">
        <f t="shared" si="6"/>
        <v>0</v>
      </c>
      <c r="G196" s="291">
        <v>0</v>
      </c>
      <c r="H196" s="291">
        <v>0</v>
      </c>
      <c r="M196" s="545"/>
    </row>
    <row r="197" spans="1:13" ht="15.75">
      <c r="A197" s="327">
        <v>407351</v>
      </c>
      <c r="B197" s="326" t="s">
        <v>369</v>
      </c>
      <c r="C197" s="330"/>
      <c r="F197" s="291">
        <f t="shared" si="6"/>
        <v>165</v>
      </c>
      <c r="G197" s="291">
        <v>0</v>
      </c>
      <c r="H197" s="291">
        <v>164618</v>
      </c>
      <c r="M197" s="545"/>
    </row>
    <row r="198" spans="1:13" ht="15.75">
      <c r="A198" s="327">
        <v>407360</v>
      </c>
      <c r="B198" s="326" t="s">
        <v>649</v>
      </c>
      <c r="C198" s="330"/>
      <c r="F198" s="291">
        <f t="shared" ref="F198:F202" si="11">ROUND(H198/1000,0)</f>
        <v>974</v>
      </c>
      <c r="G198" s="291">
        <v>0</v>
      </c>
      <c r="H198" s="291">
        <v>973692</v>
      </c>
      <c r="M198" s="545"/>
    </row>
    <row r="199" spans="1:13" ht="15.75">
      <c r="A199" s="327">
        <v>407362</v>
      </c>
      <c r="B199" s="326" t="s">
        <v>650</v>
      </c>
      <c r="C199" s="330"/>
      <c r="F199" s="291">
        <f t="shared" si="11"/>
        <v>232</v>
      </c>
      <c r="G199" s="291">
        <v>0</v>
      </c>
      <c r="H199" s="291">
        <v>232077</v>
      </c>
      <c r="M199" s="545"/>
    </row>
    <row r="200" spans="1:13" ht="15.75">
      <c r="A200" s="327">
        <v>407365</v>
      </c>
      <c r="B200" s="326" t="s">
        <v>651</v>
      </c>
      <c r="C200" s="330"/>
      <c r="F200" s="291">
        <f t="shared" si="11"/>
        <v>0</v>
      </c>
      <c r="G200" s="291">
        <v>0</v>
      </c>
      <c r="H200" s="291">
        <v>0</v>
      </c>
      <c r="M200" s="545"/>
    </row>
    <row r="201" spans="1:13" ht="15.75">
      <c r="A201" s="327">
        <v>407380</v>
      </c>
      <c r="B201" s="326" t="s">
        <v>370</v>
      </c>
      <c r="C201" s="330"/>
      <c r="F201" s="291">
        <f t="shared" si="11"/>
        <v>153</v>
      </c>
      <c r="G201" s="291">
        <v>0</v>
      </c>
      <c r="H201" s="291">
        <v>153132</v>
      </c>
      <c r="M201" s="545"/>
    </row>
    <row r="202" spans="1:13" ht="15.75">
      <c r="A202" s="328">
        <v>407382</v>
      </c>
      <c r="B202" s="329" t="s">
        <v>371</v>
      </c>
      <c r="C202" s="330"/>
      <c r="F202" s="291">
        <f t="shared" si="11"/>
        <v>576</v>
      </c>
      <c r="G202" s="291">
        <v>0</v>
      </c>
      <c r="H202" s="291">
        <v>576336</v>
      </c>
      <c r="M202" s="548"/>
    </row>
    <row r="203" spans="1:13" ht="15.75">
      <c r="A203" s="328">
        <v>407382</v>
      </c>
      <c r="B203" s="329" t="s">
        <v>372</v>
      </c>
      <c r="C203" s="330"/>
      <c r="F203" s="291">
        <f t="shared" si="6"/>
        <v>152</v>
      </c>
      <c r="G203" s="291">
        <v>0</v>
      </c>
      <c r="H203" s="291">
        <v>152118</v>
      </c>
      <c r="M203" s="548"/>
    </row>
    <row r="204" spans="1:13" ht="15.75">
      <c r="A204" s="328">
        <v>407395</v>
      </c>
      <c r="B204" s="329" t="s">
        <v>373</v>
      </c>
      <c r="C204" s="330"/>
      <c r="F204" s="291">
        <f t="shared" si="6"/>
        <v>174</v>
      </c>
      <c r="G204" s="291">
        <v>0</v>
      </c>
      <c r="H204" s="291">
        <v>174185</v>
      </c>
      <c r="M204" s="548"/>
    </row>
    <row r="205" spans="1:13" ht="15.75">
      <c r="A205" s="327">
        <v>407403</v>
      </c>
      <c r="B205" s="326" t="s">
        <v>374</v>
      </c>
      <c r="C205" s="330"/>
      <c r="F205" s="291">
        <f t="shared" si="6"/>
        <v>-135</v>
      </c>
      <c r="G205" s="291">
        <v>0</v>
      </c>
      <c r="H205" s="291">
        <v>-134592</v>
      </c>
      <c r="M205" s="545"/>
    </row>
    <row r="206" spans="1:13" ht="15.75">
      <c r="A206" s="327">
        <v>407405</v>
      </c>
      <c r="B206" s="326" t="s">
        <v>375</v>
      </c>
      <c r="C206" s="325"/>
      <c r="F206" s="291">
        <f t="shared" si="6"/>
        <v>0</v>
      </c>
      <c r="G206" s="291">
        <v>0</v>
      </c>
      <c r="H206" s="291">
        <v>0</v>
      </c>
      <c r="M206" s="545"/>
    </row>
    <row r="207" spans="1:13" ht="15.75">
      <c r="A207" s="327">
        <v>407420</v>
      </c>
      <c r="B207" s="326" t="s">
        <v>376</v>
      </c>
      <c r="C207" s="325"/>
      <c r="F207" s="291">
        <f t="shared" si="6"/>
        <v>0</v>
      </c>
      <c r="G207" s="291">
        <v>0</v>
      </c>
      <c r="H207" s="291">
        <v>0</v>
      </c>
      <c r="M207" s="545"/>
    </row>
    <row r="208" spans="1:13" ht="15.75">
      <c r="A208" s="324" t="s">
        <v>377</v>
      </c>
      <c r="B208" s="326" t="s">
        <v>378</v>
      </c>
      <c r="C208" s="325"/>
      <c r="F208" s="291">
        <f t="shared" si="6"/>
        <v>-5065</v>
      </c>
      <c r="G208" s="291">
        <v>0</v>
      </c>
      <c r="H208" s="291">
        <v>-5065130</v>
      </c>
      <c r="M208" s="545"/>
    </row>
    <row r="209" spans="1:13" ht="15.75">
      <c r="A209" s="328">
        <v>407460</v>
      </c>
      <c r="B209" s="329" t="s">
        <v>379</v>
      </c>
      <c r="C209" s="330"/>
      <c r="F209" s="291">
        <f t="shared" si="6"/>
        <v>0</v>
      </c>
      <c r="G209" s="291">
        <v>0</v>
      </c>
      <c r="H209" s="291">
        <v>0</v>
      </c>
      <c r="M209" s="548"/>
    </row>
    <row r="210" spans="1:13" ht="15.75">
      <c r="A210" s="328">
        <v>407462</v>
      </c>
      <c r="B210" s="329" t="s">
        <v>652</v>
      </c>
      <c r="C210" s="325"/>
      <c r="F210" s="291">
        <f t="shared" si="6"/>
        <v>-37</v>
      </c>
      <c r="G210" s="291">
        <v>0</v>
      </c>
      <c r="H210" s="291">
        <v>-36676</v>
      </c>
      <c r="M210" s="548"/>
    </row>
    <row r="211" spans="1:13" ht="15.75">
      <c r="A211" s="328">
        <v>407495</v>
      </c>
      <c r="B211" s="329" t="s">
        <v>653</v>
      </c>
      <c r="C211" s="330"/>
      <c r="F211" s="291">
        <f t="shared" si="6"/>
        <v>-5</v>
      </c>
      <c r="G211" s="291">
        <v>0</v>
      </c>
      <c r="H211" s="291">
        <v>-5486</v>
      </c>
      <c r="M211" s="548"/>
    </row>
    <row r="212" spans="1:13" ht="15.75">
      <c r="A212" s="328">
        <v>407496</v>
      </c>
      <c r="B212" s="329" t="s">
        <v>654</v>
      </c>
      <c r="C212" s="330"/>
      <c r="F212" s="291">
        <f t="shared" si="6"/>
        <v>0</v>
      </c>
      <c r="G212" s="291">
        <v>0</v>
      </c>
      <c r="H212" s="291">
        <v>0</v>
      </c>
      <c r="M212" s="548"/>
    </row>
    <row r="213" spans="1:13" ht="15.75">
      <c r="A213" s="547">
        <v>407497</v>
      </c>
      <c r="B213" s="548" t="s">
        <v>704</v>
      </c>
      <c r="C213" s="330"/>
      <c r="F213" s="291">
        <f t="shared" si="6"/>
        <v>-244</v>
      </c>
      <c r="G213" s="291">
        <v>0</v>
      </c>
      <c r="H213" s="291">
        <v>-243565</v>
      </c>
      <c r="M213" s="548"/>
    </row>
    <row r="214" spans="1:13" ht="15.75">
      <c r="A214" s="324"/>
      <c r="B214" s="326" t="s">
        <v>380</v>
      </c>
      <c r="C214" s="325"/>
      <c r="F214" s="291">
        <f t="shared" si="6"/>
        <v>13798</v>
      </c>
      <c r="G214" s="291">
        <v>0</v>
      </c>
      <c r="H214" s="291">
        <v>13798000</v>
      </c>
      <c r="M214" s="545"/>
    </row>
    <row r="215" spans="1:13" ht="15.75">
      <c r="A215" s="324"/>
      <c r="B215" s="326" t="s">
        <v>381</v>
      </c>
      <c r="C215" s="325"/>
      <c r="F215" s="291">
        <f t="shared" si="6"/>
        <v>37819</v>
      </c>
      <c r="G215" s="291">
        <v>0</v>
      </c>
      <c r="H215" s="291">
        <v>37819194</v>
      </c>
      <c r="M215" s="545"/>
    </row>
    <row r="216" spans="1:13" ht="15.75">
      <c r="A216" s="324"/>
      <c r="B216" s="326"/>
      <c r="C216" s="325"/>
      <c r="F216" s="291">
        <f t="shared" si="6"/>
        <v>0</v>
      </c>
      <c r="G216" s="291">
        <v>0</v>
      </c>
      <c r="M216" s="545"/>
    </row>
    <row r="217" spans="1:13" ht="15.75">
      <c r="A217" s="324"/>
      <c r="B217" s="326" t="s">
        <v>382</v>
      </c>
      <c r="C217" s="325"/>
      <c r="F217" s="291">
        <f t="shared" si="6"/>
        <v>367528</v>
      </c>
      <c r="G217" s="291">
        <v>0</v>
      </c>
      <c r="H217" s="291">
        <v>367527858</v>
      </c>
      <c r="M217" s="545"/>
    </row>
    <row r="218" spans="1:13" ht="15.75">
      <c r="A218" s="324"/>
      <c r="B218" s="326"/>
      <c r="C218" s="325"/>
      <c r="F218" s="291">
        <f t="shared" si="6"/>
        <v>0</v>
      </c>
      <c r="G218" s="291">
        <v>0</v>
      </c>
      <c r="M218" s="545"/>
    </row>
    <row r="219" spans="1:13" ht="15.75">
      <c r="A219" s="324"/>
      <c r="B219" s="326" t="s">
        <v>383</v>
      </c>
      <c r="C219" s="325"/>
      <c r="F219" s="291">
        <f t="shared" si="6"/>
        <v>0</v>
      </c>
      <c r="G219" s="291">
        <v>0</v>
      </c>
      <c r="M219" s="545"/>
    </row>
    <row r="220" spans="1:13" ht="15.75">
      <c r="A220" s="324"/>
      <c r="B220" s="325" t="s">
        <v>384</v>
      </c>
      <c r="C220" s="325"/>
      <c r="F220" s="291">
        <f t="shared" si="6"/>
        <v>0</v>
      </c>
      <c r="G220" s="291">
        <v>0</v>
      </c>
      <c r="M220" s="549"/>
    </row>
    <row r="221" spans="1:13" ht="15.75">
      <c r="A221" s="327">
        <v>580000</v>
      </c>
      <c r="B221" s="326" t="s">
        <v>316</v>
      </c>
      <c r="C221" s="325"/>
      <c r="F221" s="291">
        <f t="shared" si="6"/>
        <v>1920</v>
      </c>
      <c r="G221" s="291">
        <v>0</v>
      </c>
      <c r="H221" s="291">
        <v>1920278</v>
      </c>
      <c r="M221" s="545"/>
    </row>
    <row r="222" spans="1:13" ht="15.75">
      <c r="A222" s="327">
        <v>582000</v>
      </c>
      <c r="B222" s="325" t="s">
        <v>351</v>
      </c>
      <c r="C222" s="325"/>
      <c r="F222" s="291">
        <f t="shared" si="6"/>
        <v>347</v>
      </c>
      <c r="G222" s="291">
        <v>0</v>
      </c>
      <c r="H222" s="291">
        <v>347370</v>
      </c>
      <c r="M222" s="549"/>
    </row>
    <row r="223" spans="1:13" ht="15.75">
      <c r="A223" s="327">
        <v>583000</v>
      </c>
      <c r="B223" s="326" t="s">
        <v>352</v>
      </c>
      <c r="C223" s="325"/>
      <c r="F223" s="291">
        <f t="shared" ref="F223:F288" si="12">ROUND(H223/1000,0)</f>
        <v>1299</v>
      </c>
      <c r="G223" s="291">
        <v>0</v>
      </c>
      <c r="H223" s="291">
        <v>1299452</v>
      </c>
      <c r="M223" s="545"/>
    </row>
    <row r="224" spans="1:13" ht="15.75">
      <c r="A224" s="327">
        <v>584000</v>
      </c>
      <c r="B224" s="326" t="s">
        <v>385</v>
      </c>
      <c r="C224" s="325"/>
      <c r="F224" s="291">
        <f t="shared" si="12"/>
        <v>894</v>
      </c>
      <c r="G224" s="291">
        <v>0</v>
      </c>
      <c r="H224" s="291">
        <v>893696</v>
      </c>
      <c r="M224" s="545"/>
    </row>
    <row r="225" spans="1:13" ht="15.75">
      <c r="A225" s="546">
        <v>584100</v>
      </c>
      <c r="B225" s="545" t="s">
        <v>703</v>
      </c>
      <c r="C225" s="325"/>
      <c r="F225" s="291">
        <f t="shared" si="12"/>
        <v>1</v>
      </c>
      <c r="G225" s="291">
        <v>0</v>
      </c>
      <c r="H225" s="291">
        <v>633</v>
      </c>
      <c r="M225" s="545"/>
    </row>
    <row r="226" spans="1:13" ht="15.75">
      <c r="A226" s="327">
        <v>585000</v>
      </c>
      <c r="B226" s="326" t="s">
        <v>386</v>
      </c>
      <c r="C226" s="325"/>
      <c r="F226" s="291">
        <f t="shared" si="12"/>
        <v>7</v>
      </c>
      <c r="G226" s="291">
        <v>0</v>
      </c>
      <c r="H226" s="291">
        <v>6898</v>
      </c>
      <c r="M226" s="545"/>
    </row>
    <row r="227" spans="1:13" ht="15.75">
      <c r="A227" s="327">
        <v>586000</v>
      </c>
      <c r="B227" s="326" t="s">
        <v>387</v>
      </c>
      <c r="C227" s="325"/>
      <c r="F227" s="291">
        <f t="shared" si="12"/>
        <v>1633</v>
      </c>
      <c r="G227" s="291">
        <v>0</v>
      </c>
      <c r="H227" s="291">
        <v>1632809</v>
      </c>
      <c r="M227" s="545"/>
    </row>
    <row r="228" spans="1:13" ht="15.75">
      <c r="A228" s="327">
        <v>587000</v>
      </c>
      <c r="B228" s="326" t="s">
        <v>388</v>
      </c>
      <c r="C228" s="325"/>
      <c r="F228" s="291">
        <f t="shared" si="12"/>
        <v>392</v>
      </c>
      <c r="G228" s="291">
        <v>0</v>
      </c>
      <c r="H228" s="291">
        <v>391572</v>
      </c>
      <c r="M228" s="545"/>
    </row>
    <row r="229" spans="1:13" ht="15.75">
      <c r="A229" s="327">
        <v>588000</v>
      </c>
      <c r="B229" s="326" t="s">
        <v>389</v>
      </c>
      <c r="C229" s="325"/>
      <c r="F229" s="291">
        <f t="shared" si="12"/>
        <v>4431</v>
      </c>
      <c r="G229" s="291">
        <v>0</v>
      </c>
      <c r="H229" s="291">
        <v>4431011</v>
      </c>
      <c r="M229" s="545"/>
    </row>
    <row r="230" spans="1:13" ht="15.75">
      <c r="A230" s="327">
        <v>589000</v>
      </c>
      <c r="B230" s="326" t="s">
        <v>321</v>
      </c>
      <c r="C230" s="325"/>
      <c r="F230" s="291">
        <f t="shared" si="12"/>
        <v>173</v>
      </c>
      <c r="G230" s="291">
        <v>0</v>
      </c>
      <c r="H230" s="291">
        <v>173033</v>
      </c>
      <c r="M230" s="545"/>
    </row>
    <row r="231" spans="1:13" ht="15.75">
      <c r="A231" s="332"/>
      <c r="B231" s="326"/>
      <c r="C231" s="325"/>
      <c r="F231" s="291">
        <f t="shared" si="12"/>
        <v>0</v>
      </c>
      <c r="G231" s="291">
        <v>0</v>
      </c>
      <c r="M231" s="545"/>
    </row>
    <row r="232" spans="1:13" ht="15.75">
      <c r="A232" s="324"/>
      <c r="B232" s="325" t="s">
        <v>390</v>
      </c>
      <c r="C232" s="325"/>
      <c r="F232" s="291">
        <f t="shared" si="12"/>
        <v>0</v>
      </c>
      <c r="G232" s="291">
        <v>0</v>
      </c>
      <c r="M232" s="549"/>
    </row>
    <row r="233" spans="1:13" ht="15.75">
      <c r="A233" s="327">
        <v>590000</v>
      </c>
      <c r="B233" s="326" t="s">
        <v>316</v>
      </c>
      <c r="C233" s="325"/>
      <c r="F233" s="291">
        <f t="shared" si="12"/>
        <v>1148</v>
      </c>
      <c r="G233" s="291">
        <v>0</v>
      </c>
      <c r="H233" s="291">
        <v>1148339</v>
      </c>
      <c r="M233" s="545"/>
    </row>
    <row r="234" spans="1:13" ht="15.75">
      <c r="A234" s="327">
        <v>591000</v>
      </c>
      <c r="B234" s="326" t="s">
        <v>323</v>
      </c>
      <c r="C234" s="325"/>
      <c r="F234" s="291">
        <f t="shared" si="12"/>
        <v>184</v>
      </c>
      <c r="G234" s="291">
        <v>0</v>
      </c>
      <c r="H234" s="291">
        <v>184299</v>
      </c>
      <c r="M234" s="545"/>
    </row>
    <row r="235" spans="1:13" ht="15.75">
      <c r="A235" s="327">
        <v>592000</v>
      </c>
      <c r="B235" s="325" t="s">
        <v>355</v>
      </c>
      <c r="C235" s="325"/>
      <c r="F235" s="291">
        <f t="shared" si="12"/>
        <v>663</v>
      </c>
      <c r="G235" s="291">
        <v>0</v>
      </c>
      <c r="H235" s="291">
        <v>662657</v>
      </c>
      <c r="M235" s="549"/>
    </row>
    <row r="236" spans="1:13" ht="15.75">
      <c r="A236" s="546">
        <v>592200</v>
      </c>
      <c r="B236" s="545" t="s">
        <v>703</v>
      </c>
      <c r="C236" s="325"/>
      <c r="F236" s="291">
        <f t="shared" si="12"/>
        <v>0</v>
      </c>
      <c r="G236" s="291">
        <v>0</v>
      </c>
      <c r="H236" s="291">
        <v>0</v>
      </c>
      <c r="M236" s="545"/>
    </row>
    <row r="237" spans="1:13" ht="15.75">
      <c r="A237" s="327">
        <v>593000</v>
      </c>
      <c r="B237" s="326" t="s">
        <v>356</v>
      </c>
      <c r="C237" s="325"/>
      <c r="F237" s="291">
        <f t="shared" si="12"/>
        <v>5011</v>
      </c>
      <c r="G237" s="291">
        <v>0</v>
      </c>
      <c r="H237" s="291">
        <v>5010543</v>
      </c>
      <c r="M237" s="545"/>
    </row>
    <row r="238" spans="1:13" ht="15.75">
      <c r="A238" s="327">
        <v>594000</v>
      </c>
      <c r="B238" s="326" t="s">
        <v>357</v>
      </c>
      <c r="C238" s="325"/>
      <c r="F238" s="291">
        <f t="shared" si="12"/>
        <v>663</v>
      </c>
      <c r="G238" s="291">
        <v>0</v>
      </c>
      <c r="H238" s="291">
        <v>663179</v>
      </c>
      <c r="M238" s="545"/>
    </row>
    <row r="239" spans="1:13" ht="15.75">
      <c r="A239" s="327">
        <v>595000</v>
      </c>
      <c r="B239" s="326" t="s">
        <v>391</v>
      </c>
      <c r="C239" s="325"/>
      <c r="F239" s="291">
        <f t="shared" si="12"/>
        <v>603</v>
      </c>
      <c r="G239" s="291">
        <v>0</v>
      </c>
      <c r="H239" s="291">
        <v>603182</v>
      </c>
      <c r="M239" s="545"/>
    </row>
    <row r="240" spans="1:13" ht="15.75">
      <c r="A240" s="327">
        <v>596000</v>
      </c>
      <c r="B240" s="326" t="s">
        <v>392</v>
      </c>
      <c r="C240" s="325"/>
      <c r="F240" s="291">
        <f t="shared" si="12"/>
        <v>539</v>
      </c>
      <c r="G240" s="291">
        <v>0</v>
      </c>
      <c r="H240" s="291">
        <v>538650</v>
      </c>
      <c r="M240" s="545"/>
    </row>
    <row r="241" spans="1:13" ht="15.75">
      <c r="A241" s="327">
        <v>597000</v>
      </c>
      <c r="B241" s="326" t="s">
        <v>393</v>
      </c>
      <c r="C241" s="325"/>
      <c r="F241" s="291">
        <f t="shared" si="12"/>
        <v>14</v>
      </c>
      <c r="G241" s="291">
        <v>0</v>
      </c>
      <c r="H241" s="291">
        <v>14205</v>
      </c>
      <c r="M241" s="545"/>
    </row>
    <row r="242" spans="1:13" ht="15.75">
      <c r="A242" s="327">
        <v>598000</v>
      </c>
      <c r="B242" s="326" t="s">
        <v>389</v>
      </c>
      <c r="C242" s="325"/>
      <c r="F242" s="291">
        <f t="shared" si="12"/>
        <v>415</v>
      </c>
      <c r="G242" s="291">
        <v>0</v>
      </c>
      <c r="H242" s="291">
        <v>415311</v>
      </c>
      <c r="M242" s="545"/>
    </row>
    <row r="243" spans="1:13" ht="15.75">
      <c r="A243" s="332"/>
      <c r="B243" s="326" t="s">
        <v>394</v>
      </c>
      <c r="C243" s="325"/>
      <c r="F243" s="291">
        <f t="shared" si="12"/>
        <v>20337</v>
      </c>
      <c r="G243" s="291">
        <v>0</v>
      </c>
      <c r="H243" s="291">
        <v>20337117</v>
      </c>
      <c r="M243" s="545"/>
    </row>
    <row r="244" spans="1:13" ht="15.75">
      <c r="A244" s="332"/>
      <c r="B244" s="326"/>
      <c r="C244" s="325"/>
      <c r="F244" s="291">
        <f t="shared" si="12"/>
        <v>0</v>
      </c>
      <c r="G244" s="291">
        <v>0</v>
      </c>
      <c r="M244" s="545"/>
    </row>
    <row r="245" spans="1:13" ht="15.75">
      <c r="A245" s="324"/>
      <c r="B245" s="326" t="s">
        <v>395</v>
      </c>
      <c r="C245" s="325"/>
      <c r="F245" s="291">
        <f t="shared" si="12"/>
        <v>23453</v>
      </c>
      <c r="G245" s="291">
        <v>0</v>
      </c>
      <c r="H245" s="291">
        <v>23453234</v>
      </c>
      <c r="M245" s="545"/>
    </row>
    <row r="246" spans="1:13" ht="15.75">
      <c r="A246" s="331"/>
      <c r="B246" s="329" t="s">
        <v>362</v>
      </c>
      <c r="C246" s="330"/>
      <c r="F246" s="291">
        <f t="shared" si="12"/>
        <v>27</v>
      </c>
      <c r="G246" s="291">
        <v>0</v>
      </c>
      <c r="H246" s="291">
        <v>26997</v>
      </c>
      <c r="M246" s="548"/>
    </row>
    <row r="247" spans="1:13" ht="15.75">
      <c r="A247" s="324"/>
      <c r="B247" s="326" t="s">
        <v>396</v>
      </c>
      <c r="C247" s="325"/>
      <c r="F247" s="291">
        <f t="shared" si="12"/>
        <v>43233</v>
      </c>
      <c r="G247" s="291">
        <v>0</v>
      </c>
      <c r="H247" s="291">
        <v>43233001</v>
      </c>
      <c r="M247" s="545"/>
    </row>
    <row r="248" spans="1:13" ht="15.75">
      <c r="A248" s="324"/>
      <c r="B248" s="326" t="s">
        <v>397</v>
      </c>
      <c r="C248" s="325"/>
      <c r="F248" s="291">
        <f t="shared" si="12"/>
        <v>66713</v>
      </c>
      <c r="G248" s="291">
        <v>0</v>
      </c>
      <c r="H248" s="291">
        <v>66713232</v>
      </c>
      <c r="M248" s="545"/>
    </row>
    <row r="249" spans="1:13" ht="15.75">
      <c r="A249" s="324"/>
      <c r="B249" s="326"/>
      <c r="C249" s="325"/>
      <c r="F249" s="291">
        <f t="shared" si="12"/>
        <v>0</v>
      </c>
      <c r="G249" s="291">
        <v>0</v>
      </c>
      <c r="M249" s="545"/>
    </row>
    <row r="250" spans="1:13" ht="15.75">
      <c r="A250" s="324"/>
      <c r="B250" s="326" t="s">
        <v>398</v>
      </c>
      <c r="C250" s="325"/>
      <c r="F250" s="291">
        <f t="shared" si="12"/>
        <v>87050</v>
      </c>
      <c r="G250" s="291">
        <v>0</v>
      </c>
      <c r="H250" s="291">
        <v>87050349</v>
      </c>
      <c r="M250" s="545"/>
    </row>
    <row r="251" spans="1:13" ht="15.75">
      <c r="A251" s="324"/>
      <c r="B251" s="325"/>
      <c r="C251" s="325"/>
      <c r="F251" s="291">
        <f t="shared" si="12"/>
        <v>0</v>
      </c>
      <c r="G251" s="291">
        <v>0</v>
      </c>
      <c r="M251" s="549"/>
    </row>
    <row r="252" spans="1:13" ht="15.75">
      <c r="A252" s="324"/>
      <c r="B252" s="326" t="s">
        <v>399</v>
      </c>
      <c r="C252" s="325"/>
      <c r="F252" s="291">
        <f t="shared" si="12"/>
        <v>0</v>
      </c>
      <c r="G252" s="291">
        <v>0</v>
      </c>
      <c r="M252" s="545"/>
    </row>
    <row r="253" spans="1:13" ht="15.75">
      <c r="A253" s="327">
        <v>901000</v>
      </c>
      <c r="B253" s="326" t="s">
        <v>400</v>
      </c>
      <c r="C253" s="325"/>
      <c r="F253" s="291">
        <f t="shared" si="12"/>
        <v>233</v>
      </c>
      <c r="G253" s="291">
        <v>0</v>
      </c>
      <c r="H253" s="291">
        <v>233068</v>
      </c>
      <c r="M253" s="545"/>
    </row>
    <row r="254" spans="1:13" ht="15.75">
      <c r="A254" s="327">
        <v>902000</v>
      </c>
      <c r="B254" s="326" t="s">
        <v>401</v>
      </c>
      <c r="C254" s="325"/>
      <c r="F254" s="291">
        <f t="shared" si="12"/>
        <v>2616</v>
      </c>
      <c r="G254" s="291">
        <v>0</v>
      </c>
      <c r="H254" s="291">
        <v>2616460</v>
      </c>
      <c r="M254" s="545"/>
    </row>
    <row r="255" spans="1:13" ht="15.75">
      <c r="A255" s="327" t="s">
        <v>402</v>
      </c>
      <c r="B255" s="326" t="s">
        <v>403</v>
      </c>
      <c r="C255" s="325"/>
      <c r="F255" s="291">
        <f t="shared" si="12"/>
        <v>5793</v>
      </c>
      <c r="G255" s="291">
        <v>0</v>
      </c>
      <c r="H255" s="291">
        <v>5793065</v>
      </c>
      <c r="M255" s="545"/>
    </row>
    <row r="256" spans="1:13" ht="15.75">
      <c r="A256" s="327">
        <v>904000</v>
      </c>
      <c r="B256" s="326" t="s">
        <v>404</v>
      </c>
      <c r="C256" s="325"/>
      <c r="F256" s="291">
        <f t="shared" si="12"/>
        <v>1763</v>
      </c>
      <c r="G256" s="291">
        <v>0</v>
      </c>
      <c r="H256" s="291">
        <v>1762616</v>
      </c>
      <c r="M256" s="545"/>
    </row>
    <row r="257" spans="1:13" ht="15.75">
      <c r="A257" s="327">
        <v>905000</v>
      </c>
      <c r="B257" s="326" t="s">
        <v>405</v>
      </c>
      <c r="C257" s="325"/>
      <c r="F257" s="291">
        <f t="shared" si="12"/>
        <v>166</v>
      </c>
      <c r="G257" s="291">
        <v>0</v>
      </c>
      <c r="H257" s="291">
        <v>166234</v>
      </c>
      <c r="M257" s="545"/>
    </row>
    <row r="258" spans="1:13" ht="15.75">
      <c r="A258" s="324"/>
      <c r="B258" s="326" t="s">
        <v>406</v>
      </c>
      <c r="C258" s="325"/>
      <c r="F258" s="291">
        <f t="shared" si="12"/>
        <v>10571</v>
      </c>
      <c r="G258" s="291">
        <v>0</v>
      </c>
      <c r="H258" s="291">
        <v>10571443</v>
      </c>
      <c r="M258" s="545"/>
    </row>
    <row r="259" spans="1:13" ht="15.75">
      <c r="A259" s="324"/>
      <c r="B259" s="326"/>
      <c r="C259" s="325"/>
      <c r="F259" s="291">
        <f t="shared" si="12"/>
        <v>0</v>
      </c>
      <c r="G259" s="291">
        <v>0</v>
      </c>
      <c r="M259" s="545"/>
    </row>
    <row r="260" spans="1:13" ht="15.75">
      <c r="A260" s="324"/>
      <c r="B260" s="326" t="s">
        <v>407</v>
      </c>
      <c r="C260" s="325"/>
      <c r="F260" s="291">
        <f t="shared" si="12"/>
        <v>0</v>
      </c>
      <c r="G260" s="291">
        <v>0</v>
      </c>
      <c r="M260" s="545"/>
    </row>
    <row r="261" spans="1:13" ht="15.75">
      <c r="A261" s="324" t="s">
        <v>408</v>
      </c>
      <c r="B261" s="326" t="s">
        <v>409</v>
      </c>
      <c r="C261" s="325"/>
      <c r="F261" s="291">
        <f t="shared" si="12"/>
        <v>19155</v>
      </c>
      <c r="G261" s="291">
        <v>0</v>
      </c>
      <c r="H261" s="291">
        <v>19155224</v>
      </c>
      <c r="M261" s="545"/>
    </row>
    <row r="262" spans="1:13" ht="15.75">
      <c r="A262" s="327">
        <v>909000</v>
      </c>
      <c r="B262" s="326" t="s">
        <v>410</v>
      </c>
      <c r="C262" s="325"/>
      <c r="F262" s="291">
        <f t="shared" si="12"/>
        <v>632</v>
      </c>
      <c r="G262" s="291">
        <v>0</v>
      </c>
      <c r="H262" s="291">
        <v>632496</v>
      </c>
      <c r="M262" s="545"/>
    </row>
    <row r="263" spans="1:13" ht="15.75">
      <c r="A263" s="327">
        <v>910000</v>
      </c>
      <c r="B263" s="326" t="s">
        <v>411</v>
      </c>
      <c r="C263" s="325"/>
      <c r="F263" s="291">
        <f t="shared" si="12"/>
        <v>130</v>
      </c>
      <c r="G263" s="291">
        <v>0</v>
      </c>
      <c r="H263" s="291">
        <v>129708</v>
      </c>
      <c r="M263" s="545"/>
    </row>
    <row r="264" spans="1:13" ht="15.75">
      <c r="A264" s="327"/>
      <c r="B264" s="326" t="s">
        <v>412</v>
      </c>
      <c r="C264" s="325"/>
      <c r="F264" s="291">
        <f t="shared" si="12"/>
        <v>19917</v>
      </c>
      <c r="G264" s="291">
        <v>0</v>
      </c>
      <c r="H264" s="291">
        <v>19917428</v>
      </c>
      <c r="M264" s="545"/>
    </row>
    <row r="265" spans="1:13" ht="15.75">
      <c r="A265" s="327"/>
      <c r="B265" s="326"/>
      <c r="C265" s="325"/>
      <c r="F265" s="291">
        <f t="shared" si="12"/>
        <v>0</v>
      </c>
      <c r="G265" s="291">
        <v>0</v>
      </c>
      <c r="M265" s="545"/>
    </row>
    <row r="266" spans="1:13" ht="15.75">
      <c r="A266" s="327"/>
      <c r="B266" s="326" t="s">
        <v>413</v>
      </c>
      <c r="C266" s="325"/>
      <c r="F266" s="291">
        <f t="shared" si="12"/>
        <v>0</v>
      </c>
      <c r="G266" s="291">
        <v>0</v>
      </c>
      <c r="M266" s="545"/>
    </row>
    <row r="267" spans="1:13" ht="15.75">
      <c r="A267" s="327">
        <v>912000</v>
      </c>
      <c r="B267" s="326" t="s">
        <v>414</v>
      </c>
      <c r="C267" s="325"/>
      <c r="F267" s="291">
        <f t="shared" si="12"/>
        <v>0</v>
      </c>
      <c r="G267" s="291">
        <v>0</v>
      </c>
      <c r="H267" s="291">
        <v>0</v>
      </c>
      <c r="M267" s="545"/>
    </row>
    <row r="268" spans="1:13" ht="15.75">
      <c r="A268" s="327">
        <v>913000</v>
      </c>
      <c r="B268" s="326" t="s">
        <v>410</v>
      </c>
      <c r="C268" s="325"/>
      <c r="F268" s="291">
        <f t="shared" si="12"/>
        <v>0</v>
      </c>
      <c r="G268" s="291">
        <v>0</v>
      </c>
      <c r="H268" s="291">
        <v>0</v>
      </c>
      <c r="M268" s="545"/>
    </row>
    <row r="269" spans="1:13" ht="15.75">
      <c r="A269" s="327">
        <v>916000</v>
      </c>
      <c r="B269" s="326" t="s">
        <v>415</v>
      </c>
      <c r="C269" s="325"/>
      <c r="F269" s="291">
        <f t="shared" si="12"/>
        <v>0</v>
      </c>
      <c r="G269" s="291">
        <v>0</v>
      </c>
      <c r="H269" s="291">
        <v>0</v>
      </c>
      <c r="M269" s="545"/>
    </row>
    <row r="270" spans="1:13" ht="15.75">
      <c r="A270" s="327"/>
      <c r="B270" s="326" t="s">
        <v>416</v>
      </c>
      <c r="C270" s="325"/>
      <c r="F270" s="291">
        <f t="shared" si="12"/>
        <v>0</v>
      </c>
      <c r="G270" s="291">
        <v>0</v>
      </c>
      <c r="H270" s="291">
        <v>0</v>
      </c>
      <c r="M270" s="545"/>
    </row>
    <row r="271" spans="1:13" ht="15.75">
      <c r="A271" s="327"/>
      <c r="B271" s="326"/>
      <c r="C271" s="325"/>
      <c r="F271" s="291">
        <f t="shared" si="12"/>
        <v>0</v>
      </c>
      <c r="G271" s="291">
        <v>0</v>
      </c>
      <c r="M271" s="545"/>
    </row>
    <row r="272" spans="1:13" ht="15.75">
      <c r="A272" s="327"/>
      <c r="B272" s="326" t="s">
        <v>417</v>
      </c>
      <c r="C272" s="325"/>
      <c r="F272" s="291">
        <f t="shared" si="12"/>
        <v>0</v>
      </c>
      <c r="G272" s="291">
        <v>0</v>
      </c>
      <c r="M272" s="545"/>
    </row>
    <row r="273" spans="1:13" ht="15.75">
      <c r="A273" s="327">
        <v>920000</v>
      </c>
      <c r="B273" s="326" t="s">
        <v>418</v>
      </c>
      <c r="C273" s="325"/>
      <c r="F273" s="291">
        <f t="shared" si="12"/>
        <v>15848</v>
      </c>
      <c r="G273" s="291">
        <v>0</v>
      </c>
      <c r="H273" s="291">
        <v>15847560</v>
      </c>
      <c r="M273" s="545"/>
    </row>
    <row r="274" spans="1:13" ht="15.75">
      <c r="A274" s="327">
        <v>921000</v>
      </c>
      <c r="B274" s="326" t="s">
        <v>419</v>
      </c>
      <c r="C274" s="325"/>
      <c r="F274" s="291">
        <f t="shared" si="12"/>
        <v>3003</v>
      </c>
      <c r="G274" s="291">
        <v>0</v>
      </c>
      <c r="H274" s="291">
        <v>3002614</v>
      </c>
      <c r="M274" s="545"/>
    </row>
    <row r="275" spans="1:13" ht="15.75">
      <c r="A275" s="327">
        <v>922000</v>
      </c>
      <c r="B275" s="326" t="s">
        <v>420</v>
      </c>
      <c r="C275" s="325"/>
      <c r="F275" s="291">
        <f t="shared" si="12"/>
        <v>-84</v>
      </c>
      <c r="G275" s="291">
        <v>0</v>
      </c>
      <c r="H275" s="291">
        <v>-84432</v>
      </c>
      <c r="M275" s="545"/>
    </row>
    <row r="276" spans="1:13" ht="15.75">
      <c r="A276" s="327">
        <v>923000</v>
      </c>
      <c r="B276" s="326" t="s">
        <v>421</v>
      </c>
      <c r="C276" s="325"/>
      <c r="F276" s="291">
        <f t="shared" si="12"/>
        <v>7451</v>
      </c>
      <c r="G276" s="291">
        <v>0</v>
      </c>
      <c r="H276" s="291">
        <v>7450600</v>
      </c>
      <c r="M276" s="545"/>
    </row>
    <row r="277" spans="1:13" ht="15.75">
      <c r="A277" s="327">
        <v>924000</v>
      </c>
      <c r="B277" s="326" t="s">
        <v>422</v>
      </c>
      <c r="C277" s="325"/>
      <c r="F277" s="291">
        <f t="shared" si="12"/>
        <v>943</v>
      </c>
      <c r="G277" s="291">
        <v>0</v>
      </c>
      <c r="H277" s="291">
        <v>943349</v>
      </c>
      <c r="M277" s="545"/>
    </row>
    <row r="278" spans="1:13" ht="15.75">
      <c r="A278" s="324" t="s">
        <v>423</v>
      </c>
      <c r="B278" s="326" t="s">
        <v>424</v>
      </c>
      <c r="C278" s="325"/>
      <c r="F278" s="291">
        <f t="shared" si="12"/>
        <v>2358</v>
      </c>
      <c r="G278" s="291">
        <v>0</v>
      </c>
      <c r="H278" s="291">
        <v>2357622</v>
      </c>
      <c r="M278" s="545"/>
    </row>
    <row r="279" spans="1:13" ht="15.75">
      <c r="A279" s="324" t="s">
        <v>425</v>
      </c>
      <c r="B279" s="326" t="s">
        <v>426</v>
      </c>
      <c r="C279" s="325"/>
      <c r="F279" s="291">
        <f t="shared" si="12"/>
        <v>923</v>
      </c>
      <c r="G279" s="291">
        <v>0</v>
      </c>
      <c r="H279" s="291">
        <v>922628</v>
      </c>
      <c r="M279" s="545"/>
    </row>
    <row r="280" spans="1:13" ht="15.75">
      <c r="A280" s="327">
        <v>927000</v>
      </c>
      <c r="B280" s="326" t="s">
        <v>427</v>
      </c>
      <c r="C280" s="325"/>
      <c r="F280" s="291">
        <f t="shared" si="12"/>
        <v>0</v>
      </c>
      <c r="G280" s="291">
        <v>0</v>
      </c>
      <c r="H280" s="291">
        <v>0</v>
      </c>
      <c r="M280" s="545"/>
    </row>
    <row r="281" spans="1:13" ht="15.75">
      <c r="A281" s="327">
        <v>928000</v>
      </c>
      <c r="B281" s="326" t="s">
        <v>428</v>
      </c>
      <c r="C281" s="325"/>
      <c r="F281" s="291">
        <f t="shared" si="12"/>
        <v>4067</v>
      </c>
      <c r="G281" s="291">
        <v>0</v>
      </c>
      <c r="H281" s="291">
        <v>4066656</v>
      </c>
      <c r="M281" s="545"/>
    </row>
    <row r="282" spans="1:13" ht="15.75">
      <c r="A282" s="327">
        <v>930000</v>
      </c>
      <c r="B282" s="326" t="s">
        <v>429</v>
      </c>
      <c r="C282" s="325"/>
      <c r="F282" s="291">
        <f t="shared" si="12"/>
        <v>2163</v>
      </c>
      <c r="G282" s="291">
        <v>0</v>
      </c>
      <c r="H282" s="291">
        <v>2163077</v>
      </c>
      <c r="M282" s="545"/>
    </row>
    <row r="283" spans="1:13" ht="15.75">
      <c r="A283" s="327">
        <v>931000</v>
      </c>
      <c r="B283" s="326" t="s">
        <v>430</v>
      </c>
      <c r="C283" s="325"/>
      <c r="F283" s="291">
        <f t="shared" si="12"/>
        <v>584</v>
      </c>
      <c r="G283" s="291">
        <v>0</v>
      </c>
      <c r="H283" s="291">
        <v>584367</v>
      </c>
      <c r="M283" s="545"/>
    </row>
    <row r="284" spans="1:13" ht="15.75">
      <c r="A284" s="327">
        <v>935000</v>
      </c>
      <c r="B284" s="326" t="s">
        <v>431</v>
      </c>
      <c r="C284" s="325"/>
      <c r="F284" s="291">
        <f t="shared" si="12"/>
        <v>6321</v>
      </c>
      <c r="G284" s="291">
        <v>0</v>
      </c>
      <c r="H284" s="291">
        <v>6321143</v>
      </c>
      <c r="M284" s="545"/>
    </row>
    <row r="285" spans="1:13" ht="15.75">
      <c r="A285" s="324"/>
      <c r="B285" s="326" t="s">
        <v>432</v>
      </c>
      <c r="C285" s="325"/>
      <c r="F285" s="291">
        <f t="shared" si="12"/>
        <v>43575</v>
      </c>
      <c r="G285" s="291">
        <v>0</v>
      </c>
      <c r="H285" s="291">
        <v>43575184</v>
      </c>
      <c r="M285" s="545"/>
    </row>
    <row r="286" spans="1:13" ht="15.75">
      <c r="A286" s="324"/>
      <c r="B286" s="326"/>
      <c r="C286" s="325"/>
      <c r="F286" s="291">
        <f t="shared" si="12"/>
        <v>0</v>
      </c>
      <c r="G286" s="291">
        <v>0</v>
      </c>
      <c r="M286" s="545"/>
    </row>
    <row r="287" spans="1:13" ht="15.75">
      <c r="A287" s="324"/>
      <c r="B287" s="326" t="s">
        <v>433</v>
      </c>
      <c r="C287" s="325"/>
      <c r="F287" s="291">
        <f t="shared" si="12"/>
        <v>10137</v>
      </c>
      <c r="G287" s="291">
        <v>0</v>
      </c>
      <c r="H287" s="291">
        <v>10137303</v>
      </c>
      <c r="M287" s="545"/>
    </row>
    <row r="288" spans="1:13" ht="15.75">
      <c r="A288" s="324"/>
      <c r="B288" s="326" t="s">
        <v>434</v>
      </c>
      <c r="C288" s="325"/>
      <c r="F288" s="291">
        <f t="shared" si="12"/>
        <v>192</v>
      </c>
      <c r="G288" s="291">
        <v>0</v>
      </c>
      <c r="H288" s="291">
        <v>192090</v>
      </c>
      <c r="M288" s="545"/>
    </row>
    <row r="289" spans="1:13" ht="15.75">
      <c r="A289" s="324"/>
      <c r="B289" s="326" t="s">
        <v>435</v>
      </c>
      <c r="C289" s="325"/>
      <c r="F289" s="291">
        <f t="shared" ref="F289:F358" si="13">ROUND(H289/1000,0)</f>
        <v>5866</v>
      </c>
      <c r="G289" s="291">
        <v>0</v>
      </c>
      <c r="H289" s="291">
        <v>5865595</v>
      </c>
      <c r="M289" s="545"/>
    </row>
    <row r="290" spans="1:13" ht="15.75">
      <c r="A290" s="324"/>
      <c r="B290" s="326" t="s">
        <v>436</v>
      </c>
      <c r="C290" s="325"/>
      <c r="F290" s="291">
        <f t="shared" si="13"/>
        <v>20</v>
      </c>
      <c r="G290" s="291">
        <v>0</v>
      </c>
      <c r="H290" s="291">
        <v>20485</v>
      </c>
      <c r="M290" s="545"/>
    </row>
    <row r="291" spans="1:13" ht="15.75">
      <c r="A291" s="546">
        <v>407229</v>
      </c>
      <c r="B291" s="545" t="s">
        <v>705</v>
      </c>
      <c r="C291" s="325"/>
      <c r="F291" s="291">
        <f t="shared" si="13"/>
        <v>0</v>
      </c>
      <c r="G291" s="291">
        <v>0</v>
      </c>
      <c r="H291" s="291">
        <v>0</v>
      </c>
      <c r="M291" s="545"/>
    </row>
    <row r="292" spans="1:13" ht="15.75">
      <c r="A292" s="324"/>
      <c r="B292" s="326" t="s">
        <v>437</v>
      </c>
      <c r="C292" s="325"/>
      <c r="F292" s="291">
        <f t="shared" si="13"/>
        <v>16215</v>
      </c>
      <c r="G292" s="291">
        <v>0</v>
      </c>
      <c r="H292" s="291">
        <v>16215473</v>
      </c>
      <c r="M292" s="545"/>
    </row>
    <row r="293" spans="1:13" ht="15.75">
      <c r="A293" s="324"/>
      <c r="B293" s="326"/>
      <c r="C293" s="325"/>
      <c r="F293" s="291">
        <f t="shared" si="13"/>
        <v>0</v>
      </c>
      <c r="G293" s="291">
        <v>0</v>
      </c>
      <c r="M293" s="545"/>
    </row>
    <row r="294" spans="1:13" ht="15.75">
      <c r="A294" s="327"/>
      <c r="B294" s="326" t="s">
        <v>438</v>
      </c>
      <c r="C294" s="325"/>
      <c r="F294" s="291">
        <f t="shared" si="13"/>
        <v>59791</v>
      </c>
      <c r="G294" s="291">
        <v>0</v>
      </c>
      <c r="H294" s="291">
        <v>59790657</v>
      </c>
      <c r="M294" s="545"/>
    </row>
    <row r="295" spans="1:13" ht="15.75">
      <c r="A295" s="327"/>
      <c r="B295" s="326"/>
      <c r="C295" s="325"/>
      <c r="F295" s="291">
        <f t="shared" si="13"/>
        <v>0</v>
      </c>
      <c r="G295" s="291">
        <v>0</v>
      </c>
      <c r="M295" s="545"/>
    </row>
    <row r="296" spans="1:13" ht="15.75">
      <c r="A296" s="327"/>
      <c r="B296" s="326" t="s">
        <v>439</v>
      </c>
      <c r="C296" s="325"/>
      <c r="F296" s="291">
        <f t="shared" si="13"/>
        <v>544858</v>
      </c>
      <c r="G296" s="291">
        <v>0</v>
      </c>
      <c r="H296" s="291">
        <v>544857735</v>
      </c>
      <c r="M296" s="545"/>
    </row>
    <row r="297" spans="1:13" ht="15.75">
      <c r="A297" s="327"/>
      <c r="B297" s="326"/>
      <c r="C297" s="325"/>
      <c r="F297" s="291">
        <f t="shared" si="13"/>
        <v>0</v>
      </c>
      <c r="G297" s="291">
        <v>0</v>
      </c>
      <c r="M297" s="545"/>
    </row>
    <row r="298" spans="1:13" ht="15.75">
      <c r="A298" s="327"/>
      <c r="B298" s="326" t="s">
        <v>440</v>
      </c>
      <c r="C298" s="325"/>
      <c r="F298" s="291">
        <f t="shared" si="13"/>
        <v>138781</v>
      </c>
      <c r="G298" s="291">
        <v>0</v>
      </c>
      <c r="H298" s="291">
        <v>138781067</v>
      </c>
      <c r="M298" s="545"/>
    </row>
    <row r="299" spans="1:13" ht="15.75">
      <c r="A299" s="327"/>
      <c r="B299" s="326"/>
      <c r="C299" s="325"/>
      <c r="F299" s="291">
        <f t="shared" si="13"/>
        <v>0</v>
      </c>
      <c r="G299" s="291">
        <v>0</v>
      </c>
      <c r="M299" s="545"/>
    </row>
    <row r="300" spans="1:13" ht="15.75">
      <c r="A300" s="327"/>
      <c r="B300" s="326" t="s">
        <v>441</v>
      </c>
      <c r="C300" s="325"/>
      <c r="F300" s="291">
        <f t="shared" si="13"/>
        <v>28537</v>
      </c>
      <c r="G300" s="291">
        <v>0</v>
      </c>
      <c r="H300" s="291">
        <v>28537331</v>
      </c>
      <c r="M300" s="545"/>
    </row>
    <row r="301" spans="1:13" ht="15.75">
      <c r="A301" s="327"/>
      <c r="B301" s="326" t="s">
        <v>442</v>
      </c>
      <c r="C301" s="325"/>
      <c r="F301" s="291">
        <f t="shared" si="13"/>
        <v>7383</v>
      </c>
      <c r="G301" s="291">
        <v>0</v>
      </c>
      <c r="H301" s="291">
        <v>7383142</v>
      </c>
      <c r="M301" s="545"/>
    </row>
    <row r="302" spans="1:13" ht="15.75">
      <c r="A302" s="327"/>
      <c r="B302" s="326" t="s">
        <v>443</v>
      </c>
      <c r="C302" s="330"/>
      <c r="F302" s="291">
        <f t="shared" si="13"/>
        <v>-120</v>
      </c>
      <c r="G302" s="291">
        <v>0</v>
      </c>
      <c r="H302" s="291">
        <v>-119910</v>
      </c>
      <c r="M302" s="545"/>
    </row>
    <row r="303" spans="1:13" ht="15.75">
      <c r="A303" s="324"/>
      <c r="B303" s="326" t="s">
        <v>444</v>
      </c>
      <c r="C303" s="325"/>
      <c r="F303" s="291">
        <f t="shared" si="13"/>
        <v>102981</v>
      </c>
      <c r="G303" s="291">
        <v>0</v>
      </c>
      <c r="H303" s="291">
        <v>102980504</v>
      </c>
      <c r="M303" s="545"/>
    </row>
    <row r="304" spans="1:13">
      <c r="F304" s="291">
        <f t="shared" si="13"/>
        <v>0</v>
      </c>
      <c r="G304" s="291">
        <v>0</v>
      </c>
    </row>
    <row r="305" spans="1:8" ht="12.75">
      <c r="A305" s="333"/>
      <c r="B305" s="326" t="s">
        <v>67</v>
      </c>
      <c r="F305" s="291">
        <f t="shared" si="13"/>
        <v>0</v>
      </c>
      <c r="G305" s="291">
        <v>0</v>
      </c>
    </row>
    <row r="306" spans="1:8" ht="12.75">
      <c r="A306" s="333"/>
      <c r="B306" s="326" t="s">
        <v>445</v>
      </c>
      <c r="F306" s="291">
        <f t="shared" si="13"/>
        <v>0</v>
      </c>
      <c r="G306" s="291">
        <v>0</v>
      </c>
    </row>
    <row r="307" spans="1:8" ht="12.75">
      <c r="A307" s="334">
        <v>182324</v>
      </c>
      <c r="B307" s="329" t="s">
        <v>655</v>
      </c>
      <c r="F307" s="291">
        <f t="shared" si="13"/>
        <v>5932</v>
      </c>
      <c r="G307" s="291">
        <v>0</v>
      </c>
      <c r="H307" s="291">
        <v>5932290</v>
      </c>
    </row>
    <row r="308" spans="1:8" ht="12.75">
      <c r="A308" s="334">
        <v>182325</v>
      </c>
      <c r="B308" s="329" t="s">
        <v>656</v>
      </c>
      <c r="F308" s="291">
        <f t="shared" si="13"/>
        <v>1304</v>
      </c>
      <c r="G308" s="291">
        <v>0</v>
      </c>
      <c r="H308" s="291">
        <v>1303800</v>
      </c>
    </row>
    <row r="309" spans="1:8" ht="12.75">
      <c r="A309" s="334">
        <v>182333</v>
      </c>
      <c r="B309" s="329" t="s">
        <v>657</v>
      </c>
      <c r="F309" s="291">
        <f t="shared" ref="F309:F310" si="14">ROUND(H309/1000,0)</f>
        <v>849</v>
      </c>
      <c r="G309" s="291">
        <v>0</v>
      </c>
      <c r="H309" s="291">
        <v>848748</v>
      </c>
    </row>
    <row r="310" spans="1:8" ht="12.75">
      <c r="A310" s="334">
        <v>182381</v>
      </c>
      <c r="B310" s="329" t="s">
        <v>658</v>
      </c>
      <c r="F310" s="291">
        <f t="shared" si="14"/>
        <v>22933</v>
      </c>
      <c r="G310" s="291">
        <v>0</v>
      </c>
      <c r="H310" s="291">
        <v>22933347</v>
      </c>
    </row>
    <row r="311" spans="1:8" ht="12.75">
      <c r="A311" s="335">
        <v>302000</v>
      </c>
      <c r="B311" s="326" t="s">
        <v>446</v>
      </c>
      <c r="F311" s="291">
        <f t="shared" si="13"/>
        <v>29318</v>
      </c>
      <c r="G311" s="291">
        <v>0</v>
      </c>
      <c r="H311" s="291">
        <v>29318389</v>
      </c>
    </row>
    <row r="312" spans="1:8" ht="12.75">
      <c r="A312" s="335">
        <v>303000</v>
      </c>
      <c r="B312" s="329" t="s">
        <v>447</v>
      </c>
      <c r="F312" s="291">
        <f t="shared" si="13"/>
        <v>6630</v>
      </c>
      <c r="G312" s="291">
        <v>0</v>
      </c>
      <c r="H312" s="291">
        <v>6629886</v>
      </c>
    </row>
    <row r="313" spans="1:8" ht="12.75">
      <c r="A313" s="335">
        <v>303100</v>
      </c>
      <c r="B313" s="326" t="s">
        <v>448</v>
      </c>
      <c r="F313" s="291">
        <f t="shared" si="13"/>
        <v>31138</v>
      </c>
      <c r="G313" s="291">
        <v>0</v>
      </c>
      <c r="H313" s="291">
        <v>31137722</v>
      </c>
    </row>
    <row r="314" spans="1:8" ht="12.75">
      <c r="A314" s="335">
        <v>303110</v>
      </c>
      <c r="B314" s="326" t="s">
        <v>449</v>
      </c>
      <c r="F314" s="291">
        <f t="shared" si="13"/>
        <v>2191</v>
      </c>
      <c r="G314" s="291">
        <v>0</v>
      </c>
      <c r="H314" s="291">
        <v>2191284</v>
      </c>
    </row>
    <row r="315" spans="1:8" ht="12.75">
      <c r="A315" s="336"/>
      <c r="B315" s="326" t="s">
        <v>450</v>
      </c>
      <c r="F315" s="291">
        <f t="shared" si="13"/>
        <v>100295</v>
      </c>
      <c r="G315" s="291">
        <v>0</v>
      </c>
      <c r="H315" s="291">
        <v>100295466</v>
      </c>
    </row>
    <row r="316" spans="1:8" ht="12.75">
      <c r="A316" s="333"/>
      <c r="B316" s="326"/>
      <c r="F316" s="291">
        <f t="shared" si="13"/>
        <v>0</v>
      </c>
      <c r="G316" s="291">
        <v>0</v>
      </c>
    </row>
    <row r="317" spans="1:8" ht="12.75">
      <c r="A317" s="333"/>
      <c r="B317" s="326" t="s">
        <v>451</v>
      </c>
      <c r="F317" s="291">
        <f t="shared" si="13"/>
        <v>0</v>
      </c>
      <c r="G317" s="291">
        <v>0</v>
      </c>
    </row>
    <row r="318" spans="1:8" ht="12.75">
      <c r="A318" s="335" t="s">
        <v>452</v>
      </c>
      <c r="B318" s="326" t="s">
        <v>453</v>
      </c>
      <c r="F318" s="291">
        <f t="shared" si="13"/>
        <v>2315</v>
      </c>
      <c r="G318" s="291">
        <v>0</v>
      </c>
      <c r="H318" s="291">
        <v>2314578</v>
      </c>
    </row>
    <row r="319" spans="1:8" ht="12.75">
      <c r="A319" s="335" t="s">
        <v>454</v>
      </c>
      <c r="B319" s="326" t="s">
        <v>455</v>
      </c>
      <c r="F319" s="291">
        <f t="shared" si="13"/>
        <v>83224</v>
      </c>
      <c r="G319" s="291">
        <v>0</v>
      </c>
      <c r="H319" s="291">
        <v>83224225</v>
      </c>
    </row>
    <row r="320" spans="1:8" ht="12.75">
      <c r="A320" s="335">
        <v>312000</v>
      </c>
      <c r="B320" s="326" t="s">
        <v>324</v>
      </c>
      <c r="F320" s="291">
        <f t="shared" si="13"/>
        <v>113725</v>
      </c>
      <c r="G320" s="291">
        <v>0</v>
      </c>
      <c r="H320" s="291">
        <v>113725253</v>
      </c>
    </row>
    <row r="321" spans="1:8" ht="12.75">
      <c r="A321" s="335">
        <v>313000</v>
      </c>
      <c r="B321" s="326" t="s">
        <v>456</v>
      </c>
      <c r="F321" s="291">
        <f t="shared" si="13"/>
        <v>4</v>
      </c>
      <c r="G321" s="291">
        <v>0</v>
      </c>
      <c r="H321" s="291">
        <v>4413</v>
      </c>
    </row>
    <row r="322" spans="1:8" ht="12.75">
      <c r="A322" s="335">
        <v>314000</v>
      </c>
      <c r="B322" s="326" t="s">
        <v>457</v>
      </c>
      <c r="F322" s="291">
        <f t="shared" si="13"/>
        <v>35523</v>
      </c>
      <c r="G322" s="291">
        <v>0</v>
      </c>
      <c r="H322" s="291">
        <v>35522640</v>
      </c>
    </row>
    <row r="323" spans="1:8" ht="12.75">
      <c r="A323" s="335">
        <v>315000</v>
      </c>
      <c r="B323" s="326" t="s">
        <v>458</v>
      </c>
      <c r="F323" s="291">
        <f t="shared" si="13"/>
        <v>17352</v>
      </c>
      <c r="G323" s="291">
        <v>0</v>
      </c>
      <c r="H323" s="291">
        <v>17351527</v>
      </c>
    </row>
    <row r="324" spans="1:8" ht="12.75">
      <c r="A324" s="335">
        <v>316000</v>
      </c>
      <c r="B324" s="326" t="s">
        <v>459</v>
      </c>
      <c r="F324" s="291">
        <f t="shared" si="13"/>
        <v>10768</v>
      </c>
      <c r="G324" s="291">
        <v>0</v>
      </c>
      <c r="H324" s="291">
        <v>10768109</v>
      </c>
    </row>
    <row r="325" spans="1:8" ht="12.75">
      <c r="A325" s="337"/>
      <c r="B325" s="326" t="s">
        <v>460</v>
      </c>
      <c r="F325" s="291">
        <f t="shared" si="13"/>
        <v>262911</v>
      </c>
      <c r="G325" s="291">
        <v>0</v>
      </c>
      <c r="H325" s="291">
        <v>262910745</v>
      </c>
    </row>
    <row r="326" spans="1:8" ht="12.75">
      <c r="A326" s="338"/>
      <c r="B326" s="326"/>
      <c r="F326" s="291">
        <f t="shared" si="13"/>
        <v>0</v>
      </c>
      <c r="G326" s="291">
        <v>0</v>
      </c>
    </row>
    <row r="327" spans="1:8" ht="12.75">
      <c r="A327" s="333"/>
      <c r="B327" s="326" t="s">
        <v>461</v>
      </c>
      <c r="F327" s="291">
        <f t="shared" si="13"/>
        <v>0</v>
      </c>
      <c r="G327" s="291">
        <v>0</v>
      </c>
    </row>
    <row r="328" spans="1:8" ht="12.75">
      <c r="A328" s="335" t="s">
        <v>462</v>
      </c>
      <c r="B328" s="326" t="s">
        <v>453</v>
      </c>
      <c r="F328" s="291">
        <f t="shared" si="13"/>
        <v>38308</v>
      </c>
      <c r="G328" s="291">
        <v>0</v>
      </c>
      <c r="H328" s="291">
        <v>38308159</v>
      </c>
    </row>
    <row r="329" spans="1:8" ht="12.75">
      <c r="A329" s="335" t="s">
        <v>463</v>
      </c>
      <c r="B329" s="326" t="s">
        <v>455</v>
      </c>
      <c r="F329" s="291">
        <f t="shared" si="13"/>
        <v>31641</v>
      </c>
      <c r="G329" s="291">
        <v>0</v>
      </c>
      <c r="H329" s="291">
        <v>31641110</v>
      </c>
    </row>
    <row r="330" spans="1:8" ht="12.75">
      <c r="A330" s="335" t="s">
        <v>464</v>
      </c>
      <c r="B330" s="326" t="s">
        <v>333</v>
      </c>
      <c r="F330" s="291">
        <f t="shared" si="13"/>
        <v>86292</v>
      </c>
      <c r="G330" s="291">
        <v>0</v>
      </c>
      <c r="H330" s="291">
        <v>86292177</v>
      </c>
    </row>
    <row r="331" spans="1:8" ht="12.75">
      <c r="A331" s="335">
        <v>333000</v>
      </c>
      <c r="B331" s="326" t="s">
        <v>465</v>
      </c>
      <c r="F331" s="291">
        <f t="shared" si="13"/>
        <v>106263</v>
      </c>
      <c r="G331" s="291">
        <v>0</v>
      </c>
      <c r="H331" s="291">
        <v>106263003</v>
      </c>
    </row>
    <row r="332" spans="1:8" ht="12.75">
      <c r="A332" s="335">
        <v>334000</v>
      </c>
      <c r="B332" s="326" t="s">
        <v>458</v>
      </c>
      <c r="F332" s="291">
        <f t="shared" si="13"/>
        <v>24372</v>
      </c>
      <c r="G332" s="291">
        <v>0</v>
      </c>
      <c r="H332" s="291">
        <v>24372221</v>
      </c>
    </row>
    <row r="333" spans="1:8" ht="12.75">
      <c r="A333" s="335" t="s">
        <v>466</v>
      </c>
      <c r="B333" s="326" t="s">
        <v>459</v>
      </c>
      <c r="F333" s="291">
        <f t="shared" si="13"/>
        <v>5884</v>
      </c>
      <c r="G333" s="291">
        <v>0</v>
      </c>
      <c r="H333" s="291">
        <v>5884374</v>
      </c>
    </row>
    <row r="334" spans="1:8" ht="12.75">
      <c r="A334" s="335">
        <v>336000</v>
      </c>
      <c r="B334" s="326" t="s">
        <v>467</v>
      </c>
      <c r="F334" s="291">
        <f t="shared" si="13"/>
        <v>1560</v>
      </c>
      <c r="G334" s="291">
        <v>0</v>
      </c>
      <c r="H334" s="291">
        <v>1560363</v>
      </c>
    </row>
    <row r="335" spans="1:8" ht="12.75">
      <c r="A335" s="337"/>
      <c r="B335" s="326" t="s">
        <v>468</v>
      </c>
      <c r="F335" s="291">
        <f t="shared" si="13"/>
        <v>294321</v>
      </c>
      <c r="G335" s="291">
        <v>0</v>
      </c>
      <c r="H335" s="291">
        <v>294321407</v>
      </c>
    </row>
    <row r="336" spans="1:8" ht="12.75">
      <c r="A336" s="338"/>
      <c r="B336" s="326"/>
      <c r="F336" s="291">
        <f t="shared" si="13"/>
        <v>0</v>
      </c>
      <c r="G336" s="291">
        <v>0</v>
      </c>
    </row>
    <row r="337" spans="1:16384" ht="12.75">
      <c r="A337" s="333"/>
      <c r="B337" s="326" t="s">
        <v>469</v>
      </c>
      <c r="F337" s="291">
        <f t="shared" si="13"/>
        <v>0</v>
      </c>
      <c r="G337" s="291">
        <v>0</v>
      </c>
    </row>
    <row r="338" spans="1:16384" ht="12.75">
      <c r="A338" s="335">
        <v>340200</v>
      </c>
      <c r="B338" s="326" t="s">
        <v>453</v>
      </c>
      <c r="F338" s="291">
        <f t="shared" si="13"/>
        <v>590</v>
      </c>
      <c r="G338" s="291">
        <v>0</v>
      </c>
      <c r="H338" s="291">
        <v>590079</v>
      </c>
    </row>
    <row r="339" spans="1:16384" ht="12.75">
      <c r="A339" s="335">
        <v>341000</v>
      </c>
      <c r="B339" s="326" t="s">
        <v>455</v>
      </c>
      <c r="F339" s="291">
        <f t="shared" si="13"/>
        <v>10930</v>
      </c>
      <c r="G339" s="291">
        <v>0</v>
      </c>
      <c r="H339" s="291">
        <v>10930146</v>
      </c>
    </row>
    <row r="340" spans="1:16384" ht="12.75">
      <c r="A340" s="335">
        <v>342000</v>
      </c>
      <c r="B340" s="326" t="s">
        <v>470</v>
      </c>
      <c r="F340" s="291">
        <f t="shared" si="13"/>
        <v>13803</v>
      </c>
      <c r="G340" s="291">
        <v>0</v>
      </c>
      <c r="H340" s="291">
        <v>13802581</v>
      </c>
    </row>
    <row r="341" spans="1:16384" ht="12.75">
      <c r="A341" s="335">
        <v>343000</v>
      </c>
      <c r="B341" s="326" t="s">
        <v>471</v>
      </c>
      <c r="F341" s="291">
        <f t="shared" si="13"/>
        <v>15587</v>
      </c>
      <c r="G341" s="291">
        <v>0</v>
      </c>
      <c r="H341" s="291">
        <v>15586583</v>
      </c>
    </row>
    <row r="342" spans="1:16384" ht="12.75">
      <c r="A342" s="335">
        <v>344000</v>
      </c>
      <c r="B342" s="326" t="s">
        <v>456</v>
      </c>
      <c r="F342" s="291">
        <f t="shared" ref="F342:F343" si="15">ROUND(H342/1000,0)</f>
        <v>135353</v>
      </c>
      <c r="G342" s="291">
        <v>0</v>
      </c>
      <c r="H342" s="291">
        <v>135352582</v>
      </c>
    </row>
    <row r="343" spans="1:16384" ht="12.75">
      <c r="A343" s="335">
        <v>344010</v>
      </c>
      <c r="B343" s="326" t="s">
        <v>659</v>
      </c>
      <c r="F343" s="291">
        <f t="shared" si="15"/>
        <v>98</v>
      </c>
      <c r="G343" s="291">
        <v>0</v>
      </c>
      <c r="H343" s="291">
        <v>97570</v>
      </c>
    </row>
    <row r="344" spans="1:16384" ht="12.75">
      <c r="A344" s="335">
        <v>345000</v>
      </c>
      <c r="B344" s="326" t="s">
        <v>458</v>
      </c>
      <c r="F344" s="291">
        <f t="shared" si="13"/>
        <v>13243</v>
      </c>
      <c r="G344" s="291">
        <v>0</v>
      </c>
      <c r="H344" s="291">
        <v>13243122</v>
      </c>
    </row>
    <row r="345" spans="1:16384" ht="12.75">
      <c r="A345" s="335">
        <v>345010</v>
      </c>
      <c r="B345" s="326" t="s">
        <v>660</v>
      </c>
      <c r="F345" s="291">
        <f t="shared" si="13"/>
        <v>22</v>
      </c>
      <c r="G345" s="291">
        <v>0</v>
      </c>
      <c r="H345" s="291">
        <v>21649</v>
      </c>
    </row>
    <row r="346" spans="1:16384" ht="12.75">
      <c r="A346" s="335">
        <v>346000</v>
      </c>
      <c r="B346" s="326" t="s">
        <v>459</v>
      </c>
      <c r="F346" s="291">
        <f t="shared" si="13"/>
        <v>983</v>
      </c>
      <c r="G346" s="291">
        <v>0</v>
      </c>
      <c r="H346" s="291">
        <v>982993</v>
      </c>
    </row>
    <row r="347" spans="1:16384" ht="12.75">
      <c r="A347" s="337"/>
      <c r="B347" s="326" t="s">
        <v>472</v>
      </c>
      <c r="F347" s="291">
        <f t="shared" si="13"/>
        <v>190607</v>
      </c>
      <c r="G347" s="291">
        <v>0</v>
      </c>
      <c r="H347" s="291">
        <v>190607305</v>
      </c>
    </row>
    <row r="348" spans="1:16384" ht="12.75">
      <c r="A348" s="335"/>
      <c r="B348" s="326" t="s">
        <v>473</v>
      </c>
      <c r="F348" s="291">
        <f t="shared" si="13"/>
        <v>747839</v>
      </c>
      <c r="G348" s="291">
        <v>0</v>
      </c>
      <c r="H348" s="291">
        <v>747839457</v>
      </c>
    </row>
    <row r="349" spans="1:16384" ht="12.75">
      <c r="A349" s="335"/>
      <c r="B349" s="326"/>
      <c r="F349" s="291">
        <f t="shared" si="13"/>
        <v>0</v>
      </c>
      <c r="G349" s="291">
        <v>0</v>
      </c>
    </row>
    <row r="350" spans="1:16384" ht="12.75">
      <c r="A350" s="339"/>
      <c r="B350" s="326" t="s">
        <v>474</v>
      </c>
      <c r="F350" s="291">
        <f t="shared" si="13"/>
        <v>0</v>
      </c>
      <c r="G350" s="291">
        <v>0</v>
      </c>
    </row>
    <row r="351" spans="1:16384" ht="12.75">
      <c r="A351" s="335" t="s">
        <v>475</v>
      </c>
      <c r="B351" s="326" t="s">
        <v>453</v>
      </c>
      <c r="F351" s="291">
        <f t="shared" si="13"/>
        <v>12905</v>
      </c>
      <c r="G351" s="291">
        <v>0</v>
      </c>
      <c r="H351" s="291">
        <v>12905392</v>
      </c>
    </row>
    <row r="352" spans="1:16384" ht="15.75">
      <c r="A352" s="550" t="s">
        <v>707</v>
      </c>
      <c r="B352" s="545" t="s">
        <v>708</v>
      </c>
      <c r="C352" s="550"/>
      <c r="D352" s="545"/>
      <c r="E352" s="550"/>
      <c r="F352" s="291">
        <f t="shared" si="13"/>
        <v>0</v>
      </c>
      <c r="G352" s="291">
        <v>0</v>
      </c>
      <c r="H352" s="545">
        <v>0</v>
      </c>
      <c r="I352" s="550"/>
      <c r="J352" s="545"/>
      <c r="K352" s="550"/>
      <c r="L352" s="545"/>
      <c r="M352" s="550"/>
      <c r="N352" s="545"/>
      <c r="O352" s="550"/>
      <c r="P352" s="545"/>
      <c r="Q352" s="550"/>
      <c r="R352" s="545"/>
      <c r="S352" s="550"/>
      <c r="T352" s="545"/>
      <c r="U352" s="550"/>
      <c r="V352" s="545"/>
      <c r="W352" s="550"/>
      <c r="X352" s="545"/>
      <c r="Y352" s="550"/>
      <c r="Z352" s="545"/>
      <c r="AA352" s="550"/>
      <c r="AB352" s="545"/>
      <c r="AC352" s="550"/>
      <c r="AD352" s="545"/>
      <c r="AE352" s="550"/>
      <c r="AF352" s="545"/>
      <c r="AG352" s="550"/>
      <c r="AH352" s="545"/>
      <c r="AI352" s="550"/>
      <c r="AJ352" s="545"/>
      <c r="AK352" s="550"/>
      <c r="AL352" s="545"/>
      <c r="AM352" s="550"/>
      <c r="AN352" s="545"/>
      <c r="AO352" s="550"/>
      <c r="AP352" s="545"/>
      <c r="AQ352" s="550"/>
      <c r="AR352" s="545"/>
      <c r="AS352" s="550"/>
      <c r="AT352" s="545"/>
      <c r="AU352" s="550"/>
      <c r="AV352" s="545"/>
      <c r="AW352" s="550"/>
      <c r="AX352" s="545"/>
      <c r="AY352" s="550"/>
      <c r="AZ352" s="545"/>
      <c r="BA352" s="550"/>
      <c r="BB352" s="545"/>
      <c r="BC352" s="550"/>
      <c r="BD352" s="545"/>
      <c r="BE352" s="550"/>
      <c r="BF352" s="545"/>
      <c r="BG352" s="550"/>
      <c r="BH352" s="545"/>
      <c r="BI352" s="550"/>
      <c r="BJ352" s="545"/>
      <c r="BK352" s="550"/>
      <c r="BL352" s="545"/>
      <c r="BM352" s="550"/>
      <c r="BN352" s="545"/>
      <c r="BO352" s="550"/>
      <c r="BP352" s="545"/>
      <c r="BQ352" s="550"/>
      <c r="BR352" s="545"/>
      <c r="BS352" s="550"/>
      <c r="BT352" s="545"/>
      <c r="BU352" s="550"/>
      <c r="BV352" s="545"/>
      <c r="BW352" s="550"/>
      <c r="BX352" s="545"/>
      <c r="BY352" s="550"/>
      <c r="BZ352" s="545"/>
      <c r="CA352" s="550"/>
      <c r="CB352" s="545"/>
      <c r="CC352" s="550"/>
      <c r="CD352" s="545"/>
      <c r="CE352" s="550"/>
      <c r="CF352" s="545"/>
      <c r="CG352" s="550"/>
      <c r="CH352" s="545"/>
      <c r="CI352" s="550"/>
      <c r="CJ352" s="545"/>
      <c r="CK352" s="550"/>
      <c r="CL352" s="545"/>
      <c r="CM352" s="550"/>
      <c r="CN352" s="545"/>
      <c r="CO352" s="550"/>
      <c r="CP352" s="545"/>
      <c r="CQ352" s="550"/>
      <c r="CR352" s="545"/>
      <c r="CS352" s="550"/>
      <c r="CT352" s="545"/>
      <c r="CU352" s="550"/>
      <c r="CV352" s="545"/>
      <c r="CW352" s="550"/>
      <c r="CX352" s="545"/>
      <c r="CY352" s="550"/>
      <c r="CZ352" s="545"/>
      <c r="DA352" s="550"/>
      <c r="DB352" s="545"/>
      <c r="DC352" s="550"/>
      <c r="DD352" s="545"/>
      <c r="DE352" s="550"/>
      <c r="DF352" s="545"/>
      <c r="DG352" s="550"/>
      <c r="DH352" s="545"/>
      <c r="DI352" s="550"/>
      <c r="DJ352" s="545"/>
      <c r="DK352" s="550"/>
      <c r="DL352" s="545"/>
      <c r="DM352" s="550"/>
      <c r="DN352" s="545"/>
      <c r="DO352" s="550"/>
      <c r="DP352" s="545"/>
      <c r="DQ352" s="550"/>
      <c r="DR352" s="545"/>
      <c r="DS352" s="550"/>
      <c r="DT352" s="545"/>
      <c r="DU352" s="550"/>
      <c r="DV352" s="545"/>
      <c r="DW352" s="550"/>
      <c r="DX352" s="545"/>
      <c r="DY352" s="550"/>
      <c r="DZ352" s="545"/>
      <c r="EA352" s="550"/>
      <c r="EB352" s="545"/>
      <c r="EC352" s="550"/>
      <c r="ED352" s="545"/>
      <c r="EE352" s="550"/>
      <c r="EF352" s="545"/>
      <c r="EG352" s="550"/>
      <c r="EH352" s="545"/>
      <c r="EI352" s="550"/>
      <c r="EJ352" s="545"/>
      <c r="EK352" s="550"/>
      <c r="EL352" s="545"/>
      <c r="EM352" s="550"/>
      <c r="EN352" s="545"/>
      <c r="EO352" s="550"/>
      <c r="EP352" s="545"/>
      <c r="EQ352" s="550"/>
      <c r="ER352" s="545"/>
      <c r="ES352" s="550"/>
      <c r="ET352" s="545"/>
      <c r="EU352" s="550"/>
      <c r="EV352" s="545"/>
      <c r="EW352" s="550"/>
      <c r="EX352" s="545"/>
      <c r="EY352" s="550"/>
      <c r="EZ352" s="545"/>
      <c r="FA352" s="550"/>
      <c r="FB352" s="545"/>
      <c r="FC352" s="550"/>
      <c r="FD352" s="545"/>
      <c r="FE352" s="550"/>
      <c r="FF352" s="545"/>
      <c r="FG352" s="550"/>
      <c r="FH352" s="545"/>
      <c r="FI352" s="550"/>
      <c r="FJ352" s="545"/>
      <c r="FK352" s="550"/>
      <c r="FL352" s="545"/>
      <c r="FM352" s="550"/>
      <c r="FN352" s="545"/>
      <c r="FO352" s="550"/>
      <c r="FP352" s="545"/>
      <c r="FQ352" s="550"/>
      <c r="FR352" s="545"/>
      <c r="FS352" s="550"/>
      <c r="FT352" s="545"/>
      <c r="FU352" s="550"/>
      <c r="FV352" s="545"/>
      <c r="FW352" s="550"/>
      <c r="FX352" s="545"/>
      <c r="FY352" s="550"/>
      <c r="FZ352" s="545"/>
      <c r="GA352" s="550"/>
      <c r="GB352" s="545"/>
      <c r="GC352" s="550"/>
      <c r="GD352" s="545"/>
      <c r="GE352" s="550"/>
      <c r="GF352" s="545"/>
      <c r="GG352" s="550"/>
      <c r="GH352" s="545"/>
      <c r="GI352" s="550"/>
      <c r="GJ352" s="545"/>
      <c r="GK352" s="550"/>
      <c r="GL352" s="545"/>
      <c r="GM352" s="550"/>
      <c r="GN352" s="545"/>
      <c r="GO352" s="550"/>
      <c r="GP352" s="545"/>
      <c r="GQ352" s="550"/>
      <c r="GR352" s="545"/>
      <c r="GS352" s="550"/>
      <c r="GT352" s="545"/>
      <c r="GU352" s="550"/>
      <c r="GV352" s="545"/>
      <c r="GW352" s="550"/>
      <c r="GX352" s="545"/>
      <c r="GY352" s="550"/>
      <c r="GZ352" s="545"/>
      <c r="HA352" s="550"/>
      <c r="HB352" s="545"/>
      <c r="HC352" s="550"/>
      <c r="HD352" s="545"/>
      <c r="HE352" s="550"/>
      <c r="HF352" s="545"/>
      <c r="HG352" s="550"/>
      <c r="HH352" s="545"/>
      <c r="HI352" s="550"/>
      <c r="HJ352" s="545"/>
      <c r="HK352" s="550"/>
      <c r="HL352" s="545"/>
      <c r="HM352" s="550"/>
      <c r="HN352" s="545"/>
      <c r="HO352" s="550"/>
      <c r="HP352" s="545"/>
      <c r="HQ352" s="550"/>
      <c r="HR352" s="545"/>
      <c r="HS352" s="550"/>
      <c r="HT352" s="545"/>
      <c r="HU352" s="550"/>
      <c r="HV352" s="545"/>
      <c r="HW352" s="550"/>
      <c r="HX352" s="545"/>
      <c r="HY352" s="550"/>
      <c r="HZ352" s="545"/>
      <c r="IA352" s="550"/>
      <c r="IB352" s="545"/>
      <c r="IC352" s="550"/>
      <c r="ID352" s="545"/>
      <c r="IE352" s="550"/>
      <c r="IF352" s="545"/>
      <c r="IG352" s="550"/>
      <c r="IH352" s="545"/>
      <c r="II352" s="550"/>
      <c r="IJ352" s="545"/>
      <c r="IK352" s="550"/>
      <c r="IL352" s="545"/>
      <c r="IM352" s="550"/>
      <c r="IN352" s="545"/>
      <c r="IO352" s="550"/>
      <c r="IP352" s="545"/>
      <c r="IQ352" s="550"/>
      <c r="IR352" s="545"/>
      <c r="IS352" s="550"/>
      <c r="IT352" s="545"/>
      <c r="IU352" s="550"/>
      <c r="IV352" s="545"/>
      <c r="IW352" s="550"/>
      <c r="IX352" s="545"/>
      <c r="IY352" s="550"/>
      <c r="IZ352" s="545"/>
      <c r="JA352" s="550"/>
      <c r="JB352" s="545"/>
      <c r="JC352" s="550"/>
      <c r="JD352" s="545"/>
      <c r="JE352" s="550"/>
      <c r="JF352" s="545"/>
      <c r="JG352" s="550"/>
      <c r="JH352" s="545"/>
      <c r="JI352" s="550"/>
      <c r="JJ352" s="545"/>
      <c r="JK352" s="550"/>
      <c r="JL352" s="545"/>
      <c r="JM352" s="550"/>
      <c r="JN352" s="545"/>
      <c r="JO352" s="550"/>
      <c r="JP352" s="545"/>
      <c r="JQ352" s="550"/>
      <c r="JR352" s="545"/>
      <c r="JS352" s="550"/>
      <c r="JT352" s="545"/>
      <c r="JU352" s="550"/>
      <c r="JV352" s="545"/>
      <c r="JW352" s="550"/>
      <c r="JX352" s="545"/>
      <c r="JY352" s="550"/>
      <c r="JZ352" s="545"/>
      <c r="KA352" s="550"/>
      <c r="KB352" s="545"/>
      <c r="KC352" s="550"/>
      <c r="KD352" s="545"/>
      <c r="KE352" s="550"/>
      <c r="KF352" s="545"/>
      <c r="KG352" s="550"/>
      <c r="KH352" s="545"/>
      <c r="KI352" s="550"/>
      <c r="KJ352" s="545"/>
      <c r="KK352" s="550"/>
      <c r="KL352" s="545"/>
      <c r="KM352" s="550"/>
      <c r="KN352" s="545"/>
      <c r="KO352" s="550"/>
      <c r="KP352" s="545"/>
      <c r="KQ352" s="550"/>
      <c r="KR352" s="545"/>
      <c r="KS352" s="550"/>
      <c r="KT352" s="545"/>
      <c r="KU352" s="550"/>
      <c r="KV352" s="545"/>
      <c r="KW352" s="550"/>
      <c r="KX352" s="545"/>
      <c r="KY352" s="550"/>
      <c r="KZ352" s="545"/>
      <c r="LA352" s="550"/>
      <c r="LB352" s="545"/>
      <c r="LC352" s="550"/>
      <c r="LD352" s="545"/>
      <c r="LE352" s="550"/>
      <c r="LF352" s="545"/>
      <c r="LG352" s="550"/>
      <c r="LH352" s="545"/>
      <c r="LI352" s="550"/>
      <c r="LJ352" s="545"/>
      <c r="LK352" s="550"/>
      <c r="LL352" s="545"/>
      <c r="LM352" s="550"/>
      <c r="LN352" s="545"/>
      <c r="LO352" s="550"/>
      <c r="LP352" s="545"/>
      <c r="LQ352" s="550"/>
      <c r="LR352" s="545"/>
      <c r="LS352" s="550"/>
      <c r="LT352" s="545"/>
      <c r="LU352" s="550"/>
      <c r="LV352" s="545"/>
      <c r="LW352" s="550"/>
      <c r="LX352" s="545"/>
      <c r="LY352" s="550"/>
      <c r="LZ352" s="545"/>
      <c r="MA352" s="550"/>
      <c r="MB352" s="545"/>
      <c r="MC352" s="550"/>
      <c r="MD352" s="545"/>
      <c r="ME352" s="550"/>
      <c r="MF352" s="545"/>
      <c r="MG352" s="550"/>
      <c r="MH352" s="545"/>
      <c r="MI352" s="550"/>
      <c r="MJ352" s="545"/>
      <c r="MK352" s="550"/>
      <c r="ML352" s="545"/>
      <c r="MM352" s="550"/>
      <c r="MN352" s="545"/>
      <c r="MO352" s="550"/>
      <c r="MP352" s="545"/>
      <c r="MQ352" s="550"/>
      <c r="MR352" s="545"/>
      <c r="MS352" s="550"/>
      <c r="MT352" s="545"/>
      <c r="MU352" s="550"/>
      <c r="MV352" s="545"/>
      <c r="MW352" s="550"/>
      <c r="MX352" s="545"/>
      <c r="MY352" s="550"/>
      <c r="MZ352" s="545"/>
      <c r="NA352" s="550"/>
      <c r="NB352" s="545"/>
      <c r="NC352" s="550"/>
      <c r="ND352" s="545"/>
      <c r="NE352" s="550"/>
      <c r="NF352" s="545"/>
      <c r="NG352" s="550"/>
      <c r="NH352" s="545"/>
      <c r="NI352" s="550"/>
      <c r="NJ352" s="545"/>
      <c r="NK352" s="550"/>
      <c r="NL352" s="545"/>
      <c r="NM352" s="550"/>
      <c r="NN352" s="545"/>
      <c r="NO352" s="550"/>
      <c r="NP352" s="545"/>
      <c r="NQ352" s="550"/>
      <c r="NR352" s="545"/>
      <c r="NS352" s="550"/>
      <c r="NT352" s="545"/>
      <c r="NU352" s="550"/>
      <c r="NV352" s="545"/>
      <c r="NW352" s="550"/>
      <c r="NX352" s="545"/>
      <c r="NY352" s="550"/>
      <c r="NZ352" s="545"/>
      <c r="OA352" s="550"/>
      <c r="OB352" s="545"/>
      <c r="OC352" s="550"/>
      <c r="OD352" s="545"/>
      <c r="OE352" s="550"/>
      <c r="OF352" s="545"/>
      <c r="OG352" s="550"/>
      <c r="OH352" s="545"/>
      <c r="OI352" s="550"/>
      <c r="OJ352" s="545"/>
      <c r="OK352" s="550"/>
      <c r="OL352" s="545"/>
      <c r="OM352" s="550"/>
      <c r="ON352" s="545"/>
      <c r="OO352" s="550"/>
      <c r="OP352" s="545"/>
      <c r="OQ352" s="550"/>
      <c r="OR352" s="545"/>
      <c r="OS352" s="550"/>
      <c r="OT352" s="545"/>
      <c r="OU352" s="550"/>
      <c r="OV352" s="545"/>
      <c r="OW352" s="550"/>
      <c r="OX352" s="545"/>
      <c r="OY352" s="550"/>
      <c r="OZ352" s="545"/>
      <c r="PA352" s="550"/>
      <c r="PB352" s="545"/>
      <c r="PC352" s="550"/>
      <c r="PD352" s="545"/>
      <c r="PE352" s="550"/>
      <c r="PF352" s="545"/>
      <c r="PG352" s="550"/>
      <c r="PH352" s="545"/>
      <c r="PI352" s="550"/>
      <c r="PJ352" s="545"/>
      <c r="PK352" s="550"/>
      <c r="PL352" s="545"/>
      <c r="PM352" s="550"/>
      <c r="PN352" s="545"/>
      <c r="PO352" s="550"/>
      <c r="PP352" s="545"/>
      <c r="PQ352" s="550"/>
      <c r="PR352" s="545"/>
      <c r="PS352" s="550"/>
      <c r="PT352" s="545"/>
      <c r="PU352" s="550"/>
      <c r="PV352" s="545"/>
      <c r="PW352" s="550"/>
      <c r="PX352" s="545"/>
      <c r="PY352" s="550"/>
      <c r="PZ352" s="545"/>
      <c r="QA352" s="550"/>
      <c r="QB352" s="545"/>
      <c r="QC352" s="550"/>
      <c r="QD352" s="545"/>
      <c r="QE352" s="550"/>
      <c r="QF352" s="545"/>
      <c r="QG352" s="550"/>
      <c r="QH352" s="545"/>
      <c r="QI352" s="550"/>
      <c r="QJ352" s="545"/>
      <c r="QK352" s="550"/>
      <c r="QL352" s="545"/>
      <c r="QM352" s="550"/>
      <c r="QN352" s="545"/>
      <c r="QO352" s="550"/>
      <c r="QP352" s="545"/>
      <c r="QQ352" s="550"/>
      <c r="QR352" s="545"/>
      <c r="QS352" s="550"/>
      <c r="QT352" s="545"/>
      <c r="QU352" s="550"/>
      <c r="QV352" s="545"/>
      <c r="QW352" s="550"/>
      <c r="QX352" s="545"/>
      <c r="QY352" s="550"/>
      <c r="QZ352" s="545"/>
      <c r="RA352" s="550"/>
      <c r="RB352" s="545"/>
      <c r="RC352" s="550"/>
      <c r="RD352" s="545"/>
      <c r="RE352" s="550"/>
      <c r="RF352" s="545"/>
      <c r="RG352" s="550"/>
      <c r="RH352" s="545"/>
      <c r="RI352" s="550"/>
      <c r="RJ352" s="545"/>
      <c r="RK352" s="550"/>
      <c r="RL352" s="545"/>
      <c r="RM352" s="550"/>
      <c r="RN352" s="545"/>
      <c r="RO352" s="550"/>
      <c r="RP352" s="545"/>
      <c r="RQ352" s="550"/>
      <c r="RR352" s="545"/>
      <c r="RS352" s="550"/>
      <c r="RT352" s="545"/>
      <c r="RU352" s="550"/>
      <c r="RV352" s="545"/>
      <c r="RW352" s="550"/>
      <c r="RX352" s="545"/>
      <c r="RY352" s="550"/>
      <c r="RZ352" s="545"/>
      <c r="SA352" s="550"/>
      <c r="SB352" s="545"/>
      <c r="SC352" s="550"/>
      <c r="SD352" s="545"/>
      <c r="SE352" s="550"/>
      <c r="SF352" s="545"/>
      <c r="SG352" s="550"/>
      <c r="SH352" s="545"/>
      <c r="SI352" s="550"/>
      <c r="SJ352" s="545"/>
      <c r="SK352" s="550"/>
      <c r="SL352" s="545"/>
      <c r="SM352" s="550"/>
      <c r="SN352" s="545"/>
      <c r="SO352" s="550"/>
      <c r="SP352" s="545"/>
      <c r="SQ352" s="550"/>
      <c r="SR352" s="545"/>
      <c r="SS352" s="550"/>
      <c r="ST352" s="545"/>
      <c r="SU352" s="550"/>
      <c r="SV352" s="545"/>
      <c r="SW352" s="550"/>
      <c r="SX352" s="545"/>
      <c r="SY352" s="550"/>
      <c r="SZ352" s="545"/>
      <c r="TA352" s="550"/>
      <c r="TB352" s="545"/>
      <c r="TC352" s="550"/>
      <c r="TD352" s="545"/>
      <c r="TE352" s="550"/>
      <c r="TF352" s="545"/>
      <c r="TG352" s="550"/>
      <c r="TH352" s="545"/>
      <c r="TI352" s="550"/>
      <c r="TJ352" s="545"/>
      <c r="TK352" s="550"/>
      <c r="TL352" s="545"/>
      <c r="TM352" s="550"/>
      <c r="TN352" s="545"/>
      <c r="TO352" s="550"/>
      <c r="TP352" s="545"/>
      <c r="TQ352" s="550"/>
      <c r="TR352" s="545"/>
      <c r="TS352" s="550"/>
      <c r="TT352" s="545"/>
      <c r="TU352" s="550"/>
      <c r="TV352" s="545"/>
      <c r="TW352" s="550"/>
      <c r="TX352" s="545"/>
      <c r="TY352" s="550"/>
      <c r="TZ352" s="545"/>
      <c r="UA352" s="550"/>
      <c r="UB352" s="545"/>
      <c r="UC352" s="550"/>
      <c r="UD352" s="545"/>
      <c r="UE352" s="550"/>
      <c r="UF352" s="545"/>
      <c r="UG352" s="550"/>
      <c r="UH352" s="545"/>
      <c r="UI352" s="550"/>
      <c r="UJ352" s="545"/>
      <c r="UK352" s="550"/>
      <c r="UL352" s="545"/>
      <c r="UM352" s="550"/>
      <c r="UN352" s="545"/>
      <c r="UO352" s="550"/>
      <c r="UP352" s="545"/>
      <c r="UQ352" s="550"/>
      <c r="UR352" s="545"/>
      <c r="US352" s="550"/>
      <c r="UT352" s="545"/>
      <c r="UU352" s="550"/>
      <c r="UV352" s="545"/>
      <c r="UW352" s="550"/>
      <c r="UX352" s="545"/>
      <c r="UY352" s="550"/>
      <c r="UZ352" s="545"/>
      <c r="VA352" s="550"/>
      <c r="VB352" s="545"/>
      <c r="VC352" s="550"/>
      <c r="VD352" s="545"/>
      <c r="VE352" s="550"/>
      <c r="VF352" s="545"/>
      <c r="VG352" s="550"/>
      <c r="VH352" s="545"/>
      <c r="VI352" s="550"/>
      <c r="VJ352" s="545"/>
      <c r="VK352" s="550"/>
      <c r="VL352" s="545"/>
      <c r="VM352" s="550"/>
      <c r="VN352" s="545"/>
      <c r="VO352" s="550"/>
      <c r="VP352" s="545"/>
      <c r="VQ352" s="550"/>
      <c r="VR352" s="545"/>
      <c r="VS352" s="550"/>
      <c r="VT352" s="545"/>
      <c r="VU352" s="550"/>
      <c r="VV352" s="545"/>
      <c r="VW352" s="550"/>
      <c r="VX352" s="545"/>
      <c r="VY352" s="550"/>
      <c r="VZ352" s="545"/>
      <c r="WA352" s="550"/>
      <c r="WB352" s="545"/>
      <c r="WC352" s="550"/>
      <c r="WD352" s="545"/>
      <c r="WE352" s="550"/>
      <c r="WF352" s="545"/>
      <c r="WG352" s="550"/>
      <c r="WH352" s="545"/>
      <c r="WI352" s="550"/>
      <c r="WJ352" s="545"/>
      <c r="WK352" s="550"/>
      <c r="WL352" s="545"/>
      <c r="WM352" s="550"/>
      <c r="WN352" s="545"/>
      <c r="WO352" s="550"/>
      <c r="WP352" s="545"/>
      <c r="WQ352" s="550"/>
      <c r="WR352" s="545"/>
      <c r="WS352" s="550"/>
      <c r="WT352" s="545"/>
      <c r="WU352" s="550"/>
      <c r="WV352" s="545"/>
      <c r="WW352" s="550"/>
      <c r="WX352" s="545"/>
      <c r="WY352" s="550"/>
      <c r="WZ352" s="545"/>
      <c r="XA352" s="550"/>
      <c r="XB352" s="545"/>
      <c r="XC352" s="550"/>
      <c r="XD352" s="545"/>
      <c r="XE352" s="550"/>
      <c r="XF352" s="545"/>
      <c r="XG352" s="550"/>
      <c r="XH352" s="545"/>
      <c r="XI352" s="550"/>
      <c r="XJ352" s="545"/>
      <c r="XK352" s="550"/>
      <c r="XL352" s="545"/>
      <c r="XM352" s="550"/>
      <c r="XN352" s="545"/>
      <c r="XO352" s="550"/>
      <c r="XP352" s="545"/>
      <c r="XQ352" s="550"/>
      <c r="XR352" s="545"/>
      <c r="XS352" s="550"/>
      <c r="XT352" s="545"/>
      <c r="XU352" s="550"/>
      <c r="XV352" s="545"/>
      <c r="XW352" s="550"/>
      <c r="XX352" s="545"/>
      <c r="XY352" s="550"/>
      <c r="XZ352" s="545"/>
      <c r="YA352" s="550"/>
      <c r="YB352" s="545"/>
      <c r="YC352" s="550"/>
      <c r="YD352" s="545"/>
      <c r="YE352" s="550"/>
      <c r="YF352" s="545"/>
      <c r="YG352" s="550"/>
      <c r="YH352" s="545"/>
      <c r="YI352" s="550"/>
      <c r="YJ352" s="545"/>
      <c r="YK352" s="550"/>
      <c r="YL352" s="545"/>
      <c r="YM352" s="550"/>
      <c r="YN352" s="545"/>
      <c r="YO352" s="550"/>
      <c r="YP352" s="545"/>
      <c r="YQ352" s="550"/>
      <c r="YR352" s="545"/>
      <c r="YS352" s="550"/>
      <c r="YT352" s="545"/>
      <c r="YU352" s="550"/>
      <c r="YV352" s="545"/>
      <c r="YW352" s="550"/>
      <c r="YX352" s="545"/>
      <c r="YY352" s="550"/>
      <c r="YZ352" s="545"/>
      <c r="ZA352" s="550"/>
      <c r="ZB352" s="545"/>
      <c r="ZC352" s="550"/>
      <c r="ZD352" s="545"/>
      <c r="ZE352" s="550"/>
      <c r="ZF352" s="545"/>
      <c r="ZG352" s="550"/>
      <c r="ZH352" s="545"/>
      <c r="ZI352" s="550"/>
      <c r="ZJ352" s="545"/>
      <c r="ZK352" s="550"/>
      <c r="ZL352" s="545"/>
      <c r="ZM352" s="550"/>
      <c r="ZN352" s="545"/>
      <c r="ZO352" s="550"/>
      <c r="ZP352" s="545"/>
      <c r="ZQ352" s="550"/>
      <c r="ZR352" s="545"/>
      <c r="ZS352" s="550"/>
      <c r="ZT352" s="545"/>
      <c r="ZU352" s="550"/>
      <c r="ZV352" s="545"/>
      <c r="ZW352" s="550"/>
      <c r="ZX352" s="545"/>
      <c r="ZY352" s="550"/>
      <c r="ZZ352" s="545"/>
      <c r="AAA352" s="550"/>
      <c r="AAB352" s="545"/>
      <c r="AAC352" s="550"/>
      <c r="AAD352" s="545"/>
      <c r="AAE352" s="550"/>
      <c r="AAF352" s="545"/>
      <c r="AAG352" s="550"/>
      <c r="AAH352" s="545"/>
      <c r="AAI352" s="550"/>
      <c r="AAJ352" s="545"/>
      <c r="AAK352" s="550"/>
      <c r="AAL352" s="545"/>
      <c r="AAM352" s="550"/>
      <c r="AAN352" s="545"/>
      <c r="AAO352" s="550"/>
      <c r="AAP352" s="545"/>
      <c r="AAQ352" s="550"/>
      <c r="AAR352" s="545"/>
      <c r="AAS352" s="550"/>
      <c r="AAT352" s="545"/>
      <c r="AAU352" s="550"/>
      <c r="AAV352" s="545"/>
      <c r="AAW352" s="550"/>
      <c r="AAX352" s="545"/>
      <c r="AAY352" s="550"/>
      <c r="AAZ352" s="545"/>
      <c r="ABA352" s="550"/>
      <c r="ABB352" s="545"/>
      <c r="ABC352" s="550"/>
      <c r="ABD352" s="545"/>
      <c r="ABE352" s="550"/>
      <c r="ABF352" s="545"/>
      <c r="ABG352" s="550"/>
      <c r="ABH352" s="545"/>
      <c r="ABI352" s="550"/>
      <c r="ABJ352" s="545"/>
      <c r="ABK352" s="550"/>
      <c r="ABL352" s="545"/>
      <c r="ABM352" s="550"/>
      <c r="ABN352" s="545"/>
      <c r="ABO352" s="550"/>
      <c r="ABP352" s="545"/>
      <c r="ABQ352" s="550"/>
      <c r="ABR352" s="545"/>
      <c r="ABS352" s="550"/>
      <c r="ABT352" s="545"/>
      <c r="ABU352" s="550"/>
      <c r="ABV352" s="545"/>
      <c r="ABW352" s="550"/>
      <c r="ABX352" s="545"/>
      <c r="ABY352" s="550"/>
      <c r="ABZ352" s="545"/>
      <c r="ACA352" s="550"/>
      <c r="ACB352" s="545"/>
      <c r="ACC352" s="550"/>
      <c r="ACD352" s="545"/>
      <c r="ACE352" s="550"/>
      <c r="ACF352" s="545"/>
      <c r="ACG352" s="550"/>
      <c r="ACH352" s="545"/>
      <c r="ACI352" s="550"/>
      <c r="ACJ352" s="545"/>
      <c r="ACK352" s="550"/>
      <c r="ACL352" s="545"/>
      <c r="ACM352" s="550"/>
      <c r="ACN352" s="545"/>
      <c r="ACO352" s="550"/>
      <c r="ACP352" s="545"/>
      <c r="ACQ352" s="550"/>
      <c r="ACR352" s="545"/>
      <c r="ACS352" s="550"/>
      <c r="ACT352" s="545"/>
      <c r="ACU352" s="550"/>
      <c r="ACV352" s="545"/>
      <c r="ACW352" s="550"/>
      <c r="ACX352" s="545"/>
      <c r="ACY352" s="550"/>
      <c r="ACZ352" s="545"/>
      <c r="ADA352" s="550"/>
      <c r="ADB352" s="545"/>
      <c r="ADC352" s="550"/>
      <c r="ADD352" s="545"/>
      <c r="ADE352" s="550"/>
      <c r="ADF352" s="545"/>
      <c r="ADG352" s="550"/>
      <c r="ADH352" s="545"/>
      <c r="ADI352" s="550"/>
      <c r="ADJ352" s="545"/>
      <c r="ADK352" s="550"/>
      <c r="ADL352" s="545"/>
      <c r="ADM352" s="550"/>
      <c r="ADN352" s="545"/>
      <c r="ADO352" s="550"/>
      <c r="ADP352" s="545"/>
      <c r="ADQ352" s="550"/>
      <c r="ADR352" s="545"/>
      <c r="ADS352" s="550"/>
      <c r="ADT352" s="545"/>
      <c r="ADU352" s="550"/>
      <c r="ADV352" s="545"/>
      <c r="ADW352" s="550"/>
      <c r="ADX352" s="545"/>
      <c r="ADY352" s="550"/>
      <c r="ADZ352" s="545"/>
      <c r="AEA352" s="550"/>
      <c r="AEB352" s="545"/>
      <c r="AEC352" s="550"/>
      <c r="AED352" s="545"/>
      <c r="AEE352" s="550"/>
      <c r="AEF352" s="545"/>
      <c r="AEG352" s="550"/>
      <c r="AEH352" s="545"/>
      <c r="AEI352" s="550"/>
      <c r="AEJ352" s="545"/>
      <c r="AEK352" s="550"/>
      <c r="AEL352" s="545"/>
      <c r="AEM352" s="550"/>
      <c r="AEN352" s="545"/>
      <c r="AEO352" s="550"/>
      <c r="AEP352" s="545"/>
      <c r="AEQ352" s="550"/>
      <c r="AER352" s="545"/>
      <c r="AES352" s="550"/>
      <c r="AET352" s="545"/>
      <c r="AEU352" s="550"/>
      <c r="AEV352" s="545"/>
      <c r="AEW352" s="550"/>
      <c r="AEX352" s="545"/>
      <c r="AEY352" s="550"/>
      <c r="AEZ352" s="545"/>
      <c r="AFA352" s="550"/>
      <c r="AFB352" s="545"/>
      <c r="AFC352" s="550"/>
      <c r="AFD352" s="545"/>
      <c r="AFE352" s="550"/>
      <c r="AFF352" s="545"/>
      <c r="AFG352" s="550"/>
      <c r="AFH352" s="545"/>
      <c r="AFI352" s="550"/>
      <c r="AFJ352" s="545"/>
      <c r="AFK352" s="550"/>
      <c r="AFL352" s="545"/>
      <c r="AFM352" s="550"/>
      <c r="AFN352" s="545"/>
      <c r="AFO352" s="550"/>
      <c r="AFP352" s="545"/>
      <c r="AFQ352" s="550"/>
      <c r="AFR352" s="545"/>
      <c r="AFS352" s="550"/>
      <c r="AFT352" s="545"/>
      <c r="AFU352" s="550"/>
      <c r="AFV352" s="545"/>
      <c r="AFW352" s="550"/>
      <c r="AFX352" s="545"/>
      <c r="AFY352" s="550"/>
      <c r="AFZ352" s="545"/>
      <c r="AGA352" s="550"/>
      <c r="AGB352" s="545"/>
      <c r="AGC352" s="550"/>
      <c r="AGD352" s="545"/>
      <c r="AGE352" s="550"/>
      <c r="AGF352" s="545"/>
      <c r="AGG352" s="550"/>
      <c r="AGH352" s="545"/>
      <c r="AGI352" s="550"/>
      <c r="AGJ352" s="545"/>
      <c r="AGK352" s="550"/>
      <c r="AGL352" s="545"/>
      <c r="AGM352" s="550"/>
      <c r="AGN352" s="545"/>
      <c r="AGO352" s="550"/>
      <c r="AGP352" s="545"/>
      <c r="AGQ352" s="550"/>
      <c r="AGR352" s="545"/>
      <c r="AGS352" s="550"/>
      <c r="AGT352" s="545"/>
      <c r="AGU352" s="550"/>
      <c r="AGV352" s="545"/>
      <c r="AGW352" s="550"/>
      <c r="AGX352" s="545"/>
      <c r="AGY352" s="550"/>
      <c r="AGZ352" s="545"/>
      <c r="AHA352" s="550"/>
      <c r="AHB352" s="545"/>
      <c r="AHC352" s="550"/>
      <c r="AHD352" s="545"/>
      <c r="AHE352" s="550"/>
      <c r="AHF352" s="545"/>
      <c r="AHG352" s="550"/>
      <c r="AHH352" s="545"/>
      <c r="AHI352" s="550"/>
      <c r="AHJ352" s="545"/>
      <c r="AHK352" s="550"/>
      <c r="AHL352" s="545"/>
      <c r="AHM352" s="550"/>
      <c r="AHN352" s="545"/>
      <c r="AHO352" s="550"/>
      <c r="AHP352" s="545"/>
      <c r="AHQ352" s="550"/>
      <c r="AHR352" s="545"/>
      <c r="AHS352" s="550"/>
      <c r="AHT352" s="545"/>
      <c r="AHU352" s="550"/>
      <c r="AHV352" s="545"/>
      <c r="AHW352" s="550"/>
      <c r="AHX352" s="545"/>
      <c r="AHY352" s="550"/>
      <c r="AHZ352" s="545"/>
      <c r="AIA352" s="550"/>
      <c r="AIB352" s="545"/>
      <c r="AIC352" s="550"/>
      <c r="AID352" s="545"/>
      <c r="AIE352" s="550"/>
      <c r="AIF352" s="545"/>
      <c r="AIG352" s="550"/>
      <c r="AIH352" s="545"/>
      <c r="AII352" s="550"/>
      <c r="AIJ352" s="545"/>
      <c r="AIK352" s="550"/>
      <c r="AIL352" s="545"/>
      <c r="AIM352" s="550"/>
      <c r="AIN352" s="545"/>
      <c r="AIO352" s="550"/>
      <c r="AIP352" s="545"/>
      <c r="AIQ352" s="550"/>
      <c r="AIR352" s="545"/>
      <c r="AIS352" s="550"/>
      <c r="AIT352" s="545"/>
      <c r="AIU352" s="550"/>
      <c r="AIV352" s="545"/>
      <c r="AIW352" s="550"/>
      <c r="AIX352" s="545"/>
      <c r="AIY352" s="550"/>
      <c r="AIZ352" s="545"/>
      <c r="AJA352" s="550"/>
      <c r="AJB352" s="545"/>
      <c r="AJC352" s="550"/>
      <c r="AJD352" s="545"/>
      <c r="AJE352" s="550"/>
      <c r="AJF352" s="545"/>
      <c r="AJG352" s="550"/>
      <c r="AJH352" s="545"/>
      <c r="AJI352" s="550"/>
      <c r="AJJ352" s="545"/>
      <c r="AJK352" s="550"/>
      <c r="AJL352" s="545"/>
      <c r="AJM352" s="550"/>
      <c r="AJN352" s="545"/>
      <c r="AJO352" s="550"/>
      <c r="AJP352" s="545"/>
      <c r="AJQ352" s="550"/>
      <c r="AJR352" s="545"/>
      <c r="AJS352" s="550"/>
      <c r="AJT352" s="545"/>
      <c r="AJU352" s="550"/>
      <c r="AJV352" s="545"/>
      <c r="AJW352" s="550"/>
      <c r="AJX352" s="545"/>
      <c r="AJY352" s="550"/>
      <c r="AJZ352" s="545"/>
      <c r="AKA352" s="550"/>
      <c r="AKB352" s="545"/>
      <c r="AKC352" s="550"/>
      <c r="AKD352" s="545"/>
      <c r="AKE352" s="550"/>
      <c r="AKF352" s="545"/>
      <c r="AKG352" s="550"/>
      <c r="AKH352" s="545"/>
      <c r="AKI352" s="550"/>
      <c r="AKJ352" s="545"/>
      <c r="AKK352" s="550"/>
      <c r="AKL352" s="545"/>
      <c r="AKM352" s="550"/>
      <c r="AKN352" s="545"/>
      <c r="AKO352" s="550"/>
      <c r="AKP352" s="545"/>
      <c r="AKQ352" s="550"/>
      <c r="AKR352" s="545"/>
      <c r="AKS352" s="550"/>
      <c r="AKT352" s="545"/>
      <c r="AKU352" s="550"/>
      <c r="AKV352" s="545"/>
      <c r="AKW352" s="550"/>
      <c r="AKX352" s="545"/>
      <c r="AKY352" s="550"/>
      <c r="AKZ352" s="545"/>
      <c r="ALA352" s="550"/>
      <c r="ALB352" s="545"/>
      <c r="ALC352" s="550"/>
      <c r="ALD352" s="545"/>
      <c r="ALE352" s="550"/>
      <c r="ALF352" s="545"/>
      <c r="ALG352" s="550"/>
      <c r="ALH352" s="545"/>
      <c r="ALI352" s="550"/>
      <c r="ALJ352" s="545"/>
      <c r="ALK352" s="550"/>
      <c r="ALL352" s="545"/>
      <c r="ALM352" s="550"/>
      <c r="ALN352" s="545"/>
      <c r="ALO352" s="550"/>
      <c r="ALP352" s="545"/>
      <c r="ALQ352" s="550"/>
      <c r="ALR352" s="545"/>
      <c r="ALS352" s="550"/>
      <c r="ALT352" s="545"/>
      <c r="ALU352" s="550"/>
      <c r="ALV352" s="545"/>
      <c r="ALW352" s="550"/>
      <c r="ALX352" s="545"/>
      <c r="ALY352" s="550"/>
      <c r="ALZ352" s="545"/>
      <c r="AMA352" s="550"/>
      <c r="AMB352" s="545"/>
      <c r="AMC352" s="550"/>
      <c r="AMD352" s="545"/>
      <c r="AME352" s="550"/>
      <c r="AMF352" s="545"/>
      <c r="AMG352" s="550"/>
      <c r="AMH352" s="545"/>
      <c r="AMI352" s="550"/>
      <c r="AMJ352" s="545"/>
      <c r="AMK352" s="550"/>
      <c r="AML352" s="545"/>
      <c r="AMM352" s="550"/>
      <c r="AMN352" s="545"/>
      <c r="AMO352" s="550"/>
      <c r="AMP352" s="545"/>
      <c r="AMQ352" s="550"/>
      <c r="AMR352" s="545"/>
      <c r="AMS352" s="550"/>
      <c r="AMT352" s="545"/>
      <c r="AMU352" s="550"/>
      <c r="AMV352" s="545"/>
      <c r="AMW352" s="550"/>
      <c r="AMX352" s="545"/>
      <c r="AMY352" s="550"/>
      <c r="AMZ352" s="545"/>
      <c r="ANA352" s="550"/>
      <c r="ANB352" s="545"/>
      <c r="ANC352" s="550"/>
      <c r="AND352" s="545"/>
      <c r="ANE352" s="550"/>
      <c r="ANF352" s="545"/>
      <c r="ANG352" s="550"/>
      <c r="ANH352" s="545"/>
      <c r="ANI352" s="550"/>
      <c r="ANJ352" s="545"/>
      <c r="ANK352" s="550"/>
      <c r="ANL352" s="545"/>
      <c r="ANM352" s="550"/>
      <c r="ANN352" s="545"/>
      <c r="ANO352" s="550"/>
      <c r="ANP352" s="545"/>
      <c r="ANQ352" s="550"/>
      <c r="ANR352" s="545"/>
      <c r="ANS352" s="550"/>
      <c r="ANT352" s="545"/>
      <c r="ANU352" s="550"/>
      <c r="ANV352" s="545"/>
      <c r="ANW352" s="550"/>
      <c r="ANX352" s="545"/>
      <c r="ANY352" s="550"/>
      <c r="ANZ352" s="545"/>
      <c r="AOA352" s="550"/>
      <c r="AOB352" s="545"/>
      <c r="AOC352" s="550"/>
      <c r="AOD352" s="545"/>
      <c r="AOE352" s="550"/>
      <c r="AOF352" s="545"/>
      <c r="AOG352" s="550"/>
      <c r="AOH352" s="545"/>
      <c r="AOI352" s="550"/>
      <c r="AOJ352" s="545"/>
      <c r="AOK352" s="550"/>
      <c r="AOL352" s="545"/>
      <c r="AOM352" s="550"/>
      <c r="AON352" s="545"/>
      <c r="AOO352" s="550"/>
      <c r="AOP352" s="545"/>
      <c r="AOQ352" s="550"/>
      <c r="AOR352" s="545"/>
      <c r="AOS352" s="550"/>
      <c r="AOT352" s="545"/>
      <c r="AOU352" s="550"/>
      <c r="AOV352" s="545"/>
      <c r="AOW352" s="550"/>
      <c r="AOX352" s="545"/>
      <c r="AOY352" s="550"/>
      <c r="AOZ352" s="545"/>
      <c r="APA352" s="550"/>
      <c r="APB352" s="545"/>
      <c r="APC352" s="550"/>
      <c r="APD352" s="545"/>
      <c r="APE352" s="550"/>
      <c r="APF352" s="545"/>
      <c r="APG352" s="550"/>
      <c r="APH352" s="545"/>
      <c r="API352" s="550"/>
      <c r="APJ352" s="545"/>
      <c r="APK352" s="550"/>
      <c r="APL352" s="545"/>
      <c r="APM352" s="550"/>
      <c r="APN352" s="545"/>
      <c r="APO352" s="550"/>
      <c r="APP352" s="545"/>
      <c r="APQ352" s="550"/>
      <c r="APR352" s="545"/>
      <c r="APS352" s="550"/>
      <c r="APT352" s="545"/>
      <c r="APU352" s="550"/>
      <c r="APV352" s="545"/>
      <c r="APW352" s="550"/>
      <c r="APX352" s="545"/>
      <c r="APY352" s="550"/>
      <c r="APZ352" s="545"/>
      <c r="AQA352" s="550"/>
      <c r="AQB352" s="545"/>
      <c r="AQC352" s="550"/>
      <c r="AQD352" s="545"/>
      <c r="AQE352" s="550"/>
      <c r="AQF352" s="545"/>
      <c r="AQG352" s="550"/>
      <c r="AQH352" s="545"/>
      <c r="AQI352" s="550"/>
      <c r="AQJ352" s="545"/>
      <c r="AQK352" s="550"/>
      <c r="AQL352" s="545"/>
      <c r="AQM352" s="550"/>
      <c r="AQN352" s="545"/>
      <c r="AQO352" s="550"/>
      <c r="AQP352" s="545"/>
      <c r="AQQ352" s="550"/>
      <c r="AQR352" s="545"/>
      <c r="AQS352" s="550"/>
      <c r="AQT352" s="545"/>
      <c r="AQU352" s="550"/>
      <c r="AQV352" s="545"/>
      <c r="AQW352" s="550"/>
      <c r="AQX352" s="545"/>
      <c r="AQY352" s="550"/>
      <c r="AQZ352" s="545"/>
      <c r="ARA352" s="550"/>
      <c r="ARB352" s="545"/>
      <c r="ARC352" s="550"/>
      <c r="ARD352" s="545"/>
      <c r="ARE352" s="550"/>
      <c r="ARF352" s="545"/>
      <c r="ARG352" s="550"/>
      <c r="ARH352" s="545"/>
      <c r="ARI352" s="550"/>
      <c r="ARJ352" s="545"/>
      <c r="ARK352" s="550"/>
      <c r="ARL352" s="545"/>
      <c r="ARM352" s="550"/>
      <c r="ARN352" s="545"/>
      <c r="ARO352" s="550"/>
      <c r="ARP352" s="545"/>
      <c r="ARQ352" s="550"/>
      <c r="ARR352" s="545"/>
      <c r="ARS352" s="550"/>
      <c r="ART352" s="545"/>
      <c r="ARU352" s="550"/>
      <c r="ARV352" s="545"/>
      <c r="ARW352" s="550"/>
      <c r="ARX352" s="545"/>
      <c r="ARY352" s="550"/>
      <c r="ARZ352" s="545"/>
      <c r="ASA352" s="550"/>
      <c r="ASB352" s="545"/>
      <c r="ASC352" s="550"/>
      <c r="ASD352" s="545"/>
      <c r="ASE352" s="550"/>
      <c r="ASF352" s="545"/>
      <c r="ASG352" s="550"/>
      <c r="ASH352" s="545"/>
      <c r="ASI352" s="550"/>
      <c r="ASJ352" s="545"/>
      <c r="ASK352" s="550"/>
      <c r="ASL352" s="545"/>
      <c r="ASM352" s="550"/>
      <c r="ASN352" s="545"/>
      <c r="ASO352" s="550"/>
      <c r="ASP352" s="545"/>
      <c r="ASQ352" s="550"/>
      <c r="ASR352" s="545"/>
      <c r="ASS352" s="550"/>
      <c r="AST352" s="545"/>
      <c r="ASU352" s="550"/>
      <c r="ASV352" s="545"/>
      <c r="ASW352" s="550"/>
      <c r="ASX352" s="545"/>
      <c r="ASY352" s="550"/>
      <c r="ASZ352" s="545"/>
      <c r="ATA352" s="550"/>
      <c r="ATB352" s="545"/>
      <c r="ATC352" s="550"/>
      <c r="ATD352" s="545"/>
      <c r="ATE352" s="550"/>
      <c r="ATF352" s="545"/>
      <c r="ATG352" s="550"/>
      <c r="ATH352" s="545"/>
      <c r="ATI352" s="550"/>
      <c r="ATJ352" s="545"/>
      <c r="ATK352" s="550"/>
      <c r="ATL352" s="545"/>
      <c r="ATM352" s="550"/>
      <c r="ATN352" s="545"/>
      <c r="ATO352" s="550"/>
      <c r="ATP352" s="545"/>
      <c r="ATQ352" s="550"/>
      <c r="ATR352" s="545"/>
      <c r="ATS352" s="550"/>
      <c r="ATT352" s="545"/>
      <c r="ATU352" s="550"/>
      <c r="ATV352" s="545"/>
      <c r="ATW352" s="550"/>
      <c r="ATX352" s="545"/>
      <c r="ATY352" s="550"/>
      <c r="ATZ352" s="545"/>
      <c r="AUA352" s="550"/>
      <c r="AUB352" s="545"/>
      <c r="AUC352" s="550"/>
      <c r="AUD352" s="545"/>
      <c r="AUE352" s="550"/>
      <c r="AUF352" s="545"/>
      <c r="AUG352" s="550"/>
      <c r="AUH352" s="545"/>
      <c r="AUI352" s="550"/>
      <c r="AUJ352" s="545"/>
      <c r="AUK352" s="550"/>
      <c r="AUL352" s="545"/>
      <c r="AUM352" s="550"/>
      <c r="AUN352" s="545"/>
      <c r="AUO352" s="550"/>
      <c r="AUP352" s="545"/>
      <c r="AUQ352" s="550"/>
      <c r="AUR352" s="545"/>
      <c r="AUS352" s="550"/>
      <c r="AUT352" s="545"/>
      <c r="AUU352" s="550"/>
      <c r="AUV352" s="545"/>
      <c r="AUW352" s="550"/>
      <c r="AUX352" s="545"/>
      <c r="AUY352" s="550"/>
      <c r="AUZ352" s="545"/>
      <c r="AVA352" s="550"/>
      <c r="AVB352" s="545"/>
      <c r="AVC352" s="550"/>
      <c r="AVD352" s="545"/>
      <c r="AVE352" s="550"/>
      <c r="AVF352" s="545"/>
      <c r="AVG352" s="550"/>
      <c r="AVH352" s="545"/>
      <c r="AVI352" s="550"/>
      <c r="AVJ352" s="545"/>
      <c r="AVK352" s="550"/>
      <c r="AVL352" s="545"/>
      <c r="AVM352" s="550"/>
      <c r="AVN352" s="545"/>
      <c r="AVO352" s="550"/>
      <c r="AVP352" s="545"/>
      <c r="AVQ352" s="550"/>
      <c r="AVR352" s="545"/>
      <c r="AVS352" s="550"/>
      <c r="AVT352" s="545"/>
      <c r="AVU352" s="550"/>
      <c r="AVV352" s="545"/>
      <c r="AVW352" s="550"/>
      <c r="AVX352" s="545"/>
      <c r="AVY352" s="550"/>
      <c r="AVZ352" s="545"/>
      <c r="AWA352" s="550"/>
      <c r="AWB352" s="545"/>
      <c r="AWC352" s="550"/>
      <c r="AWD352" s="545"/>
      <c r="AWE352" s="550"/>
      <c r="AWF352" s="545"/>
      <c r="AWG352" s="550"/>
      <c r="AWH352" s="545"/>
      <c r="AWI352" s="550"/>
      <c r="AWJ352" s="545"/>
      <c r="AWK352" s="550"/>
      <c r="AWL352" s="545"/>
      <c r="AWM352" s="550"/>
      <c r="AWN352" s="545"/>
      <c r="AWO352" s="550"/>
      <c r="AWP352" s="545"/>
      <c r="AWQ352" s="550"/>
      <c r="AWR352" s="545"/>
      <c r="AWS352" s="550"/>
      <c r="AWT352" s="545"/>
      <c r="AWU352" s="550"/>
      <c r="AWV352" s="545"/>
      <c r="AWW352" s="550"/>
      <c r="AWX352" s="545"/>
      <c r="AWY352" s="550"/>
      <c r="AWZ352" s="545"/>
      <c r="AXA352" s="550"/>
      <c r="AXB352" s="545"/>
      <c r="AXC352" s="550"/>
      <c r="AXD352" s="545"/>
      <c r="AXE352" s="550"/>
      <c r="AXF352" s="545"/>
      <c r="AXG352" s="550"/>
      <c r="AXH352" s="545"/>
      <c r="AXI352" s="550"/>
      <c r="AXJ352" s="545"/>
      <c r="AXK352" s="550"/>
      <c r="AXL352" s="545"/>
      <c r="AXM352" s="550"/>
      <c r="AXN352" s="545"/>
      <c r="AXO352" s="550"/>
      <c r="AXP352" s="545"/>
      <c r="AXQ352" s="550"/>
      <c r="AXR352" s="545"/>
      <c r="AXS352" s="550"/>
      <c r="AXT352" s="545"/>
      <c r="AXU352" s="550"/>
      <c r="AXV352" s="545"/>
      <c r="AXW352" s="550"/>
      <c r="AXX352" s="545"/>
      <c r="AXY352" s="550"/>
      <c r="AXZ352" s="545"/>
      <c r="AYA352" s="550"/>
      <c r="AYB352" s="545"/>
      <c r="AYC352" s="550"/>
      <c r="AYD352" s="545"/>
      <c r="AYE352" s="550"/>
      <c r="AYF352" s="545"/>
      <c r="AYG352" s="550"/>
      <c r="AYH352" s="545"/>
      <c r="AYI352" s="550"/>
      <c r="AYJ352" s="545"/>
      <c r="AYK352" s="550"/>
      <c r="AYL352" s="545"/>
      <c r="AYM352" s="550"/>
      <c r="AYN352" s="545"/>
      <c r="AYO352" s="550"/>
      <c r="AYP352" s="545"/>
      <c r="AYQ352" s="550"/>
      <c r="AYR352" s="545"/>
      <c r="AYS352" s="550"/>
      <c r="AYT352" s="545"/>
      <c r="AYU352" s="550"/>
      <c r="AYV352" s="545"/>
      <c r="AYW352" s="550"/>
      <c r="AYX352" s="545"/>
      <c r="AYY352" s="550"/>
      <c r="AYZ352" s="545"/>
      <c r="AZA352" s="550"/>
      <c r="AZB352" s="545"/>
      <c r="AZC352" s="550"/>
      <c r="AZD352" s="545"/>
      <c r="AZE352" s="550"/>
      <c r="AZF352" s="545"/>
      <c r="AZG352" s="550"/>
      <c r="AZH352" s="545"/>
      <c r="AZI352" s="550"/>
      <c r="AZJ352" s="545"/>
      <c r="AZK352" s="550"/>
      <c r="AZL352" s="545"/>
      <c r="AZM352" s="550"/>
      <c r="AZN352" s="545"/>
      <c r="AZO352" s="550"/>
      <c r="AZP352" s="545"/>
      <c r="AZQ352" s="550"/>
      <c r="AZR352" s="545"/>
      <c r="AZS352" s="550"/>
      <c r="AZT352" s="545"/>
      <c r="AZU352" s="550"/>
      <c r="AZV352" s="545"/>
      <c r="AZW352" s="550"/>
      <c r="AZX352" s="545"/>
      <c r="AZY352" s="550"/>
      <c r="AZZ352" s="545"/>
      <c r="BAA352" s="550"/>
      <c r="BAB352" s="545"/>
      <c r="BAC352" s="550"/>
      <c r="BAD352" s="545"/>
      <c r="BAE352" s="550"/>
      <c r="BAF352" s="545"/>
      <c r="BAG352" s="550"/>
      <c r="BAH352" s="545"/>
      <c r="BAI352" s="550"/>
      <c r="BAJ352" s="545"/>
      <c r="BAK352" s="550"/>
      <c r="BAL352" s="545"/>
      <c r="BAM352" s="550"/>
      <c r="BAN352" s="545"/>
      <c r="BAO352" s="550"/>
      <c r="BAP352" s="545"/>
      <c r="BAQ352" s="550"/>
      <c r="BAR352" s="545"/>
      <c r="BAS352" s="550"/>
      <c r="BAT352" s="545"/>
      <c r="BAU352" s="550"/>
      <c r="BAV352" s="545"/>
      <c r="BAW352" s="550"/>
      <c r="BAX352" s="545"/>
      <c r="BAY352" s="550"/>
      <c r="BAZ352" s="545"/>
      <c r="BBA352" s="550"/>
      <c r="BBB352" s="545"/>
      <c r="BBC352" s="550"/>
      <c r="BBD352" s="545"/>
      <c r="BBE352" s="550"/>
      <c r="BBF352" s="545"/>
      <c r="BBG352" s="550"/>
      <c r="BBH352" s="545"/>
      <c r="BBI352" s="550"/>
      <c r="BBJ352" s="545"/>
      <c r="BBK352" s="550"/>
      <c r="BBL352" s="545"/>
      <c r="BBM352" s="550"/>
      <c r="BBN352" s="545"/>
      <c r="BBO352" s="550"/>
      <c r="BBP352" s="545"/>
      <c r="BBQ352" s="550"/>
      <c r="BBR352" s="545"/>
      <c r="BBS352" s="550"/>
      <c r="BBT352" s="545"/>
      <c r="BBU352" s="550"/>
      <c r="BBV352" s="545"/>
      <c r="BBW352" s="550"/>
      <c r="BBX352" s="545"/>
      <c r="BBY352" s="550"/>
      <c r="BBZ352" s="545"/>
      <c r="BCA352" s="550"/>
      <c r="BCB352" s="545"/>
      <c r="BCC352" s="550"/>
      <c r="BCD352" s="545"/>
      <c r="BCE352" s="550"/>
      <c r="BCF352" s="545"/>
      <c r="BCG352" s="550"/>
      <c r="BCH352" s="545"/>
      <c r="BCI352" s="550"/>
      <c r="BCJ352" s="545"/>
      <c r="BCK352" s="550"/>
      <c r="BCL352" s="545"/>
      <c r="BCM352" s="550"/>
      <c r="BCN352" s="545"/>
      <c r="BCO352" s="550"/>
      <c r="BCP352" s="545"/>
      <c r="BCQ352" s="550"/>
      <c r="BCR352" s="545"/>
      <c r="BCS352" s="550"/>
      <c r="BCT352" s="545"/>
      <c r="BCU352" s="550"/>
      <c r="BCV352" s="545"/>
      <c r="BCW352" s="550"/>
      <c r="BCX352" s="545"/>
      <c r="BCY352" s="550"/>
      <c r="BCZ352" s="545"/>
      <c r="BDA352" s="550"/>
      <c r="BDB352" s="545"/>
      <c r="BDC352" s="550"/>
      <c r="BDD352" s="545"/>
      <c r="BDE352" s="550"/>
      <c r="BDF352" s="545"/>
      <c r="BDG352" s="550"/>
      <c r="BDH352" s="545"/>
      <c r="BDI352" s="550"/>
      <c r="BDJ352" s="545"/>
      <c r="BDK352" s="550"/>
      <c r="BDL352" s="545"/>
      <c r="BDM352" s="550"/>
      <c r="BDN352" s="545"/>
      <c r="BDO352" s="550"/>
      <c r="BDP352" s="545"/>
      <c r="BDQ352" s="550"/>
      <c r="BDR352" s="545"/>
      <c r="BDS352" s="550"/>
      <c r="BDT352" s="545"/>
      <c r="BDU352" s="550"/>
      <c r="BDV352" s="545"/>
      <c r="BDW352" s="550"/>
      <c r="BDX352" s="545"/>
      <c r="BDY352" s="550"/>
      <c r="BDZ352" s="545"/>
      <c r="BEA352" s="550"/>
      <c r="BEB352" s="545"/>
      <c r="BEC352" s="550"/>
      <c r="BED352" s="545"/>
      <c r="BEE352" s="550"/>
      <c r="BEF352" s="545"/>
      <c r="BEG352" s="550"/>
      <c r="BEH352" s="545"/>
      <c r="BEI352" s="550"/>
      <c r="BEJ352" s="545"/>
      <c r="BEK352" s="550"/>
      <c r="BEL352" s="545"/>
      <c r="BEM352" s="550"/>
      <c r="BEN352" s="545"/>
      <c r="BEO352" s="550"/>
      <c r="BEP352" s="545"/>
      <c r="BEQ352" s="550"/>
      <c r="BER352" s="545"/>
      <c r="BES352" s="550"/>
      <c r="BET352" s="545"/>
      <c r="BEU352" s="550"/>
      <c r="BEV352" s="545"/>
      <c r="BEW352" s="550"/>
      <c r="BEX352" s="545"/>
      <c r="BEY352" s="550"/>
      <c r="BEZ352" s="545"/>
      <c r="BFA352" s="550"/>
      <c r="BFB352" s="545"/>
      <c r="BFC352" s="550"/>
      <c r="BFD352" s="545"/>
      <c r="BFE352" s="550"/>
      <c r="BFF352" s="545"/>
      <c r="BFG352" s="550"/>
      <c r="BFH352" s="545"/>
      <c r="BFI352" s="550"/>
      <c r="BFJ352" s="545"/>
      <c r="BFK352" s="550"/>
      <c r="BFL352" s="545"/>
      <c r="BFM352" s="550"/>
      <c r="BFN352" s="545"/>
      <c r="BFO352" s="550"/>
      <c r="BFP352" s="545"/>
      <c r="BFQ352" s="550"/>
      <c r="BFR352" s="545"/>
      <c r="BFS352" s="550"/>
      <c r="BFT352" s="545"/>
      <c r="BFU352" s="550"/>
      <c r="BFV352" s="545"/>
      <c r="BFW352" s="550"/>
      <c r="BFX352" s="545"/>
      <c r="BFY352" s="550"/>
      <c r="BFZ352" s="545"/>
      <c r="BGA352" s="550"/>
      <c r="BGB352" s="545"/>
      <c r="BGC352" s="550"/>
      <c r="BGD352" s="545"/>
      <c r="BGE352" s="550"/>
      <c r="BGF352" s="545"/>
      <c r="BGG352" s="550"/>
      <c r="BGH352" s="545"/>
      <c r="BGI352" s="550"/>
      <c r="BGJ352" s="545"/>
      <c r="BGK352" s="550"/>
      <c r="BGL352" s="545"/>
      <c r="BGM352" s="550"/>
      <c r="BGN352" s="545"/>
      <c r="BGO352" s="550"/>
      <c r="BGP352" s="545"/>
      <c r="BGQ352" s="550"/>
      <c r="BGR352" s="545"/>
      <c r="BGS352" s="550"/>
      <c r="BGT352" s="545"/>
      <c r="BGU352" s="550"/>
      <c r="BGV352" s="545"/>
      <c r="BGW352" s="550"/>
      <c r="BGX352" s="545"/>
      <c r="BGY352" s="550"/>
      <c r="BGZ352" s="545"/>
      <c r="BHA352" s="550"/>
      <c r="BHB352" s="545"/>
      <c r="BHC352" s="550"/>
      <c r="BHD352" s="545"/>
      <c r="BHE352" s="550"/>
      <c r="BHF352" s="545"/>
      <c r="BHG352" s="550"/>
      <c r="BHH352" s="545"/>
      <c r="BHI352" s="550"/>
      <c r="BHJ352" s="545"/>
      <c r="BHK352" s="550"/>
      <c r="BHL352" s="545"/>
      <c r="BHM352" s="550"/>
      <c r="BHN352" s="545"/>
      <c r="BHO352" s="550"/>
      <c r="BHP352" s="545"/>
      <c r="BHQ352" s="550"/>
      <c r="BHR352" s="545"/>
      <c r="BHS352" s="550"/>
      <c r="BHT352" s="545"/>
      <c r="BHU352" s="550"/>
      <c r="BHV352" s="545"/>
      <c r="BHW352" s="550"/>
      <c r="BHX352" s="545"/>
      <c r="BHY352" s="550"/>
      <c r="BHZ352" s="545"/>
      <c r="BIA352" s="550"/>
      <c r="BIB352" s="545"/>
      <c r="BIC352" s="550"/>
      <c r="BID352" s="545"/>
      <c r="BIE352" s="550"/>
      <c r="BIF352" s="545"/>
      <c r="BIG352" s="550"/>
      <c r="BIH352" s="545"/>
      <c r="BII352" s="550"/>
      <c r="BIJ352" s="545"/>
      <c r="BIK352" s="550"/>
      <c r="BIL352" s="545"/>
      <c r="BIM352" s="550"/>
      <c r="BIN352" s="545"/>
      <c r="BIO352" s="550"/>
      <c r="BIP352" s="545"/>
      <c r="BIQ352" s="550"/>
      <c r="BIR352" s="545"/>
      <c r="BIS352" s="550"/>
      <c r="BIT352" s="545"/>
      <c r="BIU352" s="550"/>
      <c r="BIV352" s="545"/>
      <c r="BIW352" s="550"/>
      <c r="BIX352" s="545"/>
      <c r="BIY352" s="550"/>
      <c r="BIZ352" s="545"/>
      <c r="BJA352" s="550"/>
      <c r="BJB352" s="545"/>
      <c r="BJC352" s="550"/>
      <c r="BJD352" s="545"/>
      <c r="BJE352" s="550"/>
      <c r="BJF352" s="545"/>
      <c r="BJG352" s="550"/>
      <c r="BJH352" s="545"/>
      <c r="BJI352" s="550"/>
      <c r="BJJ352" s="545"/>
      <c r="BJK352" s="550"/>
      <c r="BJL352" s="545"/>
      <c r="BJM352" s="550"/>
      <c r="BJN352" s="545"/>
      <c r="BJO352" s="550"/>
      <c r="BJP352" s="545"/>
      <c r="BJQ352" s="550"/>
      <c r="BJR352" s="545"/>
      <c r="BJS352" s="550"/>
      <c r="BJT352" s="545"/>
      <c r="BJU352" s="550"/>
      <c r="BJV352" s="545"/>
      <c r="BJW352" s="550"/>
      <c r="BJX352" s="545"/>
      <c r="BJY352" s="550"/>
      <c r="BJZ352" s="545"/>
      <c r="BKA352" s="550"/>
      <c r="BKB352" s="545"/>
      <c r="BKC352" s="550"/>
      <c r="BKD352" s="545"/>
      <c r="BKE352" s="550"/>
      <c r="BKF352" s="545"/>
      <c r="BKG352" s="550"/>
      <c r="BKH352" s="545"/>
      <c r="BKI352" s="550"/>
      <c r="BKJ352" s="545"/>
      <c r="BKK352" s="550"/>
      <c r="BKL352" s="545"/>
      <c r="BKM352" s="550"/>
      <c r="BKN352" s="545"/>
      <c r="BKO352" s="550"/>
      <c r="BKP352" s="545"/>
      <c r="BKQ352" s="550"/>
      <c r="BKR352" s="545"/>
      <c r="BKS352" s="550"/>
      <c r="BKT352" s="545"/>
      <c r="BKU352" s="550"/>
      <c r="BKV352" s="545"/>
      <c r="BKW352" s="550"/>
      <c r="BKX352" s="545"/>
      <c r="BKY352" s="550"/>
      <c r="BKZ352" s="545"/>
      <c r="BLA352" s="550"/>
      <c r="BLB352" s="545"/>
      <c r="BLC352" s="550"/>
      <c r="BLD352" s="545"/>
      <c r="BLE352" s="550"/>
      <c r="BLF352" s="545"/>
      <c r="BLG352" s="550"/>
      <c r="BLH352" s="545"/>
      <c r="BLI352" s="550"/>
      <c r="BLJ352" s="545"/>
      <c r="BLK352" s="550"/>
      <c r="BLL352" s="545"/>
      <c r="BLM352" s="550"/>
      <c r="BLN352" s="545"/>
      <c r="BLO352" s="550"/>
      <c r="BLP352" s="545"/>
      <c r="BLQ352" s="550"/>
      <c r="BLR352" s="545"/>
      <c r="BLS352" s="550"/>
      <c r="BLT352" s="545"/>
      <c r="BLU352" s="550"/>
      <c r="BLV352" s="545"/>
      <c r="BLW352" s="550"/>
      <c r="BLX352" s="545"/>
      <c r="BLY352" s="550"/>
      <c r="BLZ352" s="545"/>
      <c r="BMA352" s="550"/>
      <c r="BMB352" s="545"/>
      <c r="BMC352" s="550"/>
      <c r="BMD352" s="545"/>
      <c r="BME352" s="550"/>
      <c r="BMF352" s="545"/>
      <c r="BMG352" s="550"/>
      <c r="BMH352" s="545"/>
      <c r="BMI352" s="550"/>
      <c r="BMJ352" s="545"/>
      <c r="BMK352" s="550"/>
      <c r="BML352" s="545"/>
      <c r="BMM352" s="550"/>
      <c r="BMN352" s="545"/>
      <c r="BMO352" s="550"/>
      <c r="BMP352" s="545"/>
      <c r="BMQ352" s="550"/>
      <c r="BMR352" s="545"/>
      <c r="BMS352" s="550"/>
      <c r="BMT352" s="545"/>
      <c r="BMU352" s="550"/>
      <c r="BMV352" s="545"/>
      <c r="BMW352" s="550"/>
      <c r="BMX352" s="545"/>
      <c r="BMY352" s="550"/>
      <c r="BMZ352" s="545"/>
      <c r="BNA352" s="550"/>
      <c r="BNB352" s="545"/>
      <c r="BNC352" s="550"/>
      <c r="BND352" s="545"/>
      <c r="BNE352" s="550"/>
      <c r="BNF352" s="545"/>
      <c r="BNG352" s="550"/>
      <c r="BNH352" s="545"/>
      <c r="BNI352" s="550"/>
      <c r="BNJ352" s="545"/>
      <c r="BNK352" s="550"/>
      <c r="BNL352" s="545"/>
      <c r="BNM352" s="550"/>
      <c r="BNN352" s="545"/>
      <c r="BNO352" s="550"/>
      <c r="BNP352" s="545"/>
      <c r="BNQ352" s="550"/>
      <c r="BNR352" s="545"/>
      <c r="BNS352" s="550"/>
      <c r="BNT352" s="545"/>
      <c r="BNU352" s="550"/>
      <c r="BNV352" s="545"/>
      <c r="BNW352" s="550"/>
      <c r="BNX352" s="545"/>
      <c r="BNY352" s="550"/>
      <c r="BNZ352" s="545"/>
      <c r="BOA352" s="550"/>
      <c r="BOB352" s="545"/>
      <c r="BOC352" s="550"/>
      <c r="BOD352" s="545"/>
      <c r="BOE352" s="550"/>
      <c r="BOF352" s="545"/>
      <c r="BOG352" s="550"/>
      <c r="BOH352" s="545"/>
      <c r="BOI352" s="550"/>
      <c r="BOJ352" s="545"/>
      <c r="BOK352" s="550"/>
      <c r="BOL352" s="545"/>
      <c r="BOM352" s="550"/>
      <c r="BON352" s="545"/>
      <c r="BOO352" s="550"/>
      <c r="BOP352" s="545"/>
      <c r="BOQ352" s="550"/>
      <c r="BOR352" s="545"/>
      <c r="BOS352" s="550"/>
      <c r="BOT352" s="545"/>
      <c r="BOU352" s="550"/>
      <c r="BOV352" s="545"/>
      <c r="BOW352" s="550"/>
      <c r="BOX352" s="545"/>
      <c r="BOY352" s="550"/>
      <c r="BOZ352" s="545"/>
      <c r="BPA352" s="550"/>
      <c r="BPB352" s="545"/>
      <c r="BPC352" s="550"/>
      <c r="BPD352" s="545"/>
      <c r="BPE352" s="550"/>
      <c r="BPF352" s="545"/>
      <c r="BPG352" s="550"/>
      <c r="BPH352" s="545"/>
      <c r="BPI352" s="550"/>
      <c r="BPJ352" s="545"/>
      <c r="BPK352" s="550"/>
      <c r="BPL352" s="545"/>
      <c r="BPM352" s="550"/>
      <c r="BPN352" s="545"/>
      <c r="BPO352" s="550"/>
      <c r="BPP352" s="545"/>
      <c r="BPQ352" s="550"/>
      <c r="BPR352" s="545"/>
      <c r="BPS352" s="550"/>
      <c r="BPT352" s="545"/>
      <c r="BPU352" s="550"/>
      <c r="BPV352" s="545"/>
      <c r="BPW352" s="550"/>
      <c r="BPX352" s="545"/>
      <c r="BPY352" s="550"/>
      <c r="BPZ352" s="545"/>
      <c r="BQA352" s="550"/>
      <c r="BQB352" s="545"/>
      <c r="BQC352" s="550"/>
      <c r="BQD352" s="545"/>
      <c r="BQE352" s="550"/>
      <c r="BQF352" s="545"/>
      <c r="BQG352" s="550"/>
      <c r="BQH352" s="545"/>
      <c r="BQI352" s="550"/>
      <c r="BQJ352" s="545"/>
      <c r="BQK352" s="550"/>
      <c r="BQL352" s="545"/>
      <c r="BQM352" s="550"/>
      <c r="BQN352" s="545"/>
      <c r="BQO352" s="550"/>
      <c r="BQP352" s="545"/>
      <c r="BQQ352" s="550"/>
      <c r="BQR352" s="545"/>
      <c r="BQS352" s="550"/>
      <c r="BQT352" s="545"/>
      <c r="BQU352" s="550"/>
      <c r="BQV352" s="545"/>
      <c r="BQW352" s="550"/>
      <c r="BQX352" s="545"/>
      <c r="BQY352" s="550"/>
      <c r="BQZ352" s="545"/>
      <c r="BRA352" s="550"/>
      <c r="BRB352" s="545"/>
      <c r="BRC352" s="550"/>
      <c r="BRD352" s="545"/>
      <c r="BRE352" s="550"/>
      <c r="BRF352" s="545"/>
      <c r="BRG352" s="550"/>
      <c r="BRH352" s="545"/>
      <c r="BRI352" s="550"/>
      <c r="BRJ352" s="545"/>
      <c r="BRK352" s="550"/>
      <c r="BRL352" s="545"/>
      <c r="BRM352" s="550"/>
      <c r="BRN352" s="545"/>
      <c r="BRO352" s="550"/>
      <c r="BRP352" s="545"/>
      <c r="BRQ352" s="550"/>
      <c r="BRR352" s="545"/>
      <c r="BRS352" s="550"/>
      <c r="BRT352" s="545"/>
      <c r="BRU352" s="550"/>
      <c r="BRV352" s="545"/>
      <c r="BRW352" s="550"/>
      <c r="BRX352" s="545"/>
      <c r="BRY352" s="550"/>
      <c r="BRZ352" s="545"/>
      <c r="BSA352" s="550"/>
      <c r="BSB352" s="545"/>
      <c r="BSC352" s="550"/>
      <c r="BSD352" s="545"/>
      <c r="BSE352" s="550"/>
      <c r="BSF352" s="545"/>
      <c r="BSG352" s="550"/>
      <c r="BSH352" s="545"/>
      <c r="BSI352" s="550"/>
      <c r="BSJ352" s="545"/>
      <c r="BSK352" s="550"/>
      <c r="BSL352" s="545"/>
      <c r="BSM352" s="550"/>
      <c r="BSN352" s="545"/>
      <c r="BSO352" s="550"/>
      <c r="BSP352" s="545"/>
      <c r="BSQ352" s="550"/>
      <c r="BSR352" s="545"/>
      <c r="BSS352" s="550"/>
      <c r="BST352" s="545"/>
      <c r="BSU352" s="550"/>
      <c r="BSV352" s="545"/>
      <c r="BSW352" s="550"/>
      <c r="BSX352" s="545"/>
      <c r="BSY352" s="550"/>
      <c r="BSZ352" s="545"/>
      <c r="BTA352" s="550"/>
      <c r="BTB352" s="545"/>
      <c r="BTC352" s="550"/>
      <c r="BTD352" s="545"/>
      <c r="BTE352" s="550"/>
      <c r="BTF352" s="545"/>
      <c r="BTG352" s="550"/>
      <c r="BTH352" s="545"/>
      <c r="BTI352" s="550"/>
      <c r="BTJ352" s="545"/>
      <c r="BTK352" s="550"/>
      <c r="BTL352" s="545"/>
      <c r="BTM352" s="550"/>
      <c r="BTN352" s="545"/>
      <c r="BTO352" s="550"/>
      <c r="BTP352" s="545"/>
      <c r="BTQ352" s="550"/>
      <c r="BTR352" s="545"/>
      <c r="BTS352" s="550"/>
      <c r="BTT352" s="545"/>
      <c r="BTU352" s="550"/>
      <c r="BTV352" s="545"/>
      <c r="BTW352" s="550"/>
      <c r="BTX352" s="545"/>
      <c r="BTY352" s="550"/>
      <c r="BTZ352" s="545"/>
      <c r="BUA352" s="550"/>
      <c r="BUB352" s="545"/>
      <c r="BUC352" s="550"/>
      <c r="BUD352" s="545"/>
      <c r="BUE352" s="550"/>
      <c r="BUF352" s="545"/>
      <c r="BUG352" s="550"/>
      <c r="BUH352" s="545"/>
      <c r="BUI352" s="550"/>
      <c r="BUJ352" s="545"/>
      <c r="BUK352" s="550"/>
      <c r="BUL352" s="545"/>
      <c r="BUM352" s="550"/>
      <c r="BUN352" s="545"/>
      <c r="BUO352" s="550"/>
      <c r="BUP352" s="545"/>
      <c r="BUQ352" s="550"/>
      <c r="BUR352" s="545"/>
      <c r="BUS352" s="550"/>
      <c r="BUT352" s="545"/>
      <c r="BUU352" s="550"/>
      <c r="BUV352" s="545"/>
      <c r="BUW352" s="550"/>
      <c r="BUX352" s="545"/>
      <c r="BUY352" s="550"/>
      <c r="BUZ352" s="545"/>
      <c r="BVA352" s="550"/>
      <c r="BVB352" s="545"/>
      <c r="BVC352" s="550"/>
      <c r="BVD352" s="545"/>
      <c r="BVE352" s="550"/>
      <c r="BVF352" s="545"/>
      <c r="BVG352" s="550"/>
      <c r="BVH352" s="545"/>
      <c r="BVI352" s="550"/>
      <c r="BVJ352" s="545"/>
      <c r="BVK352" s="550"/>
      <c r="BVL352" s="545"/>
      <c r="BVM352" s="550"/>
      <c r="BVN352" s="545"/>
      <c r="BVO352" s="550"/>
      <c r="BVP352" s="545"/>
      <c r="BVQ352" s="550"/>
      <c r="BVR352" s="545"/>
      <c r="BVS352" s="550"/>
      <c r="BVT352" s="545"/>
      <c r="BVU352" s="550"/>
      <c r="BVV352" s="545"/>
      <c r="BVW352" s="550"/>
      <c r="BVX352" s="545"/>
      <c r="BVY352" s="550"/>
      <c r="BVZ352" s="545"/>
      <c r="BWA352" s="550"/>
      <c r="BWB352" s="545"/>
      <c r="BWC352" s="550"/>
      <c r="BWD352" s="545"/>
      <c r="BWE352" s="550"/>
      <c r="BWF352" s="545"/>
      <c r="BWG352" s="550"/>
      <c r="BWH352" s="545"/>
      <c r="BWI352" s="550"/>
      <c r="BWJ352" s="545"/>
      <c r="BWK352" s="550"/>
      <c r="BWL352" s="545"/>
      <c r="BWM352" s="550"/>
      <c r="BWN352" s="545"/>
      <c r="BWO352" s="550"/>
      <c r="BWP352" s="545"/>
      <c r="BWQ352" s="550"/>
      <c r="BWR352" s="545"/>
      <c r="BWS352" s="550"/>
      <c r="BWT352" s="545"/>
      <c r="BWU352" s="550"/>
      <c r="BWV352" s="545"/>
      <c r="BWW352" s="550"/>
      <c r="BWX352" s="545"/>
      <c r="BWY352" s="550"/>
      <c r="BWZ352" s="545"/>
      <c r="BXA352" s="550"/>
      <c r="BXB352" s="545"/>
      <c r="BXC352" s="550"/>
      <c r="BXD352" s="545"/>
      <c r="BXE352" s="550"/>
      <c r="BXF352" s="545"/>
      <c r="BXG352" s="550"/>
      <c r="BXH352" s="545"/>
      <c r="BXI352" s="550"/>
      <c r="BXJ352" s="545"/>
      <c r="BXK352" s="550"/>
      <c r="BXL352" s="545"/>
      <c r="BXM352" s="550"/>
      <c r="BXN352" s="545"/>
      <c r="BXO352" s="550"/>
      <c r="BXP352" s="545"/>
      <c r="BXQ352" s="550"/>
      <c r="BXR352" s="545"/>
      <c r="BXS352" s="550"/>
      <c r="BXT352" s="545"/>
      <c r="BXU352" s="550"/>
      <c r="BXV352" s="545"/>
      <c r="BXW352" s="550"/>
      <c r="BXX352" s="545"/>
      <c r="BXY352" s="550"/>
      <c r="BXZ352" s="545"/>
      <c r="BYA352" s="550"/>
      <c r="BYB352" s="545"/>
      <c r="BYC352" s="550"/>
      <c r="BYD352" s="545"/>
      <c r="BYE352" s="550"/>
      <c r="BYF352" s="545"/>
      <c r="BYG352" s="550"/>
      <c r="BYH352" s="545"/>
      <c r="BYI352" s="550"/>
      <c r="BYJ352" s="545"/>
      <c r="BYK352" s="550"/>
      <c r="BYL352" s="545"/>
      <c r="BYM352" s="550"/>
      <c r="BYN352" s="545"/>
      <c r="BYO352" s="550"/>
      <c r="BYP352" s="545"/>
      <c r="BYQ352" s="550"/>
      <c r="BYR352" s="545"/>
      <c r="BYS352" s="550"/>
      <c r="BYT352" s="545"/>
      <c r="BYU352" s="550"/>
      <c r="BYV352" s="545"/>
      <c r="BYW352" s="550"/>
      <c r="BYX352" s="545"/>
      <c r="BYY352" s="550"/>
      <c r="BYZ352" s="545"/>
      <c r="BZA352" s="550"/>
      <c r="BZB352" s="545"/>
      <c r="BZC352" s="550"/>
      <c r="BZD352" s="545"/>
      <c r="BZE352" s="550"/>
      <c r="BZF352" s="545"/>
      <c r="BZG352" s="550"/>
      <c r="BZH352" s="545"/>
      <c r="BZI352" s="550"/>
      <c r="BZJ352" s="545"/>
      <c r="BZK352" s="550"/>
      <c r="BZL352" s="545"/>
      <c r="BZM352" s="550"/>
      <c r="BZN352" s="545"/>
      <c r="BZO352" s="550"/>
      <c r="BZP352" s="545"/>
      <c r="BZQ352" s="550"/>
      <c r="BZR352" s="545"/>
      <c r="BZS352" s="550"/>
      <c r="BZT352" s="545"/>
      <c r="BZU352" s="550"/>
      <c r="BZV352" s="545"/>
      <c r="BZW352" s="550"/>
      <c r="BZX352" s="545"/>
      <c r="BZY352" s="550"/>
      <c r="BZZ352" s="545"/>
      <c r="CAA352" s="550"/>
      <c r="CAB352" s="545"/>
      <c r="CAC352" s="550"/>
      <c r="CAD352" s="545"/>
      <c r="CAE352" s="550"/>
      <c r="CAF352" s="545"/>
      <c r="CAG352" s="550"/>
      <c r="CAH352" s="545"/>
      <c r="CAI352" s="550"/>
      <c r="CAJ352" s="545"/>
      <c r="CAK352" s="550"/>
      <c r="CAL352" s="545"/>
      <c r="CAM352" s="550"/>
      <c r="CAN352" s="545"/>
      <c r="CAO352" s="550"/>
      <c r="CAP352" s="545"/>
      <c r="CAQ352" s="550"/>
      <c r="CAR352" s="545"/>
      <c r="CAS352" s="550"/>
      <c r="CAT352" s="545"/>
      <c r="CAU352" s="550"/>
      <c r="CAV352" s="545"/>
      <c r="CAW352" s="550"/>
      <c r="CAX352" s="545"/>
      <c r="CAY352" s="550"/>
      <c r="CAZ352" s="545"/>
      <c r="CBA352" s="550"/>
      <c r="CBB352" s="545"/>
      <c r="CBC352" s="550"/>
      <c r="CBD352" s="545"/>
      <c r="CBE352" s="550"/>
      <c r="CBF352" s="545"/>
      <c r="CBG352" s="550"/>
      <c r="CBH352" s="545"/>
      <c r="CBI352" s="550"/>
      <c r="CBJ352" s="545"/>
      <c r="CBK352" s="550"/>
      <c r="CBL352" s="545"/>
      <c r="CBM352" s="550"/>
      <c r="CBN352" s="545"/>
      <c r="CBO352" s="550"/>
      <c r="CBP352" s="545"/>
      <c r="CBQ352" s="550"/>
      <c r="CBR352" s="545"/>
      <c r="CBS352" s="550"/>
      <c r="CBT352" s="545"/>
      <c r="CBU352" s="550"/>
      <c r="CBV352" s="545"/>
      <c r="CBW352" s="550"/>
      <c r="CBX352" s="545"/>
      <c r="CBY352" s="550"/>
      <c r="CBZ352" s="545"/>
      <c r="CCA352" s="550"/>
      <c r="CCB352" s="545"/>
      <c r="CCC352" s="550"/>
      <c r="CCD352" s="545"/>
      <c r="CCE352" s="550"/>
      <c r="CCF352" s="545"/>
      <c r="CCG352" s="550"/>
      <c r="CCH352" s="545"/>
      <c r="CCI352" s="550"/>
      <c r="CCJ352" s="545"/>
      <c r="CCK352" s="550"/>
      <c r="CCL352" s="545"/>
      <c r="CCM352" s="550"/>
      <c r="CCN352" s="545"/>
      <c r="CCO352" s="550"/>
      <c r="CCP352" s="545"/>
      <c r="CCQ352" s="550"/>
      <c r="CCR352" s="545"/>
      <c r="CCS352" s="550"/>
      <c r="CCT352" s="545"/>
      <c r="CCU352" s="550"/>
      <c r="CCV352" s="545"/>
      <c r="CCW352" s="550"/>
      <c r="CCX352" s="545"/>
      <c r="CCY352" s="550"/>
      <c r="CCZ352" s="545"/>
      <c r="CDA352" s="550"/>
      <c r="CDB352" s="545"/>
      <c r="CDC352" s="550"/>
      <c r="CDD352" s="545"/>
      <c r="CDE352" s="550"/>
      <c r="CDF352" s="545"/>
      <c r="CDG352" s="550"/>
      <c r="CDH352" s="545"/>
      <c r="CDI352" s="550"/>
      <c r="CDJ352" s="545"/>
      <c r="CDK352" s="550"/>
      <c r="CDL352" s="545"/>
      <c r="CDM352" s="550"/>
      <c r="CDN352" s="545"/>
      <c r="CDO352" s="550"/>
      <c r="CDP352" s="545"/>
      <c r="CDQ352" s="550"/>
      <c r="CDR352" s="545"/>
      <c r="CDS352" s="550"/>
      <c r="CDT352" s="545"/>
      <c r="CDU352" s="550"/>
      <c r="CDV352" s="545"/>
      <c r="CDW352" s="550"/>
      <c r="CDX352" s="545"/>
      <c r="CDY352" s="550"/>
      <c r="CDZ352" s="545"/>
      <c r="CEA352" s="550"/>
      <c r="CEB352" s="545"/>
      <c r="CEC352" s="550"/>
      <c r="CED352" s="545"/>
      <c r="CEE352" s="550"/>
      <c r="CEF352" s="545"/>
      <c r="CEG352" s="550"/>
      <c r="CEH352" s="545"/>
      <c r="CEI352" s="550"/>
      <c r="CEJ352" s="545"/>
      <c r="CEK352" s="550"/>
      <c r="CEL352" s="545"/>
      <c r="CEM352" s="550"/>
      <c r="CEN352" s="545"/>
      <c r="CEO352" s="550"/>
      <c r="CEP352" s="545"/>
      <c r="CEQ352" s="550"/>
      <c r="CER352" s="545"/>
      <c r="CES352" s="550"/>
      <c r="CET352" s="545"/>
      <c r="CEU352" s="550"/>
      <c r="CEV352" s="545"/>
      <c r="CEW352" s="550"/>
      <c r="CEX352" s="545"/>
      <c r="CEY352" s="550"/>
      <c r="CEZ352" s="545"/>
      <c r="CFA352" s="550"/>
      <c r="CFB352" s="545"/>
      <c r="CFC352" s="550"/>
      <c r="CFD352" s="545"/>
      <c r="CFE352" s="550"/>
      <c r="CFF352" s="545"/>
      <c r="CFG352" s="550"/>
      <c r="CFH352" s="545"/>
      <c r="CFI352" s="550"/>
      <c r="CFJ352" s="545"/>
      <c r="CFK352" s="550"/>
      <c r="CFL352" s="545"/>
      <c r="CFM352" s="550"/>
      <c r="CFN352" s="545"/>
      <c r="CFO352" s="550"/>
      <c r="CFP352" s="545"/>
      <c r="CFQ352" s="550"/>
      <c r="CFR352" s="545"/>
      <c r="CFS352" s="550"/>
      <c r="CFT352" s="545"/>
      <c r="CFU352" s="550"/>
      <c r="CFV352" s="545"/>
      <c r="CFW352" s="550"/>
      <c r="CFX352" s="545"/>
      <c r="CFY352" s="550"/>
      <c r="CFZ352" s="545"/>
      <c r="CGA352" s="550"/>
      <c r="CGB352" s="545"/>
      <c r="CGC352" s="550"/>
      <c r="CGD352" s="545"/>
      <c r="CGE352" s="550"/>
      <c r="CGF352" s="545"/>
      <c r="CGG352" s="550"/>
      <c r="CGH352" s="545"/>
      <c r="CGI352" s="550"/>
      <c r="CGJ352" s="545"/>
      <c r="CGK352" s="550"/>
      <c r="CGL352" s="545"/>
      <c r="CGM352" s="550"/>
      <c r="CGN352" s="545"/>
      <c r="CGO352" s="550"/>
      <c r="CGP352" s="545"/>
      <c r="CGQ352" s="550"/>
      <c r="CGR352" s="545"/>
      <c r="CGS352" s="550"/>
      <c r="CGT352" s="545"/>
      <c r="CGU352" s="550"/>
      <c r="CGV352" s="545"/>
      <c r="CGW352" s="550"/>
      <c r="CGX352" s="545"/>
      <c r="CGY352" s="550"/>
      <c r="CGZ352" s="545"/>
      <c r="CHA352" s="550"/>
      <c r="CHB352" s="545"/>
      <c r="CHC352" s="550"/>
      <c r="CHD352" s="545"/>
      <c r="CHE352" s="550"/>
      <c r="CHF352" s="545"/>
      <c r="CHG352" s="550"/>
      <c r="CHH352" s="545"/>
      <c r="CHI352" s="550"/>
      <c r="CHJ352" s="545"/>
      <c r="CHK352" s="550"/>
      <c r="CHL352" s="545"/>
      <c r="CHM352" s="550"/>
      <c r="CHN352" s="545"/>
      <c r="CHO352" s="550"/>
      <c r="CHP352" s="545"/>
      <c r="CHQ352" s="550"/>
      <c r="CHR352" s="545"/>
      <c r="CHS352" s="550"/>
      <c r="CHT352" s="545"/>
      <c r="CHU352" s="550"/>
      <c r="CHV352" s="545"/>
      <c r="CHW352" s="550"/>
      <c r="CHX352" s="545"/>
      <c r="CHY352" s="550"/>
      <c r="CHZ352" s="545"/>
      <c r="CIA352" s="550"/>
      <c r="CIB352" s="545"/>
      <c r="CIC352" s="550"/>
      <c r="CID352" s="545"/>
      <c r="CIE352" s="550"/>
      <c r="CIF352" s="545"/>
      <c r="CIG352" s="550"/>
      <c r="CIH352" s="545"/>
      <c r="CII352" s="550"/>
      <c r="CIJ352" s="545"/>
      <c r="CIK352" s="550"/>
      <c r="CIL352" s="545"/>
      <c r="CIM352" s="550"/>
      <c r="CIN352" s="545"/>
      <c r="CIO352" s="550"/>
      <c r="CIP352" s="545"/>
      <c r="CIQ352" s="550"/>
      <c r="CIR352" s="545"/>
      <c r="CIS352" s="550"/>
      <c r="CIT352" s="545"/>
      <c r="CIU352" s="550"/>
      <c r="CIV352" s="545"/>
      <c r="CIW352" s="550"/>
      <c r="CIX352" s="545"/>
      <c r="CIY352" s="550"/>
      <c r="CIZ352" s="545"/>
      <c r="CJA352" s="550"/>
      <c r="CJB352" s="545"/>
      <c r="CJC352" s="550"/>
      <c r="CJD352" s="545"/>
      <c r="CJE352" s="550"/>
      <c r="CJF352" s="545"/>
      <c r="CJG352" s="550"/>
      <c r="CJH352" s="545"/>
      <c r="CJI352" s="550"/>
      <c r="CJJ352" s="545"/>
      <c r="CJK352" s="550"/>
      <c r="CJL352" s="545"/>
      <c r="CJM352" s="550"/>
      <c r="CJN352" s="545"/>
      <c r="CJO352" s="550"/>
      <c r="CJP352" s="545"/>
      <c r="CJQ352" s="550"/>
      <c r="CJR352" s="545"/>
      <c r="CJS352" s="550"/>
      <c r="CJT352" s="545"/>
      <c r="CJU352" s="550"/>
      <c r="CJV352" s="545"/>
      <c r="CJW352" s="550"/>
      <c r="CJX352" s="545"/>
      <c r="CJY352" s="550"/>
      <c r="CJZ352" s="545"/>
      <c r="CKA352" s="550"/>
      <c r="CKB352" s="545"/>
      <c r="CKC352" s="550"/>
      <c r="CKD352" s="545"/>
      <c r="CKE352" s="550"/>
      <c r="CKF352" s="545"/>
      <c r="CKG352" s="550"/>
      <c r="CKH352" s="545"/>
      <c r="CKI352" s="550"/>
      <c r="CKJ352" s="545"/>
      <c r="CKK352" s="550"/>
      <c r="CKL352" s="545"/>
      <c r="CKM352" s="550"/>
      <c r="CKN352" s="545"/>
      <c r="CKO352" s="550"/>
      <c r="CKP352" s="545"/>
      <c r="CKQ352" s="550"/>
      <c r="CKR352" s="545"/>
      <c r="CKS352" s="550"/>
      <c r="CKT352" s="545"/>
      <c r="CKU352" s="550"/>
      <c r="CKV352" s="545"/>
      <c r="CKW352" s="550"/>
      <c r="CKX352" s="545"/>
      <c r="CKY352" s="550"/>
      <c r="CKZ352" s="545"/>
      <c r="CLA352" s="550"/>
      <c r="CLB352" s="545"/>
      <c r="CLC352" s="550"/>
      <c r="CLD352" s="545"/>
      <c r="CLE352" s="550"/>
      <c r="CLF352" s="545"/>
      <c r="CLG352" s="550"/>
      <c r="CLH352" s="545"/>
      <c r="CLI352" s="550"/>
      <c r="CLJ352" s="545"/>
      <c r="CLK352" s="550"/>
      <c r="CLL352" s="545"/>
      <c r="CLM352" s="550"/>
      <c r="CLN352" s="545"/>
      <c r="CLO352" s="550"/>
      <c r="CLP352" s="545"/>
      <c r="CLQ352" s="550"/>
      <c r="CLR352" s="545"/>
      <c r="CLS352" s="550"/>
      <c r="CLT352" s="545"/>
      <c r="CLU352" s="550"/>
      <c r="CLV352" s="545"/>
      <c r="CLW352" s="550"/>
      <c r="CLX352" s="545"/>
      <c r="CLY352" s="550"/>
      <c r="CLZ352" s="545"/>
      <c r="CMA352" s="550"/>
      <c r="CMB352" s="545"/>
      <c r="CMC352" s="550"/>
      <c r="CMD352" s="545"/>
      <c r="CME352" s="550"/>
      <c r="CMF352" s="545"/>
      <c r="CMG352" s="550"/>
      <c r="CMH352" s="545"/>
      <c r="CMI352" s="550"/>
      <c r="CMJ352" s="545"/>
      <c r="CMK352" s="550"/>
      <c r="CML352" s="545"/>
      <c r="CMM352" s="550"/>
      <c r="CMN352" s="545"/>
      <c r="CMO352" s="550"/>
      <c r="CMP352" s="545"/>
      <c r="CMQ352" s="550"/>
      <c r="CMR352" s="545"/>
      <c r="CMS352" s="550"/>
      <c r="CMT352" s="545"/>
      <c r="CMU352" s="550"/>
      <c r="CMV352" s="545"/>
      <c r="CMW352" s="550"/>
      <c r="CMX352" s="545"/>
      <c r="CMY352" s="550"/>
      <c r="CMZ352" s="545"/>
      <c r="CNA352" s="550"/>
      <c r="CNB352" s="545"/>
      <c r="CNC352" s="550"/>
      <c r="CND352" s="545"/>
      <c r="CNE352" s="550"/>
      <c r="CNF352" s="545"/>
      <c r="CNG352" s="550"/>
      <c r="CNH352" s="545"/>
      <c r="CNI352" s="550"/>
      <c r="CNJ352" s="545"/>
      <c r="CNK352" s="550"/>
      <c r="CNL352" s="545"/>
      <c r="CNM352" s="550"/>
      <c r="CNN352" s="545"/>
      <c r="CNO352" s="550"/>
      <c r="CNP352" s="545"/>
      <c r="CNQ352" s="550"/>
      <c r="CNR352" s="545"/>
      <c r="CNS352" s="550"/>
      <c r="CNT352" s="545"/>
      <c r="CNU352" s="550"/>
      <c r="CNV352" s="545"/>
      <c r="CNW352" s="550"/>
      <c r="CNX352" s="545"/>
      <c r="CNY352" s="550"/>
      <c r="CNZ352" s="545"/>
      <c r="COA352" s="550"/>
      <c r="COB352" s="545"/>
      <c r="COC352" s="550"/>
      <c r="COD352" s="545"/>
      <c r="COE352" s="550"/>
      <c r="COF352" s="545"/>
      <c r="COG352" s="550"/>
      <c r="COH352" s="545"/>
      <c r="COI352" s="550"/>
      <c r="COJ352" s="545"/>
      <c r="COK352" s="550"/>
      <c r="COL352" s="545"/>
      <c r="COM352" s="550"/>
      <c r="CON352" s="545"/>
      <c r="COO352" s="550"/>
      <c r="COP352" s="545"/>
      <c r="COQ352" s="550"/>
      <c r="COR352" s="545"/>
      <c r="COS352" s="550"/>
      <c r="COT352" s="545"/>
      <c r="COU352" s="550"/>
      <c r="COV352" s="545"/>
      <c r="COW352" s="550"/>
      <c r="COX352" s="545"/>
      <c r="COY352" s="550"/>
      <c r="COZ352" s="545"/>
      <c r="CPA352" s="550"/>
      <c r="CPB352" s="545"/>
      <c r="CPC352" s="550"/>
      <c r="CPD352" s="545"/>
      <c r="CPE352" s="550"/>
      <c r="CPF352" s="545"/>
      <c r="CPG352" s="550"/>
      <c r="CPH352" s="545"/>
      <c r="CPI352" s="550"/>
      <c r="CPJ352" s="545"/>
      <c r="CPK352" s="550"/>
      <c r="CPL352" s="545"/>
      <c r="CPM352" s="550"/>
      <c r="CPN352" s="545"/>
      <c r="CPO352" s="550"/>
      <c r="CPP352" s="545"/>
      <c r="CPQ352" s="550"/>
      <c r="CPR352" s="545"/>
      <c r="CPS352" s="550"/>
      <c r="CPT352" s="545"/>
      <c r="CPU352" s="550"/>
      <c r="CPV352" s="545"/>
      <c r="CPW352" s="550"/>
      <c r="CPX352" s="545"/>
      <c r="CPY352" s="550"/>
      <c r="CPZ352" s="545"/>
      <c r="CQA352" s="550"/>
      <c r="CQB352" s="545"/>
      <c r="CQC352" s="550"/>
      <c r="CQD352" s="545"/>
      <c r="CQE352" s="550"/>
      <c r="CQF352" s="545"/>
      <c r="CQG352" s="550"/>
      <c r="CQH352" s="545"/>
      <c r="CQI352" s="550"/>
      <c r="CQJ352" s="545"/>
      <c r="CQK352" s="550"/>
      <c r="CQL352" s="545"/>
      <c r="CQM352" s="550"/>
      <c r="CQN352" s="545"/>
      <c r="CQO352" s="550"/>
      <c r="CQP352" s="545"/>
      <c r="CQQ352" s="550"/>
      <c r="CQR352" s="545"/>
      <c r="CQS352" s="550"/>
      <c r="CQT352" s="545"/>
      <c r="CQU352" s="550"/>
      <c r="CQV352" s="545"/>
      <c r="CQW352" s="550"/>
      <c r="CQX352" s="545"/>
      <c r="CQY352" s="550"/>
      <c r="CQZ352" s="545"/>
      <c r="CRA352" s="550"/>
      <c r="CRB352" s="545"/>
      <c r="CRC352" s="550"/>
      <c r="CRD352" s="545"/>
      <c r="CRE352" s="550"/>
      <c r="CRF352" s="545"/>
      <c r="CRG352" s="550"/>
      <c r="CRH352" s="545"/>
      <c r="CRI352" s="550"/>
      <c r="CRJ352" s="545"/>
      <c r="CRK352" s="550"/>
      <c r="CRL352" s="545"/>
      <c r="CRM352" s="550"/>
      <c r="CRN352" s="545"/>
      <c r="CRO352" s="550"/>
      <c r="CRP352" s="545"/>
      <c r="CRQ352" s="550"/>
      <c r="CRR352" s="545"/>
      <c r="CRS352" s="550"/>
      <c r="CRT352" s="545"/>
      <c r="CRU352" s="550"/>
      <c r="CRV352" s="545"/>
      <c r="CRW352" s="550"/>
      <c r="CRX352" s="545"/>
      <c r="CRY352" s="550"/>
      <c r="CRZ352" s="545"/>
      <c r="CSA352" s="550"/>
      <c r="CSB352" s="545"/>
      <c r="CSC352" s="550"/>
      <c r="CSD352" s="545"/>
      <c r="CSE352" s="550"/>
      <c r="CSF352" s="545"/>
      <c r="CSG352" s="550"/>
      <c r="CSH352" s="545"/>
      <c r="CSI352" s="550"/>
      <c r="CSJ352" s="545"/>
      <c r="CSK352" s="550"/>
      <c r="CSL352" s="545"/>
      <c r="CSM352" s="550"/>
      <c r="CSN352" s="545"/>
      <c r="CSO352" s="550"/>
      <c r="CSP352" s="545"/>
      <c r="CSQ352" s="550"/>
      <c r="CSR352" s="545"/>
      <c r="CSS352" s="550"/>
      <c r="CST352" s="545"/>
      <c r="CSU352" s="550"/>
      <c r="CSV352" s="545"/>
      <c r="CSW352" s="550"/>
      <c r="CSX352" s="545"/>
      <c r="CSY352" s="550"/>
      <c r="CSZ352" s="545"/>
      <c r="CTA352" s="550"/>
      <c r="CTB352" s="545"/>
      <c r="CTC352" s="550"/>
      <c r="CTD352" s="545"/>
      <c r="CTE352" s="550"/>
      <c r="CTF352" s="545"/>
      <c r="CTG352" s="550"/>
      <c r="CTH352" s="545"/>
      <c r="CTI352" s="550"/>
      <c r="CTJ352" s="545"/>
      <c r="CTK352" s="550"/>
      <c r="CTL352" s="545"/>
      <c r="CTM352" s="550"/>
      <c r="CTN352" s="545"/>
      <c r="CTO352" s="550"/>
      <c r="CTP352" s="545"/>
      <c r="CTQ352" s="550"/>
      <c r="CTR352" s="545"/>
      <c r="CTS352" s="550"/>
      <c r="CTT352" s="545"/>
      <c r="CTU352" s="550"/>
      <c r="CTV352" s="545"/>
      <c r="CTW352" s="550"/>
      <c r="CTX352" s="545"/>
      <c r="CTY352" s="550"/>
      <c r="CTZ352" s="545"/>
      <c r="CUA352" s="550"/>
      <c r="CUB352" s="545"/>
      <c r="CUC352" s="550"/>
      <c r="CUD352" s="545"/>
      <c r="CUE352" s="550"/>
      <c r="CUF352" s="545"/>
      <c r="CUG352" s="550"/>
      <c r="CUH352" s="545"/>
      <c r="CUI352" s="550"/>
      <c r="CUJ352" s="545"/>
      <c r="CUK352" s="550"/>
      <c r="CUL352" s="545"/>
      <c r="CUM352" s="550"/>
      <c r="CUN352" s="545"/>
      <c r="CUO352" s="550"/>
      <c r="CUP352" s="545"/>
      <c r="CUQ352" s="550"/>
      <c r="CUR352" s="545"/>
      <c r="CUS352" s="550"/>
      <c r="CUT352" s="545"/>
      <c r="CUU352" s="550"/>
      <c r="CUV352" s="545"/>
      <c r="CUW352" s="550"/>
      <c r="CUX352" s="545"/>
      <c r="CUY352" s="550"/>
      <c r="CUZ352" s="545"/>
      <c r="CVA352" s="550"/>
      <c r="CVB352" s="545"/>
      <c r="CVC352" s="550"/>
      <c r="CVD352" s="545"/>
      <c r="CVE352" s="550"/>
      <c r="CVF352" s="545"/>
      <c r="CVG352" s="550"/>
      <c r="CVH352" s="545"/>
      <c r="CVI352" s="550"/>
      <c r="CVJ352" s="545"/>
      <c r="CVK352" s="550"/>
      <c r="CVL352" s="545"/>
      <c r="CVM352" s="550"/>
      <c r="CVN352" s="545"/>
      <c r="CVO352" s="550"/>
      <c r="CVP352" s="545"/>
      <c r="CVQ352" s="550"/>
      <c r="CVR352" s="545"/>
      <c r="CVS352" s="550"/>
      <c r="CVT352" s="545"/>
      <c r="CVU352" s="550"/>
      <c r="CVV352" s="545"/>
      <c r="CVW352" s="550"/>
      <c r="CVX352" s="545"/>
      <c r="CVY352" s="550"/>
      <c r="CVZ352" s="545"/>
      <c r="CWA352" s="550"/>
      <c r="CWB352" s="545"/>
      <c r="CWC352" s="550"/>
      <c r="CWD352" s="545"/>
      <c r="CWE352" s="550"/>
      <c r="CWF352" s="545"/>
      <c r="CWG352" s="550"/>
      <c r="CWH352" s="545"/>
      <c r="CWI352" s="550"/>
      <c r="CWJ352" s="545"/>
      <c r="CWK352" s="550"/>
      <c r="CWL352" s="545"/>
      <c r="CWM352" s="550"/>
      <c r="CWN352" s="545"/>
      <c r="CWO352" s="550"/>
      <c r="CWP352" s="545"/>
      <c r="CWQ352" s="550"/>
      <c r="CWR352" s="545"/>
      <c r="CWS352" s="550"/>
      <c r="CWT352" s="545"/>
      <c r="CWU352" s="550"/>
      <c r="CWV352" s="545"/>
      <c r="CWW352" s="550"/>
      <c r="CWX352" s="545"/>
      <c r="CWY352" s="550"/>
      <c r="CWZ352" s="545"/>
      <c r="CXA352" s="550"/>
      <c r="CXB352" s="545"/>
      <c r="CXC352" s="550"/>
      <c r="CXD352" s="545"/>
      <c r="CXE352" s="550"/>
      <c r="CXF352" s="545"/>
      <c r="CXG352" s="550"/>
      <c r="CXH352" s="545"/>
      <c r="CXI352" s="550"/>
      <c r="CXJ352" s="545"/>
      <c r="CXK352" s="550"/>
      <c r="CXL352" s="545"/>
      <c r="CXM352" s="550"/>
      <c r="CXN352" s="545"/>
      <c r="CXO352" s="550"/>
      <c r="CXP352" s="545"/>
      <c r="CXQ352" s="550"/>
      <c r="CXR352" s="545"/>
      <c r="CXS352" s="550"/>
      <c r="CXT352" s="545"/>
      <c r="CXU352" s="550"/>
      <c r="CXV352" s="545"/>
      <c r="CXW352" s="550"/>
      <c r="CXX352" s="545"/>
      <c r="CXY352" s="550"/>
      <c r="CXZ352" s="545"/>
      <c r="CYA352" s="550"/>
      <c r="CYB352" s="545"/>
      <c r="CYC352" s="550"/>
      <c r="CYD352" s="545"/>
      <c r="CYE352" s="550"/>
      <c r="CYF352" s="545"/>
      <c r="CYG352" s="550"/>
      <c r="CYH352" s="545"/>
      <c r="CYI352" s="550"/>
      <c r="CYJ352" s="545"/>
      <c r="CYK352" s="550"/>
      <c r="CYL352" s="545"/>
      <c r="CYM352" s="550"/>
      <c r="CYN352" s="545"/>
      <c r="CYO352" s="550"/>
      <c r="CYP352" s="545"/>
      <c r="CYQ352" s="550"/>
      <c r="CYR352" s="545"/>
      <c r="CYS352" s="550"/>
      <c r="CYT352" s="545"/>
      <c r="CYU352" s="550"/>
      <c r="CYV352" s="545"/>
      <c r="CYW352" s="550"/>
      <c r="CYX352" s="545"/>
      <c r="CYY352" s="550"/>
      <c r="CYZ352" s="545"/>
      <c r="CZA352" s="550"/>
      <c r="CZB352" s="545"/>
      <c r="CZC352" s="550"/>
      <c r="CZD352" s="545"/>
      <c r="CZE352" s="550"/>
      <c r="CZF352" s="545"/>
      <c r="CZG352" s="550"/>
      <c r="CZH352" s="545"/>
      <c r="CZI352" s="550"/>
      <c r="CZJ352" s="545"/>
      <c r="CZK352" s="550"/>
      <c r="CZL352" s="545"/>
      <c r="CZM352" s="550"/>
      <c r="CZN352" s="545"/>
      <c r="CZO352" s="550"/>
      <c r="CZP352" s="545"/>
      <c r="CZQ352" s="550"/>
      <c r="CZR352" s="545"/>
      <c r="CZS352" s="550"/>
      <c r="CZT352" s="545"/>
      <c r="CZU352" s="550"/>
      <c r="CZV352" s="545"/>
      <c r="CZW352" s="550"/>
      <c r="CZX352" s="545"/>
      <c r="CZY352" s="550"/>
      <c r="CZZ352" s="545"/>
      <c r="DAA352" s="550"/>
      <c r="DAB352" s="545"/>
      <c r="DAC352" s="550"/>
      <c r="DAD352" s="545"/>
      <c r="DAE352" s="550"/>
      <c r="DAF352" s="545"/>
      <c r="DAG352" s="550"/>
      <c r="DAH352" s="545"/>
      <c r="DAI352" s="550"/>
      <c r="DAJ352" s="545"/>
      <c r="DAK352" s="550"/>
      <c r="DAL352" s="545"/>
      <c r="DAM352" s="550"/>
      <c r="DAN352" s="545"/>
      <c r="DAO352" s="550"/>
      <c r="DAP352" s="545"/>
      <c r="DAQ352" s="550"/>
      <c r="DAR352" s="545"/>
      <c r="DAS352" s="550"/>
      <c r="DAT352" s="545"/>
      <c r="DAU352" s="550"/>
      <c r="DAV352" s="545"/>
      <c r="DAW352" s="550"/>
      <c r="DAX352" s="545"/>
      <c r="DAY352" s="550"/>
      <c r="DAZ352" s="545"/>
      <c r="DBA352" s="550"/>
      <c r="DBB352" s="545"/>
      <c r="DBC352" s="550"/>
      <c r="DBD352" s="545"/>
      <c r="DBE352" s="550"/>
      <c r="DBF352" s="545"/>
      <c r="DBG352" s="550"/>
      <c r="DBH352" s="545"/>
      <c r="DBI352" s="550"/>
      <c r="DBJ352" s="545"/>
      <c r="DBK352" s="550"/>
      <c r="DBL352" s="545"/>
      <c r="DBM352" s="550"/>
      <c r="DBN352" s="545"/>
      <c r="DBO352" s="550"/>
      <c r="DBP352" s="545"/>
      <c r="DBQ352" s="550"/>
      <c r="DBR352" s="545"/>
      <c r="DBS352" s="550"/>
      <c r="DBT352" s="545"/>
      <c r="DBU352" s="550"/>
      <c r="DBV352" s="545"/>
      <c r="DBW352" s="550"/>
      <c r="DBX352" s="545"/>
      <c r="DBY352" s="550"/>
      <c r="DBZ352" s="545"/>
      <c r="DCA352" s="550"/>
      <c r="DCB352" s="545"/>
      <c r="DCC352" s="550"/>
      <c r="DCD352" s="545"/>
      <c r="DCE352" s="550"/>
      <c r="DCF352" s="545"/>
      <c r="DCG352" s="550"/>
      <c r="DCH352" s="545"/>
      <c r="DCI352" s="550"/>
      <c r="DCJ352" s="545"/>
      <c r="DCK352" s="550"/>
      <c r="DCL352" s="545"/>
      <c r="DCM352" s="550"/>
      <c r="DCN352" s="545"/>
      <c r="DCO352" s="550"/>
      <c r="DCP352" s="545"/>
      <c r="DCQ352" s="550"/>
      <c r="DCR352" s="545"/>
      <c r="DCS352" s="550"/>
      <c r="DCT352" s="545"/>
      <c r="DCU352" s="550"/>
      <c r="DCV352" s="545"/>
      <c r="DCW352" s="550"/>
      <c r="DCX352" s="545"/>
      <c r="DCY352" s="550"/>
      <c r="DCZ352" s="545"/>
      <c r="DDA352" s="550"/>
      <c r="DDB352" s="545"/>
      <c r="DDC352" s="550"/>
      <c r="DDD352" s="545"/>
      <c r="DDE352" s="550"/>
      <c r="DDF352" s="545"/>
      <c r="DDG352" s="550"/>
      <c r="DDH352" s="545"/>
      <c r="DDI352" s="550"/>
      <c r="DDJ352" s="545"/>
      <c r="DDK352" s="550"/>
      <c r="DDL352" s="545"/>
      <c r="DDM352" s="550"/>
      <c r="DDN352" s="545"/>
      <c r="DDO352" s="550"/>
      <c r="DDP352" s="545"/>
      <c r="DDQ352" s="550"/>
      <c r="DDR352" s="545"/>
      <c r="DDS352" s="550"/>
      <c r="DDT352" s="545"/>
      <c r="DDU352" s="550"/>
      <c r="DDV352" s="545"/>
      <c r="DDW352" s="550"/>
      <c r="DDX352" s="545"/>
      <c r="DDY352" s="550"/>
      <c r="DDZ352" s="545"/>
      <c r="DEA352" s="550"/>
      <c r="DEB352" s="545"/>
      <c r="DEC352" s="550"/>
      <c r="DED352" s="545"/>
      <c r="DEE352" s="550"/>
      <c r="DEF352" s="545"/>
      <c r="DEG352" s="550"/>
      <c r="DEH352" s="545"/>
      <c r="DEI352" s="550"/>
      <c r="DEJ352" s="545"/>
      <c r="DEK352" s="550"/>
      <c r="DEL352" s="545"/>
      <c r="DEM352" s="550"/>
      <c r="DEN352" s="545"/>
      <c r="DEO352" s="550"/>
      <c r="DEP352" s="545"/>
      <c r="DEQ352" s="550"/>
      <c r="DER352" s="545"/>
      <c r="DES352" s="550"/>
      <c r="DET352" s="545"/>
      <c r="DEU352" s="550"/>
      <c r="DEV352" s="545"/>
      <c r="DEW352" s="550"/>
      <c r="DEX352" s="545"/>
      <c r="DEY352" s="550"/>
      <c r="DEZ352" s="545"/>
      <c r="DFA352" s="550"/>
      <c r="DFB352" s="545"/>
      <c r="DFC352" s="550"/>
      <c r="DFD352" s="545"/>
      <c r="DFE352" s="550"/>
      <c r="DFF352" s="545"/>
      <c r="DFG352" s="550"/>
      <c r="DFH352" s="545"/>
      <c r="DFI352" s="550"/>
      <c r="DFJ352" s="545"/>
      <c r="DFK352" s="550"/>
      <c r="DFL352" s="545"/>
      <c r="DFM352" s="550"/>
      <c r="DFN352" s="545"/>
      <c r="DFO352" s="550"/>
      <c r="DFP352" s="545"/>
      <c r="DFQ352" s="550"/>
      <c r="DFR352" s="545"/>
      <c r="DFS352" s="550"/>
      <c r="DFT352" s="545"/>
      <c r="DFU352" s="550"/>
      <c r="DFV352" s="545"/>
      <c r="DFW352" s="550"/>
      <c r="DFX352" s="545"/>
      <c r="DFY352" s="550"/>
      <c r="DFZ352" s="545"/>
      <c r="DGA352" s="550"/>
      <c r="DGB352" s="545"/>
      <c r="DGC352" s="550"/>
      <c r="DGD352" s="545"/>
      <c r="DGE352" s="550"/>
      <c r="DGF352" s="545"/>
      <c r="DGG352" s="550"/>
      <c r="DGH352" s="545"/>
      <c r="DGI352" s="550"/>
      <c r="DGJ352" s="545"/>
      <c r="DGK352" s="550"/>
      <c r="DGL352" s="545"/>
      <c r="DGM352" s="550"/>
      <c r="DGN352" s="545"/>
      <c r="DGO352" s="550"/>
      <c r="DGP352" s="545"/>
      <c r="DGQ352" s="550"/>
      <c r="DGR352" s="545"/>
      <c r="DGS352" s="550"/>
      <c r="DGT352" s="545"/>
      <c r="DGU352" s="550"/>
      <c r="DGV352" s="545"/>
      <c r="DGW352" s="550"/>
      <c r="DGX352" s="545"/>
      <c r="DGY352" s="550"/>
      <c r="DGZ352" s="545"/>
      <c r="DHA352" s="550"/>
      <c r="DHB352" s="545"/>
      <c r="DHC352" s="550"/>
      <c r="DHD352" s="545"/>
      <c r="DHE352" s="550"/>
      <c r="DHF352" s="545"/>
      <c r="DHG352" s="550"/>
      <c r="DHH352" s="545"/>
      <c r="DHI352" s="550"/>
      <c r="DHJ352" s="545"/>
      <c r="DHK352" s="550"/>
      <c r="DHL352" s="545"/>
      <c r="DHM352" s="550"/>
      <c r="DHN352" s="545"/>
      <c r="DHO352" s="550"/>
      <c r="DHP352" s="545"/>
      <c r="DHQ352" s="550"/>
      <c r="DHR352" s="545"/>
      <c r="DHS352" s="550"/>
      <c r="DHT352" s="545"/>
      <c r="DHU352" s="550"/>
      <c r="DHV352" s="545"/>
      <c r="DHW352" s="550"/>
      <c r="DHX352" s="545"/>
      <c r="DHY352" s="550"/>
      <c r="DHZ352" s="545"/>
      <c r="DIA352" s="550"/>
      <c r="DIB352" s="545"/>
      <c r="DIC352" s="550"/>
      <c r="DID352" s="545"/>
      <c r="DIE352" s="550"/>
      <c r="DIF352" s="545"/>
      <c r="DIG352" s="550"/>
      <c r="DIH352" s="545"/>
      <c r="DII352" s="550"/>
      <c r="DIJ352" s="545"/>
      <c r="DIK352" s="550"/>
      <c r="DIL352" s="545"/>
      <c r="DIM352" s="550"/>
      <c r="DIN352" s="545"/>
      <c r="DIO352" s="550"/>
      <c r="DIP352" s="545"/>
      <c r="DIQ352" s="550"/>
      <c r="DIR352" s="545"/>
      <c r="DIS352" s="550"/>
      <c r="DIT352" s="545"/>
      <c r="DIU352" s="550"/>
      <c r="DIV352" s="545"/>
      <c r="DIW352" s="550"/>
      <c r="DIX352" s="545"/>
      <c r="DIY352" s="550"/>
      <c r="DIZ352" s="545"/>
      <c r="DJA352" s="550"/>
      <c r="DJB352" s="545"/>
      <c r="DJC352" s="550"/>
      <c r="DJD352" s="545"/>
      <c r="DJE352" s="550"/>
      <c r="DJF352" s="545"/>
      <c r="DJG352" s="550"/>
      <c r="DJH352" s="545"/>
      <c r="DJI352" s="550"/>
      <c r="DJJ352" s="545"/>
      <c r="DJK352" s="550"/>
      <c r="DJL352" s="545"/>
      <c r="DJM352" s="550"/>
      <c r="DJN352" s="545"/>
      <c r="DJO352" s="550"/>
      <c r="DJP352" s="545"/>
      <c r="DJQ352" s="550"/>
      <c r="DJR352" s="545"/>
      <c r="DJS352" s="550"/>
      <c r="DJT352" s="545"/>
      <c r="DJU352" s="550"/>
      <c r="DJV352" s="545"/>
      <c r="DJW352" s="550"/>
      <c r="DJX352" s="545"/>
      <c r="DJY352" s="550"/>
      <c r="DJZ352" s="545"/>
      <c r="DKA352" s="550"/>
      <c r="DKB352" s="545"/>
      <c r="DKC352" s="550"/>
      <c r="DKD352" s="545"/>
      <c r="DKE352" s="550"/>
      <c r="DKF352" s="545"/>
      <c r="DKG352" s="550"/>
      <c r="DKH352" s="545"/>
      <c r="DKI352" s="550"/>
      <c r="DKJ352" s="545"/>
      <c r="DKK352" s="550"/>
      <c r="DKL352" s="545"/>
      <c r="DKM352" s="550"/>
      <c r="DKN352" s="545"/>
      <c r="DKO352" s="550"/>
      <c r="DKP352" s="545"/>
      <c r="DKQ352" s="550"/>
      <c r="DKR352" s="545"/>
      <c r="DKS352" s="550"/>
      <c r="DKT352" s="545"/>
      <c r="DKU352" s="550"/>
      <c r="DKV352" s="545"/>
      <c r="DKW352" s="550"/>
      <c r="DKX352" s="545"/>
      <c r="DKY352" s="550"/>
      <c r="DKZ352" s="545"/>
      <c r="DLA352" s="550"/>
      <c r="DLB352" s="545"/>
      <c r="DLC352" s="550"/>
      <c r="DLD352" s="545"/>
      <c r="DLE352" s="550"/>
      <c r="DLF352" s="545"/>
      <c r="DLG352" s="550"/>
      <c r="DLH352" s="545"/>
      <c r="DLI352" s="550"/>
      <c r="DLJ352" s="545"/>
      <c r="DLK352" s="550"/>
      <c r="DLL352" s="545"/>
      <c r="DLM352" s="550"/>
      <c r="DLN352" s="545"/>
      <c r="DLO352" s="550"/>
      <c r="DLP352" s="545"/>
      <c r="DLQ352" s="550"/>
      <c r="DLR352" s="545"/>
      <c r="DLS352" s="550"/>
      <c r="DLT352" s="545"/>
      <c r="DLU352" s="550"/>
      <c r="DLV352" s="545"/>
      <c r="DLW352" s="550"/>
      <c r="DLX352" s="545"/>
      <c r="DLY352" s="550"/>
      <c r="DLZ352" s="545"/>
      <c r="DMA352" s="550"/>
      <c r="DMB352" s="545"/>
      <c r="DMC352" s="550"/>
      <c r="DMD352" s="545"/>
      <c r="DME352" s="550"/>
      <c r="DMF352" s="545"/>
      <c r="DMG352" s="550"/>
      <c r="DMH352" s="545"/>
      <c r="DMI352" s="550"/>
      <c r="DMJ352" s="545"/>
      <c r="DMK352" s="550"/>
      <c r="DML352" s="545"/>
      <c r="DMM352" s="550"/>
      <c r="DMN352" s="545"/>
      <c r="DMO352" s="550"/>
      <c r="DMP352" s="545"/>
      <c r="DMQ352" s="550"/>
      <c r="DMR352" s="545"/>
      <c r="DMS352" s="550"/>
      <c r="DMT352" s="545"/>
      <c r="DMU352" s="550"/>
      <c r="DMV352" s="545"/>
      <c r="DMW352" s="550"/>
      <c r="DMX352" s="545"/>
      <c r="DMY352" s="550"/>
      <c r="DMZ352" s="545"/>
      <c r="DNA352" s="550"/>
      <c r="DNB352" s="545"/>
      <c r="DNC352" s="550"/>
      <c r="DND352" s="545"/>
      <c r="DNE352" s="550"/>
      <c r="DNF352" s="545"/>
      <c r="DNG352" s="550"/>
      <c r="DNH352" s="545"/>
      <c r="DNI352" s="550"/>
      <c r="DNJ352" s="545"/>
      <c r="DNK352" s="550"/>
      <c r="DNL352" s="545"/>
      <c r="DNM352" s="550"/>
      <c r="DNN352" s="545"/>
      <c r="DNO352" s="550"/>
      <c r="DNP352" s="545"/>
      <c r="DNQ352" s="550"/>
      <c r="DNR352" s="545"/>
      <c r="DNS352" s="550"/>
      <c r="DNT352" s="545"/>
      <c r="DNU352" s="550"/>
      <c r="DNV352" s="545"/>
      <c r="DNW352" s="550"/>
      <c r="DNX352" s="545"/>
      <c r="DNY352" s="550"/>
      <c r="DNZ352" s="545"/>
      <c r="DOA352" s="550"/>
      <c r="DOB352" s="545"/>
      <c r="DOC352" s="550"/>
      <c r="DOD352" s="545"/>
      <c r="DOE352" s="550"/>
      <c r="DOF352" s="545"/>
      <c r="DOG352" s="550"/>
      <c r="DOH352" s="545"/>
      <c r="DOI352" s="550"/>
      <c r="DOJ352" s="545"/>
      <c r="DOK352" s="550"/>
      <c r="DOL352" s="545"/>
      <c r="DOM352" s="550"/>
      <c r="DON352" s="545"/>
      <c r="DOO352" s="550"/>
      <c r="DOP352" s="545"/>
      <c r="DOQ352" s="550"/>
      <c r="DOR352" s="545"/>
      <c r="DOS352" s="550"/>
      <c r="DOT352" s="545"/>
      <c r="DOU352" s="550"/>
      <c r="DOV352" s="545"/>
      <c r="DOW352" s="550"/>
      <c r="DOX352" s="545"/>
      <c r="DOY352" s="550"/>
      <c r="DOZ352" s="545"/>
      <c r="DPA352" s="550"/>
      <c r="DPB352" s="545"/>
      <c r="DPC352" s="550"/>
      <c r="DPD352" s="545"/>
      <c r="DPE352" s="550"/>
      <c r="DPF352" s="545"/>
      <c r="DPG352" s="550"/>
      <c r="DPH352" s="545"/>
      <c r="DPI352" s="550"/>
      <c r="DPJ352" s="545"/>
      <c r="DPK352" s="550"/>
      <c r="DPL352" s="545"/>
      <c r="DPM352" s="550"/>
      <c r="DPN352" s="545"/>
      <c r="DPO352" s="550"/>
      <c r="DPP352" s="545"/>
      <c r="DPQ352" s="550"/>
      <c r="DPR352" s="545"/>
      <c r="DPS352" s="550"/>
      <c r="DPT352" s="545"/>
      <c r="DPU352" s="550"/>
      <c r="DPV352" s="545"/>
      <c r="DPW352" s="550"/>
      <c r="DPX352" s="545"/>
      <c r="DPY352" s="550"/>
      <c r="DPZ352" s="545"/>
      <c r="DQA352" s="550"/>
      <c r="DQB352" s="545"/>
      <c r="DQC352" s="550"/>
      <c r="DQD352" s="545"/>
      <c r="DQE352" s="550"/>
      <c r="DQF352" s="545"/>
      <c r="DQG352" s="550"/>
      <c r="DQH352" s="545"/>
      <c r="DQI352" s="550"/>
      <c r="DQJ352" s="545"/>
      <c r="DQK352" s="550"/>
      <c r="DQL352" s="545"/>
      <c r="DQM352" s="550"/>
      <c r="DQN352" s="545"/>
      <c r="DQO352" s="550"/>
      <c r="DQP352" s="545"/>
      <c r="DQQ352" s="550"/>
      <c r="DQR352" s="545"/>
      <c r="DQS352" s="550"/>
      <c r="DQT352" s="545"/>
      <c r="DQU352" s="550"/>
      <c r="DQV352" s="545"/>
      <c r="DQW352" s="550"/>
      <c r="DQX352" s="545"/>
      <c r="DQY352" s="550"/>
      <c r="DQZ352" s="545"/>
      <c r="DRA352" s="550"/>
      <c r="DRB352" s="545"/>
      <c r="DRC352" s="550"/>
      <c r="DRD352" s="545"/>
      <c r="DRE352" s="550"/>
      <c r="DRF352" s="545"/>
      <c r="DRG352" s="550"/>
      <c r="DRH352" s="545"/>
      <c r="DRI352" s="550"/>
      <c r="DRJ352" s="545"/>
      <c r="DRK352" s="550"/>
      <c r="DRL352" s="545"/>
      <c r="DRM352" s="550"/>
      <c r="DRN352" s="545"/>
      <c r="DRO352" s="550"/>
      <c r="DRP352" s="545"/>
      <c r="DRQ352" s="550"/>
      <c r="DRR352" s="545"/>
      <c r="DRS352" s="550"/>
      <c r="DRT352" s="545"/>
      <c r="DRU352" s="550"/>
      <c r="DRV352" s="545"/>
      <c r="DRW352" s="550"/>
      <c r="DRX352" s="545"/>
      <c r="DRY352" s="550"/>
      <c r="DRZ352" s="545"/>
      <c r="DSA352" s="550"/>
      <c r="DSB352" s="545"/>
      <c r="DSC352" s="550"/>
      <c r="DSD352" s="545"/>
      <c r="DSE352" s="550"/>
      <c r="DSF352" s="545"/>
      <c r="DSG352" s="550"/>
      <c r="DSH352" s="545"/>
      <c r="DSI352" s="550"/>
      <c r="DSJ352" s="545"/>
      <c r="DSK352" s="550"/>
      <c r="DSL352" s="545"/>
      <c r="DSM352" s="550"/>
      <c r="DSN352" s="545"/>
      <c r="DSO352" s="550"/>
      <c r="DSP352" s="545"/>
      <c r="DSQ352" s="550"/>
      <c r="DSR352" s="545"/>
      <c r="DSS352" s="550"/>
      <c r="DST352" s="545"/>
      <c r="DSU352" s="550"/>
      <c r="DSV352" s="545"/>
      <c r="DSW352" s="550"/>
      <c r="DSX352" s="545"/>
      <c r="DSY352" s="550"/>
      <c r="DSZ352" s="545"/>
      <c r="DTA352" s="550"/>
      <c r="DTB352" s="545"/>
      <c r="DTC352" s="550"/>
      <c r="DTD352" s="545"/>
      <c r="DTE352" s="550"/>
      <c r="DTF352" s="545"/>
      <c r="DTG352" s="550"/>
      <c r="DTH352" s="545"/>
      <c r="DTI352" s="550"/>
      <c r="DTJ352" s="545"/>
      <c r="DTK352" s="550"/>
      <c r="DTL352" s="545"/>
      <c r="DTM352" s="550"/>
      <c r="DTN352" s="545"/>
      <c r="DTO352" s="550"/>
      <c r="DTP352" s="545"/>
      <c r="DTQ352" s="550"/>
      <c r="DTR352" s="545"/>
      <c r="DTS352" s="550"/>
      <c r="DTT352" s="545"/>
      <c r="DTU352" s="550"/>
      <c r="DTV352" s="545"/>
      <c r="DTW352" s="550"/>
      <c r="DTX352" s="545"/>
      <c r="DTY352" s="550"/>
      <c r="DTZ352" s="545"/>
      <c r="DUA352" s="550"/>
      <c r="DUB352" s="545"/>
      <c r="DUC352" s="550"/>
      <c r="DUD352" s="545"/>
      <c r="DUE352" s="550"/>
      <c r="DUF352" s="545"/>
      <c r="DUG352" s="550"/>
      <c r="DUH352" s="545"/>
      <c r="DUI352" s="550"/>
      <c r="DUJ352" s="545"/>
      <c r="DUK352" s="550"/>
      <c r="DUL352" s="545"/>
      <c r="DUM352" s="550"/>
      <c r="DUN352" s="545"/>
      <c r="DUO352" s="550"/>
      <c r="DUP352" s="545"/>
      <c r="DUQ352" s="550"/>
      <c r="DUR352" s="545"/>
      <c r="DUS352" s="550"/>
      <c r="DUT352" s="545"/>
      <c r="DUU352" s="550"/>
      <c r="DUV352" s="545"/>
      <c r="DUW352" s="550"/>
      <c r="DUX352" s="545"/>
      <c r="DUY352" s="550"/>
      <c r="DUZ352" s="545"/>
      <c r="DVA352" s="550"/>
      <c r="DVB352" s="545"/>
      <c r="DVC352" s="550"/>
      <c r="DVD352" s="545"/>
      <c r="DVE352" s="550"/>
      <c r="DVF352" s="545"/>
      <c r="DVG352" s="550"/>
      <c r="DVH352" s="545"/>
      <c r="DVI352" s="550"/>
      <c r="DVJ352" s="545"/>
      <c r="DVK352" s="550"/>
      <c r="DVL352" s="545"/>
      <c r="DVM352" s="550"/>
      <c r="DVN352" s="545"/>
      <c r="DVO352" s="550"/>
      <c r="DVP352" s="545"/>
      <c r="DVQ352" s="550"/>
      <c r="DVR352" s="545"/>
      <c r="DVS352" s="550"/>
      <c r="DVT352" s="545"/>
      <c r="DVU352" s="550"/>
      <c r="DVV352" s="545"/>
      <c r="DVW352" s="550"/>
      <c r="DVX352" s="545"/>
      <c r="DVY352" s="550"/>
      <c r="DVZ352" s="545"/>
      <c r="DWA352" s="550"/>
      <c r="DWB352" s="545"/>
      <c r="DWC352" s="550"/>
      <c r="DWD352" s="545"/>
      <c r="DWE352" s="550"/>
      <c r="DWF352" s="545"/>
      <c r="DWG352" s="550"/>
      <c r="DWH352" s="545"/>
      <c r="DWI352" s="550"/>
      <c r="DWJ352" s="545"/>
      <c r="DWK352" s="550"/>
      <c r="DWL352" s="545"/>
      <c r="DWM352" s="550"/>
      <c r="DWN352" s="545"/>
      <c r="DWO352" s="550"/>
      <c r="DWP352" s="545"/>
      <c r="DWQ352" s="550"/>
      <c r="DWR352" s="545"/>
      <c r="DWS352" s="550"/>
      <c r="DWT352" s="545"/>
      <c r="DWU352" s="550"/>
      <c r="DWV352" s="545"/>
      <c r="DWW352" s="550"/>
      <c r="DWX352" s="545"/>
      <c r="DWY352" s="550"/>
      <c r="DWZ352" s="545"/>
      <c r="DXA352" s="550"/>
      <c r="DXB352" s="545"/>
      <c r="DXC352" s="550"/>
      <c r="DXD352" s="545"/>
      <c r="DXE352" s="550"/>
      <c r="DXF352" s="545"/>
      <c r="DXG352" s="550"/>
      <c r="DXH352" s="545"/>
      <c r="DXI352" s="550"/>
      <c r="DXJ352" s="545"/>
      <c r="DXK352" s="550"/>
      <c r="DXL352" s="545"/>
      <c r="DXM352" s="550"/>
      <c r="DXN352" s="545"/>
      <c r="DXO352" s="550"/>
      <c r="DXP352" s="545"/>
      <c r="DXQ352" s="550"/>
      <c r="DXR352" s="545"/>
      <c r="DXS352" s="550"/>
      <c r="DXT352" s="545"/>
      <c r="DXU352" s="550"/>
      <c r="DXV352" s="545"/>
      <c r="DXW352" s="550"/>
      <c r="DXX352" s="545"/>
      <c r="DXY352" s="550"/>
      <c r="DXZ352" s="545"/>
      <c r="DYA352" s="550"/>
      <c r="DYB352" s="545"/>
      <c r="DYC352" s="550"/>
      <c r="DYD352" s="545"/>
      <c r="DYE352" s="550"/>
      <c r="DYF352" s="545"/>
      <c r="DYG352" s="550"/>
      <c r="DYH352" s="545"/>
      <c r="DYI352" s="550"/>
      <c r="DYJ352" s="545"/>
      <c r="DYK352" s="550"/>
      <c r="DYL352" s="545"/>
      <c r="DYM352" s="550"/>
      <c r="DYN352" s="545"/>
      <c r="DYO352" s="550"/>
      <c r="DYP352" s="545"/>
      <c r="DYQ352" s="550"/>
      <c r="DYR352" s="545"/>
      <c r="DYS352" s="550"/>
      <c r="DYT352" s="545"/>
      <c r="DYU352" s="550"/>
      <c r="DYV352" s="545"/>
      <c r="DYW352" s="550"/>
      <c r="DYX352" s="545"/>
      <c r="DYY352" s="550"/>
      <c r="DYZ352" s="545"/>
      <c r="DZA352" s="550"/>
      <c r="DZB352" s="545"/>
      <c r="DZC352" s="550"/>
      <c r="DZD352" s="545"/>
      <c r="DZE352" s="550"/>
      <c r="DZF352" s="545"/>
      <c r="DZG352" s="550"/>
      <c r="DZH352" s="545"/>
      <c r="DZI352" s="550"/>
      <c r="DZJ352" s="545"/>
      <c r="DZK352" s="550"/>
      <c r="DZL352" s="545"/>
      <c r="DZM352" s="550"/>
      <c r="DZN352" s="545"/>
      <c r="DZO352" s="550"/>
      <c r="DZP352" s="545"/>
      <c r="DZQ352" s="550"/>
      <c r="DZR352" s="545"/>
      <c r="DZS352" s="550"/>
      <c r="DZT352" s="545"/>
      <c r="DZU352" s="550"/>
      <c r="DZV352" s="545"/>
      <c r="DZW352" s="550"/>
      <c r="DZX352" s="545"/>
      <c r="DZY352" s="550"/>
      <c r="DZZ352" s="545"/>
      <c r="EAA352" s="550"/>
      <c r="EAB352" s="545"/>
      <c r="EAC352" s="550"/>
      <c r="EAD352" s="545"/>
      <c r="EAE352" s="550"/>
      <c r="EAF352" s="545"/>
      <c r="EAG352" s="550"/>
      <c r="EAH352" s="545"/>
      <c r="EAI352" s="550"/>
      <c r="EAJ352" s="545"/>
      <c r="EAK352" s="550"/>
      <c r="EAL352" s="545"/>
      <c r="EAM352" s="550"/>
      <c r="EAN352" s="545"/>
      <c r="EAO352" s="550"/>
      <c r="EAP352" s="545"/>
      <c r="EAQ352" s="550"/>
      <c r="EAR352" s="545"/>
      <c r="EAS352" s="550"/>
      <c r="EAT352" s="545"/>
      <c r="EAU352" s="550"/>
      <c r="EAV352" s="545"/>
      <c r="EAW352" s="550"/>
      <c r="EAX352" s="545"/>
      <c r="EAY352" s="550"/>
      <c r="EAZ352" s="545"/>
      <c r="EBA352" s="550"/>
      <c r="EBB352" s="545"/>
      <c r="EBC352" s="550"/>
      <c r="EBD352" s="545"/>
      <c r="EBE352" s="550"/>
      <c r="EBF352" s="545"/>
      <c r="EBG352" s="550"/>
      <c r="EBH352" s="545"/>
      <c r="EBI352" s="550"/>
      <c r="EBJ352" s="545"/>
      <c r="EBK352" s="550"/>
      <c r="EBL352" s="545"/>
      <c r="EBM352" s="550"/>
      <c r="EBN352" s="545"/>
      <c r="EBO352" s="550"/>
      <c r="EBP352" s="545"/>
      <c r="EBQ352" s="550"/>
      <c r="EBR352" s="545"/>
      <c r="EBS352" s="550"/>
      <c r="EBT352" s="545"/>
      <c r="EBU352" s="550"/>
      <c r="EBV352" s="545"/>
      <c r="EBW352" s="550"/>
      <c r="EBX352" s="545"/>
      <c r="EBY352" s="550"/>
      <c r="EBZ352" s="545"/>
      <c r="ECA352" s="550"/>
      <c r="ECB352" s="545"/>
      <c r="ECC352" s="550"/>
      <c r="ECD352" s="545"/>
      <c r="ECE352" s="550"/>
      <c r="ECF352" s="545"/>
      <c r="ECG352" s="550"/>
      <c r="ECH352" s="545"/>
      <c r="ECI352" s="550"/>
      <c r="ECJ352" s="545"/>
      <c r="ECK352" s="550"/>
      <c r="ECL352" s="545"/>
      <c r="ECM352" s="550"/>
      <c r="ECN352" s="545"/>
      <c r="ECO352" s="550"/>
      <c r="ECP352" s="545"/>
      <c r="ECQ352" s="550"/>
      <c r="ECR352" s="545"/>
      <c r="ECS352" s="550"/>
      <c r="ECT352" s="545"/>
      <c r="ECU352" s="550"/>
      <c r="ECV352" s="545"/>
      <c r="ECW352" s="550"/>
      <c r="ECX352" s="545"/>
      <c r="ECY352" s="550"/>
      <c r="ECZ352" s="545"/>
      <c r="EDA352" s="550"/>
      <c r="EDB352" s="545"/>
      <c r="EDC352" s="550"/>
      <c r="EDD352" s="545"/>
      <c r="EDE352" s="550"/>
      <c r="EDF352" s="545"/>
      <c r="EDG352" s="550"/>
      <c r="EDH352" s="545"/>
      <c r="EDI352" s="550"/>
      <c r="EDJ352" s="545"/>
      <c r="EDK352" s="550"/>
      <c r="EDL352" s="545"/>
      <c r="EDM352" s="550"/>
      <c r="EDN352" s="545"/>
      <c r="EDO352" s="550"/>
      <c r="EDP352" s="545"/>
      <c r="EDQ352" s="550"/>
      <c r="EDR352" s="545"/>
      <c r="EDS352" s="550"/>
      <c r="EDT352" s="545"/>
      <c r="EDU352" s="550"/>
      <c r="EDV352" s="545"/>
      <c r="EDW352" s="550"/>
      <c r="EDX352" s="545"/>
      <c r="EDY352" s="550"/>
      <c r="EDZ352" s="545"/>
      <c r="EEA352" s="550"/>
      <c r="EEB352" s="545"/>
      <c r="EEC352" s="550"/>
      <c r="EED352" s="545"/>
      <c r="EEE352" s="550"/>
      <c r="EEF352" s="545"/>
      <c r="EEG352" s="550"/>
      <c r="EEH352" s="545"/>
      <c r="EEI352" s="550"/>
      <c r="EEJ352" s="545"/>
      <c r="EEK352" s="550"/>
      <c r="EEL352" s="545"/>
      <c r="EEM352" s="550"/>
      <c r="EEN352" s="545"/>
      <c r="EEO352" s="550"/>
      <c r="EEP352" s="545"/>
      <c r="EEQ352" s="550"/>
      <c r="EER352" s="545"/>
      <c r="EES352" s="550"/>
      <c r="EET352" s="545"/>
      <c r="EEU352" s="550"/>
      <c r="EEV352" s="545"/>
      <c r="EEW352" s="550"/>
      <c r="EEX352" s="545"/>
      <c r="EEY352" s="550"/>
      <c r="EEZ352" s="545"/>
      <c r="EFA352" s="550"/>
      <c r="EFB352" s="545"/>
      <c r="EFC352" s="550"/>
      <c r="EFD352" s="545"/>
      <c r="EFE352" s="550"/>
      <c r="EFF352" s="545"/>
      <c r="EFG352" s="550"/>
      <c r="EFH352" s="545"/>
      <c r="EFI352" s="550"/>
      <c r="EFJ352" s="545"/>
      <c r="EFK352" s="550"/>
      <c r="EFL352" s="545"/>
      <c r="EFM352" s="550"/>
      <c r="EFN352" s="545"/>
      <c r="EFO352" s="550"/>
      <c r="EFP352" s="545"/>
      <c r="EFQ352" s="550"/>
      <c r="EFR352" s="545"/>
      <c r="EFS352" s="550"/>
      <c r="EFT352" s="545"/>
      <c r="EFU352" s="550"/>
      <c r="EFV352" s="545"/>
      <c r="EFW352" s="550"/>
      <c r="EFX352" s="545"/>
      <c r="EFY352" s="550"/>
      <c r="EFZ352" s="545"/>
      <c r="EGA352" s="550"/>
      <c r="EGB352" s="545"/>
      <c r="EGC352" s="550"/>
      <c r="EGD352" s="545"/>
      <c r="EGE352" s="550"/>
      <c r="EGF352" s="545"/>
      <c r="EGG352" s="550"/>
      <c r="EGH352" s="545"/>
      <c r="EGI352" s="550"/>
      <c r="EGJ352" s="545"/>
      <c r="EGK352" s="550"/>
      <c r="EGL352" s="545"/>
      <c r="EGM352" s="550"/>
      <c r="EGN352" s="545"/>
      <c r="EGO352" s="550"/>
      <c r="EGP352" s="545"/>
      <c r="EGQ352" s="550"/>
      <c r="EGR352" s="545"/>
      <c r="EGS352" s="550"/>
      <c r="EGT352" s="545"/>
      <c r="EGU352" s="550"/>
      <c r="EGV352" s="545"/>
      <c r="EGW352" s="550"/>
      <c r="EGX352" s="545"/>
      <c r="EGY352" s="550"/>
      <c r="EGZ352" s="545"/>
      <c r="EHA352" s="550"/>
      <c r="EHB352" s="545"/>
      <c r="EHC352" s="550"/>
      <c r="EHD352" s="545"/>
      <c r="EHE352" s="550"/>
      <c r="EHF352" s="545"/>
      <c r="EHG352" s="550"/>
      <c r="EHH352" s="545"/>
      <c r="EHI352" s="550"/>
      <c r="EHJ352" s="545"/>
      <c r="EHK352" s="550"/>
      <c r="EHL352" s="545"/>
      <c r="EHM352" s="550"/>
      <c r="EHN352" s="545"/>
      <c r="EHO352" s="550"/>
      <c r="EHP352" s="545"/>
      <c r="EHQ352" s="550"/>
      <c r="EHR352" s="545"/>
      <c r="EHS352" s="550"/>
      <c r="EHT352" s="545"/>
      <c r="EHU352" s="550"/>
      <c r="EHV352" s="545"/>
      <c r="EHW352" s="550"/>
      <c r="EHX352" s="545"/>
      <c r="EHY352" s="550"/>
      <c r="EHZ352" s="545"/>
      <c r="EIA352" s="550"/>
      <c r="EIB352" s="545"/>
      <c r="EIC352" s="550"/>
      <c r="EID352" s="545"/>
      <c r="EIE352" s="550"/>
      <c r="EIF352" s="545"/>
      <c r="EIG352" s="550"/>
      <c r="EIH352" s="545"/>
      <c r="EII352" s="550"/>
      <c r="EIJ352" s="545"/>
      <c r="EIK352" s="550"/>
      <c r="EIL352" s="545"/>
      <c r="EIM352" s="550"/>
      <c r="EIN352" s="545"/>
      <c r="EIO352" s="550"/>
      <c r="EIP352" s="545"/>
      <c r="EIQ352" s="550"/>
      <c r="EIR352" s="545"/>
      <c r="EIS352" s="550"/>
      <c r="EIT352" s="545"/>
      <c r="EIU352" s="550"/>
      <c r="EIV352" s="545"/>
      <c r="EIW352" s="550"/>
      <c r="EIX352" s="545"/>
      <c r="EIY352" s="550"/>
      <c r="EIZ352" s="545"/>
      <c r="EJA352" s="550"/>
      <c r="EJB352" s="545"/>
      <c r="EJC352" s="550"/>
      <c r="EJD352" s="545"/>
      <c r="EJE352" s="550"/>
      <c r="EJF352" s="545"/>
      <c r="EJG352" s="550"/>
      <c r="EJH352" s="545"/>
      <c r="EJI352" s="550"/>
      <c r="EJJ352" s="545"/>
      <c r="EJK352" s="550"/>
      <c r="EJL352" s="545"/>
      <c r="EJM352" s="550"/>
      <c r="EJN352" s="545"/>
      <c r="EJO352" s="550"/>
      <c r="EJP352" s="545"/>
      <c r="EJQ352" s="550"/>
      <c r="EJR352" s="545"/>
      <c r="EJS352" s="550"/>
      <c r="EJT352" s="545"/>
      <c r="EJU352" s="550"/>
      <c r="EJV352" s="545"/>
      <c r="EJW352" s="550"/>
      <c r="EJX352" s="545"/>
      <c r="EJY352" s="550"/>
      <c r="EJZ352" s="545"/>
      <c r="EKA352" s="550"/>
      <c r="EKB352" s="545"/>
      <c r="EKC352" s="550"/>
      <c r="EKD352" s="545"/>
      <c r="EKE352" s="550"/>
      <c r="EKF352" s="545"/>
      <c r="EKG352" s="550"/>
      <c r="EKH352" s="545"/>
      <c r="EKI352" s="550"/>
      <c r="EKJ352" s="545"/>
      <c r="EKK352" s="550"/>
      <c r="EKL352" s="545"/>
      <c r="EKM352" s="550"/>
      <c r="EKN352" s="545"/>
      <c r="EKO352" s="550"/>
      <c r="EKP352" s="545"/>
      <c r="EKQ352" s="550"/>
      <c r="EKR352" s="545"/>
      <c r="EKS352" s="550"/>
      <c r="EKT352" s="545"/>
      <c r="EKU352" s="550"/>
      <c r="EKV352" s="545"/>
      <c r="EKW352" s="550"/>
      <c r="EKX352" s="545"/>
      <c r="EKY352" s="550"/>
      <c r="EKZ352" s="545"/>
      <c r="ELA352" s="550"/>
      <c r="ELB352" s="545"/>
      <c r="ELC352" s="550"/>
      <c r="ELD352" s="545"/>
      <c r="ELE352" s="550"/>
      <c r="ELF352" s="545"/>
      <c r="ELG352" s="550"/>
      <c r="ELH352" s="545"/>
      <c r="ELI352" s="550"/>
      <c r="ELJ352" s="545"/>
      <c r="ELK352" s="550"/>
      <c r="ELL352" s="545"/>
      <c r="ELM352" s="550"/>
      <c r="ELN352" s="545"/>
      <c r="ELO352" s="550"/>
      <c r="ELP352" s="545"/>
      <c r="ELQ352" s="550"/>
      <c r="ELR352" s="545"/>
      <c r="ELS352" s="550"/>
      <c r="ELT352" s="545"/>
      <c r="ELU352" s="550"/>
      <c r="ELV352" s="545"/>
      <c r="ELW352" s="550"/>
      <c r="ELX352" s="545"/>
      <c r="ELY352" s="550"/>
      <c r="ELZ352" s="545"/>
      <c r="EMA352" s="550"/>
      <c r="EMB352" s="545"/>
      <c r="EMC352" s="550"/>
      <c r="EMD352" s="545"/>
      <c r="EME352" s="550"/>
      <c r="EMF352" s="545"/>
      <c r="EMG352" s="550"/>
      <c r="EMH352" s="545"/>
      <c r="EMI352" s="550"/>
      <c r="EMJ352" s="545"/>
      <c r="EMK352" s="550"/>
      <c r="EML352" s="545"/>
      <c r="EMM352" s="550"/>
      <c r="EMN352" s="545"/>
      <c r="EMO352" s="550"/>
      <c r="EMP352" s="545"/>
      <c r="EMQ352" s="550"/>
      <c r="EMR352" s="545"/>
      <c r="EMS352" s="550"/>
      <c r="EMT352" s="545"/>
      <c r="EMU352" s="550"/>
      <c r="EMV352" s="545"/>
      <c r="EMW352" s="550"/>
      <c r="EMX352" s="545"/>
      <c r="EMY352" s="550"/>
      <c r="EMZ352" s="545"/>
      <c r="ENA352" s="550"/>
      <c r="ENB352" s="545"/>
      <c r="ENC352" s="550"/>
      <c r="END352" s="545"/>
      <c r="ENE352" s="550"/>
      <c r="ENF352" s="545"/>
      <c r="ENG352" s="550"/>
      <c r="ENH352" s="545"/>
      <c r="ENI352" s="550"/>
      <c r="ENJ352" s="545"/>
      <c r="ENK352" s="550"/>
      <c r="ENL352" s="545"/>
      <c r="ENM352" s="550"/>
      <c r="ENN352" s="545"/>
      <c r="ENO352" s="550"/>
      <c r="ENP352" s="545"/>
      <c r="ENQ352" s="550"/>
      <c r="ENR352" s="545"/>
      <c r="ENS352" s="550"/>
      <c r="ENT352" s="545"/>
      <c r="ENU352" s="550"/>
      <c r="ENV352" s="545"/>
      <c r="ENW352" s="550"/>
      <c r="ENX352" s="545"/>
      <c r="ENY352" s="550"/>
      <c r="ENZ352" s="545"/>
      <c r="EOA352" s="550"/>
      <c r="EOB352" s="545"/>
      <c r="EOC352" s="550"/>
      <c r="EOD352" s="545"/>
      <c r="EOE352" s="550"/>
      <c r="EOF352" s="545"/>
      <c r="EOG352" s="550"/>
      <c r="EOH352" s="545"/>
      <c r="EOI352" s="550"/>
      <c r="EOJ352" s="545"/>
      <c r="EOK352" s="550"/>
      <c r="EOL352" s="545"/>
      <c r="EOM352" s="550"/>
      <c r="EON352" s="545"/>
      <c r="EOO352" s="550"/>
      <c r="EOP352" s="545"/>
      <c r="EOQ352" s="550"/>
      <c r="EOR352" s="545"/>
      <c r="EOS352" s="550"/>
      <c r="EOT352" s="545"/>
      <c r="EOU352" s="550"/>
      <c r="EOV352" s="545"/>
      <c r="EOW352" s="550"/>
      <c r="EOX352" s="545"/>
      <c r="EOY352" s="550"/>
      <c r="EOZ352" s="545"/>
      <c r="EPA352" s="550"/>
      <c r="EPB352" s="545"/>
      <c r="EPC352" s="550"/>
      <c r="EPD352" s="545"/>
      <c r="EPE352" s="550"/>
      <c r="EPF352" s="545"/>
      <c r="EPG352" s="550"/>
      <c r="EPH352" s="545"/>
      <c r="EPI352" s="550"/>
      <c r="EPJ352" s="545"/>
      <c r="EPK352" s="550"/>
      <c r="EPL352" s="545"/>
      <c r="EPM352" s="550"/>
      <c r="EPN352" s="545"/>
      <c r="EPO352" s="550"/>
      <c r="EPP352" s="545"/>
      <c r="EPQ352" s="550"/>
      <c r="EPR352" s="545"/>
      <c r="EPS352" s="550"/>
      <c r="EPT352" s="545"/>
      <c r="EPU352" s="550"/>
      <c r="EPV352" s="545"/>
      <c r="EPW352" s="550"/>
      <c r="EPX352" s="545"/>
      <c r="EPY352" s="550"/>
      <c r="EPZ352" s="545"/>
      <c r="EQA352" s="550"/>
      <c r="EQB352" s="545"/>
      <c r="EQC352" s="550"/>
      <c r="EQD352" s="545"/>
      <c r="EQE352" s="550"/>
      <c r="EQF352" s="545"/>
      <c r="EQG352" s="550"/>
      <c r="EQH352" s="545"/>
      <c r="EQI352" s="550"/>
      <c r="EQJ352" s="545"/>
      <c r="EQK352" s="550"/>
      <c r="EQL352" s="545"/>
      <c r="EQM352" s="550"/>
      <c r="EQN352" s="545"/>
      <c r="EQO352" s="550"/>
      <c r="EQP352" s="545"/>
      <c r="EQQ352" s="550"/>
      <c r="EQR352" s="545"/>
      <c r="EQS352" s="550"/>
      <c r="EQT352" s="545"/>
      <c r="EQU352" s="550"/>
      <c r="EQV352" s="545"/>
      <c r="EQW352" s="550"/>
      <c r="EQX352" s="545"/>
      <c r="EQY352" s="550"/>
      <c r="EQZ352" s="545"/>
      <c r="ERA352" s="550"/>
      <c r="ERB352" s="545"/>
      <c r="ERC352" s="550"/>
      <c r="ERD352" s="545"/>
      <c r="ERE352" s="550"/>
      <c r="ERF352" s="545"/>
      <c r="ERG352" s="550"/>
      <c r="ERH352" s="545"/>
      <c r="ERI352" s="550"/>
      <c r="ERJ352" s="545"/>
      <c r="ERK352" s="550"/>
      <c r="ERL352" s="545"/>
      <c r="ERM352" s="550"/>
      <c r="ERN352" s="545"/>
      <c r="ERO352" s="550"/>
      <c r="ERP352" s="545"/>
      <c r="ERQ352" s="550"/>
      <c r="ERR352" s="545"/>
      <c r="ERS352" s="550"/>
      <c r="ERT352" s="545"/>
      <c r="ERU352" s="550"/>
      <c r="ERV352" s="545"/>
      <c r="ERW352" s="550"/>
      <c r="ERX352" s="545"/>
      <c r="ERY352" s="550"/>
      <c r="ERZ352" s="545"/>
      <c r="ESA352" s="550"/>
      <c r="ESB352" s="545"/>
      <c r="ESC352" s="550"/>
      <c r="ESD352" s="545"/>
      <c r="ESE352" s="550"/>
      <c r="ESF352" s="545"/>
      <c r="ESG352" s="550"/>
      <c r="ESH352" s="545"/>
      <c r="ESI352" s="550"/>
      <c r="ESJ352" s="545"/>
      <c r="ESK352" s="550"/>
      <c r="ESL352" s="545"/>
      <c r="ESM352" s="550"/>
      <c r="ESN352" s="545"/>
      <c r="ESO352" s="550"/>
      <c r="ESP352" s="545"/>
      <c r="ESQ352" s="550"/>
      <c r="ESR352" s="545"/>
      <c r="ESS352" s="550"/>
      <c r="EST352" s="545"/>
      <c r="ESU352" s="550"/>
      <c r="ESV352" s="545"/>
      <c r="ESW352" s="550"/>
      <c r="ESX352" s="545"/>
      <c r="ESY352" s="550"/>
      <c r="ESZ352" s="545"/>
      <c r="ETA352" s="550"/>
      <c r="ETB352" s="545"/>
      <c r="ETC352" s="550"/>
      <c r="ETD352" s="545"/>
      <c r="ETE352" s="550"/>
      <c r="ETF352" s="545"/>
      <c r="ETG352" s="550"/>
      <c r="ETH352" s="545"/>
      <c r="ETI352" s="550"/>
      <c r="ETJ352" s="545"/>
      <c r="ETK352" s="550"/>
      <c r="ETL352" s="545"/>
      <c r="ETM352" s="550"/>
      <c r="ETN352" s="545"/>
      <c r="ETO352" s="550"/>
      <c r="ETP352" s="545"/>
      <c r="ETQ352" s="550"/>
      <c r="ETR352" s="545"/>
      <c r="ETS352" s="550"/>
      <c r="ETT352" s="545"/>
      <c r="ETU352" s="550"/>
      <c r="ETV352" s="545"/>
      <c r="ETW352" s="550"/>
      <c r="ETX352" s="545"/>
      <c r="ETY352" s="550"/>
      <c r="ETZ352" s="545"/>
      <c r="EUA352" s="550"/>
      <c r="EUB352" s="545"/>
      <c r="EUC352" s="550"/>
      <c r="EUD352" s="545"/>
      <c r="EUE352" s="550"/>
      <c r="EUF352" s="545"/>
      <c r="EUG352" s="550"/>
      <c r="EUH352" s="545"/>
      <c r="EUI352" s="550"/>
      <c r="EUJ352" s="545"/>
      <c r="EUK352" s="550"/>
      <c r="EUL352" s="545"/>
      <c r="EUM352" s="550"/>
      <c r="EUN352" s="545"/>
      <c r="EUO352" s="550"/>
      <c r="EUP352" s="545"/>
      <c r="EUQ352" s="550"/>
      <c r="EUR352" s="545"/>
      <c r="EUS352" s="550"/>
      <c r="EUT352" s="545"/>
      <c r="EUU352" s="550"/>
      <c r="EUV352" s="545"/>
      <c r="EUW352" s="550"/>
      <c r="EUX352" s="545"/>
      <c r="EUY352" s="550"/>
      <c r="EUZ352" s="545"/>
      <c r="EVA352" s="550"/>
      <c r="EVB352" s="545"/>
      <c r="EVC352" s="550"/>
      <c r="EVD352" s="545"/>
      <c r="EVE352" s="550"/>
      <c r="EVF352" s="545"/>
      <c r="EVG352" s="550"/>
      <c r="EVH352" s="545"/>
      <c r="EVI352" s="550"/>
      <c r="EVJ352" s="545"/>
      <c r="EVK352" s="550"/>
      <c r="EVL352" s="545"/>
      <c r="EVM352" s="550"/>
      <c r="EVN352" s="545"/>
      <c r="EVO352" s="550"/>
      <c r="EVP352" s="545"/>
      <c r="EVQ352" s="550"/>
      <c r="EVR352" s="545"/>
      <c r="EVS352" s="550"/>
      <c r="EVT352" s="545"/>
      <c r="EVU352" s="550"/>
      <c r="EVV352" s="545"/>
      <c r="EVW352" s="550"/>
      <c r="EVX352" s="545"/>
      <c r="EVY352" s="550"/>
      <c r="EVZ352" s="545"/>
      <c r="EWA352" s="550"/>
      <c r="EWB352" s="545"/>
      <c r="EWC352" s="550"/>
      <c r="EWD352" s="545"/>
      <c r="EWE352" s="550"/>
      <c r="EWF352" s="545"/>
      <c r="EWG352" s="550"/>
      <c r="EWH352" s="545"/>
      <c r="EWI352" s="550"/>
      <c r="EWJ352" s="545"/>
      <c r="EWK352" s="550"/>
      <c r="EWL352" s="545"/>
      <c r="EWM352" s="550"/>
      <c r="EWN352" s="545"/>
      <c r="EWO352" s="550"/>
      <c r="EWP352" s="545"/>
      <c r="EWQ352" s="550"/>
      <c r="EWR352" s="545"/>
      <c r="EWS352" s="550"/>
      <c r="EWT352" s="545"/>
      <c r="EWU352" s="550"/>
      <c r="EWV352" s="545"/>
      <c r="EWW352" s="550"/>
      <c r="EWX352" s="545"/>
      <c r="EWY352" s="550"/>
      <c r="EWZ352" s="545"/>
      <c r="EXA352" s="550"/>
      <c r="EXB352" s="545"/>
      <c r="EXC352" s="550"/>
      <c r="EXD352" s="545"/>
      <c r="EXE352" s="550"/>
      <c r="EXF352" s="545"/>
      <c r="EXG352" s="550"/>
      <c r="EXH352" s="545"/>
      <c r="EXI352" s="550"/>
      <c r="EXJ352" s="545"/>
      <c r="EXK352" s="550"/>
      <c r="EXL352" s="545"/>
      <c r="EXM352" s="550"/>
      <c r="EXN352" s="545"/>
      <c r="EXO352" s="550"/>
      <c r="EXP352" s="545"/>
      <c r="EXQ352" s="550"/>
      <c r="EXR352" s="545"/>
      <c r="EXS352" s="550"/>
      <c r="EXT352" s="545"/>
      <c r="EXU352" s="550"/>
      <c r="EXV352" s="545"/>
      <c r="EXW352" s="550"/>
      <c r="EXX352" s="545"/>
      <c r="EXY352" s="550"/>
      <c r="EXZ352" s="545"/>
      <c r="EYA352" s="550"/>
      <c r="EYB352" s="545"/>
      <c r="EYC352" s="550"/>
      <c r="EYD352" s="545"/>
      <c r="EYE352" s="550"/>
      <c r="EYF352" s="545"/>
      <c r="EYG352" s="550"/>
      <c r="EYH352" s="545"/>
      <c r="EYI352" s="550"/>
      <c r="EYJ352" s="545"/>
      <c r="EYK352" s="550"/>
      <c r="EYL352" s="545"/>
      <c r="EYM352" s="550"/>
      <c r="EYN352" s="545"/>
      <c r="EYO352" s="550"/>
      <c r="EYP352" s="545"/>
      <c r="EYQ352" s="550"/>
      <c r="EYR352" s="545"/>
      <c r="EYS352" s="550"/>
      <c r="EYT352" s="545"/>
      <c r="EYU352" s="550"/>
      <c r="EYV352" s="545"/>
      <c r="EYW352" s="550"/>
      <c r="EYX352" s="545"/>
      <c r="EYY352" s="550"/>
      <c r="EYZ352" s="545"/>
      <c r="EZA352" s="550"/>
      <c r="EZB352" s="545"/>
      <c r="EZC352" s="550"/>
      <c r="EZD352" s="545"/>
      <c r="EZE352" s="550"/>
      <c r="EZF352" s="545"/>
      <c r="EZG352" s="550"/>
      <c r="EZH352" s="545"/>
      <c r="EZI352" s="550"/>
      <c r="EZJ352" s="545"/>
      <c r="EZK352" s="550"/>
      <c r="EZL352" s="545"/>
      <c r="EZM352" s="550"/>
      <c r="EZN352" s="545"/>
      <c r="EZO352" s="550"/>
      <c r="EZP352" s="545"/>
      <c r="EZQ352" s="550"/>
      <c r="EZR352" s="545"/>
      <c r="EZS352" s="550"/>
      <c r="EZT352" s="545"/>
      <c r="EZU352" s="550"/>
      <c r="EZV352" s="545"/>
      <c r="EZW352" s="550"/>
      <c r="EZX352" s="545"/>
      <c r="EZY352" s="550"/>
      <c r="EZZ352" s="545"/>
      <c r="FAA352" s="550"/>
      <c r="FAB352" s="545"/>
      <c r="FAC352" s="550"/>
      <c r="FAD352" s="545"/>
      <c r="FAE352" s="550"/>
      <c r="FAF352" s="545"/>
      <c r="FAG352" s="550"/>
      <c r="FAH352" s="545"/>
      <c r="FAI352" s="550"/>
      <c r="FAJ352" s="545"/>
      <c r="FAK352" s="550"/>
      <c r="FAL352" s="545"/>
      <c r="FAM352" s="550"/>
      <c r="FAN352" s="545"/>
      <c r="FAO352" s="550"/>
      <c r="FAP352" s="545"/>
      <c r="FAQ352" s="550"/>
      <c r="FAR352" s="545"/>
      <c r="FAS352" s="550"/>
      <c r="FAT352" s="545"/>
      <c r="FAU352" s="550"/>
      <c r="FAV352" s="545"/>
      <c r="FAW352" s="550"/>
      <c r="FAX352" s="545"/>
      <c r="FAY352" s="550"/>
      <c r="FAZ352" s="545"/>
      <c r="FBA352" s="550"/>
      <c r="FBB352" s="545"/>
      <c r="FBC352" s="550"/>
      <c r="FBD352" s="545"/>
      <c r="FBE352" s="550"/>
      <c r="FBF352" s="545"/>
      <c r="FBG352" s="550"/>
      <c r="FBH352" s="545"/>
      <c r="FBI352" s="550"/>
      <c r="FBJ352" s="545"/>
      <c r="FBK352" s="550"/>
      <c r="FBL352" s="545"/>
      <c r="FBM352" s="550"/>
      <c r="FBN352" s="545"/>
      <c r="FBO352" s="550"/>
      <c r="FBP352" s="545"/>
      <c r="FBQ352" s="550"/>
      <c r="FBR352" s="545"/>
      <c r="FBS352" s="550"/>
      <c r="FBT352" s="545"/>
      <c r="FBU352" s="550"/>
      <c r="FBV352" s="545"/>
      <c r="FBW352" s="550"/>
      <c r="FBX352" s="545"/>
      <c r="FBY352" s="550"/>
      <c r="FBZ352" s="545"/>
      <c r="FCA352" s="550"/>
      <c r="FCB352" s="545"/>
      <c r="FCC352" s="550"/>
      <c r="FCD352" s="545"/>
      <c r="FCE352" s="550"/>
      <c r="FCF352" s="545"/>
      <c r="FCG352" s="550"/>
      <c r="FCH352" s="545"/>
      <c r="FCI352" s="550"/>
      <c r="FCJ352" s="545"/>
      <c r="FCK352" s="550"/>
      <c r="FCL352" s="545"/>
      <c r="FCM352" s="550"/>
      <c r="FCN352" s="545"/>
      <c r="FCO352" s="550"/>
      <c r="FCP352" s="545"/>
      <c r="FCQ352" s="550"/>
      <c r="FCR352" s="545"/>
      <c r="FCS352" s="550"/>
      <c r="FCT352" s="545"/>
      <c r="FCU352" s="550"/>
      <c r="FCV352" s="545"/>
      <c r="FCW352" s="550"/>
      <c r="FCX352" s="545"/>
      <c r="FCY352" s="550"/>
      <c r="FCZ352" s="545"/>
      <c r="FDA352" s="550"/>
      <c r="FDB352" s="545"/>
      <c r="FDC352" s="550"/>
      <c r="FDD352" s="545"/>
      <c r="FDE352" s="550"/>
      <c r="FDF352" s="545"/>
      <c r="FDG352" s="550"/>
      <c r="FDH352" s="545"/>
      <c r="FDI352" s="550"/>
      <c r="FDJ352" s="545"/>
      <c r="FDK352" s="550"/>
      <c r="FDL352" s="545"/>
      <c r="FDM352" s="550"/>
      <c r="FDN352" s="545"/>
      <c r="FDO352" s="550"/>
      <c r="FDP352" s="545"/>
      <c r="FDQ352" s="550"/>
      <c r="FDR352" s="545"/>
      <c r="FDS352" s="550"/>
      <c r="FDT352" s="545"/>
      <c r="FDU352" s="550"/>
      <c r="FDV352" s="545"/>
      <c r="FDW352" s="550"/>
      <c r="FDX352" s="545"/>
      <c r="FDY352" s="550"/>
      <c r="FDZ352" s="545"/>
      <c r="FEA352" s="550"/>
      <c r="FEB352" s="545"/>
      <c r="FEC352" s="550"/>
      <c r="FED352" s="545"/>
      <c r="FEE352" s="550"/>
      <c r="FEF352" s="545"/>
      <c r="FEG352" s="550"/>
      <c r="FEH352" s="545"/>
      <c r="FEI352" s="550"/>
      <c r="FEJ352" s="545"/>
      <c r="FEK352" s="550"/>
      <c r="FEL352" s="545"/>
      <c r="FEM352" s="550"/>
      <c r="FEN352" s="545"/>
      <c r="FEO352" s="550"/>
      <c r="FEP352" s="545"/>
      <c r="FEQ352" s="550"/>
      <c r="FER352" s="545"/>
      <c r="FES352" s="550"/>
      <c r="FET352" s="545"/>
      <c r="FEU352" s="550"/>
      <c r="FEV352" s="545"/>
      <c r="FEW352" s="550"/>
      <c r="FEX352" s="545"/>
      <c r="FEY352" s="550"/>
      <c r="FEZ352" s="545"/>
      <c r="FFA352" s="550"/>
      <c r="FFB352" s="545"/>
      <c r="FFC352" s="550"/>
      <c r="FFD352" s="545"/>
      <c r="FFE352" s="550"/>
      <c r="FFF352" s="545"/>
      <c r="FFG352" s="550"/>
      <c r="FFH352" s="545"/>
      <c r="FFI352" s="550"/>
      <c r="FFJ352" s="545"/>
      <c r="FFK352" s="550"/>
      <c r="FFL352" s="545"/>
      <c r="FFM352" s="550"/>
      <c r="FFN352" s="545"/>
      <c r="FFO352" s="550"/>
      <c r="FFP352" s="545"/>
      <c r="FFQ352" s="550"/>
      <c r="FFR352" s="545"/>
      <c r="FFS352" s="550"/>
      <c r="FFT352" s="545"/>
      <c r="FFU352" s="550"/>
      <c r="FFV352" s="545"/>
      <c r="FFW352" s="550"/>
      <c r="FFX352" s="545"/>
      <c r="FFY352" s="550"/>
      <c r="FFZ352" s="545"/>
      <c r="FGA352" s="550"/>
      <c r="FGB352" s="545"/>
      <c r="FGC352" s="550"/>
      <c r="FGD352" s="545"/>
      <c r="FGE352" s="550"/>
      <c r="FGF352" s="545"/>
      <c r="FGG352" s="550"/>
      <c r="FGH352" s="545"/>
      <c r="FGI352" s="550"/>
      <c r="FGJ352" s="545"/>
      <c r="FGK352" s="550"/>
      <c r="FGL352" s="545"/>
      <c r="FGM352" s="550"/>
      <c r="FGN352" s="545"/>
      <c r="FGO352" s="550"/>
      <c r="FGP352" s="545"/>
      <c r="FGQ352" s="550"/>
      <c r="FGR352" s="545"/>
      <c r="FGS352" s="550"/>
      <c r="FGT352" s="545"/>
      <c r="FGU352" s="550"/>
      <c r="FGV352" s="545"/>
      <c r="FGW352" s="550"/>
      <c r="FGX352" s="545"/>
      <c r="FGY352" s="550"/>
      <c r="FGZ352" s="545"/>
      <c r="FHA352" s="550"/>
      <c r="FHB352" s="545"/>
      <c r="FHC352" s="550"/>
      <c r="FHD352" s="545"/>
      <c r="FHE352" s="550"/>
      <c r="FHF352" s="545"/>
      <c r="FHG352" s="550"/>
      <c r="FHH352" s="545"/>
      <c r="FHI352" s="550"/>
      <c r="FHJ352" s="545"/>
      <c r="FHK352" s="550"/>
      <c r="FHL352" s="545"/>
      <c r="FHM352" s="550"/>
      <c r="FHN352" s="545"/>
      <c r="FHO352" s="550"/>
      <c r="FHP352" s="545"/>
      <c r="FHQ352" s="550"/>
      <c r="FHR352" s="545"/>
      <c r="FHS352" s="550"/>
      <c r="FHT352" s="545"/>
      <c r="FHU352" s="550"/>
      <c r="FHV352" s="545"/>
      <c r="FHW352" s="550"/>
      <c r="FHX352" s="545"/>
      <c r="FHY352" s="550"/>
      <c r="FHZ352" s="545"/>
      <c r="FIA352" s="550"/>
      <c r="FIB352" s="545"/>
      <c r="FIC352" s="550"/>
      <c r="FID352" s="545"/>
      <c r="FIE352" s="550"/>
      <c r="FIF352" s="545"/>
      <c r="FIG352" s="550"/>
      <c r="FIH352" s="545"/>
      <c r="FII352" s="550"/>
      <c r="FIJ352" s="545"/>
      <c r="FIK352" s="550"/>
      <c r="FIL352" s="545"/>
      <c r="FIM352" s="550"/>
      <c r="FIN352" s="545"/>
      <c r="FIO352" s="550"/>
      <c r="FIP352" s="545"/>
      <c r="FIQ352" s="550"/>
      <c r="FIR352" s="545"/>
      <c r="FIS352" s="550"/>
      <c r="FIT352" s="545"/>
      <c r="FIU352" s="550"/>
      <c r="FIV352" s="545"/>
      <c r="FIW352" s="550"/>
      <c r="FIX352" s="545"/>
      <c r="FIY352" s="550"/>
      <c r="FIZ352" s="545"/>
      <c r="FJA352" s="550"/>
      <c r="FJB352" s="545"/>
      <c r="FJC352" s="550"/>
      <c r="FJD352" s="545"/>
      <c r="FJE352" s="550"/>
      <c r="FJF352" s="545"/>
      <c r="FJG352" s="550"/>
      <c r="FJH352" s="545"/>
      <c r="FJI352" s="550"/>
      <c r="FJJ352" s="545"/>
      <c r="FJK352" s="550"/>
      <c r="FJL352" s="545"/>
      <c r="FJM352" s="550"/>
      <c r="FJN352" s="545"/>
      <c r="FJO352" s="550"/>
      <c r="FJP352" s="545"/>
      <c r="FJQ352" s="550"/>
      <c r="FJR352" s="545"/>
      <c r="FJS352" s="550"/>
      <c r="FJT352" s="545"/>
      <c r="FJU352" s="550"/>
      <c r="FJV352" s="545"/>
      <c r="FJW352" s="550"/>
      <c r="FJX352" s="545"/>
      <c r="FJY352" s="550"/>
      <c r="FJZ352" s="545"/>
      <c r="FKA352" s="550"/>
      <c r="FKB352" s="545"/>
      <c r="FKC352" s="550"/>
      <c r="FKD352" s="545"/>
      <c r="FKE352" s="550"/>
      <c r="FKF352" s="545"/>
      <c r="FKG352" s="550"/>
      <c r="FKH352" s="545"/>
      <c r="FKI352" s="550"/>
      <c r="FKJ352" s="545"/>
      <c r="FKK352" s="550"/>
      <c r="FKL352" s="545"/>
      <c r="FKM352" s="550"/>
      <c r="FKN352" s="545"/>
      <c r="FKO352" s="550"/>
      <c r="FKP352" s="545"/>
      <c r="FKQ352" s="550"/>
      <c r="FKR352" s="545"/>
      <c r="FKS352" s="550"/>
      <c r="FKT352" s="545"/>
      <c r="FKU352" s="550"/>
      <c r="FKV352" s="545"/>
      <c r="FKW352" s="550"/>
      <c r="FKX352" s="545"/>
      <c r="FKY352" s="550"/>
      <c r="FKZ352" s="545"/>
      <c r="FLA352" s="550"/>
      <c r="FLB352" s="545"/>
      <c r="FLC352" s="550"/>
      <c r="FLD352" s="545"/>
      <c r="FLE352" s="550"/>
      <c r="FLF352" s="545"/>
      <c r="FLG352" s="550"/>
      <c r="FLH352" s="545"/>
      <c r="FLI352" s="550"/>
      <c r="FLJ352" s="545"/>
      <c r="FLK352" s="550"/>
      <c r="FLL352" s="545"/>
      <c r="FLM352" s="550"/>
      <c r="FLN352" s="545"/>
      <c r="FLO352" s="550"/>
      <c r="FLP352" s="545"/>
      <c r="FLQ352" s="550"/>
      <c r="FLR352" s="545"/>
      <c r="FLS352" s="550"/>
      <c r="FLT352" s="545"/>
      <c r="FLU352" s="550"/>
      <c r="FLV352" s="545"/>
      <c r="FLW352" s="550"/>
      <c r="FLX352" s="545"/>
      <c r="FLY352" s="550"/>
      <c r="FLZ352" s="545"/>
      <c r="FMA352" s="550"/>
      <c r="FMB352" s="545"/>
      <c r="FMC352" s="550"/>
      <c r="FMD352" s="545"/>
      <c r="FME352" s="550"/>
      <c r="FMF352" s="545"/>
      <c r="FMG352" s="550"/>
      <c r="FMH352" s="545"/>
      <c r="FMI352" s="550"/>
      <c r="FMJ352" s="545"/>
      <c r="FMK352" s="550"/>
      <c r="FML352" s="545"/>
      <c r="FMM352" s="550"/>
      <c r="FMN352" s="545"/>
      <c r="FMO352" s="550"/>
      <c r="FMP352" s="545"/>
      <c r="FMQ352" s="550"/>
      <c r="FMR352" s="545"/>
      <c r="FMS352" s="550"/>
      <c r="FMT352" s="545"/>
      <c r="FMU352" s="550"/>
      <c r="FMV352" s="545"/>
      <c r="FMW352" s="550"/>
      <c r="FMX352" s="545"/>
      <c r="FMY352" s="550"/>
      <c r="FMZ352" s="545"/>
      <c r="FNA352" s="550"/>
      <c r="FNB352" s="545"/>
      <c r="FNC352" s="550"/>
      <c r="FND352" s="545"/>
      <c r="FNE352" s="550"/>
      <c r="FNF352" s="545"/>
      <c r="FNG352" s="550"/>
      <c r="FNH352" s="545"/>
      <c r="FNI352" s="550"/>
      <c r="FNJ352" s="545"/>
      <c r="FNK352" s="550"/>
      <c r="FNL352" s="545"/>
      <c r="FNM352" s="550"/>
      <c r="FNN352" s="545"/>
      <c r="FNO352" s="550"/>
      <c r="FNP352" s="545"/>
      <c r="FNQ352" s="550"/>
      <c r="FNR352" s="545"/>
      <c r="FNS352" s="550"/>
      <c r="FNT352" s="545"/>
      <c r="FNU352" s="550"/>
      <c r="FNV352" s="545"/>
      <c r="FNW352" s="550"/>
      <c r="FNX352" s="545"/>
      <c r="FNY352" s="550"/>
      <c r="FNZ352" s="545"/>
      <c r="FOA352" s="550"/>
      <c r="FOB352" s="545"/>
      <c r="FOC352" s="550"/>
      <c r="FOD352" s="545"/>
      <c r="FOE352" s="550"/>
      <c r="FOF352" s="545"/>
      <c r="FOG352" s="550"/>
      <c r="FOH352" s="545"/>
      <c r="FOI352" s="550"/>
      <c r="FOJ352" s="545"/>
      <c r="FOK352" s="550"/>
      <c r="FOL352" s="545"/>
      <c r="FOM352" s="550"/>
      <c r="FON352" s="545"/>
      <c r="FOO352" s="550"/>
      <c r="FOP352" s="545"/>
      <c r="FOQ352" s="550"/>
      <c r="FOR352" s="545"/>
      <c r="FOS352" s="550"/>
      <c r="FOT352" s="545"/>
      <c r="FOU352" s="550"/>
      <c r="FOV352" s="545"/>
      <c r="FOW352" s="550"/>
      <c r="FOX352" s="545"/>
      <c r="FOY352" s="550"/>
      <c r="FOZ352" s="545"/>
      <c r="FPA352" s="550"/>
      <c r="FPB352" s="545"/>
      <c r="FPC352" s="550"/>
      <c r="FPD352" s="545"/>
      <c r="FPE352" s="550"/>
      <c r="FPF352" s="545"/>
      <c r="FPG352" s="550"/>
      <c r="FPH352" s="545"/>
      <c r="FPI352" s="550"/>
      <c r="FPJ352" s="545"/>
      <c r="FPK352" s="550"/>
      <c r="FPL352" s="545"/>
      <c r="FPM352" s="550"/>
      <c r="FPN352" s="545"/>
      <c r="FPO352" s="550"/>
      <c r="FPP352" s="545"/>
      <c r="FPQ352" s="550"/>
      <c r="FPR352" s="545"/>
      <c r="FPS352" s="550"/>
      <c r="FPT352" s="545"/>
      <c r="FPU352" s="550"/>
      <c r="FPV352" s="545"/>
      <c r="FPW352" s="550"/>
      <c r="FPX352" s="545"/>
      <c r="FPY352" s="550"/>
      <c r="FPZ352" s="545"/>
      <c r="FQA352" s="550"/>
      <c r="FQB352" s="545"/>
      <c r="FQC352" s="550"/>
      <c r="FQD352" s="545"/>
      <c r="FQE352" s="550"/>
      <c r="FQF352" s="545"/>
      <c r="FQG352" s="550"/>
      <c r="FQH352" s="545"/>
      <c r="FQI352" s="550"/>
      <c r="FQJ352" s="545"/>
      <c r="FQK352" s="550"/>
      <c r="FQL352" s="545"/>
      <c r="FQM352" s="550"/>
      <c r="FQN352" s="545"/>
      <c r="FQO352" s="550"/>
      <c r="FQP352" s="545"/>
      <c r="FQQ352" s="550"/>
      <c r="FQR352" s="545"/>
      <c r="FQS352" s="550"/>
      <c r="FQT352" s="545"/>
      <c r="FQU352" s="550"/>
      <c r="FQV352" s="545"/>
      <c r="FQW352" s="550"/>
      <c r="FQX352" s="545"/>
      <c r="FQY352" s="550"/>
      <c r="FQZ352" s="545"/>
      <c r="FRA352" s="550"/>
      <c r="FRB352" s="545"/>
      <c r="FRC352" s="550"/>
      <c r="FRD352" s="545"/>
      <c r="FRE352" s="550"/>
      <c r="FRF352" s="545"/>
      <c r="FRG352" s="550"/>
      <c r="FRH352" s="545"/>
      <c r="FRI352" s="550"/>
      <c r="FRJ352" s="545"/>
      <c r="FRK352" s="550"/>
      <c r="FRL352" s="545"/>
      <c r="FRM352" s="550"/>
      <c r="FRN352" s="545"/>
      <c r="FRO352" s="550"/>
      <c r="FRP352" s="545"/>
      <c r="FRQ352" s="550"/>
      <c r="FRR352" s="545"/>
      <c r="FRS352" s="550"/>
      <c r="FRT352" s="545"/>
      <c r="FRU352" s="550"/>
      <c r="FRV352" s="545"/>
      <c r="FRW352" s="550"/>
      <c r="FRX352" s="545"/>
      <c r="FRY352" s="550"/>
      <c r="FRZ352" s="545"/>
      <c r="FSA352" s="550"/>
      <c r="FSB352" s="545"/>
      <c r="FSC352" s="550"/>
      <c r="FSD352" s="545"/>
      <c r="FSE352" s="550"/>
      <c r="FSF352" s="545"/>
      <c r="FSG352" s="550"/>
      <c r="FSH352" s="545"/>
      <c r="FSI352" s="550"/>
      <c r="FSJ352" s="545"/>
      <c r="FSK352" s="550"/>
      <c r="FSL352" s="545"/>
      <c r="FSM352" s="550"/>
      <c r="FSN352" s="545"/>
      <c r="FSO352" s="550"/>
      <c r="FSP352" s="545"/>
      <c r="FSQ352" s="550"/>
      <c r="FSR352" s="545"/>
      <c r="FSS352" s="550"/>
      <c r="FST352" s="545"/>
      <c r="FSU352" s="550"/>
      <c r="FSV352" s="545"/>
      <c r="FSW352" s="550"/>
      <c r="FSX352" s="545"/>
      <c r="FSY352" s="550"/>
      <c r="FSZ352" s="545"/>
      <c r="FTA352" s="550"/>
      <c r="FTB352" s="545"/>
      <c r="FTC352" s="550"/>
      <c r="FTD352" s="545"/>
      <c r="FTE352" s="550"/>
      <c r="FTF352" s="545"/>
      <c r="FTG352" s="550"/>
      <c r="FTH352" s="545"/>
      <c r="FTI352" s="550"/>
      <c r="FTJ352" s="545"/>
      <c r="FTK352" s="550"/>
      <c r="FTL352" s="545"/>
      <c r="FTM352" s="550"/>
      <c r="FTN352" s="545"/>
      <c r="FTO352" s="550"/>
      <c r="FTP352" s="545"/>
      <c r="FTQ352" s="550"/>
      <c r="FTR352" s="545"/>
      <c r="FTS352" s="550"/>
      <c r="FTT352" s="545"/>
      <c r="FTU352" s="550"/>
      <c r="FTV352" s="545"/>
      <c r="FTW352" s="550"/>
      <c r="FTX352" s="545"/>
      <c r="FTY352" s="550"/>
      <c r="FTZ352" s="545"/>
      <c r="FUA352" s="550"/>
      <c r="FUB352" s="545"/>
      <c r="FUC352" s="550"/>
      <c r="FUD352" s="545"/>
      <c r="FUE352" s="550"/>
      <c r="FUF352" s="545"/>
      <c r="FUG352" s="550"/>
      <c r="FUH352" s="545"/>
      <c r="FUI352" s="550"/>
      <c r="FUJ352" s="545"/>
      <c r="FUK352" s="550"/>
      <c r="FUL352" s="545"/>
      <c r="FUM352" s="550"/>
      <c r="FUN352" s="545"/>
      <c r="FUO352" s="550"/>
      <c r="FUP352" s="545"/>
      <c r="FUQ352" s="550"/>
      <c r="FUR352" s="545"/>
      <c r="FUS352" s="550"/>
      <c r="FUT352" s="545"/>
      <c r="FUU352" s="550"/>
      <c r="FUV352" s="545"/>
      <c r="FUW352" s="550"/>
      <c r="FUX352" s="545"/>
      <c r="FUY352" s="550"/>
      <c r="FUZ352" s="545"/>
      <c r="FVA352" s="550"/>
      <c r="FVB352" s="545"/>
      <c r="FVC352" s="550"/>
      <c r="FVD352" s="545"/>
      <c r="FVE352" s="550"/>
      <c r="FVF352" s="545"/>
      <c r="FVG352" s="550"/>
      <c r="FVH352" s="545"/>
      <c r="FVI352" s="550"/>
      <c r="FVJ352" s="545"/>
      <c r="FVK352" s="550"/>
      <c r="FVL352" s="545"/>
      <c r="FVM352" s="550"/>
      <c r="FVN352" s="545"/>
      <c r="FVO352" s="550"/>
      <c r="FVP352" s="545"/>
      <c r="FVQ352" s="550"/>
      <c r="FVR352" s="545"/>
      <c r="FVS352" s="550"/>
      <c r="FVT352" s="545"/>
      <c r="FVU352" s="550"/>
      <c r="FVV352" s="545"/>
      <c r="FVW352" s="550"/>
      <c r="FVX352" s="545"/>
      <c r="FVY352" s="550"/>
      <c r="FVZ352" s="545"/>
      <c r="FWA352" s="550"/>
      <c r="FWB352" s="545"/>
      <c r="FWC352" s="550"/>
      <c r="FWD352" s="545"/>
      <c r="FWE352" s="550"/>
      <c r="FWF352" s="545"/>
      <c r="FWG352" s="550"/>
      <c r="FWH352" s="545"/>
      <c r="FWI352" s="550"/>
      <c r="FWJ352" s="545"/>
      <c r="FWK352" s="550"/>
      <c r="FWL352" s="545"/>
      <c r="FWM352" s="550"/>
      <c r="FWN352" s="545"/>
      <c r="FWO352" s="550"/>
      <c r="FWP352" s="545"/>
      <c r="FWQ352" s="550"/>
      <c r="FWR352" s="545"/>
      <c r="FWS352" s="550"/>
      <c r="FWT352" s="545"/>
      <c r="FWU352" s="550"/>
      <c r="FWV352" s="545"/>
      <c r="FWW352" s="550"/>
      <c r="FWX352" s="545"/>
      <c r="FWY352" s="550"/>
      <c r="FWZ352" s="545"/>
      <c r="FXA352" s="550"/>
      <c r="FXB352" s="545"/>
      <c r="FXC352" s="550"/>
      <c r="FXD352" s="545"/>
      <c r="FXE352" s="550"/>
      <c r="FXF352" s="545"/>
      <c r="FXG352" s="550"/>
      <c r="FXH352" s="545"/>
      <c r="FXI352" s="550"/>
      <c r="FXJ352" s="545"/>
      <c r="FXK352" s="550"/>
      <c r="FXL352" s="545"/>
      <c r="FXM352" s="550"/>
      <c r="FXN352" s="545"/>
      <c r="FXO352" s="550"/>
      <c r="FXP352" s="545"/>
      <c r="FXQ352" s="550"/>
      <c r="FXR352" s="545"/>
      <c r="FXS352" s="550"/>
      <c r="FXT352" s="545"/>
      <c r="FXU352" s="550"/>
      <c r="FXV352" s="545"/>
      <c r="FXW352" s="550"/>
      <c r="FXX352" s="545"/>
      <c r="FXY352" s="550"/>
      <c r="FXZ352" s="545"/>
      <c r="FYA352" s="550"/>
      <c r="FYB352" s="545"/>
      <c r="FYC352" s="550"/>
      <c r="FYD352" s="545"/>
      <c r="FYE352" s="550"/>
      <c r="FYF352" s="545"/>
      <c r="FYG352" s="550"/>
      <c r="FYH352" s="545"/>
      <c r="FYI352" s="550"/>
      <c r="FYJ352" s="545"/>
      <c r="FYK352" s="550"/>
      <c r="FYL352" s="545"/>
      <c r="FYM352" s="550"/>
      <c r="FYN352" s="545"/>
      <c r="FYO352" s="550"/>
      <c r="FYP352" s="545"/>
      <c r="FYQ352" s="550"/>
      <c r="FYR352" s="545"/>
      <c r="FYS352" s="550"/>
      <c r="FYT352" s="545"/>
      <c r="FYU352" s="550"/>
      <c r="FYV352" s="545"/>
      <c r="FYW352" s="550"/>
      <c r="FYX352" s="545"/>
      <c r="FYY352" s="550"/>
      <c r="FYZ352" s="545"/>
      <c r="FZA352" s="550"/>
      <c r="FZB352" s="545"/>
      <c r="FZC352" s="550"/>
      <c r="FZD352" s="545"/>
      <c r="FZE352" s="550"/>
      <c r="FZF352" s="545"/>
      <c r="FZG352" s="550"/>
      <c r="FZH352" s="545"/>
      <c r="FZI352" s="550"/>
      <c r="FZJ352" s="545"/>
      <c r="FZK352" s="550"/>
      <c r="FZL352" s="545"/>
      <c r="FZM352" s="550"/>
      <c r="FZN352" s="545"/>
      <c r="FZO352" s="550"/>
      <c r="FZP352" s="545"/>
      <c r="FZQ352" s="550"/>
      <c r="FZR352" s="545"/>
      <c r="FZS352" s="550"/>
      <c r="FZT352" s="545"/>
      <c r="FZU352" s="550"/>
      <c r="FZV352" s="545"/>
      <c r="FZW352" s="550"/>
      <c r="FZX352" s="545"/>
      <c r="FZY352" s="550"/>
      <c r="FZZ352" s="545"/>
      <c r="GAA352" s="550"/>
      <c r="GAB352" s="545"/>
      <c r="GAC352" s="550"/>
      <c r="GAD352" s="545"/>
      <c r="GAE352" s="550"/>
      <c r="GAF352" s="545"/>
      <c r="GAG352" s="550"/>
      <c r="GAH352" s="545"/>
      <c r="GAI352" s="550"/>
      <c r="GAJ352" s="545"/>
      <c r="GAK352" s="550"/>
      <c r="GAL352" s="545"/>
      <c r="GAM352" s="550"/>
      <c r="GAN352" s="545"/>
      <c r="GAO352" s="550"/>
      <c r="GAP352" s="545"/>
      <c r="GAQ352" s="550"/>
      <c r="GAR352" s="545"/>
      <c r="GAS352" s="550"/>
      <c r="GAT352" s="545"/>
      <c r="GAU352" s="550"/>
      <c r="GAV352" s="545"/>
      <c r="GAW352" s="550"/>
      <c r="GAX352" s="545"/>
      <c r="GAY352" s="550"/>
      <c r="GAZ352" s="545"/>
      <c r="GBA352" s="550"/>
      <c r="GBB352" s="545"/>
      <c r="GBC352" s="550"/>
      <c r="GBD352" s="545"/>
      <c r="GBE352" s="550"/>
      <c r="GBF352" s="545"/>
      <c r="GBG352" s="550"/>
      <c r="GBH352" s="545"/>
      <c r="GBI352" s="550"/>
      <c r="GBJ352" s="545"/>
      <c r="GBK352" s="550"/>
      <c r="GBL352" s="545"/>
      <c r="GBM352" s="550"/>
      <c r="GBN352" s="545"/>
      <c r="GBO352" s="550"/>
      <c r="GBP352" s="545"/>
      <c r="GBQ352" s="550"/>
      <c r="GBR352" s="545"/>
      <c r="GBS352" s="550"/>
      <c r="GBT352" s="545"/>
      <c r="GBU352" s="550"/>
      <c r="GBV352" s="545"/>
      <c r="GBW352" s="550"/>
      <c r="GBX352" s="545"/>
      <c r="GBY352" s="550"/>
      <c r="GBZ352" s="545"/>
      <c r="GCA352" s="550"/>
      <c r="GCB352" s="545"/>
      <c r="GCC352" s="550"/>
      <c r="GCD352" s="545"/>
      <c r="GCE352" s="550"/>
      <c r="GCF352" s="545"/>
      <c r="GCG352" s="550"/>
      <c r="GCH352" s="545"/>
      <c r="GCI352" s="550"/>
      <c r="GCJ352" s="545"/>
      <c r="GCK352" s="550"/>
      <c r="GCL352" s="545"/>
      <c r="GCM352" s="550"/>
      <c r="GCN352" s="545"/>
      <c r="GCO352" s="550"/>
      <c r="GCP352" s="545"/>
      <c r="GCQ352" s="550"/>
      <c r="GCR352" s="545"/>
      <c r="GCS352" s="550"/>
      <c r="GCT352" s="545"/>
      <c r="GCU352" s="550"/>
      <c r="GCV352" s="545"/>
      <c r="GCW352" s="550"/>
      <c r="GCX352" s="545"/>
      <c r="GCY352" s="550"/>
      <c r="GCZ352" s="545"/>
      <c r="GDA352" s="550"/>
      <c r="GDB352" s="545"/>
      <c r="GDC352" s="550"/>
      <c r="GDD352" s="545"/>
      <c r="GDE352" s="550"/>
      <c r="GDF352" s="545"/>
      <c r="GDG352" s="550"/>
      <c r="GDH352" s="545"/>
      <c r="GDI352" s="550"/>
      <c r="GDJ352" s="545"/>
      <c r="GDK352" s="550"/>
      <c r="GDL352" s="545"/>
      <c r="GDM352" s="550"/>
      <c r="GDN352" s="545"/>
      <c r="GDO352" s="550"/>
      <c r="GDP352" s="545"/>
      <c r="GDQ352" s="550"/>
      <c r="GDR352" s="545"/>
      <c r="GDS352" s="550"/>
      <c r="GDT352" s="545"/>
      <c r="GDU352" s="550"/>
      <c r="GDV352" s="545"/>
      <c r="GDW352" s="550"/>
      <c r="GDX352" s="545"/>
      <c r="GDY352" s="550"/>
      <c r="GDZ352" s="545"/>
      <c r="GEA352" s="550"/>
      <c r="GEB352" s="545"/>
      <c r="GEC352" s="550"/>
      <c r="GED352" s="545"/>
      <c r="GEE352" s="550"/>
      <c r="GEF352" s="545"/>
      <c r="GEG352" s="550"/>
      <c r="GEH352" s="545"/>
      <c r="GEI352" s="550"/>
      <c r="GEJ352" s="545"/>
      <c r="GEK352" s="550"/>
      <c r="GEL352" s="545"/>
      <c r="GEM352" s="550"/>
      <c r="GEN352" s="545"/>
      <c r="GEO352" s="550"/>
      <c r="GEP352" s="545"/>
      <c r="GEQ352" s="550"/>
      <c r="GER352" s="545"/>
      <c r="GES352" s="550"/>
      <c r="GET352" s="545"/>
      <c r="GEU352" s="550"/>
      <c r="GEV352" s="545"/>
      <c r="GEW352" s="550"/>
      <c r="GEX352" s="545"/>
      <c r="GEY352" s="550"/>
      <c r="GEZ352" s="545"/>
      <c r="GFA352" s="550"/>
      <c r="GFB352" s="545"/>
      <c r="GFC352" s="550"/>
      <c r="GFD352" s="545"/>
      <c r="GFE352" s="550"/>
      <c r="GFF352" s="545"/>
      <c r="GFG352" s="550"/>
      <c r="GFH352" s="545"/>
      <c r="GFI352" s="550"/>
      <c r="GFJ352" s="545"/>
      <c r="GFK352" s="550"/>
      <c r="GFL352" s="545"/>
      <c r="GFM352" s="550"/>
      <c r="GFN352" s="545"/>
      <c r="GFO352" s="550"/>
      <c r="GFP352" s="545"/>
      <c r="GFQ352" s="550"/>
      <c r="GFR352" s="545"/>
      <c r="GFS352" s="550"/>
      <c r="GFT352" s="545"/>
      <c r="GFU352" s="550"/>
      <c r="GFV352" s="545"/>
      <c r="GFW352" s="550"/>
      <c r="GFX352" s="545"/>
      <c r="GFY352" s="550"/>
      <c r="GFZ352" s="545"/>
      <c r="GGA352" s="550"/>
      <c r="GGB352" s="545"/>
      <c r="GGC352" s="550"/>
      <c r="GGD352" s="545"/>
      <c r="GGE352" s="550"/>
      <c r="GGF352" s="545"/>
      <c r="GGG352" s="550"/>
      <c r="GGH352" s="545"/>
      <c r="GGI352" s="550"/>
      <c r="GGJ352" s="545"/>
      <c r="GGK352" s="550"/>
      <c r="GGL352" s="545"/>
      <c r="GGM352" s="550"/>
      <c r="GGN352" s="545"/>
      <c r="GGO352" s="550"/>
      <c r="GGP352" s="545"/>
      <c r="GGQ352" s="550"/>
      <c r="GGR352" s="545"/>
      <c r="GGS352" s="550"/>
      <c r="GGT352" s="545"/>
      <c r="GGU352" s="550"/>
      <c r="GGV352" s="545"/>
      <c r="GGW352" s="550"/>
      <c r="GGX352" s="545"/>
      <c r="GGY352" s="550"/>
      <c r="GGZ352" s="545"/>
      <c r="GHA352" s="550"/>
      <c r="GHB352" s="545"/>
      <c r="GHC352" s="550"/>
      <c r="GHD352" s="545"/>
      <c r="GHE352" s="550"/>
      <c r="GHF352" s="545"/>
      <c r="GHG352" s="550"/>
      <c r="GHH352" s="545"/>
      <c r="GHI352" s="550"/>
      <c r="GHJ352" s="545"/>
      <c r="GHK352" s="550"/>
      <c r="GHL352" s="545"/>
      <c r="GHM352" s="550"/>
      <c r="GHN352" s="545"/>
      <c r="GHO352" s="550"/>
      <c r="GHP352" s="545"/>
      <c r="GHQ352" s="550"/>
      <c r="GHR352" s="545"/>
      <c r="GHS352" s="550"/>
      <c r="GHT352" s="545"/>
      <c r="GHU352" s="550"/>
      <c r="GHV352" s="545"/>
      <c r="GHW352" s="550"/>
      <c r="GHX352" s="545"/>
      <c r="GHY352" s="550"/>
      <c r="GHZ352" s="545"/>
      <c r="GIA352" s="550"/>
      <c r="GIB352" s="545"/>
      <c r="GIC352" s="550"/>
      <c r="GID352" s="545"/>
      <c r="GIE352" s="550"/>
      <c r="GIF352" s="545"/>
      <c r="GIG352" s="550"/>
      <c r="GIH352" s="545"/>
      <c r="GII352" s="550"/>
      <c r="GIJ352" s="545"/>
      <c r="GIK352" s="550"/>
      <c r="GIL352" s="545"/>
      <c r="GIM352" s="550"/>
      <c r="GIN352" s="545"/>
      <c r="GIO352" s="550"/>
      <c r="GIP352" s="545"/>
      <c r="GIQ352" s="550"/>
      <c r="GIR352" s="545"/>
      <c r="GIS352" s="550"/>
      <c r="GIT352" s="545"/>
      <c r="GIU352" s="550"/>
      <c r="GIV352" s="545"/>
      <c r="GIW352" s="550"/>
      <c r="GIX352" s="545"/>
      <c r="GIY352" s="550"/>
      <c r="GIZ352" s="545"/>
      <c r="GJA352" s="550"/>
      <c r="GJB352" s="545"/>
      <c r="GJC352" s="550"/>
      <c r="GJD352" s="545"/>
      <c r="GJE352" s="550"/>
      <c r="GJF352" s="545"/>
      <c r="GJG352" s="550"/>
      <c r="GJH352" s="545"/>
      <c r="GJI352" s="550"/>
      <c r="GJJ352" s="545"/>
      <c r="GJK352" s="550"/>
      <c r="GJL352" s="545"/>
      <c r="GJM352" s="550"/>
      <c r="GJN352" s="545"/>
      <c r="GJO352" s="550"/>
      <c r="GJP352" s="545"/>
      <c r="GJQ352" s="550"/>
      <c r="GJR352" s="545"/>
      <c r="GJS352" s="550"/>
      <c r="GJT352" s="545"/>
      <c r="GJU352" s="550"/>
      <c r="GJV352" s="545"/>
      <c r="GJW352" s="550"/>
      <c r="GJX352" s="545"/>
      <c r="GJY352" s="550"/>
      <c r="GJZ352" s="545"/>
      <c r="GKA352" s="550"/>
      <c r="GKB352" s="545"/>
      <c r="GKC352" s="550"/>
      <c r="GKD352" s="545"/>
      <c r="GKE352" s="550"/>
      <c r="GKF352" s="545"/>
      <c r="GKG352" s="550"/>
      <c r="GKH352" s="545"/>
      <c r="GKI352" s="550"/>
      <c r="GKJ352" s="545"/>
      <c r="GKK352" s="550"/>
      <c r="GKL352" s="545"/>
      <c r="GKM352" s="550"/>
      <c r="GKN352" s="545"/>
      <c r="GKO352" s="550"/>
      <c r="GKP352" s="545"/>
      <c r="GKQ352" s="550"/>
      <c r="GKR352" s="545"/>
      <c r="GKS352" s="550"/>
      <c r="GKT352" s="545"/>
      <c r="GKU352" s="550"/>
      <c r="GKV352" s="545"/>
      <c r="GKW352" s="550"/>
      <c r="GKX352" s="545"/>
      <c r="GKY352" s="550"/>
      <c r="GKZ352" s="545"/>
      <c r="GLA352" s="550"/>
      <c r="GLB352" s="545"/>
      <c r="GLC352" s="550"/>
      <c r="GLD352" s="545"/>
      <c r="GLE352" s="550"/>
      <c r="GLF352" s="545"/>
      <c r="GLG352" s="550"/>
      <c r="GLH352" s="545"/>
      <c r="GLI352" s="550"/>
      <c r="GLJ352" s="545"/>
      <c r="GLK352" s="550"/>
      <c r="GLL352" s="545"/>
      <c r="GLM352" s="550"/>
      <c r="GLN352" s="545"/>
      <c r="GLO352" s="550"/>
      <c r="GLP352" s="545"/>
      <c r="GLQ352" s="550"/>
      <c r="GLR352" s="545"/>
      <c r="GLS352" s="550"/>
      <c r="GLT352" s="545"/>
      <c r="GLU352" s="550"/>
      <c r="GLV352" s="545"/>
      <c r="GLW352" s="550"/>
      <c r="GLX352" s="545"/>
      <c r="GLY352" s="550"/>
      <c r="GLZ352" s="545"/>
      <c r="GMA352" s="550"/>
      <c r="GMB352" s="545"/>
      <c r="GMC352" s="550"/>
      <c r="GMD352" s="545"/>
      <c r="GME352" s="550"/>
      <c r="GMF352" s="545"/>
      <c r="GMG352" s="550"/>
      <c r="GMH352" s="545"/>
      <c r="GMI352" s="550"/>
      <c r="GMJ352" s="545"/>
      <c r="GMK352" s="550"/>
      <c r="GML352" s="545"/>
      <c r="GMM352" s="550"/>
      <c r="GMN352" s="545"/>
      <c r="GMO352" s="550"/>
      <c r="GMP352" s="545"/>
      <c r="GMQ352" s="550"/>
      <c r="GMR352" s="545"/>
      <c r="GMS352" s="550"/>
      <c r="GMT352" s="545"/>
      <c r="GMU352" s="550"/>
      <c r="GMV352" s="545"/>
      <c r="GMW352" s="550"/>
      <c r="GMX352" s="545"/>
      <c r="GMY352" s="550"/>
      <c r="GMZ352" s="545"/>
      <c r="GNA352" s="550"/>
      <c r="GNB352" s="545"/>
      <c r="GNC352" s="550"/>
      <c r="GND352" s="545"/>
      <c r="GNE352" s="550"/>
      <c r="GNF352" s="545"/>
      <c r="GNG352" s="550"/>
      <c r="GNH352" s="545"/>
      <c r="GNI352" s="550"/>
      <c r="GNJ352" s="545"/>
      <c r="GNK352" s="550"/>
      <c r="GNL352" s="545"/>
      <c r="GNM352" s="550"/>
      <c r="GNN352" s="545"/>
      <c r="GNO352" s="550"/>
      <c r="GNP352" s="545"/>
      <c r="GNQ352" s="550"/>
      <c r="GNR352" s="545"/>
      <c r="GNS352" s="550"/>
      <c r="GNT352" s="545"/>
      <c r="GNU352" s="550"/>
      <c r="GNV352" s="545"/>
      <c r="GNW352" s="550"/>
      <c r="GNX352" s="545"/>
      <c r="GNY352" s="550"/>
      <c r="GNZ352" s="545"/>
      <c r="GOA352" s="550"/>
      <c r="GOB352" s="545"/>
      <c r="GOC352" s="550"/>
      <c r="GOD352" s="545"/>
      <c r="GOE352" s="550"/>
      <c r="GOF352" s="545"/>
      <c r="GOG352" s="550"/>
      <c r="GOH352" s="545"/>
      <c r="GOI352" s="550"/>
      <c r="GOJ352" s="545"/>
      <c r="GOK352" s="550"/>
      <c r="GOL352" s="545"/>
      <c r="GOM352" s="550"/>
      <c r="GON352" s="545"/>
      <c r="GOO352" s="550"/>
      <c r="GOP352" s="545"/>
      <c r="GOQ352" s="550"/>
      <c r="GOR352" s="545"/>
      <c r="GOS352" s="550"/>
      <c r="GOT352" s="545"/>
      <c r="GOU352" s="550"/>
      <c r="GOV352" s="545"/>
      <c r="GOW352" s="550"/>
      <c r="GOX352" s="545"/>
      <c r="GOY352" s="550"/>
      <c r="GOZ352" s="545"/>
      <c r="GPA352" s="550"/>
      <c r="GPB352" s="545"/>
      <c r="GPC352" s="550"/>
      <c r="GPD352" s="545"/>
      <c r="GPE352" s="550"/>
      <c r="GPF352" s="545"/>
      <c r="GPG352" s="550"/>
      <c r="GPH352" s="545"/>
      <c r="GPI352" s="550"/>
      <c r="GPJ352" s="545"/>
      <c r="GPK352" s="550"/>
      <c r="GPL352" s="545"/>
      <c r="GPM352" s="550"/>
      <c r="GPN352" s="545"/>
      <c r="GPO352" s="550"/>
      <c r="GPP352" s="545"/>
      <c r="GPQ352" s="550"/>
      <c r="GPR352" s="545"/>
      <c r="GPS352" s="550"/>
      <c r="GPT352" s="545"/>
      <c r="GPU352" s="550"/>
      <c r="GPV352" s="545"/>
      <c r="GPW352" s="550"/>
      <c r="GPX352" s="545"/>
      <c r="GPY352" s="550"/>
      <c r="GPZ352" s="545"/>
      <c r="GQA352" s="550"/>
      <c r="GQB352" s="545"/>
      <c r="GQC352" s="550"/>
      <c r="GQD352" s="545"/>
      <c r="GQE352" s="550"/>
      <c r="GQF352" s="545"/>
      <c r="GQG352" s="550"/>
      <c r="GQH352" s="545"/>
      <c r="GQI352" s="550"/>
      <c r="GQJ352" s="545"/>
      <c r="GQK352" s="550"/>
      <c r="GQL352" s="545"/>
      <c r="GQM352" s="550"/>
      <c r="GQN352" s="545"/>
      <c r="GQO352" s="550"/>
      <c r="GQP352" s="545"/>
      <c r="GQQ352" s="550"/>
      <c r="GQR352" s="545"/>
      <c r="GQS352" s="550"/>
      <c r="GQT352" s="545"/>
      <c r="GQU352" s="550"/>
      <c r="GQV352" s="545"/>
      <c r="GQW352" s="550"/>
      <c r="GQX352" s="545"/>
      <c r="GQY352" s="550"/>
      <c r="GQZ352" s="545"/>
      <c r="GRA352" s="550"/>
      <c r="GRB352" s="545"/>
      <c r="GRC352" s="550"/>
      <c r="GRD352" s="545"/>
      <c r="GRE352" s="550"/>
      <c r="GRF352" s="545"/>
      <c r="GRG352" s="550"/>
      <c r="GRH352" s="545"/>
      <c r="GRI352" s="550"/>
      <c r="GRJ352" s="545"/>
      <c r="GRK352" s="550"/>
      <c r="GRL352" s="545"/>
      <c r="GRM352" s="550"/>
      <c r="GRN352" s="545"/>
      <c r="GRO352" s="550"/>
      <c r="GRP352" s="545"/>
      <c r="GRQ352" s="550"/>
      <c r="GRR352" s="545"/>
      <c r="GRS352" s="550"/>
      <c r="GRT352" s="545"/>
      <c r="GRU352" s="550"/>
      <c r="GRV352" s="545"/>
      <c r="GRW352" s="550"/>
      <c r="GRX352" s="545"/>
      <c r="GRY352" s="550"/>
      <c r="GRZ352" s="545"/>
      <c r="GSA352" s="550"/>
      <c r="GSB352" s="545"/>
      <c r="GSC352" s="550"/>
      <c r="GSD352" s="545"/>
      <c r="GSE352" s="550"/>
      <c r="GSF352" s="545"/>
      <c r="GSG352" s="550"/>
      <c r="GSH352" s="545"/>
      <c r="GSI352" s="550"/>
      <c r="GSJ352" s="545"/>
      <c r="GSK352" s="550"/>
      <c r="GSL352" s="545"/>
      <c r="GSM352" s="550"/>
      <c r="GSN352" s="545"/>
      <c r="GSO352" s="550"/>
      <c r="GSP352" s="545"/>
      <c r="GSQ352" s="550"/>
      <c r="GSR352" s="545"/>
      <c r="GSS352" s="550"/>
      <c r="GST352" s="545"/>
      <c r="GSU352" s="550"/>
      <c r="GSV352" s="545"/>
      <c r="GSW352" s="550"/>
      <c r="GSX352" s="545"/>
      <c r="GSY352" s="550"/>
      <c r="GSZ352" s="545"/>
      <c r="GTA352" s="550"/>
      <c r="GTB352" s="545"/>
      <c r="GTC352" s="550"/>
      <c r="GTD352" s="545"/>
      <c r="GTE352" s="550"/>
      <c r="GTF352" s="545"/>
      <c r="GTG352" s="550"/>
      <c r="GTH352" s="545"/>
      <c r="GTI352" s="550"/>
      <c r="GTJ352" s="545"/>
      <c r="GTK352" s="550"/>
      <c r="GTL352" s="545"/>
      <c r="GTM352" s="550"/>
      <c r="GTN352" s="545"/>
      <c r="GTO352" s="550"/>
      <c r="GTP352" s="545"/>
      <c r="GTQ352" s="550"/>
      <c r="GTR352" s="545"/>
      <c r="GTS352" s="550"/>
      <c r="GTT352" s="545"/>
      <c r="GTU352" s="550"/>
      <c r="GTV352" s="545"/>
      <c r="GTW352" s="550"/>
      <c r="GTX352" s="545"/>
      <c r="GTY352" s="550"/>
      <c r="GTZ352" s="545"/>
      <c r="GUA352" s="550"/>
      <c r="GUB352" s="545"/>
      <c r="GUC352" s="550"/>
      <c r="GUD352" s="545"/>
      <c r="GUE352" s="550"/>
      <c r="GUF352" s="545"/>
      <c r="GUG352" s="550"/>
      <c r="GUH352" s="545"/>
      <c r="GUI352" s="550"/>
      <c r="GUJ352" s="545"/>
      <c r="GUK352" s="550"/>
      <c r="GUL352" s="545"/>
      <c r="GUM352" s="550"/>
      <c r="GUN352" s="545"/>
      <c r="GUO352" s="550"/>
      <c r="GUP352" s="545"/>
      <c r="GUQ352" s="550"/>
      <c r="GUR352" s="545"/>
      <c r="GUS352" s="550"/>
      <c r="GUT352" s="545"/>
      <c r="GUU352" s="550"/>
      <c r="GUV352" s="545"/>
      <c r="GUW352" s="550"/>
      <c r="GUX352" s="545"/>
      <c r="GUY352" s="550"/>
      <c r="GUZ352" s="545"/>
      <c r="GVA352" s="550"/>
      <c r="GVB352" s="545"/>
      <c r="GVC352" s="550"/>
      <c r="GVD352" s="545"/>
      <c r="GVE352" s="550"/>
      <c r="GVF352" s="545"/>
      <c r="GVG352" s="550"/>
      <c r="GVH352" s="545"/>
      <c r="GVI352" s="550"/>
      <c r="GVJ352" s="545"/>
      <c r="GVK352" s="550"/>
      <c r="GVL352" s="545"/>
      <c r="GVM352" s="550"/>
      <c r="GVN352" s="545"/>
      <c r="GVO352" s="550"/>
      <c r="GVP352" s="545"/>
      <c r="GVQ352" s="550"/>
      <c r="GVR352" s="545"/>
      <c r="GVS352" s="550"/>
      <c r="GVT352" s="545"/>
      <c r="GVU352" s="550"/>
      <c r="GVV352" s="545"/>
      <c r="GVW352" s="550"/>
      <c r="GVX352" s="545"/>
      <c r="GVY352" s="550"/>
      <c r="GVZ352" s="545"/>
      <c r="GWA352" s="550"/>
      <c r="GWB352" s="545"/>
      <c r="GWC352" s="550"/>
      <c r="GWD352" s="545"/>
      <c r="GWE352" s="550"/>
      <c r="GWF352" s="545"/>
      <c r="GWG352" s="550"/>
      <c r="GWH352" s="545"/>
      <c r="GWI352" s="550"/>
      <c r="GWJ352" s="545"/>
      <c r="GWK352" s="550"/>
      <c r="GWL352" s="545"/>
      <c r="GWM352" s="550"/>
      <c r="GWN352" s="545"/>
      <c r="GWO352" s="550"/>
      <c r="GWP352" s="545"/>
      <c r="GWQ352" s="550"/>
      <c r="GWR352" s="545"/>
      <c r="GWS352" s="550"/>
      <c r="GWT352" s="545"/>
      <c r="GWU352" s="550"/>
      <c r="GWV352" s="545"/>
      <c r="GWW352" s="550"/>
      <c r="GWX352" s="545"/>
      <c r="GWY352" s="550"/>
      <c r="GWZ352" s="545"/>
      <c r="GXA352" s="550"/>
      <c r="GXB352" s="545"/>
      <c r="GXC352" s="550"/>
      <c r="GXD352" s="545"/>
      <c r="GXE352" s="550"/>
      <c r="GXF352" s="545"/>
      <c r="GXG352" s="550"/>
      <c r="GXH352" s="545"/>
      <c r="GXI352" s="550"/>
      <c r="GXJ352" s="545"/>
      <c r="GXK352" s="550"/>
      <c r="GXL352" s="545"/>
      <c r="GXM352" s="550"/>
      <c r="GXN352" s="545"/>
      <c r="GXO352" s="550"/>
      <c r="GXP352" s="545"/>
      <c r="GXQ352" s="550"/>
      <c r="GXR352" s="545"/>
      <c r="GXS352" s="550"/>
      <c r="GXT352" s="545"/>
      <c r="GXU352" s="550"/>
      <c r="GXV352" s="545"/>
      <c r="GXW352" s="550"/>
      <c r="GXX352" s="545"/>
      <c r="GXY352" s="550"/>
      <c r="GXZ352" s="545"/>
      <c r="GYA352" s="550"/>
      <c r="GYB352" s="545"/>
      <c r="GYC352" s="550"/>
      <c r="GYD352" s="545"/>
      <c r="GYE352" s="550"/>
      <c r="GYF352" s="545"/>
      <c r="GYG352" s="550"/>
      <c r="GYH352" s="545"/>
      <c r="GYI352" s="550"/>
      <c r="GYJ352" s="545"/>
      <c r="GYK352" s="550"/>
      <c r="GYL352" s="545"/>
      <c r="GYM352" s="550"/>
      <c r="GYN352" s="545"/>
      <c r="GYO352" s="550"/>
      <c r="GYP352" s="545"/>
      <c r="GYQ352" s="550"/>
      <c r="GYR352" s="545"/>
      <c r="GYS352" s="550"/>
      <c r="GYT352" s="545"/>
      <c r="GYU352" s="550"/>
      <c r="GYV352" s="545"/>
      <c r="GYW352" s="550"/>
      <c r="GYX352" s="545"/>
      <c r="GYY352" s="550"/>
      <c r="GYZ352" s="545"/>
      <c r="GZA352" s="550"/>
      <c r="GZB352" s="545"/>
      <c r="GZC352" s="550"/>
      <c r="GZD352" s="545"/>
      <c r="GZE352" s="550"/>
      <c r="GZF352" s="545"/>
      <c r="GZG352" s="550"/>
      <c r="GZH352" s="545"/>
      <c r="GZI352" s="550"/>
      <c r="GZJ352" s="545"/>
      <c r="GZK352" s="550"/>
      <c r="GZL352" s="545"/>
      <c r="GZM352" s="550"/>
      <c r="GZN352" s="545"/>
      <c r="GZO352" s="550"/>
      <c r="GZP352" s="545"/>
      <c r="GZQ352" s="550"/>
      <c r="GZR352" s="545"/>
      <c r="GZS352" s="550"/>
      <c r="GZT352" s="545"/>
      <c r="GZU352" s="550"/>
      <c r="GZV352" s="545"/>
      <c r="GZW352" s="550"/>
      <c r="GZX352" s="545"/>
      <c r="GZY352" s="550"/>
      <c r="GZZ352" s="545"/>
      <c r="HAA352" s="550"/>
      <c r="HAB352" s="545"/>
      <c r="HAC352" s="550"/>
      <c r="HAD352" s="545"/>
      <c r="HAE352" s="550"/>
      <c r="HAF352" s="545"/>
      <c r="HAG352" s="550"/>
      <c r="HAH352" s="545"/>
      <c r="HAI352" s="550"/>
      <c r="HAJ352" s="545"/>
      <c r="HAK352" s="550"/>
      <c r="HAL352" s="545"/>
      <c r="HAM352" s="550"/>
      <c r="HAN352" s="545"/>
      <c r="HAO352" s="550"/>
      <c r="HAP352" s="545"/>
      <c r="HAQ352" s="550"/>
      <c r="HAR352" s="545"/>
      <c r="HAS352" s="550"/>
      <c r="HAT352" s="545"/>
      <c r="HAU352" s="550"/>
      <c r="HAV352" s="545"/>
      <c r="HAW352" s="550"/>
      <c r="HAX352" s="545"/>
      <c r="HAY352" s="550"/>
      <c r="HAZ352" s="545"/>
      <c r="HBA352" s="550"/>
      <c r="HBB352" s="545"/>
      <c r="HBC352" s="550"/>
      <c r="HBD352" s="545"/>
      <c r="HBE352" s="550"/>
      <c r="HBF352" s="545"/>
      <c r="HBG352" s="550"/>
      <c r="HBH352" s="545"/>
      <c r="HBI352" s="550"/>
      <c r="HBJ352" s="545"/>
      <c r="HBK352" s="550"/>
      <c r="HBL352" s="545"/>
      <c r="HBM352" s="550"/>
      <c r="HBN352" s="545"/>
      <c r="HBO352" s="550"/>
      <c r="HBP352" s="545"/>
      <c r="HBQ352" s="550"/>
      <c r="HBR352" s="545"/>
      <c r="HBS352" s="550"/>
      <c r="HBT352" s="545"/>
      <c r="HBU352" s="550"/>
      <c r="HBV352" s="545"/>
      <c r="HBW352" s="550"/>
      <c r="HBX352" s="545"/>
      <c r="HBY352" s="550"/>
      <c r="HBZ352" s="545"/>
      <c r="HCA352" s="550"/>
      <c r="HCB352" s="545"/>
      <c r="HCC352" s="550"/>
      <c r="HCD352" s="545"/>
      <c r="HCE352" s="550"/>
      <c r="HCF352" s="545"/>
      <c r="HCG352" s="550"/>
      <c r="HCH352" s="545"/>
      <c r="HCI352" s="550"/>
      <c r="HCJ352" s="545"/>
      <c r="HCK352" s="550"/>
      <c r="HCL352" s="545"/>
      <c r="HCM352" s="550"/>
      <c r="HCN352" s="545"/>
      <c r="HCO352" s="550"/>
      <c r="HCP352" s="545"/>
      <c r="HCQ352" s="550"/>
      <c r="HCR352" s="545"/>
      <c r="HCS352" s="550"/>
      <c r="HCT352" s="545"/>
      <c r="HCU352" s="550"/>
      <c r="HCV352" s="545"/>
      <c r="HCW352" s="550"/>
      <c r="HCX352" s="545"/>
      <c r="HCY352" s="550"/>
      <c r="HCZ352" s="545"/>
      <c r="HDA352" s="550"/>
      <c r="HDB352" s="545"/>
      <c r="HDC352" s="550"/>
      <c r="HDD352" s="545"/>
      <c r="HDE352" s="550"/>
      <c r="HDF352" s="545"/>
      <c r="HDG352" s="550"/>
      <c r="HDH352" s="545"/>
      <c r="HDI352" s="550"/>
      <c r="HDJ352" s="545"/>
      <c r="HDK352" s="550"/>
      <c r="HDL352" s="545"/>
      <c r="HDM352" s="550"/>
      <c r="HDN352" s="545"/>
      <c r="HDO352" s="550"/>
      <c r="HDP352" s="545"/>
      <c r="HDQ352" s="550"/>
      <c r="HDR352" s="545"/>
      <c r="HDS352" s="550"/>
      <c r="HDT352" s="545"/>
      <c r="HDU352" s="550"/>
      <c r="HDV352" s="545"/>
      <c r="HDW352" s="550"/>
      <c r="HDX352" s="545"/>
      <c r="HDY352" s="550"/>
      <c r="HDZ352" s="545"/>
      <c r="HEA352" s="550"/>
      <c r="HEB352" s="545"/>
      <c r="HEC352" s="550"/>
      <c r="HED352" s="545"/>
      <c r="HEE352" s="550"/>
      <c r="HEF352" s="545"/>
      <c r="HEG352" s="550"/>
      <c r="HEH352" s="545"/>
      <c r="HEI352" s="550"/>
      <c r="HEJ352" s="545"/>
      <c r="HEK352" s="550"/>
      <c r="HEL352" s="545"/>
      <c r="HEM352" s="550"/>
      <c r="HEN352" s="545"/>
      <c r="HEO352" s="550"/>
      <c r="HEP352" s="545"/>
      <c r="HEQ352" s="550"/>
      <c r="HER352" s="545"/>
      <c r="HES352" s="550"/>
      <c r="HET352" s="545"/>
      <c r="HEU352" s="550"/>
      <c r="HEV352" s="545"/>
      <c r="HEW352" s="550"/>
      <c r="HEX352" s="545"/>
      <c r="HEY352" s="550"/>
      <c r="HEZ352" s="545"/>
      <c r="HFA352" s="550"/>
      <c r="HFB352" s="545"/>
      <c r="HFC352" s="550"/>
      <c r="HFD352" s="545"/>
      <c r="HFE352" s="550"/>
      <c r="HFF352" s="545"/>
      <c r="HFG352" s="550"/>
      <c r="HFH352" s="545"/>
      <c r="HFI352" s="550"/>
      <c r="HFJ352" s="545"/>
      <c r="HFK352" s="550"/>
      <c r="HFL352" s="545"/>
      <c r="HFM352" s="550"/>
      <c r="HFN352" s="545"/>
      <c r="HFO352" s="550"/>
      <c r="HFP352" s="545"/>
      <c r="HFQ352" s="550"/>
      <c r="HFR352" s="545"/>
      <c r="HFS352" s="550"/>
      <c r="HFT352" s="545"/>
      <c r="HFU352" s="550"/>
      <c r="HFV352" s="545"/>
      <c r="HFW352" s="550"/>
      <c r="HFX352" s="545"/>
      <c r="HFY352" s="550"/>
      <c r="HFZ352" s="545"/>
      <c r="HGA352" s="550"/>
      <c r="HGB352" s="545"/>
      <c r="HGC352" s="550"/>
      <c r="HGD352" s="545"/>
      <c r="HGE352" s="550"/>
      <c r="HGF352" s="545"/>
      <c r="HGG352" s="550"/>
      <c r="HGH352" s="545"/>
      <c r="HGI352" s="550"/>
      <c r="HGJ352" s="545"/>
      <c r="HGK352" s="550"/>
      <c r="HGL352" s="545"/>
      <c r="HGM352" s="550"/>
      <c r="HGN352" s="545"/>
      <c r="HGO352" s="550"/>
      <c r="HGP352" s="545"/>
      <c r="HGQ352" s="550"/>
      <c r="HGR352" s="545"/>
      <c r="HGS352" s="550"/>
      <c r="HGT352" s="545"/>
      <c r="HGU352" s="550"/>
      <c r="HGV352" s="545"/>
      <c r="HGW352" s="550"/>
      <c r="HGX352" s="545"/>
      <c r="HGY352" s="550"/>
      <c r="HGZ352" s="545"/>
      <c r="HHA352" s="550"/>
      <c r="HHB352" s="545"/>
      <c r="HHC352" s="550"/>
      <c r="HHD352" s="545"/>
      <c r="HHE352" s="550"/>
      <c r="HHF352" s="545"/>
      <c r="HHG352" s="550"/>
      <c r="HHH352" s="545"/>
      <c r="HHI352" s="550"/>
      <c r="HHJ352" s="545"/>
      <c r="HHK352" s="550"/>
      <c r="HHL352" s="545"/>
      <c r="HHM352" s="550"/>
      <c r="HHN352" s="545"/>
      <c r="HHO352" s="550"/>
      <c r="HHP352" s="545"/>
      <c r="HHQ352" s="550"/>
      <c r="HHR352" s="545"/>
      <c r="HHS352" s="550"/>
      <c r="HHT352" s="545"/>
      <c r="HHU352" s="550"/>
      <c r="HHV352" s="545"/>
      <c r="HHW352" s="550"/>
      <c r="HHX352" s="545"/>
      <c r="HHY352" s="550"/>
      <c r="HHZ352" s="545"/>
      <c r="HIA352" s="550"/>
      <c r="HIB352" s="545"/>
      <c r="HIC352" s="550"/>
      <c r="HID352" s="545"/>
      <c r="HIE352" s="550"/>
      <c r="HIF352" s="545"/>
      <c r="HIG352" s="550"/>
      <c r="HIH352" s="545"/>
      <c r="HII352" s="550"/>
      <c r="HIJ352" s="545"/>
      <c r="HIK352" s="550"/>
      <c r="HIL352" s="545"/>
      <c r="HIM352" s="550"/>
      <c r="HIN352" s="545"/>
      <c r="HIO352" s="550"/>
      <c r="HIP352" s="545"/>
      <c r="HIQ352" s="550"/>
      <c r="HIR352" s="545"/>
      <c r="HIS352" s="550"/>
      <c r="HIT352" s="545"/>
      <c r="HIU352" s="550"/>
      <c r="HIV352" s="545"/>
      <c r="HIW352" s="550"/>
      <c r="HIX352" s="545"/>
      <c r="HIY352" s="550"/>
      <c r="HIZ352" s="545"/>
      <c r="HJA352" s="550"/>
      <c r="HJB352" s="545"/>
      <c r="HJC352" s="550"/>
      <c r="HJD352" s="545"/>
      <c r="HJE352" s="550"/>
      <c r="HJF352" s="545"/>
      <c r="HJG352" s="550"/>
      <c r="HJH352" s="545"/>
      <c r="HJI352" s="550"/>
      <c r="HJJ352" s="545"/>
      <c r="HJK352" s="550"/>
      <c r="HJL352" s="545"/>
      <c r="HJM352" s="550"/>
      <c r="HJN352" s="545"/>
      <c r="HJO352" s="550"/>
      <c r="HJP352" s="545"/>
      <c r="HJQ352" s="550"/>
      <c r="HJR352" s="545"/>
      <c r="HJS352" s="550"/>
      <c r="HJT352" s="545"/>
      <c r="HJU352" s="550"/>
      <c r="HJV352" s="545"/>
      <c r="HJW352" s="550"/>
      <c r="HJX352" s="545"/>
      <c r="HJY352" s="550"/>
      <c r="HJZ352" s="545"/>
      <c r="HKA352" s="550"/>
      <c r="HKB352" s="545"/>
      <c r="HKC352" s="550"/>
      <c r="HKD352" s="545"/>
      <c r="HKE352" s="550"/>
      <c r="HKF352" s="545"/>
      <c r="HKG352" s="550"/>
      <c r="HKH352" s="545"/>
      <c r="HKI352" s="550"/>
      <c r="HKJ352" s="545"/>
      <c r="HKK352" s="550"/>
      <c r="HKL352" s="545"/>
      <c r="HKM352" s="550"/>
      <c r="HKN352" s="545"/>
      <c r="HKO352" s="550"/>
      <c r="HKP352" s="545"/>
      <c r="HKQ352" s="550"/>
      <c r="HKR352" s="545"/>
      <c r="HKS352" s="550"/>
      <c r="HKT352" s="545"/>
      <c r="HKU352" s="550"/>
      <c r="HKV352" s="545"/>
      <c r="HKW352" s="550"/>
      <c r="HKX352" s="545"/>
      <c r="HKY352" s="550"/>
      <c r="HKZ352" s="545"/>
      <c r="HLA352" s="550"/>
      <c r="HLB352" s="545"/>
      <c r="HLC352" s="550"/>
      <c r="HLD352" s="545"/>
      <c r="HLE352" s="550"/>
      <c r="HLF352" s="545"/>
      <c r="HLG352" s="550"/>
      <c r="HLH352" s="545"/>
      <c r="HLI352" s="550"/>
      <c r="HLJ352" s="545"/>
      <c r="HLK352" s="550"/>
      <c r="HLL352" s="545"/>
      <c r="HLM352" s="550"/>
      <c r="HLN352" s="545"/>
      <c r="HLO352" s="550"/>
      <c r="HLP352" s="545"/>
      <c r="HLQ352" s="550"/>
      <c r="HLR352" s="545"/>
      <c r="HLS352" s="550"/>
      <c r="HLT352" s="545"/>
      <c r="HLU352" s="550"/>
      <c r="HLV352" s="545"/>
      <c r="HLW352" s="550"/>
      <c r="HLX352" s="545"/>
      <c r="HLY352" s="550"/>
      <c r="HLZ352" s="545"/>
      <c r="HMA352" s="550"/>
      <c r="HMB352" s="545"/>
      <c r="HMC352" s="550"/>
      <c r="HMD352" s="545"/>
      <c r="HME352" s="550"/>
      <c r="HMF352" s="545"/>
      <c r="HMG352" s="550"/>
      <c r="HMH352" s="545"/>
      <c r="HMI352" s="550"/>
      <c r="HMJ352" s="545"/>
      <c r="HMK352" s="550"/>
      <c r="HML352" s="545"/>
      <c r="HMM352" s="550"/>
      <c r="HMN352" s="545"/>
      <c r="HMO352" s="550"/>
      <c r="HMP352" s="545"/>
      <c r="HMQ352" s="550"/>
      <c r="HMR352" s="545"/>
      <c r="HMS352" s="550"/>
      <c r="HMT352" s="545"/>
      <c r="HMU352" s="550"/>
      <c r="HMV352" s="545"/>
      <c r="HMW352" s="550"/>
      <c r="HMX352" s="545"/>
      <c r="HMY352" s="550"/>
      <c r="HMZ352" s="545"/>
      <c r="HNA352" s="550"/>
      <c r="HNB352" s="545"/>
      <c r="HNC352" s="550"/>
      <c r="HND352" s="545"/>
      <c r="HNE352" s="550"/>
      <c r="HNF352" s="545"/>
      <c r="HNG352" s="550"/>
      <c r="HNH352" s="545"/>
      <c r="HNI352" s="550"/>
      <c r="HNJ352" s="545"/>
      <c r="HNK352" s="550"/>
      <c r="HNL352" s="545"/>
      <c r="HNM352" s="550"/>
      <c r="HNN352" s="545"/>
      <c r="HNO352" s="550"/>
      <c r="HNP352" s="545"/>
      <c r="HNQ352" s="550"/>
      <c r="HNR352" s="545"/>
      <c r="HNS352" s="550"/>
      <c r="HNT352" s="545"/>
      <c r="HNU352" s="550"/>
      <c r="HNV352" s="545"/>
      <c r="HNW352" s="550"/>
      <c r="HNX352" s="545"/>
      <c r="HNY352" s="550"/>
      <c r="HNZ352" s="545"/>
      <c r="HOA352" s="550"/>
      <c r="HOB352" s="545"/>
      <c r="HOC352" s="550"/>
      <c r="HOD352" s="545"/>
      <c r="HOE352" s="550"/>
      <c r="HOF352" s="545"/>
      <c r="HOG352" s="550"/>
      <c r="HOH352" s="545"/>
      <c r="HOI352" s="550"/>
      <c r="HOJ352" s="545"/>
      <c r="HOK352" s="550"/>
      <c r="HOL352" s="545"/>
      <c r="HOM352" s="550"/>
      <c r="HON352" s="545"/>
      <c r="HOO352" s="550"/>
      <c r="HOP352" s="545"/>
      <c r="HOQ352" s="550"/>
      <c r="HOR352" s="545"/>
      <c r="HOS352" s="550"/>
      <c r="HOT352" s="545"/>
      <c r="HOU352" s="550"/>
      <c r="HOV352" s="545"/>
      <c r="HOW352" s="550"/>
      <c r="HOX352" s="545"/>
      <c r="HOY352" s="550"/>
      <c r="HOZ352" s="545"/>
      <c r="HPA352" s="550"/>
      <c r="HPB352" s="545"/>
      <c r="HPC352" s="550"/>
      <c r="HPD352" s="545"/>
      <c r="HPE352" s="550"/>
      <c r="HPF352" s="545"/>
      <c r="HPG352" s="550"/>
      <c r="HPH352" s="545"/>
      <c r="HPI352" s="550"/>
      <c r="HPJ352" s="545"/>
      <c r="HPK352" s="550"/>
      <c r="HPL352" s="545"/>
      <c r="HPM352" s="550"/>
      <c r="HPN352" s="545"/>
      <c r="HPO352" s="550"/>
      <c r="HPP352" s="545"/>
      <c r="HPQ352" s="550"/>
      <c r="HPR352" s="545"/>
      <c r="HPS352" s="550"/>
      <c r="HPT352" s="545"/>
      <c r="HPU352" s="550"/>
      <c r="HPV352" s="545"/>
      <c r="HPW352" s="550"/>
      <c r="HPX352" s="545"/>
      <c r="HPY352" s="550"/>
      <c r="HPZ352" s="545"/>
      <c r="HQA352" s="550"/>
      <c r="HQB352" s="545"/>
      <c r="HQC352" s="550"/>
      <c r="HQD352" s="545"/>
      <c r="HQE352" s="550"/>
      <c r="HQF352" s="545"/>
      <c r="HQG352" s="550"/>
      <c r="HQH352" s="545"/>
      <c r="HQI352" s="550"/>
      <c r="HQJ352" s="545"/>
      <c r="HQK352" s="550"/>
      <c r="HQL352" s="545"/>
      <c r="HQM352" s="550"/>
      <c r="HQN352" s="545"/>
      <c r="HQO352" s="550"/>
      <c r="HQP352" s="545"/>
      <c r="HQQ352" s="550"/>
      <c r="HQR352" s="545"/>
      <c r="HQS352" s="550"/>
      <c r="HQT352" s="545"/>
      <c r="HQU352" s="550"/>
      <c r="HQV352" s="545"/>
      <c r="HQW352" s="550"/>
      <c r="HQX352" s="545"/>
      <c r="HQY352" s="550"/>
      <c r="HQZ352" s="545"/>
      <c r="HRA352" s="550"/>
      <c r="HRB352" s="545"/>
      <c r="HRC352" s="550"/>
      <c r="HRD352" s="545"/>
      <c r="HRE352" s="550"/>
      <c r="HRF352" s="545"/>
      <c r="HRG352" s="550"/>
      <c r="HRH352" s="545"/>
      <c r="HRI352" s="550"/>
      <c r="HRJ352" s="545"/>
      <c r="HRK352" s="550"/>
      <c r="HRL352" s="545"/>
      <c r="HRM352" s="550"/>
      <c r="HRN352" s="545"/>
      <c r="HRO352" s="550"/>
      <c r="HRP352" s="545"/>
      <c r="HRQ352" s="550"/>
      <c r="HRR352" s="545"/>
      <c r="HRS352" s="550"/>
      <c r="HRT352" s="545"/>
      <c r="HRU352" s="550"/>
      <c r="HRV352" s="545"/>
      <c r="HRW352" s="550"/>
      <c r="HRX352" s="545"/>
      <c r="HRY352" s="550"/>
      <c r="HRZ352" s="545"/>
      <c r="HSA352" s="550"/>
      <c r="HSB352" s="545"/>
      <c r="HSC352" s="550"/>
      <c r="HSD352" s="545"/>
      <c r="HSE352" s="550"/>
      <c r="HSF352" s="545"/>
      <c r="HSG352" s="550"/>
      <c r="HSH352" s="545"/>
      <c r="HSI352" s="550"/>
      <c r="HSJ352" s="545"/>
      <c r="HSK352" s="550"/>
      <c r="HSL352" s="545"/>
      <c r="HSM352" s="550"/>
      <c r="HSN352" s="545"/>
      <c r="HSO352" s="550"/>
      <c r="HSP352" s="545"/>
      <c r="HSQ352" s="550"/>
      <c r="HSR352" s="545"/>
      <c r="HSS352" s="550"/>
      <c r="HST352" s="545"/>
      <c r="HSU352" s="550"/>
      <c r="HSV352" s="545"/>
      <c r="HSW352" s="550"/>
      <c r="HSX352" s="545"/>
      <c r="HSY352" s="550"/>
      <c r="HSZ352" s="545"/>
      <c r="HTA352" s="550"/>
      <c r="HTB352" s="545"/>
      <c r="HTC352" s="550"/>
      <c r="HTD352" s="545"/>
      <c r="HTE352" s="550"/>
      <c r="HTF352" s="545"/>
      <c r="HTG352" s="550"/>
      <c r="HTH352" s="545"/>
      <c r="HTI352" s="550"/>
      <c r="HTJ352" s="545"/>
      <c r="HTK352" s="550"/>
      <c r="HTL352" s="545"/>
      <c r="HTM352" s="550"/>
      <c r="HTN352" s="545"/>
      <c r="HTO352" s="550"/>
      <c r="HTP352" s="545"/>
      <c r="HTQ352" s="550"/>
      <c r="HTR352" s="545"/>
      <c r="HTS352" s="550"/>
      <c r="HTT352" s="545"/>
      <c r="HTU352" s="550"/>
      <c r="HTV352" s="545"/>
      <c r="HTW352" s="550"/>
      <c r="HTX352" s="545"/>
      <c r="HTY352" s="550"/>
      <c r="HTZ352" s="545"/>
      <c r="HUA352" s="550"/>
      <c r="HUB352" s="545"/>
      <c r="HUC352" s="550"/>
      <c r="HUD352" s="545"/>
      <c r="HUE352" s="550"/>
      <c r="HUF352" s="545"/>
      <c r="HUG352" s="550"/>
      <c r="HUH352" s="545"/>
      <c r="HUI352" s="550"/>
      <c r="HUJ352" s="545"/>
      <c r="HUK352" s="550"/>
      <c r="HUL352" s="545"/>
      <c r="HUM352" s="550"/>
      <c r="HUN352" s="545"/>
      <c r="HUO352" s="550"/>
      <c r="HUP352" s="545"/>
      <c r="HUQ352" s="550"/>
      <c r="HUR352" s="545"/>
      <c r="HUS352" s="550"/>
      <c r="HUT352" s="545"/>
      <c r="HUU352" s="550"/>
      <c r="HUV352" s="545"/>
      <c r="HUW352" s="550"/>
      <c r="HUX352" s="545"/>
      <c r="HUY352" s="550"/>
      <c r="HUZ352" s="545"/>
      <c r="HVA352" s="550"/>
      <c r="HVB352" s="545"/>
      <c r="HVC352" s="550"/>
      <c r="HVD352" s="545"/>
      <c r="HVE352" s="550"/>
      <c r="HVF352" s="545"/>
      <c r="HVG352" s="550"/>
      <c r="HVH352" s="545"/>
      <c r="HVI352" s="550"/>
      <c r="HVJ352" s="545"/>
      <c r="HVK352" s="550"/>
      <c r="HVL352" s="545"/>
      <c r="HVM352" s="550"/>
      <c r="HVN352" s="545"/>
      <c r="HVO352" s="550"/>
      <c r="HVP352" s="545"/>
      <c r="HVQ352" s="550"/>
      <c r="HVR352" s="545"/>
      <c r="HVS352" s="550"/>
      <c r="HVT352" s="545"/>
      <c r="HVU352" s="550"/>
      <c r="HVV352" s="545"/>
      <c r="HVW352" s="550"/>
      <c r="HVX352" s="545"/>
      <c r="HVY352" s="550"/>
      <c r="HVZ352" s="545"/>
      <c r="HWA352" s="550"/>
      <c r="HWB352" s="545"/>
      <c r="HWC352" s="550"/>
      <c r="HWD352" s="545"/>
      <c r="HWE352" s="550"/>
      <c r="HWF352" s="545"/>
      <c r="HWG352" s="550"/>
      <c r="HWH352" s="545"/>
      <c r="HWI352" s="550"/>
      <c r="HWJ352" s="545"/>
      <c r="HWK352" s="550"/>
      <c r="HWL352" s="545"/>
      <c r="HWM352" s="550"/>
      <c r="HWN352" s="545"/>
      <c r="HWO352" s="550"/>
      <c r="HWP352" s="545"/>
      <c r="HWQ352" s="550"/>
      <c r="HWR352" s="545"/>
      <c r="HWS352" s="550"/>
      <c r="HWT352" s="545"/>
      <c r="HWU352" s="550"/>
      <c r="HWV352" s="545"/>
      <c r="HWW352" s="550"/>
      <c r="HWX352" s="545"/>
      <c r="HWY352" s="550"/>
      <c r="HWZ352" s="545"/>
      <c r="HXA352" s="550"/>
      <c r="HXB352" s="545"/>
      <c r="HXC352" s="550"/>
      <c r="HXD352" s="545"/>
      <c r="HXE352" s="550"/>
      <c r="HXF352" s="545"/>
      <c r="HXG352" s="550"/>
      <c r="HXH352" s="545"/>
      <c r="HXI352" s="550"/>
      <c r="HXJ352" s="545"/>
      <c r="HXK352" s="550"/>
      <c r="HXL352" s="545"/>
      <c r="HXM352" s="550"/>
      <c r="HXN352" s="545"/>
      <c r="HXO352" s="550"/>
      <c r="HXP352" s="545"/>
      <c r="HXQ352" s="550"/>
      <c r="HXR352" s="545"/>
      <c r="HXS352" s="550"/>
      <c r="HXT352" s="545"/>
      <c r="HXU352" s="550"/>
      <c r="HXV352" s="545"/>
      <c r="HXW352" s="550"/>
      <c r="HXX352" s="545"/>
      <c r="HXY352" s="550"/>
      <c r="HXZ352" s="545"/>
      <c r="HYA352" s="550"/>
      <c r="HYB352" s="545"/>
      <c r="HYC352" s="550"/>
      <c r="HYD352" s="545"/>
      <c r="HYE352" s="550"/>
      <c r="HYF352" s="545"/>
      <c r="HYG352" s="550"/>
      <c r="HYH352" s="545"/>
      <c r="HYI352" s="550"/>
      <c r="HYJ352" s="545"/>
      <c r="HYK352" s="550"/>
      <c r="HYL352" s="545"/>
      <c r="HYM352" s="550"/>
      <c r="HYN352" s="545"/>
      <c r="HYO352" s="550"/>
      <c r="HYP352" s="545"/>
      <c r="HYQ352" s="550"/>
      <c r="HYR352" s="545"/>
      <c r="HYS352" s="550"/>
      <c r="HYT352" s="545"/>
      <c r="HYU352" s="550"/>
      <c r="HYV352" s="545"/>
      <c r="HYW352" s="550"/>
      <c r="HYX352" s="545"/>
      <c r="HYY352" s="550"/>
      <c r="HYZ352" s="545"/>
      <c r="HZA352" s="550"/>
      <c r="HZB352" s="545"/>
      <c r="HZC352" s="550"/>
      <c r="HZD352" s="545"/>
      <c r="HZE352" s="550"/>
      <c r="HZF352" s="545"/>
      <c r="HZG352" s="550"/>
      <c r="HZH352" s="545"/>
      <c r="HZI352" s="550"/>
      <c r="HZJ352" s="545"/>
      <c r="HZK352" s="550"/>
      <c r="HZL352" s="545"/>
      <c r="HZM352" s="550"/>
      <c r="HZN352" s="545"/>
      <c r="HZO352" s="550"/>
      <c r="HZP352" s="545"/>
      <c r="HZQ352" s="550"/>
      <c r="HZR352" s="545"/>
      <c r="HZS352" s="550"/>
      <c r="HZT352" s="545"/>
      <c r="HZU352" s="550"/>
      <c r="HZV352" s="545"/>
      <c r="HZW352" s="550"/>
      <c r="HZX352" s="545"/>
      <c r="HZY352" s="550"/>
      <c r="HZZ352" s="545"/>
      <c r="IAA352" s="550"/>
      <c r="IAB352" s="545"/>
      <c r="IAC352" s="550"/>
      <c r="IAD352" s="545"/>
      <c r="IAE352" s="550"/>
      <c r="IAF352" s="545"/>
      <c r="IAG352" s="550"/>
      <c r="IAH352" s="545"/>
      <c r="IAI352" s="550"/>
      <c r="IAJ352" s="545"/>
      <c r="IAK352" s="550"/>
      <c r="IAL352" s="545"/>
      <c r="IAM352" s="550"/>
      <c r="IAN352" s="545"/>
      <c r="IAO352" s="550"/>
      <c r="IAP352" s="545"/>
      <c r="IAQ352" s="550"/>
      <c r="IAR352" s="545"/>
      <c r="IAS352" s="550"/>
      <c r="IAT352" s="545"/>
      <c r="IAU352" s="550"/>
      <c r="IAV352" s="545"/>
      <c r="IAW352" s="550"/>
      <c r="IAX352" s="545"/>
      <c r="IAY352" s="550"/>
      <c r="IAZ352" s="545"/>
      <c r="IBA352" s="550"/>
      <c r="IBB352" s="545"/>
      <c r="IBC352" s="550"/>
      <c r="IBD352" s="545"/>
      <c r="IBE352" s="550"/>
      <c r="IBF352" s="545"/>
      <c r="IBG352" s="550"/>
      <c r="IBH352" s="545"/>
      <c r="IBI352" s="550"/>
      <c r="IBJ352" s="545"/>
      <c r="IBK352" s="550"/>
      <c r="IBL352" s="545"/>
      <c r="IBM352" s="550"/>
      <c r="IBN352" s="545"/>
      <c r="IBO352" s="550"/>
      <c r="IBP352" s="545"/>
      <c r="IBQ352" s="550"/>
      <c r="IBR352" s="545"/>
      <c r="IBS352" s="550"/>
      <c r="IBT352" s="545"/>
      <c r="IBU352" s="550"/>
      <c r="IBV352" s="545"/>
      <c r="IBW352" s="550"/>
      <c r="IBX352" s="545"/>
      <c r="IBY352" s="550"/>
      <c r="IBZ352" s="545"/>
      <c r="ICA352" s="550"/>
      <c r="ICB352" s="545"/>
      <c r="ICC352" s="550"/>
      <c r="ICD352" s="545"/>
      <c r="ICE352" s="550"/>
      <c r="ICF352" s="545"/>
      <c r="ICG352" s="550"/>
      <c r="ICH352" s="545"/>
      <c r="ICI352" s="550"/>
      <c r="ICJ352" s="545"/>
      <c r="ICK352" s="550"/>
      <c r="ICL352" s="545"/>
      <c r="ICM352" s="550"/>
      <c r="ICN352" s="545"/>
      <c r="ICO352" s="550"/>
      <c r="ICP352" s="545"/>
      <c r="ICQ352" s="550"/>
      <c r="ICR352" s="545"/>
      <c r="ICS352" s="550"/>
      <c r="ICT352" s="545"/>
      <c r="ICU352" s="550"/>
      <c r="ICV352" s="545"/>
      <c r="ICW352" s="550"/>
      <c r="ICX352" s="545"/>
      <c r="ICY352" s="550"/>
      <c r="ICZ352" s="545"/>
      <c r="IDA352" s="550"/>
      <c r="IDB352" s="545"/>
      <c r="IDC352" s="550"/>
      <c r="IDD352" s="545"/>
      <c r="IDE352" s="550"/>
      <c r="IDF352" s="545"/>
      <c r="IDG352" s="550"/>
      <c r="IDH352" s="545"/>
      <c r="IDI352" s="550"/>
      <c r="IDJ352" s="545"/>
      <c r="IDK352" s="550"/>
      <c r="IDL352" s="545"/>
      <c r="IDM352" s="550"/>
      <c r="IDN352" s="545"/>
      <c r="IDO352" s="550"/>
      <c r="IDP352" s="545"/>
      <c r="IDQ352" s="550"/>
      <c r="IDR352" s="545"/>
      <c r="IDS352" s="550"/>
      <c r="IDT352" s="545"/>
      <c r="IDU352" s="550"/>
      <c r="IDV352" s="545"/>
      <c r="IDW352" s="550"/>
      <c r="IDX352" s="545"/>
      <c r="IDY352" s="550"/>
      <c r="IDZ352" s="545"/>
      <c r="IEA352" s="550"/>
      <c r="IEB352" s="545"/>
      <c r="IEC352" s="550"/>
      <c r="IED352" s="545"/>
      <c r="IEE352" s="550"/>
      <c r="IEF352" s="545"/>
      <c r="IEG352" s="550"/>
      <c r="IEH352" s="545"/>
      <c r="IEI352" s="550"/>
      <c r="IEJ352" s="545"/>
      <c r="IEK352" s="550"/>
      <c r="IEL352" s="545"/>
      <c r="IEM352" s="550"/>
      <c r="IEN352" s="545"/>
      <c r="IEO352" s="550"/>
      <c r="IEP352" s="545"/>
      <c r="IEQ352" s="550"/>
      <c r="IER352" s="545"/>
      <c r="IES352" s="550"/>
      <c r="IET352" s="545"/>
      <c r="IEU352" s="550"/>
      <c r="IEV352" s="545"/>
      <c r="IEW352" s="550"/>
      <c r="IEX352" s="545"/>
      <c r="IEY352" s="550"/>
      <c r="IEZ352" s="545"/>
      <c r="IFA352" s="550"/>
      <c r="IFB352" s="545"/>
      <c r="IFC352" s="550"/>
      <c r="IFD352" s="545"/>
      <c r="IFE352" s="550"/>
      <c r="IFF352" s="545"/>
      <c r="IFG352" s="550"/>
      <c r="IFH352" s="545"/>
      <c r="IFI352" s="550"/>
      <c r="IFJ352" s="545"/>
      <c r="IFK352" s="550"/>
      <c r="IFL352" s="545"/>
      <c r="IFM352" s="550"/>
      <c r="IFN352" s="545"/>
      <c r="IFO352" s="550"/>
      <c r="IFP352" s="545"/>
      <c r="IFQ352" s="550"/>
      <c r="IFR352" s="545"/>
      <c r="IFS352" s="550"/>
      <c r="IFT352" s="545"/>
      <c r="IFU352" s="550"/>
      <c r="IFV352" s="545"/>
      <c r="IFW352" s="550"/>
      <c r="IFX352" s="545"/>
      <c r="IFY352" s="550"/>
      <c r="IFZ352" s="545"/>
      <c r="IGA352" s="550"/>
      <c r="IGB352" s="545"/>
      <c r="IGC352" s="550"/>
      <c r="IGD352" s="545"/>
      <c r="IGE352" s="550"/>
      <c r="IGF352" s="545"/>
      <c r="IGG352" s="550"/>
      <c r="IGH352" s="545"/>
      <c r="IGI352" s="550"/>
      <c r="IGJ352" s="545"/>
      <c r="IGK352" s="550"/>
      <c r="IGL352" s="545"/>
      <c r="IGM352" s="550"/>
      <c r="IGN352" s="545"/>
      <c r="IGO352" s="550"/>
      <c r="IGP352" s="545"/>
      <c r="IGQ352" s="550"/>
      <c r="IGR352" s="545"/>
      <c r="IGS352" s="550"/>
      <c r="IGT352" s="545"/>
      <c r="IGU352" s="550"/>
      <c r="IGV352" s="545"/>
      <c r="IGW352" s="550"/>
      <c r="IGX352" s="545"/>
      <c r="IGY352" s="550"/>
      <c r="IGZ352" s="545"/>
      <c r="IHA352" s="550"/>
      <c r="IHB352" s="545"/>
      <c r="IHC352" s="550"/>
      <c r="IHD352" s="545"/>
      <c r="IHE352" s="550"/>
      <c r="IHF352" s="545"/>
      <c r="IHG352" s="550"/>
      <c r="IHH352" s="545"/>
      <c r="IHI352" s="550"/>
      <c r="IHJ352" s="545"/>
      <c r="IHK352" s="550"/>
      <c r="IHL352" s="545"/>
      <c r="IHM352" s="550"/>
      <c r="IHN352" s="545"/>
      <c r="IHO352" s="550"/>
      <c r="IHP352" s="545"/>
      <c r="IHQ352" s="550"/>
      <c r="IHR352" s="545"/>
      <c r="IHS352" s="550"/>
      <c r="IHT352" s="545"/>
      <c r="IHU352" s="550"/>
      <c r="IHV352" s="545"/>
      <c r="IHW352" s="550"/>
      <c r="IHX352" s="545"/>
      <c r="IHY352" s="550"/>
      <c r="IHZ352" s="545"/>
      <c r="IIA352" s="550"/>
      <c r="IIB352" s="545"/>
      <c r="IIC352" s="550"/>
      <c r="IID352" s="545"/>
      <c r="IIE352" s="550"/>
      <c r="IIF352" s="545"/>
      <c r="IIG352" s="550"/>
      <c r="IIH352" s="545"/>
      <c r="III352" s="550"/>
      <c r="IIJ352" s="545"/>
      <c r="IIK352" s="550"/>
      <c r="IIL352" s="545"/>
      <c r="IIM352" s="550"/>
      <c r="IIN352" s="545"/>
      <c r="IIO352" s="550"/>
      <c r="IIP352" s="545"/>
      <c r="IIQ352" s="550"/>
      <c r="IIR352" s="545"/>
      <c r="IIS352" s="550"/>
      <c r="IIT352" s="545"/>
      <c r="IIU352" s="550"/>
      <c r="IIV352" s="545"/>
      <c r="IIW352" s="550"/>
      <c r="IIX352" s="545"/>
      <c r="IIY352" s="550"/>
      <c r="IIZ352" s="545"/>
      <c r="IJA352" s="550"/>
      <c r="IJB352" s="545"/>
      <c r="IJC352" s="550"/>
      <c r="IJD352" s="545"/>
      <c r="IJE352" s="550"/>
      <c r="IJF352" s="545"/>
      <c r="IJG352" s="550"/>
      <c r="IJH352" s="545"/>
      <c r="IJI352" s="550"/>
      <c r="IJJ352" s="545"/>
      <c r="IJK352" s="550"/>
      <c r="IJL352" s="545"/>
      <c r="IJM352" s="550"/>
      <c r="IJN352" s="545"/>
      <c r="IJO352" s="550"/>
      <c r="IJP352" s="545"/>
      <c r="IJQ352" s="550"/>
      <c r="IJR352" s="545"/>
      <c r="IJS352" s="550"/>
      <c r="IJT352" s="545"/>
      <c r="IJU352" s="550"/>
      <c r="IJV352" s="545"/>
      <c r="IJW352" s="550"/>
      <c r="IJX352" s="545"/>
      <c r="IJY352" s="550"/>
      <c r="IJZ352" s="545"/>
      <c r="IKA352" s="550"/>
      <c r="IKB352" s="545"/>
      <c r="IKC352" s="550"/>
      <c r="IKD352" s="545"/>
      <c r="IKE352" s="550"/>
      <c r="IKF352" s="545"/>
      <c r="IKG352" s="550"/>
      <c r="IKH352" s="545"/>
      <c r="IKI352" s="550"/>
      <c r="IKJ352" s="545"/>
      <c r="IKK352" s="550"/>
      <c r="IKL352" s="545"/>
      <c r="IKM352" s="550"/>
      <c r="IKN352" s="545"/>
      <c r="IKO352" s="550"/>
      <c r="IKP352" s="545"/>
      <c r="IKQ352" s="550"/>
      <c r="IKR352" s="545"/>
      <c r="IKS352" s="550"/>
      <c r="IKT352" s="545"/>
      <c r="IKU352" s="550"/>
      <c r="IKV352" s="545"/>
      <c r="IKW352" s="550"/>
      <c r="IKX352" s="545"/>
      <c r="IKY352" s="550"/>
      <c r="IKZ352" s="545"/>
      <c r="ILA352" s="550"/>
      <c r="ILB352" s="545"/>
      <c r="ILC352" s="550"/>
      <c r="ILD352" s="545"/>
      <c r="ILE352" s="550"/>
      <c r="ILF352" s="545"/>
      <c r="ILG352" s="550"/>
      <c r="ILH352" s="545"/>
      <c r="ILI352" s="550"/>
      <c r="ILJ352" s="545"/>
      <c r="ILK352" s="550"/>
      <c r="ILL352" s="545"/>
      <c r="ILM352" s="550"/>
      <c r="ILN352" s="545"/>
      <c r="ILO352" s="550"/>
      <c r="ILP352" s="545"/>
      <c r="ILQ352" s="550"/>
      <c r="ILR352" s="545"/>
      <c r="ILS352" s="550"/>
      <c r="ILT352" s="545"/>
      <c r="ILU352" s="550"/>
      <c r="ILV352" s="545"/>
      <c r="ILW352" s="550"/>
      <c r="ILX352" s="545"/>
      <c r="ILY352" s="550"/>
      <c r="ILZ352" s="545"/>
      <c r="IMA352" s="550"/>
      <c r="IMB352" s="545"/>
      <c r="IMC352" s="550"/>
      <c r="IMD352" s="545"/>
      <c r="IME352" s="550"/>
      <c r="IMF352" s="545"/>
      <c r="IMG352" s="550"/>
      <c r="IMH352" s="545"/>
      <c r="IMI352" s="550"/>
      <c r="IMJ352" s="545"/>
      <c r="IMK352" s="550"/>
      <c r="IML352" s="545"/>
      <c r="IMM352" s="550"/>
      <c r="IMN352" s="545"/>
      <c r="IMO352" s="550"/>
      <c r="IMP352" s="545"/>
      <c r="IMQ352" s="550"/>
      <c r="IMR352" s="545"/>
      <c r="IMS352" s="550"/>
      <c r="IMT352" s="545"/>
      <c r="IMU352" s="550"/>
      <c r="IMV352" s="545"/>
      <c r="IMW352" s="550"/>
      <c r="IMX352" s="545"/>
      <c r="IMY352" s="550"/>
      <c r="IMZ352" s="545"/>
      <c r="INA352" s="550"/>
      <c r="INB352" s="545"/>
      <c r="INC352" s="550"/>
      <c r="IND352" s="545"/>
      <c r="INE352" s="550"/>
      <c r="INF352" s="545"/>
      <c r="ING352" s="550"/>
      <c r="INH352" s="545"/>
      <c r="INI352" s="550"/>
      <c r="INJ352" s="545"/>
      <c r="INK352" s="550"/>
      <c r="INL352" s="545"/>
      <c r="INM352" s="550"/>
      <c r="INN352" s="545"/>
      <c r="INO352" s="550"/>
      <c r="INP352" s="545"/>
      <c r="INQ352" s="550"/>
      <c r="INR352" s="545"/>
      <c r="INS352" s="550"/>
      <c r="INT352" s="545"/>
      <c r="INU352" s="550"/>
      <c r="INV352" s="545"/>
      <c r="INW352" s="550"/>
      <c r="INX352" s="545"/>
      <c r="INY352" s="550"/>
      <c r="INZ352" s="545"/>
      <c r="IOA352" s="550"/>
      <c r="IOB352" s="545"/>
      <c r="IOC352" s="550"/>
      <c r="IOD352" s="545"/>
      <c r="IOE352" s="550"/>
      <c r="IOF352" s="545"/>
      <c r="IOG352" s="550"/>
      <c r="IOH352" s="545"/>
      <c r="IOI352" s="550"/>
      <c r="IOJ352" s="545"/>
      <c r="IOK352" s="550"/>
      <c r="IOL352" s="545"/>
      <c r="IOM352" s="550"/>
      <c r="ION352" s="545"/>
      <c r="IOO352" s="550"/>
      <c r="IOP352" s="545"/>
      <c r="IOQ352" s="550"/>
      <c r="IOR352" s="545"/>
      <c r="IOS352" s="550"/>
      <c r="IOT352" s="545"/>
      <c r="IOU352" s="550"/>
      <c r="IOV352" s="545"/>
      <c r="IOW352" s="550"/>
      <c r="IOX352" s="545"/>
      <c r="IOY352" s="550"/>
      <c r="IOZ352" s="545"/>
      <c r="IPA352" s="550"/>
      <c r="IPB352" s="545"/>
      <c r="IPC352" s="550"/>
      <c r="IPD352" s="545"/>
      <c r="IPE352" s="550"/>
      <c r="IPF352" s="545"/>
      <c r="IPG352" s="550"/>
      <c r="IPH352" s="545"/>
      <c r="IPI352" s="550"/>
      <c r="IPJ352" s="545"/>
      <c r="IPK352" s="550"/>
      <c r="IPL352" s="545"/>
      <c r="IPM352" s="550"/>
      <c r="IPN352" s="545"/>
      <c r="IPO352" s="550"/>
      <c r="IPP352" s="545"/>
      <c r="IPQ352" s="550"/>
      <c r="IPR352" s="545"/>
      <c r="IPS352" s="550"/>
      <c r="IPT352" s="545"/>
      <c r="IPU352" s="550"/>
      <c r="IPV352" s="545"/>
      <c r="IPW352" s="550"/>
      <c r="IPX352" s="545"/>
      <c r="IPY352" s="550"/>
      <c r="IPZ352" s="545"/>
      <c r="IQA352" s="550"/>
      <c r="IQB352" s="545"/>
      <c r="IQC352" s="550"/>
      <c r="IQD352" s="545"/>
      <c r="IQE352" s="550"/>
      <c r="IQF352" s="545"/>
      <c r="IQG352" s="550"/>
      <c r="IQH352" s="545"/>
      <c r="IQI352" s="550"/>
      <c r="IQJ352" s="545"/>
      <c r="IQK352" s="550"/>
      <c r="IQL352" s="545"/>
      <c r="IQM352" s="550"/>
      <c r="IQN352" s="545"/>
      <c r="IQO352" s="550"/>
      <c r="IQP352" s="545"/>
      <c r="IQQ352" s="550"/>
      <c r="IQR352" s="545"/>
      <c r="IQS352" s="550"/>
      <c r="IQT352" s="545"/>
      <c r="IQU352" s="550"/>
      <c r="IQV352" s="545"/>
      <c r="IQW352" s="550"/>
      <c r="IQX352" s="545"/>
      <c r="IQY352" s="550"/>
      <c r="IQZ352" s="545"/>
      <c r="IRA352" s="550"/>
      <c r="IRB352" s="545"/>
      <c r="IRC352" s="550"/>
      <c r="IRD352" s="545"/>
      <c r="IRE352" s="550"/>
      <c r="IRF352" s="545"/>
      <c r="IRG352" s="550"/>
      <c r="IRH352" s="545"/>
      <c r="IRI352" s="550"/>
      <c r="IRJ352" s="545"/>
      <c r="IRK352" s="550"/>
      <c r="IRL352" s="545"/>
      <c r="IRM352" s="550"/>
      <c r="IRN352" s="545"/>
      <c r="IRO352" s="550"/>
      <c r="IRP352" s="545"/>
      <c r="IRQ352" s="550"/>
      <c r="IRR352" s="545"/>
      <c r="IRS352" s="550"/>
      <c r="IRT352" s="545"/>
      <c r="IRU352" s="550"/>
      <c r="IRV352" s="545"/>
      <c r="IRW352" s="550"/>
      <c r="IRX352" s="545"/>
      <c r="IRY352" s="550"/>
      <c r="IRZ352" s="545"/>
      <c r="ISA352" s="550"/>
      <c r="ISB352" s="545"/>
      <c r="ISC352" s="550"/>
      <c r="ISD352" s="545"/>
      <c r="ISE352" s="550"/>
      <c r="ISF352" s="545"/>
      <c r="ISG352" s="550"/>
      <c r="ISH352" s="545"/>
      <c r="ISI352" s="550"/>
      <c r="ISJ352" s="545"/>
      <c r="ISK352" s="550"/>
      <c r="ISL352" s="545"/>
      <c r="ISM352" s="550"/>
      <c r="ISN352" s="545"/>
      <c r="ISO352" s="550"/>
      <c r="ISP352" s="545"/>
      <c r="ISQ352" s="550"/>
      <c r="ISR352" s="545"/>
      <c r="ISS352" s="550"/>
      <c r="IST352" s="545"/>
      <c r="ISU352" s="550"/>
      <c r="ISV352" s="545"/>
      <c r="ISW352" s="550"/>
      <c r="ISX352" s="545"/>
      <c r="ISY352" s="550"/>
      <c r="ISZ352" s="545"/>
      <c r="ITA352" s="550"/>
      <c r="ITB352" s="545"/>
      <c r="ITC352" s="550"/>
      <c r="ITD352" s="545"/>
      <c r="ITE352" s="550"/>
      <c r="ITF352" s="545"/>
      <c r="ITG352" s="550"/>
      <c r="ITH352" s="545"/>
      <c r="ITI352" s="550"/>
      <c r="ITJ352" s="545"/>
      <c r="ITK352" s="550"/>
      <c r="ITL352" s="545"/>
      <c r="ITM352" s="550"/>
      <c r="ITN352" s="545"/>
      <c r="ITO352" s="550"/>
      <c r="ITP352" s="545"/>
      <c r="ITQ352" s="550"/>
      <c r="ITR352" s="545"/>
      <c r="ITS352" s="550"/>
      <c r="ITT352" s="545"/>
      <c r="ITU352" s="550"/>
      <c r="ITV352" s="545"/>
      <c r="ITW352" s="550"/>
      <c r="ITX352" s="545"/>
      <c r="ITY352" s="550"/>
      <c r="ITZ352" s="545"/>
      <c r="IUA352" s="550"/>
      <c r="IUB352" s="545"/>
      <c r="IUC352" s="550"/>
      <c r="IUD352" s="545"/>
      <c r="IUE352" s="550"/>
      <c r="IUF352" s="545"/>
      <c r="IUG352" s="550"/>
      <c r="IUH352" s="545"/>
      <c r="IUI352" s="550"/>
      <c r="IUJ352" s="545"/>
      <c r="IUK352" s="550"/>
      <c r="IUL352" s="545"/>
      <c r="IUM352" s="550"/>
      <c r="IUN352" s="545"/>
      <c r="IUO352" s="550"/>
      <c r="IUP352" s="545"/>
      <c r="IUQ352" s="550"/>
      <c r="IUR352" s="545"/>
      <c r="IUS352" s="550"/>
      <c r="IUT352" s="545"/>
      <c r="IUU352" s="550"/>
      <c r="IUV352" s="545"/>
      <c r="IUW352" s="550"/>
      <c r="IUX352" s="545"/>
      <c r="IUY352" s="550"/>
      <c r="IUZ352" s="545"/>
      <c r="IVA352" s="550"/>
      <c r="IVB352" s="545"/>
      <c r="IVC352" s="550"/>
      <c r="IVD352" s="545"/>
      <c r="IVE352" s="550"/>
      <c r="IVF352" s="545"/>
      <c r="IVG352" s="550"/>
      <c r="IVH352" s="545"/>
      <c r="IVI352" s="550"/>
      <c r="IVJ352" s="545"/>
      <c r="IVK352" s="550"/>
      <c r="IVL352" s="545"/>
      <c r="IVM352" s="550"/>
      <c r="IVN352" s="545"/>
      <c r="IVO352" s="550"/>
      <c r="IVP352" s="545"/>
      <c r="IVQ352" s="550"/>
      <c r="IVR352" s="545"/>
      <c r="IVS352" s="550"/>
      <c r="IVT352" s="545"/>
      <c r="IVU352" s="550"/>
      <c r="IVV352" s="545"/>
      <c r="IVW352" s="550"/>
      <c r="IVX352" s="545"/>
      <c r="IVY352" s="550"/>
      <c r="IVZ352" s="545"/>
      <c r="IWA352" s="550"/>
      <c r="IWB352" s="545"/>
      <c r="IWC352" s="550"/>
      <c r="IWD352" s="545"/>
      <c r="IWE352" s="550"/>
      <c r="IWF352" s="545"/>
      <c r="IWG352" s="550"/>
      <c r="IWH352" s="545"/>
      <c r="IWI352" s="550"/>
      <c r="IWJ352" s="545"/>
      <c r="IWK352" s="550"/>
      <c r="IWL352" s="545"/>
      <c r="IWM352" s="550"/>
      <c r="IWN352" s="545"/>
      <c r="IWO352" s="550"/>
      <c r="IWP352" s="545"/>
      <c r="IWQ352" s="550"/>
      <c r="IWR352" s="545"/>
      <c r="IWS352" s="550"/>
      <c r="IWT352" s="545"/>
      <c r="IWU352" s="550"/>
      <c r="IWV352" s="545"/>
      <c r="IWW352" s="550"/>
      <c r="IWX352" s="545"/>
      <c r="IWY352" s="550"/>
      <c r="IWZ352" s="545"/>
      <c r="IXA352" s="550"/>
      <c r="IXB352" s="545"/>
      <c r="IXC352" s="550"/>
      <c r="IXD352" s="545"/>
      <c r="IXE352" s="550"/>
      <c r="IXF352" s="545"/>
      <c r="IXG352" s="550"/>
      <c r="IXH352" s="545"/>
      <c r="IXI352" s="550"/>
      <c r="IXJ352" s="545"/>
      <c r="IXK352" s="550"/>
      <c r="IXL352" s="545"/>
      <c r="IXM352" s="550"/>
      <c r="IXN352" s="545"/>
      <c r="IXO352" s="550"/>
      <c r="IXP352" s="545"/>
      <c r="IXQ352" s="550"/>
      <c r="IXR352" s="545"/>
      <c r="IXS352" s="550"/>
      <c r="IXT352" s="545"/>
      <c r="IXU352" s="550"/>
      <c r="IXV352" s="545"/>
      <c r="IXW352" s="550"/>
      <c r="IXX352" s="545"/>
      <c r="IXY352" s="550"/>
      <c r="IXZ352" s="545"/>
      <c r="IYA352" s="550"/>
      <c r="IYB352" s="545"/>
      <c r="IYC352" s="550"/>
      <c r="IYD352" s="545"/>
      <c r="IYE352" s="550"/>
      <c r="IYF352" s="545"/>
      <c r="IYG352" s="550"/>
      <c r="IYH352" s="545"/>
      <c r="IYI352" s="550"/>
      <c r="IYJ352" s="545"/>
      <c r="IYK352" s="550"/>
      <c r="IYL352" s="545"/>
      <c r="IYM352" s="550"/>
      <c r="IYN352" s="545"/>
      <c r="IYO352" s="550"/>
      <c r="IYP352" s="545"/>
      <c r="IYQ352" s="550"/>
      <c r="IYR352" s="545"/>
      <c r="IYS352" s="550"/>
      <c r="IYT352" s="545"/>
      <c r="IYU352" s="550"/>
      <c r="IYV352" s="545"/>
      <c r="IYW352" s="550"/>
      <c r="IYX352" s="545"/>
      <c r="IYY352" s="550"/>
      <c r="IYZ352" s="545"/>
      <c r="IZA352" s="550"/>
      <c r="IZB352" s="545"/>
      <c r="IZC352" s="550"/>
      <c r="IZD352" s="545"/>
      <c r="IZE352" s="550"/>
      <c r="IZF352" s="545"/>
      <c r="IZG352" s="550"/>
      <c r="IZH352" s="545"/>
      <c r="IZI352" s="550"/>
      <c r="IZJ352" s="545"/>
      <c r="IZK352" s="550"/>
      <c r="IZL352" s="545"/>
      <c r="IZM352" s="550"/>
      <c r="IZN352" s="545"/>
      <c r="IZO352" s="550"/>
      <c r="IZP352" s="545"/>
      <c r="IZQ352" s="550"/>
      <c r="IZR352" s="545"/>
      <c r="IZS352" s="550"/>
      <c r="IZT352" s="545"/>
      <c r="IZU352" s="550"/>
      <c r="IZV352" s="545"/>
      <c r="IZW352" s="550"/>
      <c r="IZX352" s="545"/>
      <c r="IZY352" s="550"/>
      <c r="IZZ352" s="545"/>
      <c r="JAA352" s="550"/>
      <c r="JAB352" s="545"/>
      <c r="JAC352" s="550"/>
      <c r="JAD352" s="545"/>
      <c r="JAE352" s="550"/>
      <c r="JAF352" s="545"/>
      <c r="JAG352" s="550"/>
      <c r="JAH352" s="545"/>
      <c r="JAI352" s="550"/>
      <c r="JAJ352" s="545"/>
      <c r="JAK352" s="550"/>
      <c r="JAL352" s="545"/>
      <c r="JAM352" s="550"/>
      <c r="JAN352" s="545"/>
      <c r="JAO352" s="550"/>
      <c r="JAP352" s="545"/>
      <c r="JAQ352" s="550"/>
      <c r="JAR352" s="545"/>
      <c r="JAS352" s="550"/>
      <c r="JAT352" s="545"/>
      <c r="JAU352" s="550"/>
      <c r="JAV352" s="545"/>
      <c r="JAW352" s="550"/>
      <c r="JAX352" s="545"/>
      <c r="JAY352" s="550"/>
      <c r="JAZ352" s="545"/>
      <c r="JBA352" s="550"/>
      <c r="JBB352" s="545"/>
      <c r="JBC352" s="550"/>
      <c r="JBD352" s="545"/>
      <c r="JBE352" s="550"/>
      <c r="JBF352" s="545"/>
      <c r="JBG352" s="550"/>
      <c r="JBH352" s="545"/>
      <c r="JBI352" s="550"/>
      <c r="JBJ352" s="545"/>
      <c r="JBK352" s="550"/>
      <c r="JBL352" s="545"/>
      <c r="JBM352" s="550"/>
      <c r="JBN352" s="545"/>
      <c r="JBO352" s="550"/>
      <c r="JBP352" s="545"/>
      <c r="JBQ352" s="550"/>
      <c r="JBR352" s="545"/>
      <c r="JBS352" s="550"/>
      <c r="JBT352" s="545"/>
      <c r="JBU352" s="550"/>
      <c r="JBV352" s="545"/>
      <c r="JBW352" s="550"/>
      <c r="JBX352" s="545"/>
      <c r="JBY352" s="550"/>
      <c r="JBZ352" s="545"/>
      <c r="JCA352" s="550"/>
      <c r="JCB352" s="545"/>
      <c r="JCC352" s="550"/>
      <c r="JCD352" s="545"/>
      <c r="JCE352" s="550"/>
      <c r="JCF352" s="545"/>
      <c r="JCG352" s="550"/>
      <c r="JCH352" s="545"/>
      <c r="JCI352" s="550"/>
      <c r="JCJ352" s="545"/>
      <c r="JCK352" s="550"/>
      <c r="JCL352" s="545"/>
      <c r="JCM352" s="550"/>
      <c r="JCN352" s="545"/>
      <c r="JCO352" s="550"/>
      <c r="JCP352" s="545"/>
      <c r="JCQ352" s="550"/>
      <c r="JCR352" s="545"/>
      <c r="JCS352" s="550"/>
      <c r="JCT352" s="545"/>
      <c r="JCU352" s="550"/>
      <c r="JCV352" s="545"/>
      <c r="JCW352" s="550"/>
      <c r="JCX352" s="545"/>
      <c r="JCY352" s="550"/>
      <c r="JCZ352" s="545"/>
      <c r="JDA352" s="550"/>
      <c r="JDB352" s="545"/>
      <c r="JDC352" s="550"/>
      <c r="JDD352" s="545"/>
      <c r="JDE352" s="550"/>
      <c r="JDF352" s="545"/>
      <c r="JDG352" s="550"/>
      <c r="JDH352" s="545"/>
      <c r="JDI352" s="550"/>
      <c r="JDJ352" s="545"/>
      <c r="JDK352" s="550"/>
      <c r="JDL352" s="545"/>
      <c r="JDM352" s="550"/>
      <c r="JDN352" s="545"/>
      <c r="JDO352" s="550"/>
      <c r="JDP352" s="545"/>
      <c r="JDQ352" s="550"/>
      <c r="JDR352" s="545"/>
      <c r="JDS352" s="550"/>
      <c r="JDT352" s="545"/>
      <c r="JDU352" s="550"/>
      <c r="JDV352" s="545"/>
      <c r="JDW352" s="550"/>
      <c r="JDX352" s="545"/>
      <c r="JDY352" s="550"/>
      <c r="JDZ352" s="545"/>
      <c r="JEA352" s="550"/>
      <c r="JEB352" s="545"/>
      <c r="JEC352" s="550"/>
      <c r="JED352" s="545"/>
      <c r="JEE352" s="550"/>
      <c r="JEF352" s="545"/>
      <c r="JEG352" s="550"/>
      <c r="JEH352" s="545"/>
      <c r="JEI352" s="550"/>
      <c r="JEJ352" s="545"/>
      <c r="JEK352" s="550"/>
      <c r="JEL352" s="545"/>
      <c r="JEM352" s="550"/>
      <c r="JEN352" s="545"/>
      <c r="JEO352" s="550"/>
      <c r="JEP352" s="545"/>
      <c r="JEQ352" s="550"/>
      <c r="JER352" s="545"/>
      <c r="JES352" s="550"/>
      <c r="JET352" s="545"/>
      <c r="JEU352" s="550"/>
      <c r="JEV352" s="545"/>
      <c r="JEW352" s="550"/>
      <c r="JEX352" s="545"/>
      <c r="JEY352" s="550"/>
      <c r="JEZ352" s="545"/>
      <c r="JFA352" s="550"/>
      <c r="JFB352" s="545"/>
      <c r="JFC352" s="550"/>
      <c r="JFD352" s="545"/>
      <c r="JFE352" s="550"/>
      <c r="JFF352" s="545"/>
      <c r="JFG352" s="550"/>
      <c r="JFH352" s="545"/>
      <c r="JFI352" s="550"/>
      <c r="JFJ352" s="545"/>
      <c r="JFK352" s="550"/>
      <c r="JFL352" s="545"/>
      <c r="JFM352" s="550"/>
      <c r="JFN352" s="545"/>
      <c r="JFO352" s="550"/>
      <c r="JFP352" s="545"/>
      <c r="JFQ352" s="550"/>
      <c r="JFR352" s="545"/>
      <c r="JFS352" s="550"/>
      <c r="JFT352" s="545"/>
      <c r="JFU352" s="550"/>
      <c r="JFV352" s="545"/>
      <c r="JFW352" s="550"/>
      <c r="JFX352" s="545"/>
      <c r="JFY352" s="550"/>
      <c r="JFZ352" s="545"/>
      <c r="JGA352" s="550"/>
      <c r="JGB352" s="545"/>
      <c r="JGC352" s="550"/>
      <c r="JGD352" s="545"/>
      <c r="JGE352" s="550"/>
      <c r="JGF352" s="545"/>
      <c r="JGG352" s="550"/>
      <c r="JGH352" s="545"/>
      <c r="JGI352" s="550"/>
      <c r="JGJ352" s="545"/>
      <c r="JGK352" s="550"/>
      <c r="JGL352" s="545"/>
      <c r="JGM352" s="550"/>
      <c r="JGN352" s="545"/>
      <c r="JGO352" s="550"/>
      <c r="JGP352" s="545"/>
      <c r="JGQ352" s="550"/>
      <c r="JGR352" s="545"/>
      <c r="JGS352" s="550"/>
      <c r="JGT352" s="545"/>
      <c r="JGU352" s="550"/>
      <c r="JGV352" s="545"/>
      <c r="JGW352" s="550"/>
      <c r="JGX352" s="545"/>
      <c r="JGY352" s="550"/>
      <c r="JGZ352" s="545"/>
      <c r="JHA352" s="550"/>
      <c r="JHB352" s="545"/>
      <c r="JHC352" s="550"/>
      <c r="JHD352" s="545"/>
      <c r="JHE352" s="550"/>
      <c r="JHF352" s="545"/>
      <c r="JHG352" s="550"/>
      <c r="JHH352" s="545"/>
      <c r="JHI352" s="550"/>
      <c r="JHJ352" s="545"/>
      <c r="JHK352" s="550"/>
      <c r="JHL352" s="545"/>
      <c r="JHM352" s="550"/>
      <c r="JHN352" s="545"/>
      <c r="JHO352" s="550"/>
      <c r="JHP352" s="545"/>
      <c r="JHQ352" s="550"/>
      <c r="JHR352" s="545"/>
      <c r="JHS352" s="550"/>
      <c r="JHT352" s="545"/>
      <c r="JHU352" s="550"/>
      <c r="JHV352" s="545"/>
      <c r="JHW352" s="550"/>
      <c r="JHX352" s="545"/>
      <c r="JHY352" s="550"/>
      <c r="JHZ352" s="545"/>
      <c r="JIA352" s="550"/>
      <c r="JIB352" s="545"/>
      <c r="JIC352" s="550"/>
      <c r="JID352" s="545"/>
      <c r="JIE352" s="550"/>
      <c r="JIF352" s="545"/>
      <c r="JIG352" s="550"/>
      <c r="JIH352" s="545"/>
      <c r="JII352" s="550"/>
      <c r="JIJ352" s="545"/>
      <c r="JIK352" s="550"/>
      <c r="JIL352" s="545"/>
      <c r="JIM352" s="550"/>
      <c r="JIN352" s="545"/>
      <c r="JIO352" s="550"/>
      <c r="JIP352" s="545"/>
      <c r="JIQ352" s="550"/>
      <c r="JIR352" s="545"/>
      <c r="JIS352" s="550"/>
      <c r="JIT352" s="545"/>
      <c r="JIU352" s="550"/>
      <c r="JIV352" s="545"/>
      <c r="JIW352" s="550"/>
      <c r="JIX352" s="545"/>
      <c r="JIY352" s="550"/>
      <c r="JIZ352" s="545"/>
      <c r="JJA352" s="550"/>
      <c r="JJB352" s="545"/>
      <c r="JJC352" s="550"/>
      <c r="JJD352" s="545"/>
      <c r="JJE352" s="550"/>
      <c r="JJF352" s="545"/>
      <c r="JJG352" s="550"/>
      <c r="JJH352" s="545"/>
      <c r="JJI352" s="550"/>
      <c r="JJJ352" s="545"/>
      <c r="JJK352" s="550"/>
      <c r="JJL352" s="545"/>
      <c r="JJM352" s="550"/>
      <c r="JJN352" s="545"/>
      <c r="JJO352" s="550"/>
      <c r="JJP352" s="545"/>
      <c r="JJQ352" s="550"/>
      <c r="JJR352" s="545"/>
      <c r="JJS352" s="550"/>
      <c r="JJT352" s="545"/>
      <c r="JJU352" s="550"/>
      <c r="JJV352" s="545"/>
      <c r="JJW352" s="550"/>
      <c r="JJX352" s="545"/>
      <c r="JJY352" s="550"/>
      <c r="JJZ352" s="545"/>
      <c r="JKA352" s="550"/>
      <c r="JKB352" s="545"/>
      <c r="JKC352" s="550"/>
      <c r="JKD352" s="545"/>
      <c r="JKE352" s="550"/>
      <c r="JKF352" s="545"/>
      <c r="JKG352" s="550"/>
      <c r="JKH352" s="545"/>
      <c r="JKI352" s="550"/>
      <c r="JKJ352" s="545"/>
      <c r="JKK352" s="550"/>
      <c r="JKL352" s="545"/>
      <c r="JKM352" s="550"/>
      <c r="JKN352" s="545"/>
      <c r="JKO352" s="550"/>
      <c r="JKP352" s="545"/>
      <c r="JKQ352" s="550"/>
      <c r="JKR352" s="545"/>
      <c r="JKS352" s="550"/>
      <c r="JKT352" s="545"/>
      <c r="JKU352" s="550"/>
      <c r="JKV352" s="545"/>
      <c r="JKW352" s="550"/>
      <c r="JKX352" s="545"/>
      <c r="JKY352" s="550"/>
      <c r="JKZ352" s="545"/>
      <c r="JLA352" s="550"/>
      <c r="JLB352" s="545"/>
      <c r="JLC352" s="550"/>
      <c r="JLD352" s="545"/>
      <c r="JLE352" s="550"/>
      <c r="JLF352" s="545"/>
      <c r="JLG352" s="550"/>
      <c r="JLH352" s="545"/>
      <c r="JLI352" s="550"/>
      <c r="JLJ352" s="545"/>
      <c r="JLK352" s="550"/>
      <c r="JLL352" s="545"/>
      <c r="JLM352" s="550"/>
      <c r="JLN352" s="545"/>
      <c r="JLO352" s="550"/>
      <c r="JLP352" s="545"/>
      <c r="JLQ352" s="550"/>
      <c r="JLR352" s="545"/>
      <c r="JLS352" s="550"/>
      <c r="JLT352" s="545"/>
      <c r="JLU352" s="550"/>
      <c r="JLV352" s="545"/>
      <c r="JLW352" s="550"/>
      <c r="JLX352" s="545"/>
      <c r="JLY352" s="550"/>
      <c r="JLZ352" s="545"/>
      <c r="JMA352" s="550"/>
      <c r="JMB352" s="545"/>
      <c r="JMC352" s="550"/>
      <c r="JMD352" s="545"/>
      <c r="JME352" s="550"/>
      <c r="JMF352" s="545"/>
      <c r="JMG352" s="550"/>
      <c r="JMH352" s="545"/>
      <c r="JMI352" s="550"/>
      <c r="JMJ352" s="545"/>
      <c r="JMK352" s="550"/>
      <c r="JML352" s="545"/>
      <c r="JMM352" s="550"/>
      <c r="JMN352" s="545"/>
      <c r="JMO352" s="550"/>
      <c r="JMP352" s="545"/>
      <c r="JMQ352" s="550"/>
      <c r="JMR352" s="545"/>
      <c r="JMS352" s="550"/>
      <c r="JMT352" s="545"/>
      <c r="JMU352" s="550"/>
      <c r="JMV352" s="545"/>
      <c r="JMW352" s="550"/>
      <c r="JMX352" s="545"/>
      <c r="JMY352" s="550"/>
      <c r="JMZ352" s="545"/>
      <c r="JNA352" s="550"/>
      <c r="JNB352" s="545"/>
      <c r="JNC352" s="550"/>
      <c r="JND352" s="545"/>
      <c r="JNE352" s="550"/>
      <c r="JNF352" s="545"/>
      <c r="JNG352" s="550"/>
      <c r="JNH352" s="545"/>
      <c r="JNI352" s="550"/>
      <c r="JNJ352" s="545"/>
      <c r="JNK352" s="550"/>
      <c r="JNL352" s="545"/>
      <c r="JNM352" s="550"/>
      <c r="JNN352" s="545"/>
      <c r="JNO352" s="550"/>
      <c r="JNP352" s="545"/>
      <c r="JNQ352" s="550"/>
      <c r="JNR352" s="545"/>
      <c r="JNS352" s="550"/>
      <c r="JNT352" s="545"/>
      <c r="JNU352" s="550"/>
      <c r="JNV352" s="545"/>
      <c r="JNW352" s="550"/>
      <c r="JNX352" s="545"/>
      <c r="JNY352" s="550"/>
      <c r="JNZ352" s="545"/>
      <c r="JOA352" s="550"/>
      <c r="JOB352" s="545"/>
      <c r="JOC352" s="550"/>
      <c r="JOD352" s="545"/>
      <c r="JOE352" s="550"/>
      <c r="JOF352" s="545"/>
      <c r="JOG352" s="550"/>
      <c r="JOH352" s="545"/>
      <c r="JOI352" s="550"/>
      <c r="JOJ352" s="545"/>
      <c r="JOK352" s="550"/>
      <c r="JOL352" s="545"/>
      <c r="JOM352" s="550"/>
      <c r="JON352" s="545"/>
      <c r="JOO352" s="550"/>
      <c r="JOP352" s="545"/>
      <c r="JOQ352" s="550"/>
      <c r="JOR352" s="545"/>
      <c r="JOS352" s="550"/>
      <c r="JOT352" s="545"/>
      <c r="JOU352" s="550"/>
      <c r="JOV352" s="545"/>
      <c r="JOW352" s="550"/>
      <c r="JOX352" s="545"/>
      <c r="JOY352" s="550"/>
      <c r="JOZ352" s="545"/>
      <c r="JPA352" s="550"/>
      <c r="JPB352" s="545"/>
      <c r="JPC352" s="550"/>
      <c r="JPD352" s="545"/>
      <c r="JPE352" s="550"/>
      <c r="JPF352" s="545"/>
      <c r="JPG352" s="550"/>
      <c r="JPH352" s="545"/>
      <c r="JPI352" s="550"/>
      <c r="JPJ352" s="545"/>
      <c r="JPK352" s="550"/>
      <c r="JPL352" s="545"/>
      <c r="JPM352" s="550"/>
      <c r="JPN352" s="545"/>
      <c r="JPO352" s="550"/>
      <c r="JPP352" s="545"/>
      <c r="JPQ352" s="550"/>
      <c r="JPR352" s="545"/>
      <c r="JPS352" s="550"/>
      <c r="JPT352" s="545"/>
      <c r="JPU352" s="550"/>
      <c r="JPV352" s="545"/>
      <c r="JPW352" s="550"/>
      <c r="JPX352" s="545"/>
      <c r="JPY352" s="550"/>
      <c r="JPZ352" s="545"/>
      <c r="JQA352" s="550"/>
      <c r="JQB352" s="545"/>
      <c r="JQC352" s="550"/>
      <c r="JQD352" s="545"/>
      <c r="JQE352" s="550"/>
      <c r="JQF352" s="545"/>
      <c r="JQG352" s="550"/>
      <c r="JQH352" s="545"/>
      <c r="JQI352" s="550"/>
      <c r="JQJ352" s="545"/>
      <c r="JQK352" s="550"/>
      <c r="JQL352" s="545"/>
      <c r="JQM352" s="550"/>
      <c r="JQN352" s="545"/>
      <c r="JQO352" s="550"/>
      <c r="JQP352" s="545"/>
      <c r="JQQ352" s="550"/>
      <c r="JQR352" s="545"/>
      <c r="JQS352" s="550"/>
      <c r="JQT352" s="545"/>
      <c r="JQU352" s="550"/>
      <c r="JQV352" s="545"/>
      <c r="JQW352" s="550"/>
      <c r="JQX352" s="545"/>
      <c r="JQY352" s="550"/>
      <c r="JQZ352" s="545"/>
      <c r="JRA352" s="550"/>
      <c r="JRB352" s="545"/>
      <c r="JRC352" s="550"/>
      <c r="JRD352" s="545"/>
      <c r="JRE352" s="550"/>
      <c r="JRF352" s="545"/>
      <c r="JRG352" s="550"/>
      <c r="JRH352" s="545"/>
      <c r="JRI352" s="550"/>
      <c r="JRJ352" s="545"/>
      <c r="JRK352" s="550"/>
      <c r="JRL352" s="545"/>
      <c r="JRM352" s="550"/>
      <c r="JRN352" s="545"/>
      <c r="JRO352" s="550"/>
      <c r="JRP352" s="545"/>
      <c r="JRQ352" s="550"/>
      <c r="JRR352" s="545"/>
      <c r="JRS352" s="550"/>
      <c r="JRT352" s="545"/>
      <c r="JRU352" s="550"/>
      <c r="JRV352" s="545"/>
      <c r="JRW352" s="550"/>
      <c r="JRX352" s="545"/>
      <c r="JRY352" s="550"/>
      <c r="JRZ352" s="545"/>
      <c r="JSA352" s="550"/>
      <c r="JSB352" s="545"/>
      <c r="JSC352" s="550"/>
      <c r="JSD352" s="545"/>
      <c r="JSE352" s="550"/>
      <c r="JSF352" s="545"/>
      <c r="JSG352" s="550"/>
      <c r="JSH352" s="545"/>
      <c r="JSI352" s="550"/>
      <c r="JSJ352" s="545"/>
      <c r="JSK352" s="550"/>
      <c r="JSL352" s="545"/>
      <c r="JSM352" s="550"/>
      <c r="JSN352" s="545"/>
      <c r="JSO352" s="550"/>
      <c r="JSP352" s="545"/>
      <c r="JSQ352" s="550"/>
      <c r="JSR352" s="545"/>
      <c r="JSS352" s="550"/>
      <c r="JST352" s="545"/>
      <c r="JSU352" s="550"/>
      <c r="JSV352" s="545"/>
      <c r="JSW352" s="550"/>
      <c r="JSX352" s="545"/>
      <c r="JSY352" s="550"/>
      <c r="JSZ352" s="545"/>
      <c r="JTA352" s="550"/>
      <c r="JTB352" s="545"/>
      <c r="JTC352" s="550"/>
      <c r="JTD352" s="545"/>
      <c r="JTE352" s="550"/>
      <c r="JTF352" s="545"/>
      <c r="JTG352" s="550"/>
      <c r="JTH352" s="545"/>
      <c r="JTI352" s="550"/>
      <c r="JTJ352" s="545"/>
      <c r="JTK352" s="550"/>
      <c r="JTL352" s="545"/>
      <c r="JTM352" s="550"/>
      <c r="JTN352" s="545"/>
      <c r="JTO352" s="550"/>
      <c r="JTP352" s="545"/>
      <c r="JTQ352" s="550"/>
      <c r="JTR352" s="545"/>
      <c r="JTS352" s="550"/>
      <c r="JTT352" s="545"/>
      <c r="JTU352" s="550"/>
      <c r="JTV352" s="545"/>
      <c r="JTW352" s="550"/>
      <c r="JTX352" s="545"/>
      <c r="JTY352" s="550"/>
      <c r="JTZ352" s="545"/>
      <c r="JUA352" s="550"/>
      <c r="JUB352" s="545"/>
      <c r="JUC352" s="550"/>
      <c r="JUD352" s="545"/>
      <c r="JUE352" s="550"/>
      <c r="JUF352" s="545"/>
      <c r="JUG352" s="550"/>
      <c r="JUH352" s="545"/>
      <c r="JUI352" s="550"/>
      <c r="JUJ352" s="545"/>
      <c r="JUK352" s="550"/>
      <c r="JUL352" s="545"/>
      <c r="JUM352" s="550"/>
      <c r="JUN352" s="545"/>
      <c r="JUO352" s="550"/>
      <c r="JUP352" s="545"/>
      <c r="JUQ352" s="550"/>
      <c r="JUR352" s="545"/>
      <c r="JUS352" s="550"/>
      <c r="JUT352" s="545"/>
      <c r="JUU352" s="550"/>
      <c r="JUV352" s="545"/>
      <c r="JUW352" s="550"/>
      <c r="JUX352" s="545"/>
      <c r="JUY352" s="550"/>
      <c r="JUZ352" s="545"/>
      <c r="JVA352" s="550"/>
      <c r="JVB352" s="545"/>
      <c r="JVC352" s="550"/>
      <c r="JVD352" s="545"/>
      <c r="JVE352" s="550"/>
      <c r="JVF352" s="545"/>
      <c r="JVG352" s="550"/>
      <c r="JVH352" s="545"/>
      <c r="JVI352" s="550"/>
      <c r="JVJ352" s="545"/>
      <c r="JVK352" s="550"/>
      <c r="JVL352" s="545"/>
      <c r="JVM352" s="550"/>
      <c r="JVN352" s="545"/>
      <c r="JVO352" s="550"/>
      <c r="JVP352" s="545"/>
      <c r="JVQ352" s="550"/>
      <c r="JVR352" s="545"/>
      <c r="JVS352" s="550"/>
      <c r="JVT352" s="545"/>
      <c r="JVU352" s="550"/>
      <c r="JVV352" s="545"/>
      <c r="JVW352" s="550"/>
      <c r="JVX352" s="545"/>
      <c r="JVY352" s="550"/>
      <c r="JVZ352" s="545"/>
      <c r="JWA352" s="550"/>
      <c r="JWB352" s="545"/>
      <c r="JWC352" s="550"/>
      <c r="JWD352" s="545"/>
      <c r="JWE352" s="550"/>
      <c r="JWF352" s="545"/>
      <c r="JWG352" s="550"/>
      <c r="JWH352" s="545"/>
      <c r="JWI352" s="550"/>
      <c r="JWJ352" s="545"/>
      <c r="JWK352" s="550"/>
      <c r="JWL352" s="545"/>
      <c r="JWM352" s="550"/>
      <c r="JWN352" s="545"/>
      <c r="JWO352" s="550"/>
      <c r="JWP352" s="545"/>
      <c r="JWQ352" s="550"/>
      <c r="JWR352" s="545"/>
      <c r="JWS352" s="550"/>
      <c r="JWT352" s="545"/>
      <c r="JWU352" s="550"/>
      <c r="JWV352" s="545"/>
      <c r="JWW352" s="550"/>
      <c r="JWX352" s="545"/>
      <c r="JWY352" s="550"/>
      <c r="JWZ352" s="545"/>
      <c r="JXA352" s="550"/>
      <c r="JXB352" s="545"/>
      <c r="JXC352" s="550"/>
      <c r="JXD352" s="545"/>
      <c r="JXE352" s="550"/>
      <c r="JXF352" s="545"/>
      <c r="JXG352" s="550"/>
      <c r="JXH352" s="545"/>
      <c r="JXI352" s="550"/>
      <c r="JXJ352" s="545"/>
      <c r="JXK352" s="550"/>
      <c r="JXL352" s="545"/>
      <c r="JXM352" s="550"/>
      <c r="JXN352" s="545"/>
      <c r="JXO352" s="550"/>
      <c r="JXP352" s="545"/>
      <c r="JXQ352" s="550"/>
      <c r="JXR352" s="545"/>
      <c r="JXS352" s="550"/>
      <c r="JXT352" s="545"/>
      <c r="JXU352" s="550"/>
      <c r="JXV352" s="545"/>
      <c r="JXW352" s="550"/>
      <c r="JXX352" s="545"/>
      <c r="JXY352" s="550"/>
      <c r="JXZ352" s="545"/>
      <c r="JYA352" s="550"/>
      <c r="JYB352" s="545"/>
      <c r="JYC352" s="550"/>
      <c r="JYD352" s="545"/>
      <c r="JYE352" s="550"/>
      <c r="JYF352" s="545"/>
      <c r="JYG352" s="550"/>
      <c r="JYH352" s="545"/>
      <c r="JYI352" s="550"/>
      <c r="JYJ352" s="545"/>
      <c r="JYK352" s="550"/>
      <c r="JYL352" s="545"/>
      <c r="JYM352" s="550"/>
      <c r="JYN352" s="545"/>
      <c r="JYO352" s="550"/>
      <c r="JYP352" s="545"/>
      <c r="JYQ352" s="550"/>
      <c r="JYR352" s="545"/>
      <c r="JYS352" s="550"/>
      <c r="JYT352" s="545"/>
      <c r="JYU352" s="550"/>
      <c r="JYV352" s="545"/>
      <c r="JYW352" s="550"/>
      <c r="JYX352" s="545"/>
      <c r="JYY352" s="550"/>
      <c r="JYZ352" s="545"/>
      <c r="JZA352" s="550"/>
      <c r="JZB352" s="545"/>
      <c r="JZC352" s="550"/>
      <c r="JZD352" s="545"/>
      <c r="JZE352" s="550"/>
      <c r="JZF352" s="545"/>
      <c r="JZG352" s="550"/>
      <c r="JZH352" s="545"/>
      <c r="JZI352" s="550"/>
      <c r="JZJ352" s="545"/>
      <c r="JZK352" s="550"/>
      <c r="JZL352" s="545"/>
      <c r="JZM352" s="550"/>
      <c r="JZN352" s="545"/>
      <c r="JZO352" s="550"/>
      <c r="JZP352" s="545"/>
      <c r="JZQ352" s="550"/>
      <c r="JZR352" s="545"/>
      <c r="JZS352" s="550"/>
      <c r="JZT352" s="545"/>
      <c r="JZU352" s="550"/>
      <c r="JZV352" s="545"/>
      <c r="JZW352" s="550"/>
      <c r="JZX352" s="545"/>
      <c r="JZY352" s="550"/>
      <c r="JZZ352" s="545"/>
      <c r="KAA352" s="550"/>
      <c r="KAB352" s="545"/>
      <c r="KAC352" s="550"/>
      <c r="KAD352" s="545"/>
      <c r="KAE352" s="550"/>
      <c r="KAF352" s="545"/>
      <c r="KAG352" s="550"/>
      <c r="KAH352" s="545"/>
      <c r="KAI352" s="550"/>
      <c r="KAJ352" s="545"/>
      <c r="KAK352" s="550"/>
      <c r="KAL352" s="545"/>
      <c r="KAM352" s="550"/>
      <c r="KAN352" s="545"/>
      <c r="KAO352" s="550"/>
      <c r="KAP352" s="545"/>
      <c r="KAQ352" s="550"/>
      <c r="KAR352" s="545"/>
      <c r="KAS352" s="550"/>
      <c r="KAT352" s="545"/>
      <c r="KAU352" s="550"/>
      <c r="KAV352" s="545"/>
      <c r="KAW352" s="550"/>
      <c r="KAX352" s="545"/>
      <c r="KAY352" s="550"/>
      <c r="KAZ352" s="545"/>
      <c r="KBA352" s="550"/>
      <c r="KBB352" s="545"/>
      <c r="KBC352" s="550"/>
      <c r="KBD352" s="545"/>
      <c r="KBE352" s="550"/>
      <c r="KBF352" s="545"/>
      <c r="KBG352" s="550"/>
      <c r="KBH352" s="545"/>
      <c r="KBI352" s="550"/>
      <c r="KBJ352" s="545"/>
      <c r="KBK352" s="550"/>
      <c r="KBL352" s="545"/>
      <c r="KBM352" s="550"/>
      <c r="KBN352" s="545"/>
      <c r="KBO352" s="550"/>
      <c r="KBP352" s="545"/>
      <c r="KBQ352" s="550"/>
      <c r="KBR352" s="545"/>
      <c r="KBS352" s="550"/>
      <c r="KBT352" s="545"/>
      <c r="KBU352" s="550"/>
      <c r="KBV352" s="545"/>
      <c r="KBW352" s="550"/>
      <c r="KBX352" s="545"/>
      <c r="KBY352" s="550"/>
      <c r="KBZ352" s="545"/>
      <c r="KCA352" s="550"/>
      <c r="KCB352" s="545"/>
      <c r="KCC352" s="550"/>
      <c r="KCD352" s="545"/>
      <c r="KCE352" s="550"/>
      <c r="KCF352" s="545"/>
      <c r="KCG352" s="550"/>
      <c r="KCH352" s="545"/>
      <c r="KCI352" s="550"/>
      <c r="KCJ352" s="545"/>
      <c r="KCK352" s="550"/>
      <c r="KCL352" s="545"/>
      <c r="KCM352" s="550"/>
      <c r="KCN352" s="545"/>
      <c r="KCO352" s="550"/>
      <c r="KCP352" s="545"/>
      <c r="KCQ352" s="550"/>
      <c r="KCR352" s="545"/>
      <c r="KCS352" s="550"/>
      <c r="KCT352" s="545"/>
      <c r="KCU352" s="550"/>
      <c r="KCV352" s="545"/>
      <c r="KCW352" s="550"/>
      <c r="KCX352" s="545"/>
      <c r="KCY352" s="550"/>
      <c r="KCZ352" s="545"/>
      <c r="KDA352" s="550"/>
      <c r="KDB352" s="545"/>
      <c r="KDC352" s="550"/>
      <c r="KDD352" s="545"/>
      <c r="KDE352" s="550"/>
      <c r="KDF352" s="545"/>
      <c r="KDG352" s="550"/>
      <c r="KDH352" s="545"/>
      <c r="KDI352" s="550"/>
      <c r="KDJ352" s="545"/>
      <c r="KDK352" s="550"/>
      <c r="KDL352" s="545"/>
      <c r="KDM352" s="550"/>
      <c r="KDN352" s="545"/>
      <c r="KDO352" s="550"/>
      <c r="KDP352" s="545"/>
      <c r="KDQ352" s="550"/>
      <c r="KDR352" s="545"/>
      <c r="KDS352" s="550"/>
      <c r="KDT352" s="545"/>
      <c r="KDU352" s="550"/>
      <c r="KDV352" s="545"/>
      <c r="KDW352" s="550"/>
      <c r="KDX352" s="545"/>
      <c r="KDY352" s="550"/>
      <c r="KDZ352" s="545"/>
      <c r="KEA352" s="550"/>
      <c r="KEB352" s="545"/>
      <c r="KEC352" s="550"/>
      <c r="KED352" s="545"/>
      <c r="KEE352" s="550"/>
      <c r="KEF352" s="545"/>
      <c r="KEG352" s="550"/>
      <c r="KEH352" s="545"/>
      <c r="KEI352" s="550"/>
      <c r="KEJ352" s="545"/>
      <c r="KEK352" s="550"/>
      <c r="KEL352" s="545"/>
      <c r="KEM352" s="550"/>
      <c r="KEN352" s="545"/>
      <c r="KEO352" s="550"/>
      <c r="KEP352" s="545"/>
      <c r="KEQ352" s="550"/>
      <c r="KER352" s="545"/>
      <c r="KES352" s="550"/>
      <c r="KET352" s="545"/>
      <c r="KEU352" s="550"/>
      <c r="KEV352" s="545"/>
      <c r="KEW352" s="550"/>
      <c r="KEX352" s="545"/>
      <c r="KEY352" s="550"/>
      <c r="KEZ352" s="545"/>
      <c r="KFA352" s="550"/>
      <c r="KFB352" s="545"/>
      <c r="KFC352" s="550"/>
      <c r="KFD352" s="545"/>
      <c r="KFE352" s="550"/>
      <c r="KFF352" s="545"/>
      <c r="KFG352" s="550"/>
      <c r="KFH352" s="545"/>
      <c r="KFI352" s="550"/>
      <c r="KFJ352" s="545"/>
      <c r="KFK352" s="550"/>
      <c r="KFL352" s="545"/>
      <c r="KFM352" s="550"/>
      <c r="KFN352" s="545"/>
      <c r="KFO352" s="550"/>
      <c r="KFP352" s="545"/>
      <c r="KFQ352" s="550"/>
      <c r="KFR352" s="545"/>
      <c r="KFS352" s="550"/>
      <c r="KFT352" s="545"/>
      <c r="KFU352" s="550"/>
      <c r="KFV352" s="545"/>
      <c r="KFW352" s="550"/>
      <c r="KFX352" s="545"/>
      <c r="KFY352" s="550"/>
      <c r="KFZ352" s="545"/>
      <c r="KGA352" s="550"/>
      <c r="KGB352" s="545"/>
      <c r="KGC352" s="550"/>
      <c r="KGD352" s="545"/>
      <c r="KGE352" s="550"/>
      <c r="KGF352" s="545"/>
      <c r="KGG352" s="550"/>
      <c r="KGH352" s="545"/>
      <c r="KGI352" s="550"/>
      <c r="KGJ352" s="545"/>
      <c r="KGK352" s="550"/>
      <c r="KGL352" s="545"/>
      <c r="KGM352" s="550"/>
      <c r="KGN352" s="545"/>
      <c r="KGO352" s="550"/>
      <c r="KGP352" s="545"/>
      <c r="KGQ352" s="550"/>
      <c r="KGR352" s="545"/>
      <c r="KGS352" s="550"/>
      <c r="KGT352" s="545"/>
      <c r="KGU352" s="550"/>
      <c r="KGV352" s="545"/>
      <c r="KGW352" s="550"/>
      <c r="KGX352" s="545"/>
      <c r="KGY352" s="550"/>
      <c r="KGZ352" s="545"/>
      <c r="KHA352" s="550"/>
      <c r="KHB352" s="545"/>
      <c r="KHC352" s="550"/>
      <c r="KHD352" s="545"/>
      <c r="KHE352" s="550"/>
      <c r="KHF352" s="545"/>
      <c r="KHG352" s="550"/>
      <c r="KHH352" s="545"/>
      <c r="KHI352" s="550"/>
      <c r="KHJ352" s="545"/>
      <c r="KHK352" s="550"/>
      <c r="KHL352" s="545"/>
      <c r="KHM352" s="550"/>
      <c r="KHN352" s="545"/>
      <c r="KHO352" s="550"/>
      <c r="KHP352" s="545"/>
      <c r="KHQ352" s="550"/>
      <c r="KHR352" s="545"/>
      <c r="KHS352" s="550"/>
      <c r="KHT352" s="545"/>
      <c r="KHU352" s="550"/>
      <c r="KHV352" s="545"/>
      <c r="KHW352" s="550"/>
      <c r="KHX352" s="545"/>
      <c r="KHY352" s="550"/>
      <c r="KHZ352" s="545"/>
      <c r="KIA352" s="550"/>
      <c r="KIB352" s="545"/>
      <c r="KIC352" s="550"/>
      <c r="KID352" s="545"/>
      <c r="KIE352" s="550"/>
      <c r="KIF352" s="545"/>
      <c r="KIG352" s="550"/>
      <c r="KIH352" s="545"/>
      <c r="KII352" s="550"/>
      <c r="KIJ352" s="545"/>
      <c r="KIK352" s="550"/>
      <c r="KIL352" s="545"/>
      <c r="KIM352" s="550"/>
      <c r="KIN352" s="545"/>
      <c r="KIO352" s="550"/>
      <c r="KIP352" s="545"/>
      <c r="KIQ352" s="550"/>
      <c r="KIR352" s="545"/>
      <c r="KIS352" s="550"/>
      <c r="KIT352" s="545"/>
      <c r="KIU352" s="550"/>
      <c r="KIV352" s="545"/>
      <c r="KIW352" s="550"/>
      <c r="KIX352" s="545"/>
      <c r="KIY352" s="550"/>
      <c r="KIZ352" s="545"/>
      <c r="KJA352" s="550"/>
      <c r="KJB352" s="545"/>
      <c r="KJC352" s="550"/>
      <c r="KJD352" s="545"/>
      <c r="KJE352" s="550"/>
      <c r="KJF352" s="545"/>
      <c r="KJG352" s="550"/>
      <c r="KJH352" s="545"/>
      <c r="KJI352" s="550"/>
      <c r="KJJ352" s="545"/>
      <c r="KJK352" s="550"/>
      <c r="KJL352" s="545"/>
      <c r="KJM352" s="550"/>
      <c r="KJN352" s="545"/>
      <c r="KJO352" s="550"/>
      <c r="KJP352" s="545"/>
      <c r="KJQ352" s="550"/>
      <c r="KJR352" s="545"/>
      <c r="KJS352" s="550"/>
      <c r="KJT352" s="545"/>
      <c r="KJU352" s="550"/>
      <c r="KJV352" s="545"/>
      <c r="KJW352" s="550"/>
      <c r="KJX352" s="545"/>
      <c r="KJY352" s="550"/>
      <c r="KJZ352" s="545"/>
      <c r="KKA352" s="550"/>
      <c r="KKB352" s="545"/>
      <c r="KKC352" s="550"/>
      <c r="KKD352" s="545"/>
      <c r="KKE352" s="550"/>
      <c r="KKF352" s="545"/>
      <c r="KKG352" s="550"/>
      <c r="KKH352" s="545"/>
      <c r="KKI352" s="550"/>
      <c r="KKJ352" s="545"/>
      <c r="KKK352" s="550"/>
      <c r="KKL352" s="545"/>
      <c r="KKM352" s="550"/>
      <c r="KKN352" s="545"/>
      <c r="KKO352" s="550"/>
      <c r="KKP352" s="545"/>
      <c r="KKQ352" s="550"/>
      <c r="KKR352" s="545"/>
      <c r="KKS352" s="550"/>
      <c r="KKT352" s="545"/>
      <c r="KKU352" s="550"/>
      <c r="KKV352" s="545"/>
      <c r="KKW352" s="550"/>
      <c r="KKX352" s="545"/>
      <c r="KKY352" s="550"/>
      <c r="KKZ352" s="545"/>
      <c r="KLA352" s="550"/>
      <c r="KLB352" s="545"/>
      <c r="KLC352" s="550"/>
      <c r="KLD352" s="545"/>
      <c r="KLE352" s="550"/>
      <c r="KLF352" s="545"/>
      <c r="KLG352" s="550"/>
      <c r="KLH352" s="545"/>
      <c r="KLI352" s="550"/>
      <c r="KLJ352" s="545"/>
      <c r="KLK352" s="550"/>
      <c r="KLL352" s="545"/>
      <c r="KLM352" s="550"/>
      <c r="KLN352" s="545"/>
      <c r="KLO352" s="550"/>
      <c r="KLP352" s="545"/>
      <c r="KLQ352" s="550"/>
      <c r="KLR352" s="545"/>
      <c r="KLS352" s="550"/>
      <c r="KLT352" s="545"/>
      <c r="KLU352" s="550"/>
      <c r="KLV352" s="545"/>
      <c r="KLW352" s="550"/>
      <c r="KLX352" s="545"/>
      <c r="KLY352" s="550"/>
      <c r="KLZ352" s="545"/>
      <c r="KMA352" s="550"/>
      <c r="KMB352" s="545"/>
      <c r="KMC352" s="550"/>
      <c r="KMD352" s="545"/>
      <c r="KME352" s="550"/>
      <c r="KMF352" s="545"/>
      <c r="KMG352" s="550"/>
      <c r="KMH352" s="545"/>
      <c r="KMI352" s="550"/>
      <c r="KMJ352" s="545"/>
      <c r="KMK352" s="550"/>
      <c r="KML352" s="545"/>
      <c r="KMM352" s="550"/>
      <c r="KMN352" s="545"/>
      <c r="KMO352" s="550"/>
      <c r="KMP352" s="545"/>
      <c r="KMQ352" s="550"/>
      <c r="KMR352" s="545"/>
      <c r="KMS352" s="550"/>
      <c r="KMT352" s="545"/>
      <c r="KMU352" s="550"/>
      <c r="KMV352" s="545"/>
      <c r="KMW352" s="550"/>
      <c r="KMX352" s="545"/>
      <c r="KMY352" s="550"/>
      <c r="KMZ352" s="545"/>
      <c r="KNA352" s="550"/>
      <c r="KNB352" s="545"/>
      <c r="KNC352" s="550"/>
      <c r="KND352" s="545"/>
      <c r="KNE352" s="550"/>
      <c r="KNF352" s="545"/>
      <c r="KNG352" s="550"/>
      <c r="KNH352" s="545"/>
      <c r="KNI352" s="550"/>
      <c r="KNJ352" s="545"/>
      <c r="KNK352" s="550"/>
      <c r="KNL352" s="545"/>
      <c r="KNM352" s="550"/>
      <c r="KNN352" s="545"/>
      <c r="KNO352" s="550"/>
      <c r="KNP352" s="545"/>
      <c r="KNQ352" s="550"/>
      <c r="KNR352" s="545"/>
      <c r="KNS352" s="550"/>
      <c r="KNT352" s="545"/>
      <c r="KNU352" s="550"/>
      <c r="KNV352" s="545"/>
      <c r="KNW352" s="550"/>
      <c r="KNX352" s="545"/>
      <c r="KNY352" s="550"/>
      <c r="KNZ352" s="545"/>
      <c r="KOA352" s="550"/>
      <c r="KOB352" s="545"/>
      <c r="KOC352" s="550"/>
      <c r="KOD352" s="545"/>
      <c r="KOE352" s="550"/>
      <c r="KOF352" s="545"/>
      <c r="KOG352" s="550"/>
      <c r="KOH352" s="545"/>
      <c r="KOI352" s="550"/>
      <c r="KOJ352" s="545"/>
      <c r="KOK352" s="550"/>
      <c r="KOL352" s="545"/>
      <c r="KOM352" s="550"/>
      <c r="KON352" s="545"/>
      <c r="KOO352" s="550"/>
      <c r="KOP352" s="545"/>
      <c r="KOQ352" s="550"/>
      <c r="KOR352" s="545"/>
      <c r="KOS352" s="550"/>
      <c r="KOT352" s="545"/>
      <c r="KOU352" s="550"/>
      <c r="KOV352" s="545"/>
      <c r="KOW352" s="550"/>
      <c r="KOX352" s="545"/>
      <c r="KOY352" s="550"/>
      <c r="KOZ352" s="545"/>
      <c r="KPA352" s="550"/>
      <c r="KPB352" s="545"/>
      <c r="KPC352" s="550"/>
      <c r="KPD352" s="545"/>
      <c r="KPE352" s="550"/>
      <c r="KPF352" s="545"/>
      <c r="KPG352" s="550"/>
      <c r="KPH352" s="545"/>
      <c r="KPI352" s="550"/>
      <c r="KPJ352" s="545"/>
      <c r="KPK352" s="550"/>
      <c r="KPL352" s="545"/>
      <c r="KPM352" s="550"/>
      <c r="KPN352" s="545"/>
      <c r="KPO352" s="550"/>
      <c r="KPP352" s="545"/>
      <c r="KPQ352" s="550"/>
      <c r="KPR352" s="545"/>
      <c r="KPS352" s="550"/>
      <c r="KPT352" s="545"/>
      <c r="KPU352" s="550"/>
      <c r="KPV352" s="545"/>
      <c r="KPW352" s="550"/>
      <c r="KPX352" s="545"/>
      <c r="KPY352" s="550"/>
      <c r="KPZ352" s="545"/>
      <c r="KQA352" s="550"/>
      <c r="KQB352" s="545"/>
      <c r="KQC352" s="550"/>
      <c r="KQD352" s="545"/>
      <c r="KQE352" s="550"/>
      <c r="KQF352" s="545"/>
      <c r="KQG352" s="550"/>
      <c r="KQH352" s="545"/>
      <c r="KQI352" s="550"/>
      <c r="KQJ352" s="545"/>
      <c r="KQK352" s="550"/>
      <c r="KQL352" s="545"/>
      <c r="KQM352" s="550"/>
      <c r="KQN352" s="545"/>
      <c r="KQO352" s="550"/>
      <c r="KQP352" s="545"/>
      <c r="KQQ352" s="550"/>
      <c r="KQR352" s="545"/>
      <c r="KQS352" s="550"/>
      <c r="KQT352" s="545"/>
      <c r="KQU352" s="550"/>
      <c r="KQV352" s="545"/>
      <c r="KQW352" s="550"/>
      <c r="KQX352" s="545"/>
      <c r="KQY352" s="550"/>
      <c r="KQZ352" s="545"/>
      <c r="KRA352" s="550"/>
      <c r="KRB352" s="545"/>
      <c r="KRC352" s="550"/>
      <c r="KRD352" s="545"/>
      <c r="KRE352" s="550"/>
      <c r="KRF352" s="545"/>
      <c r="KRG352" s="550"/>
      <c r="KRH352" s="545"/>
      <c r="KRI352" s="550"/>
      <c r="KRJ352" s="545"/>
      <c r="KRK352" s="550"/>
      <c r="KRL352" s="545"/>
      <c r="KRM352" s="550"/>
      <c r="KRN352" s="545"/>
      <c r="KRO352" s="550"/>
      <c r="KRP352" s="545"/>
      <c r="KRQ352" s="550"/>
      <c r="KRR352" s="545"/>
      <c r="KRS352" s="550"/>
      <c r="KRT352" s="545"/>
      <c r="KRU352" s="550"/>
      <c r="KRV352" s="545"/>
      <c r="KRW352" s="550"/>
      <c r="KRX352" s="545"/>
      <c r="KRY352" s="550"/>
      <c r="KRZ352" s="545"/>
      <c r="KSA352" s="550"/>
      <c r="KSB352" s="545"/>
      <c r="KSC352" s="550"/>
      <c r="KSD352" s="545"/>
      <c r="KSE352" s="550"/>
      <c r="KSF352" s="545"/>
      <c r="KSG352" s="550"/>
      <c r="KSH352" s="545"/>
      <c r="KSI352" s="550"/>
      <c r="KSJ352" s="545"/>
      <c r="KSK352" s="550"/>
      <c r="KSL352" s="545"/>
      <c r="KSM352" s="550"/>
      <c r="KSN352" s="545"/>
      <c r="KSO352" s="550"/>
      <c r="KSP352" s="545"/>
      <c r="KSQ352" s="550"/>
      <c r="KSR352" s="545"/>
      <c r="KSS352" s="550"/>
      <c r="KST352" s="545"/>
      <c r="KSU352" s="550"/>
      <c r="KSV352" s="545"/>
      <c r="KSW352" s="550"/>
      <c r="KSX352" s="545"/>
      <c r="KSY352" s="550"/>
      <c r="KSZ352" s="545"/>
      <c r="KTA352" s="550"/>
      <c r="KTB352" s="545"/>
      <c r="KTC352" s="550"/>
      <c r="KTD352" s="545"/>
      <c r="KTE352" s="550"/>
      <c r="KTF352" s="545"/>
      <c r="KTG352" s="550"/>
      <c r="KTH352" s="545"/>
      <c r="KTI352" s="550"/>
      <c r="KTJ352" s="545"/>
      <c r="KTK352" s="550"/>
      <c r="KTL352" s="545"/>
      <c r="KTM352" s="550"/>
      <c r="KTN352" s="545"/>
      <c r="KTO352" s="550"/>
      <c r="KTP352" s="545"/>
      <c r="KTQ352" s="550"/>
      <c r="KTR352" s="545"/>
      <c r="KTS352" s="550"/>
      <c r="KTT352" s="545"/>
      <c r="KTU352" s="550"/>
      <c r="KTV352" s="545"/>
      <c r="KTW352" s="550"/>
      <c r="KTX352" s="545"/>
      <c r="KTY352" s="550"/>
      <c r="KTZ352" s="545"/>
      <c r="KUA352" s="550"/>
      <c r="KUB352" s="545"/>
      <c r="KUC352" s="550"/>
      <c r="KUD352" s="545"/>
      <c r="KUE352" s="550"/>
      <c r="KUF352" s="545"/>
      <c r="KUG352" s="550"/>
      <c r="KUH352" s="545"/>
      <c r="KUI352" s="550"/>
      <c r="KUJ352" s="545"/>
      <c r="KUK352" s="550"/>
      <c r="KUL352" s="545"/>
      <c r="KUM352" s="550"/>
      <c r="KUN352" s="545"/>
      <c r="KUO352" s="550"/>
      <c r="KUP352" s="545"/>
      <c r="KUQ352" s="550"/>
      <c r="KUR352" s="545"/>
      <c r="KUS352" s="550"/>
      <c r="KUT352" s="545"/>
      <c r="KUU352" s="550"/>
      <c r="KUV352" s="545"/>
      <c r="KUW352" s="550"/>
      <c r="KUX352" s="545"/>
      <c r="KUY352" s="550"/>
      <c r="KUZ352" s="545"/>
      <c r="KVA352" s="550"/>
      <c r="KVB352" s="545"/>
      <c r="KVC352" s="550"/>
      <c r="KVD352" s="545"/>
      <c r="KVE352" s="550"/>
      <c r="KVF352" s="545"/>
      <c r="KVG352" s="550"/>
      <c r="KVH352" s="545"/>
      <c r="KVI352" s="550"/>
      <c r="KVJ352" s="545"/>
      <c r="KVK352" s="550"/>
      <c r="KVL352" s="545"/>
      <c r="KVM352" s="550"/>
      <c r="KVN352" s="545"/>
      <c r="KVO352" s="550"/>
      <c r="KVP352" s="545"/>
      <c r="KVQ352" s="550"/>
      <c r="KVR352" s="545"/>
      <c r="KVS352" s="550"/>
      <c r="KVT352" s="545"/>
      <c r="KVU352" s="550"/>
      <c r="KVV352" s="545"/>
      <c r="KVW352" s="550"/>
      <c r="KVX352" s="545"/>
      <c r="KVY352" s="550"/>
      <c r="KVZ352" s="545"/>
      <c r="KWA352" s="550"/>
      <c r="KWB352" s="545"/>
      <c r="KWC352" s="550"/>
      <c r="KWD352" s="545"/>
      <c r="KWE352" s="550"/>
      <c r="KWF352" s="545"/>
      <c r="KWG352" s="550"/>
      <c r="KWH352" s="545"/>
      <c r="KWI352" s="550"/>
      <c r="KWJ352" s="545"/>
      <c r="KWK352" s="550"/>
      <c r="KWL352" s="545"/>
      <c r="KWM352" s="550"/>
      <c r="KWN352" s="545"/>
      <c r="KWO352" s="550"/>
      <c r="KWP352" s="545"/>
      <c r="KWQ352" s="550"/>
      <c r="KWR352" s="545"/>
      <c r="KWS352" s="550"/>
      <c r="KWT352" s="545"/>
      <c r="KWU352" s="550"/>
      <c r="KWV352" s="545"/>
      <c r="KWW352" s="550"/>
      <c r="KWX352" s="545"/>
      <c r="KWY352" s="550"/>
      <c r="KWZ352" s="545"/>
      <c r="KXA352" s="550"/>
      <c r="KXB352" s="545"/>
      <c r="KXC352" s="550"/>
      <c r="KXD352" s="545"/>
      <c r="KXE352" s="550"/>
      <c r="KXF352" s="545"/>
      <c r="KXG352" s="550"/>
      <c r="KXH352" s="545"/>
      <c r="KXI352" s="550"/>
      <c r="KXJ352" s="545"/>
      <c r="KXK352" s="550"/>
      <c r="KXL352" s="545"/>
      <c r="KXM352" s="550"/>
      <c r="KXN352" s="545"/>
      <c r="KXO352" s="550"/>
      <c r="KXP352" s="545"/>
      <c r="KXQ352" s="550"/>
      <c r="KXR352" s="545"/>
      <c r="KXS352" s="550"/>
      <c r="KXT352" s="545"/>
      <c r="KXU352" s="550"/>
      <c r="KXV352" s="545"/>
      <c r="KXW352" s="550"/>
      <c r="KXX352" s="545"/>
      <c r="KXY352" s="550"/>
      <c r="KXZ352" s="545"/>
      <c r="KYA352" s="550"/>
      <c r="KYB352" s="545"/>
      <c r="KYC352" s="550"/>
      <c r="KYD352" s="545"/>
      <c r="KYE352" s="550"/>
      <c r="KYF352" s="545"/>
      <c r="KYG352" s="550"/>
      <c r="KYH352" s="545"/>
      <c r="KYI352" s="550"/>
      <c r="KYJ352" s="545"/>
      <c r="KYK352" s="550"/>
      <c r="KYL352" s="545"/>
      <c r="KYM352" s="550"/>
      <c r="KYN352" s="545"/>
      <c r="KYO352" s="550"/>
      <c r="KYP352" s="545"/>
      <c r="KYQ352" s="550"/>
      <c r="KYR352" s="545"/>
      <c r="KYS352" s="550"/>
      <c r="KYT352" s="545"/>
      <c r="KYU352" s="550"/>
      <c r="KYV352" s="545"/>
      <c r="KYW352" s="550"/>
      <c r="KYX352" s="545"/>
      <c r="KYY352" s="550"/>
      <c r="KYZ352" s="545"/>
      <c r="KZA352" s="550"/>
      <c r="KZB352" s="545"/>
      <c r="KZC352" s="550"/>
      <c r="KZD352" s="545"/>
      <c r="KZE352" s="550"/>
      <c r="KZF352" s="545"/>
      <c r="KZG352" s="550"/>
      <c r="KZH352" s="545"/>
      <c r="KZI352" s="550"/>
      <c r="KZJ352" s="545"/>
      <c r="KZK352" s="550"/>
      <c r="KZL352" s="545"/>
      <c r="KZM352" s="550"/>
      <c r="KZN352" s="545"/>
      <c r="KZO352" s="550"/>
      <c r="KZP352" s="545"/>
      <c r="KZQ352" s="550"/>
      <c r="KZR352" s="545"/>
      <c r="KZS352" s="550"/>
      <c r="KZT352" s="545"/>
      <c r="KZU352" s="550"/>
      <c r="KZV352" s="545"/>
      <c r="KZW352" s="550"/>
      <c r="KZX352" s="545"/>
      <c r="KZY352" s="550"/>
      <c r="KZZ352" s="545"/>
      <c r="LAA352" s="550"/>
      <c r="LAB352" s="545"/>
      <c r="LAC352" s="550"/>
      <c r="LAD352" s="545"/>
      <c r="LAE352" s="550"/>
      <c r="LAF352" s="545"/>
      <c r="LAG352" s="550"/>
      <c r="LAH352" s="545"/>
      <c r="LAI352" s="550"/>
      <c r="LAJ352" s="545"/>
      <c r="LAK352" s="550"/>
      <c r="LAL352" s="545"/>
      <c r="LAM352" s="550"/>
      <c r="LAN352" s="545"/>
      <c r="LAO352" s="550"/>
      <c r="LAP352" s="545"/>
      <c r="LAQ352" s="550"/>
      <c r="LAR352" s="545"/>
      <c r="LAS352" s="550"/>
      <c r="LAT352" s="545"/>
      <c r="LAU352" s="550"/>
      <c r="LAV352" s="545"/>
      <c r="LAW352" s="550"/>
      <c r="LAX352" s="545"/>
      <c r="LAY352" s="550"/>
      <c r="LAZ352" s="545"/>
      <c r="LBA352" s="550"/>
      <c r="LBB352" s="545"/>
      <c r="LBC352" s="550"/>
      <c r="LBD352" s="545"/>
      <c r="LBE352" s="550"/>
      <c r="LBF352" s="545"/>
      <c r="LBG352" s="550"/>
      <c r="LBH352" s="545"/>
      <c r="LBI352" s="550"/>
      <c r="LBJ352" s="545"/>
      <c r="LBK352" s="550"/>
      <c r="LBL352" s="545"/>
      <c r="LBM352" s="550"/>
      <c r="LBN352" s="545"/>
      <c r="LBO352" s="550"/>
      <c r="LBP352" s="545"/>
      <c r="LBQ352" s="550"/>
      <c r="LBR352" s="545"/>
      <c r="LBS352" s="550"/>
      <c r="LBT352" s="545"/>
      <c r="LBU352" s="550"/>
      <c r="LBV352" s="545"/>
      <c r="LBW352" s="550"/>
      <c r="LBX352" s="545"/>
      <c r="LBY352" s="550"/>
      <c r="LBZ352" s="545"/>
      <c r="LCA352" s="550"/>
      <c r="LCB352" s="545"/>
      <c r="LCC352" s="550"/>
      <c r="LCD352" s="545"/>
      <c r="LCE352" s="550"/>
      <c r="LCF352" s="545"/>
      <c r="LCG352" s="550"/>
      <c r="LCH352" s="545"/>
      <c r="LCI352" s="550"/>
      <c r="LCJ352" s="545"/>
      <c r="LCK352" s="550"/>
      <c r="LCL352" s="545"/>
      <c r="LCM352" s="550"/>
      <c r="LCN352" s="545"/>
      <c r="LCO352" s="550"/>
      <c r="LCP352" s="545"/>
      <c r="LCQ352" s="550"/>
      <c r="LCR352" s="545"/>
      <c r="LCS352" s="550"/>
      <c r="LCT352" s="545"/>
      <c r="LCU352" s="550"/>
      <c r="LCV352" s="545"/>
      <c r="LCW352" s="550"/>
      <c r="LCX352" s="545"/>
      <c r="LCY352" s="550"/>
      <c r="LCZ352" s="545"/>
      <c r="LDA352" s="550"/>
      <c r="LDB352" s="545"/>
      <c r="LDC352" s="550"/>
      <c r="LDD352" s="545"/>
      <c r="LDE352" s="550"/>
      <c r="LDF352" s="545"/>
      <c r="LDG352" s="550"/>
      <c r="LDH352" s="545"/>
      <c r="LDI352" s="550"/>
      <c r="LDJ352" s="545"/>
      <c r="LDK352" s="550"/>
      <c r="LDL352" s="545"/>
      <c r="LDM352" s="550"/>
      <c r="LDN352" s="545"/>
      <c r="LDO352" s="550"/>
      <c r="LDP352" s="545"/>
      <c r="LDQ352" s="550"/>
      <c r="LDR352" s="545"/>
      <c r="LDS352" s="550"/>
      <c r="LDT352" s="545"/>
      <c r="LDU352" s="550"/>
      <c r="LDV352" s="545"/>
      <c r="LDW352" s="550"/>
      <c r="LDX352" s="545"/>
      <c r="LDY352" s="550"/>
      <c r="LDZ352" s="545"/>
      <c r="LEA352" s="550"/>
      <c r="LEB352" s="545"/>
      <c r="LEC352" s="550"/>
      <c r="LED352" s="545"/>
      <c r="LEE352" s="550"/>
      <c r="LEF352" s="545"/>
      <c r="LEG352" s="550"/>
      <c r="LEH352" s="545"/>
      <c r="LEI352" s="550"/>
      <c r="LEJ352" s="545"/>
      <c r="LEK352" s="550"/>
      <c r="LEL352" s="545"/>
      <c r="LEM352" s="550"/>
      <c r="LEN352" s="545"/>
      <c r="LEO352" s="550"/>
      <c r="LEP352" s="545"/>
      <c r="LEQ352" s="550"/>
      <c r="LER352" s="545"/>
      <c r="LES352" s="550"/>
      <c r="LET352" s="545"/>
      <c r="LEU352" s="550"/>
      <c r="LEV352" s="545"/>
      <c r="LEW352" s="550"/>
      <c r="LEX352" s="545"/>
      <c r="LEY352" s="550"/>
      <c r="LEZ352" s="545"/>
      <c r="LFA352" s="550"/>
      <c r="LFB352" s="545"/>
      <c r="LFC352" s="550"/>
      <c r="LFD352" s="545"/>
      <c r="LFE352" s="550"/>
      <c r="LFF352" s="545"/>
      <c r="LFG352" s="550"/>
      <c r="LFH352" s="545"/>
      <c r="LFI352" s="550"/>
      <c r="LFJ352" s="545"/>
      <c r="LFK352" s="550"/>
      <c r="LFL352" s="545"/>
      <c r="LFM352" s="550"/>
      <c r="LFN352" s="545"/>
      <c r="LFO352" s="550"/>
      <c r="LFP352" s="545"/>
      <c r="LFQ352" s="550"/>
      <c r="LFR352" s="545"/>
      <c r="LFS352" s="550"/>
      <c r="LFT352" s="545"/>
      <c r="LFU352" s="550"/>
      <c r="LFV352" s="545"/>
      <c r="LFW352" s="550"/>
      <c r="LFX352" s="545"/>
      <c r="LFY352" s="550"/>
      <c r="LFZ352" s="545"/>
      <c r="LGA352" s="550"/>
      <c r="LGB352" s="545"/>
      <c r="LGC352" s="550"/>
      <c r="LGD352" s="545"/>
      <c r="LGE352" s="550"/>
      <c r="LGF352" s="545"/>
      <c r="LGG352" s="550"/>
      <c r="LGH352" s="545"/>
      <c r="LGI352" s="550"/>
      <c r="LGJ352" s="545"/>
      <c r="LGK352" s="550"/>
      <c r="LGL352" s="545"/>
      <c r="LGM352" s="550"/>
      <c r="LGN352" s="545"/>
      <c r="LGO352" s="550"/>
      <c r="LGP352" s="545"/>
      <c r="LGQ352" s="550"/>
      <c r="LGR352" s="545"/>
      <c r="LGS352" s="550"/>
      <c r="LGT352" s="545"/>
      <c r="LGU352" s="550"/>
      <c r="LGV352" s="545"/>
      <c r="LGW352" s="550"/>
      <c r="LGX352" s="545"/>
      <c r="LGY352" s="550"/>
      <c r="LGZ352" s="545"/>
      <c r="LHA352" s="550"/>
      <c r="LHB352" s="545"/>
      <c r="LHC352" s="550"/>
      <c r="LHD352" s="545"/>
      <c r="LHE352" s="550"/>
      <c r="LHF352" s="545"/>
      <c r="LHG352" s="550"/>
      <c r="LHH352" s="545"/>
      <c r="LHI352" s="550"/>
      <c r="LHJ352" s="545"/>
      <c r="LHK352" s="550"/>
      <c r="LHL352" s="545"/>
      <c r="LHM352" s="550"/>
      <c r="LHN352" s="545"/>
      <c r="LHO352" s="550"/>
      <c r="LHP352" s="545"/>
      <c r="LHQ352" s="550"/>
      <c r="LHR352" s="545"/>
      <c r="LHS352" s="550"/>
      <c r="LHT352" s="545"/>
      <c r="LHU352" s="550"/>
      <c r="LHV352" s="545"/>
      <c r="LHW352" s="550"/>
      <c r="LHX352" s="545"/>
      <c r="LHY352" s="550"/>
      <c r="LHZ352" s="545"/>
      <c r="LIA352" s="550"/>
      <c r="LIB352" s="545"/>
      <c r="LIC352" s="550"/>
      <c r="LID352" s="545"/>
      <c r="LIE352" s="550"/>
      <c r="LIF352" s="545"/>
      <c r="LIG352" s="550"/>
      <c r="LIH352" s="545"/>
      <c r="LII352" s="550"/>
      <c r="LIJ352" s="545"/>
      <c r="LIK352" s="550"/>
      <c r="LIL352" s="545"/>
      <c r="LIM352" s="550"/>
      <c r="LIN352" s="545"/>
      <c r="LIO352" s="550"/>
      <c r="LIP352" s="545"/>
      <c r="LIQ352" s="550"/>
      <c r="LIR352" s="545"/>
      <c r="LIS352" s="550"/>
      <c r="LIT352" s="545"/>
      <c r="LIU352" s="550"/>
      <c r="LIV352" s="545"/>
      <c r="LIW352" s="550"/>
      <c r="LIX352" s="545"/>
      <c r="LIY352" s="550"/>
      <c r="LIZ352" s="545"/>
      <c r="LJA352" s="550"/>
      <c r="LJB352" s="545"/>
      <c r="LJC352" s="550"/>
      <c r="LJD352" s="545"/>
      <c r="LJE352" s="550"/>
      <c r="LJF352" s="545"/>
      <c r="LJG352" s="550"/>
      <c r="LJH352" s="545"/>
      <c r="LJI352" s="550"/>
      <c r="LJJ352" s="545"/>
      <c r="LJK352" s="550"/>
      <c r="LJL352" s="545"/>
      <c r="LJM352" s="550"/>
      <c r="LJN352" s="545"/>
      <c r="LJO352" s="550"/>
      <c r="LJP352" s="545"/>
      <c r="LJQ352" s="550"/>
      <c r="LJR352" s="545"/>
      <c r="LJS352" s="550"/>
      <c r="LJT352" s="545"/>
      <c r="LJU352" s="550"/>
      <c r="LJV352" s="545"/>
      <c r="LJW352" s="550"/>
      <c r="LJX352" s="545"/>
      <c r="LJY352" s="550"/>
      <c r="LJZ352" s="545"/>
      <c r="LKA352" s="550"/>
      <c r="LKB352" s="545"/>
      <c r="LKC352" s="550"/>
      <c r="LKD352" s="545"/>
      <c r="LKE352" s="550"/>
      <c r="LKF352" s="545"/>
      <c r="LKG352" s="550"/>
      <c r="LKH352" s="545"/>
      <c r="LKI352" s="550"/>
      <c r="LKJ352" s="545"/>
      <c r="LKK352" s="550"/>
      <c r="LKL352" s="545"/>
      <c r="LKM352" s="550"/>
      <c r="LKN352" s="545"/>
      <c r="LKO352" s="550"/>
      <c r="LKP352" s="545"/>
      <c r="LKQ352" s="550"/>
      <c r="LKR352" s="545"/>
      <c r="LKS352" s="550"/>
      <c r="LKT352" s="545"/>
      <c r="LKU352" s="550"/>
      <c r="LKV352" s="545"/>
      <c r="LKW352" s="550"/>
      <c r="LKX352" s="545"/>
      <c r="LKY352" s="550"/>
      <c r="LKZ352" s="545"/>
      <c r="LLA352" s="550"/>
      <c r="LLB352" s="545"/>
      <c r="LLC352" s="550"/>
      <c r="LLD352" s="545"/>
      <c r="LLE352" s="550"/>
      <c r="LLF352" s="545"/>
      <c r="LLG352" s="550"/>
      <c r="LLH352" s="545"/>
      <c r="LLI352" s="550"/>
      <c r="LLJ352" s="545"/>
      <c r="LLK352" s="550"/>
      <c r="LLL352" s="545"/>
      <c r="LLM352" s="550"/>
      <c r="LLN352" s="545"/>
      <c r="LLO352" s="550"/>
      <c r="LLP352" s="545"/>
      <c r="LLQ352" s="550"/>
      <c r="LLR352" s="545"/>
      <c r="LLS352" s="550"/>
      <c r="LLT352" s="545"/>
      <c r="LLU352" s="550"/>
      <c r="LLV352" s="545"/>
      <c r="LLW352" s="550"/>
      <c r="LLX352" s="545"/>
      <c r="LLY352" s="550"/>
      <c r="LLZ352" s="545"/>
      <c r="LMA352" s="550"/>
      <c r="LMB352" s="545"/>
      <c r="LMC352" s="550"/>
      <c r="LMD352" s="545"/>
      <c r="LME352" s="550"/>
      <c r="LMF352" s="545"/>
      <c r="LMG352" s="550"/>
      <c r="LMH352" s="545"/>
      <c r="LMI352" s="550"/>
      <c r="LMJ352" s="545"/>
      <c r="LMK352" s="550"/>
      <c r="LML352" s="545"/>
      <c r="LMM352" s="550"/>
      <c r="LMN352" s="545"/>
      <c r="LMO352" s="550"/>
      <c r="LMP352" s="545"/>
      <c r="LMQ352" s="550"/>
      <c r="LMR352" s="545"/>
      <c r="LMS352" s="550"/>
      <c r="LMT352" s="545"/>
      <c r="LMU352" s="550"/>
      <c r="LMV352" s="545"/>
      <c r="LMW352" s="550"/>
      <c r="LMX352" s="545"/>
      <c r="LMY352" s="550"/>
      <c r="LMZ352" s="545"/>
      <c r="LNA352" s="550"/>
      <c r="LNB352" s="545"/>
      <c r="LNC352" s="550"/>
      <c r="LND352" s="545"/>
      <c r="LNE352" s="550"/>
      <c r="LNF352" s="545"/>
      <c r="LNG352" s="550"/>
      <c r="LNH352" s="545"/>
      <c r="LNI352" s="550"/>
      <c r="LNJ352" s="545"/>
      <c r="LNK352" s="550"/>
      <c r="LNL352" s="545"/>
      <c r="LNM352" s="550"/>
      <c r="LNN352" s="545"/>
      <c r="LNO352" s="550"/>
      <c r="LNP352" s="545"/>
      <c r="LNQ352" s="550"/>
      <c r="LNR352" s="545"/>
      <c r="LNS352" s="550"/>
      <c r="LNT352" s="545"/>
      <c r="LNU352" s="550"/>
      <c r="LNV352" s="545"/>
      <c r="LNW352" s="550"/>
      <c r="LNX352" s="545"/>
      <c r="LNY352" s="550"/>
      <c r="LNZ352" s="545"/>
      <c r="LOA352" s="550"/>
      <c r="LOB352" s="545"/>
      <c r="LOC352" s="550"/>
      <c r="LOD352" s="545"/>
      <c r="LOE352" s="550"/>
      <c r="LOF352" s="545"/>
      <c r="LOG352" s="550"/>
      <c r="LOH352" s="545"/>
      <c r="LOI352" s="550"/>
      <c r="LOJ352" s="545"/>
      <c r="LOK352" s="550"/>
      <c r="LOL352" s="545"/>
      <c r="LOM352" s="550"/>
      <c r="LON352" s="545"/>
      <c r="LOO352" s="550"/>
      <c r="LOP352" s="545"/>
      <c r="LOQ352" s="550"/>
      <c r="LOR352" s="545"/>
      <c r="LOS352" s="550"/>
      <c r="LOT352" s="545"/>
      <c r="LOU352" s="550"/>
      <c r="LOV352" s="545"/>
      <c r="LOW352" s="550"/>
      <c r="LOX352" s="545"/>
      <c r="LOY352" s="550"/>
      <c r="LOZ352" s="545"/>
      <c r="LPA352" s="550"/>
      <c r="LPB352" s="545"/>
      <c r="LPC352" s="550"/>
      <c r="LPD352" s="545"/>
      <c r="LPE352" s="550"/>
      <c r="LPF352" s="545"/>
      <c r="LPG352" s="550"/>
      <c r="LPH352" s="545"/>
      <c r="LPI352" s="550"/>
      <c r="LPJ352" s="545"/>
      <c r="LPK352" s="550"/>
      <c r="LPL352" s="545"/>
      <c r="LPM352" s="550"/>
      <c r="LPN352" s="545"/>
      <c r="LPO352" s="550"/>
      <c r="LPP352" s="545"/>
      <c r="LPQ352" s="550"/>
      <c r="LPR352" s="545"/>
      <c r="LPS352" s="550"/>
      <c r="LPT352" s="545"/>
      <c r="LPU352" s="550"/>
      <c r="LPV352" s="545"/>
      <c r="LPW352" s="550"/>
      <c r="LPX352" s="545"/>
      <c r="LPY352" s="550"/>
      <c r="LPZ352" s="545"/>
      <c r="LQA352" s="550"/>
      <c r="LQB352" s="545"/>
      <c r="LQC352" s="550"/>
      <c r="LQD352" s="545"/>
      <c r="LQE352" s="550"/>
      <c r="LQF352" s="545"/>
      <c r="LQG352" s="550"/>
      <c r="LQH352" s="545"/>
      <c r="LQI352" s="550"/>
      <c r="LQJ352" s="545"/>
      <c r="LQK352" s="550"/>
      <c r="LQL352" s="545"/>
      <c r="LQM352" s="550"/>
      <c r="LQN352" s="545"/>
      <c r="LQO352" s="550"/>
      <c r="LQP352" s="545"/>
      <c r="LQQ352" s="550"/>
      <c r="LQR352" s="545"/>
      <c r="LQS352" s="550"/>
      <c r="LQT352" s="545"/>
      <c r="LQU352" s="550"/>
      <c r="LQV352" s="545"/>
      <c r="LQW352" s="550"/>
      <c r="LQX352" s="545"/>
      <c r="LQY352" s="550"/>
      <c r="LQZ352" s="545"/>
      <c r="LRA352" s="550"/>
      <c r="LRB352" s="545"/>
      <c r="LRC352" s="550"/>
      <c r="LRD352" s="545"/>
      <c r="LRE352" s="550"/>
      <c r="LRF352" s="545"/>
      <c r="LRG352" s="550"/>
      <c r="LRH352" s="545"/>
      <c r="LRI352" s="550"/>
      <c r="LRJ352" s="545"/>
      <c r="LRK352" s="550"/>
      <c r="LRL352" s="545"/>
      <c r="LRM352" s="550"/>
      <c r="LRN352" s="545"/>
      <c r="LRO352" s="550"/>
      <c r="LRP352" s="545"/>
      <c r="LRQ352" s="550"/>
      <c r="LRR352" s="545"/>
      <c r="LRS352" s="550"/>
      <c r="LRT352" s="545"/>
      <c r="LRU352" s="550"/>
      <c r="LRV352" s="545"/>
      <c r="LRW352" s="550"/>
      <c r="LRX352" s="545"/>
      <c r="LRY352" s="550"/>
      <c r="LRZ352" s="545"/>
      <c r="LSA352" s="550"/>
      <c r="LSB352" s="545"/>
      <c r="LSC352" s="550"/>
      <c r="LSD352" s="545"/>
      <c r="LSE352" s="550"/>
      <c r="LSF352" s="545"/>
      <c r="LSG352" s="550"/>
      <c r="LSH352" s="545"/>
      <c r="LSI352" s="550"/>
      <c r="LSJ352" s="545"/>
      <c r="LSK352" s="550"/>
      <c r="LSL352" s="545"/>
      <c r="LSM352" s="550"/>
      <c r="LSN352" s="545"/>
      <c r="LSO352" s="550"/>
      <c r="LSP352" s="545"/>
      <c r="LSQ352" s="550"/>
      <c r="LSR352" s="545"/>
      <c r="LSS352" s="550"/>
      <c r="LST352" s="545"/>
      <c r="LSU352" s="550"/>
      <c r="LSV352" s="545"/>
      <c r="LSW352" s="550"/>
      <c r="LSX352" s="545"/>
      <c r="LSY352" s="550"/>
      <c r="LSZ352" s="545"/>
      <c r="LTA352" s="550"/>
      <c r="LTB352" s="545"/>
      <c r="LTC352" s="550"/>
      <c r="LTD352" s="545"/>
      <c r="LTE352" s="550"/>
      <c r="LTF352" s="545"/>
      <c r="LTG352" s="550"/>
      <c r="LTH352" s="545"/>
      <c r="LTI352" s="550"/>
      <c r="LTJ352" s="545"/>
      <c r="LTK352" s="550"/>
      <c r="LTL352" s="545"/>
      <c r="LTM352" s="550"/>
      <c r="LTN352" s="545"/>
      <c r="LTO352" s="550"/>
      <c r="LTP352" s="545"/>
      <c r="LTQ352" s="550"/>
      <c r="LTR352" s="545"/>
      <c r="LTS352" s="550"/>
      <c r="LTT352" s="545"/>
      <c r="LTU352" s="550"/>
      <c r="LTV352" s="545"/>
      <c r="LTW352" s="550"/>
      <c r="LTX352" s="545"/>
      <c r="LTY352" s="550"/>
      <c r="LTZ352" s="545"/>
      <c r="LUA352" s="550"/>
      <c r="LUB352" s="545"/>
      <c r="LUC352" s="550"/>
      <c r="LUD352" s="545"/>
      <c r="LUE352" s="550"/>
      <c r="LUF352" s="545"/>
      <c r="LUG352" s="550"/>
      <c r="LUH352" s="545"/>
      <c r="LUI352" s="550"/>
      <c r="LUJ352" s="545"/>
      <c r="LUK352" s="550"/>
      <c r="LUL352" s="545"/>
      <c r="LUM352" s="550"/>
      <c r="LUN352" s="545"/>
      <c r="LUO352" s="550"/>
      <c r="LUP352" s="545"/>
      <c r="LUQ352" s="550"/>
      <c r="LUR352" s="545"/>
      <c r="LUS352" s="550"/>
      <c r="LUT352" s="545"/>
      <c r="LUU352" s="550"/>
      <c r="LUV352" s="545"/>
      <c r="LUW352" s="550"/>
      <c r="LUX352" s="545"/>
      <c r="LUY352" s="550"/>
      <c r="LUZ352" s="545"/>
      <c r="LVA352" s="550"/>
      <c r="LVB352" s="545"/>
      <c r="LVC352" s="550"/>
      <c r="LVD352" s="545"/>
      <c r="LVE352" s="550"/>
      <c r="LVF352" s="545"/>
      <c r="LVG352" s="550"/>
      <c r="LVH352" s="545"/>
      <c r="LVI352" s="550"/>
      <c r="LVJ352" s="545"/>
      <c r="LVK352" s="550"/>
      <c r="LVL352" s="545"/>
      <c r="LVM352" s="550"/>
      <c r="LVN352" s="545"/>
      <c r="LVO352" s="550"/>
      <c r="LVP352" s="545"/>
      <c r="LVQ352" s="550"/>
      <c r="LVR352" s="545"/>
      <c r="LVS352" s="550"/>
      <c r="LVT352" s="545"/>
      <c r="LVU352" s="550"/>
      <c r="LVV352" s="545"/>
      <c r="LVW352" s="550"/>
      <c r="LVX352" s="545"/>
      <c r="LVY352" s="550"/>
      <c r="LVZ352" s="545"/>
      <c r="LWA352" s="550"/>
      <c r="LWB352" s="545"/>
      <c r="LWC352" s="550"/>
      <c r="LWD352" s="545"/>
      <c r="LWE352" s="550"/>
      <c r="LWF352" s="545"/>
      <c r="LWG352" s="550"/>
      <c r="LWH352" s="545"/>
      <c r="LWI352" s="550"/>
      <c r="LWJ352" s="545"/>
      <c r="LWK352" s="550"/>
      <c r="LWL352" s="545"/>
      <c r="LWM352" s="550"/>
      <c r="LWN352" s="545"/>
      <c r="LWO352" s="550"/>
      <c r="LWP352" s="545"/>
      <c r="LWQ352" s="550"/>
      <c r="LWR352" s="545"/>
      <c r="LWS352" s="550"/>
      <c r="LWT352" s="545"/>
      <c r="LWU352" s="550"/>
      <c r="LWV352" s="545"/>
      <c r="LWW352" s="550"/>
      <c r="LWX352" s="545"/>
      <c r="LWY352" s="550"/>
      <c r="LWZ352" s="545"/>
      <c r="LXA352" s="550"/>
      <c r="LXB352" s="545"/>
      <c r="LXC352" s="550"/>
      <c r="LXD352" s="545"/>
      <c r="LXE352" s="550"/>
      <c r="LXF352" s="545"/>
      <c r="LXG352" s="550"/>
      <c r="LXH352" s="545"/>
      <c r="LXI352" s="550"/>
      <c r="LXJ352" s="545"/>
      <c r="LXK352" s="550"/>
      <c r="LXL352" s="545"/>
      <c r="LXM352" s="550"/>
      <c r="LXN352" s="545"/>
      <c r="LXO352" s="550"/>
      <c r="LXP352" s="545"/>
      <c r="LXQ352" s="550"/>
      <c r="LXR352" s="545"/>
      <c r="LXS352" s="550"/>
      <c r="LXT352" s="545"/>
      <c r="LXU352" s="550"/>
      <c r="LXV352" s="545"/>
      <c r="LXW352" s="550"/>
      <c r="LXX352" s="545"/>
      <c r="LXY352" s="550"/>
      <c r="LXZ352" s="545"/>
      <c r="LYA352" s="550"/>
      <c r="LYB352" s="545"/>
      <c r="LYC352" s="550"/>
      <c r="LYD352" s="545"/>
      <c r="LYE352" s="550"/>
      <c r="LYF352" s="545"/>
      <c r="LYG352" s="550"/>
      <c r="LYH352" s="545"/>
      <c r="LYI352" s="550"/>
      <c r="LYJ352" s="545"/>
      <c r="LYK352" s="550"/>
      <c r="LYL352" s="545"/>
      <c r="LYM352" s="550"/>
      <c r="LYN352" s="545"/>
      <c r="LYO352" s="550"/>
      <c r="LYP352" s="545"/>
      <c r="LYQ352" s="550"/>
      <c r="LYR352" s="545"/>
      <c r="LYS352" s="550"/>
      <c r="LYT352" s="545"/>
      <c r="LYU352" s="550"/>
      <c r="LYV352" s="545"/>
      <c r="LYW352" s="550"/>
      <c r="LYX352" s="545"/>
      <c r="LYY352" s="550"/>
      <c r="LYZ352" s="545"/>
      <c r="LZA352" s="550"/>
      <c r="LZB352" s="545"/>
      <c r="LZC352" s="550"/>
      <c r="LZD352" s="545"/>
      <c r="LZE352" s="550"/>
      <c r="LZF352" s="545"/>
      <c r="LZG352" s="550"/>
      <c r="LZH352" s="545"/>
      <c r="LZI352" s="550"/>
      <c r="LZJ352" s="545"/>
      <c r="LZK352" s="550"/>
      <c r="LZL352" s="545"/>
      <c r="LZM352" s="550"/>
      <c r="LZN352" s="545"/>
      <c r="LZO352" s="550"/>
      <c r="LZP352" s="545"/>
      <c r="LZQ352" s="550"/>
      <c r="LZR352" s="545"/>
      <c r="LZS352" s="550"/>
      <c r="LZT352" s="545"/>
      <c r="LZU352" s="550"/>
      <c r="LZV352" s="545"/>
      <c r="LZW352" s="550"/>
      <c r="LZX352" s="545"/>
      <c r="LZY352" s="550"/>
      <c r="LZZ352" s="545"/>
      <c r="MAA352" s="550"/>
      <c r="MAB352" s="545"/>
      <c r="MAC352" s="550"/>
      <c r="MAD352" s="545"/>
      <c r="MAE352" s="550"/>
      <c r="MAF352" s="545"/>
      <c r="MAG352" s="550"/>
      <c r="MAH352" s="545"/>
      <c r="MAI352" s="550"/>
      <c r="MAJ352" s="545"/>
      <c r="MAK352" s="550"/>
      <c r="MAL352" s="545"/>
      <c r="MAM352" s="550"/>
      <c r="MAN352" s="545"/>
      <c r="MAO352" s="550"/>
      <c r="MAP352" s="545"/>
      <c r="MAQ352" s="550"/>
      <c r="MAR352" s="545"/>
      <c r="MAS352" s="550"/>
      <c r="MAT352" s="545"/>
      <c r="MAU352" s="550"/>
      <c r="MAV352" s="545"/>
      <c r="MAW352" s="550"/>
      <c r="MAX352" s="545"/>
      <c r="MAY352" s="550"/>
      <c r="MAZ352" s="545"/>
      <c r="MBA352" s="550"/>
      <c r="MBB352" s="545"/>
      <c r="MBC352" s="550"/>
      <c r="MBD352" s="545"/>
      <c r="MBE352" s="550"/>
      <c r="MBF352" s="545"/>
      <c r="MBG352" s="550"/>
      <c r="MBH352" s="545"/>
      <c r="MBI352" s="550"/>
      <c r="MBJ352" s="545"/>
      <c r="MBK352" s="550"/>
      <c r="MBL352" s="545"/>
      <c r="MBM352" s="550"/>
      <c r="MBN352" s="545"/>
      <c r="MBO352" s="550"/>
      <c r="MBP352" s="545"/>
      <c r="MBQ352" s="550"/>
      <c r="MBR352" s="545"/>
      <c r="MBS352" s="550"/>
      <c r="MBT352" s="545"/>
      <c r="MBU352" s="550"/>
      <c r="MBV352" s="545"/>
      <c r="MBW352" s="550"/>
      <c r="MBX352" s="545"/>
      <c r="MBY352" s="550"/>
      <c r="MBZ352" s="545"/>
      <c r="MCA352" s="550"/>
      <c r="MCB352" s="545"/>
      <c r="MCC352" s="550"/>
      <c r="MCD352" s="545"/>
      <c r="MCE352" s="550"/>
      <c r="MCF352" s="545"/>
      <c r="MCG352" s="550"/>
      <c r="MCH352" s="545"/>
      <c r="MCI352" s="550"/>
      <c r="MCJ352" s="545"/>
      <c r="MCK352" s="550"/>
      <c r="MCL352" s="545"/>
      <c r="MCM352" s="550"/>
      <c r="MCN352" s="545"/>
      <c r="MCO352" s="550"/>
      <c r="MCP352" s="545"/>
      <c r="MCQ352" s="550"/>
      <c r="MCR352" s="545"/>
      <c r="MCS352" s="550"/>
      <c r="MCT352" s="545"/>
      <c r="MCU352" s="550"/>
      <c r="MCV352" s="545"/>
      <c r="MCW352" s="550"/>
      <c r="MCX352" s="545"/>
      <c r="MCY352" s="550"/>
      <c r="MCZ352" s="545"/>
      <c r="MDA352" s="550"/>
      <c r="MDB352" s="545"/>
      <c r="MDC352" s="550"/>
      <c r="MDD352" s="545"/>
      <c r="MDE352" s="550"/>
      <c r="MDF352" s="545"/>
      <c r="MDG352" s="550"/>
      <c r="MDH352" s="545"/>
      <c r="MDI352" s="550"/>
      <c r="MDJ352" s="545"/>
      <c r="MDK352" s="550"/>
      <c r="MDL352" s="545"/>
      <c r="MDM352" s="550"/>
      <c r="MDN352" s="545"/>
      <c r="MDO352" s="550"/>
      <c r="MDP352" s="545"/>
      <c r="MDQ352" s="550"/>
      <c r="MDR352" s="545"/>
      <c r="MDS352" s="550"/>
      <c r="MDT352" s="545"/>
      <c r="MDU352" s="550"/>
      <c r="MDV352" s="545"/>
      <c r="MDW352" s="550"/>
      <c r="MDX352" s="545"/>
      <c r="MDY352" s="550"/>
      <c r="MDZ352" s="545"/>
      <c r="MEA352" s="550"/>
      <c r="MEB352" s="545"/>
      <c r="MEC352" s="550"/>
      <c r="MED352" s="545"/>
      <c r="MEE352" s="550"/>
      <c r="MEF352" s="545"/>
      <c r="MEG352" s="550"/>
      <c r="MEH352" s="545"/>
      <c r="MEI352" s="550"/>
      <c r="MEJ352" s="545"/>
      <c r="MEK352" s="550"/>
      <c r="MEL352" s="545"/>
      <c r="MEM352" s="550"/>
      <c r="MEN352" s="545"/>
      <c r="MEO352" s="550"/>
      <c r="MEP352" s="545"/>
      <c r="MEQ352" s="550"/>
      <c r="MER352" s="545"/>
      <c r="MES352" s="550"/>
      <c r="MET352" s="545"/>
      <c r="MEU352" s="550"/>
      <c r="MEV352" s="545"/>
      <c r="MEW352" s="550"/>
      <c r="MEX352" s="545"/>
      <c r="MEY352" s="550"/>
      <c r="MEZ352" s="545"/>
      <c r="MFA352" s="550"/>
      <c r="MFB352" s="545"/>
      <c r="MFC352" s="550"/>
      <c r="MFD352" s="545"/>
      <c r="MFE352" s="550"/>
      <c r="MFF352" s="545"/>
      <c r="MFG352" s="550"/>
      <c r="MFH352" s="545"/>
      <c r="MFI352" s="550"/>
      <c r="MFJ352" s="545"/>
      <c r="MFK352" s="550"/>
      <c r="MFL352" s="545"/>
      <c r="MFM352" s="550"/>
      <c r="MFN352" s="545"/>
      <c r="MFO352" s="550"/>
      <c r="MFP352" s="545"/>
      <c r="MFQ352" s="550"/>
      <c r="MFR352" s="545"/>
      <c r="MFS352" s="550"/>
      <c r="MFT352" s="545"/>
      <c r="MFU352" s="550"/>
      <c r="MFV352" s="545"/>
      <c r="MFW352" s="550"/>
      <c r="MFX352" s="545"/>
      <c r="MFY352" s="550"/>
      <c r="MFZ352" s="545"/>
      <c r="MGA352" s="550"/>
      <c r="MGB352" s="545"/>
      <c r="MGC352" s="550"/>
      <c r="MGD352" s="545"/>
      <c r="MGE352" s="550"/>
      <c r="MGF352" s="545"/>
      <c r="MGG352" s="550"/>
      <c r="MGH352" s="545"/>
      <c r="MGI352" s="550"/>
      <c r="MGJ352" s="545"/>
      <c r="MGK352" s="550"/>
      <c r="MGL352" s="545"/>
      <c r="MGM352" s="550"/>
      <c r="MGN352" s="545"/>
      <c r="MGO352" s="550"/>
      <c r="MGP352" s="545"/>
      <c r="MGQ352" s="550"/>
      <c r="MGR352" s="545"/>
      <c r="MGS352" s="550"/>
      <c r="MGT352" s="545"/>
      <c r="MGU352" s="550"/>
      <c r="MGV352" s="545"/>
      <c r="MGW352" s="550"/>
      <c r="MGX352" s="545"/>
      <c r="MGY352" s="550"/>
      <c r="MGZ352" s="545"/>
      <c r="MHA352" s="550"/>
      <c r="MHB352" s="545"/>
      <c r="MHC352" s="550"/>
      <c r="MHD352" s="545"/>
      <c r="MHE352" s="550"/>
      <c r="MHF352" s="545"/>
      <c r="MHG352" s="550"/>
      <c r="MHH352" s="545"/>
      <c r="MHI352" s="550"/>
      <c r="MHJ352" s="545"/>
      <c r="MHK352" s="550"/>
      <c r="MHL352" s="545"/>
      <c r="MHM352" s="550"/>
      <c r="MHN352" s="545"/>
      <c r="MHO352" s="550"/>
      <c r="MHP352" s="545"/>
      <c r="MHQ352" s="550"/>
      <c r="MHR352" s="545"/>
      <c r="MHS352" s="550"/>
      <c r="MHT352" s="545"/>
      <c r="MHU352" s="550"/>
      <c r="MHV352" s="545"/>
      <c r="MHW352" s="550"/>
      <c r="MHX352" s="545"/>
      <c r="MHY352" s="550"/>
      <c r="MHZ352" s="545"/>
      <c r="MIA352" s="550"/>
      <c r="MIB352" s="545"/>
      <c r="MIC352" s="550"/>
      <c r="MID352" s="545"/>
      <c r="MIE352" s="550"/>
      <c r="MIF352" s="545"/>
      <c r="MIG352" s="550"/>
      <c r="MIH352" s="545"/>
      <c r="MII352" s="550"/>
      <c r="MIJ352" s="545"/>
      <c r="MIK352" s="550"/>
      <c r="MIL352" s="545"/>
      <c r="MIM352" s="550"/>
      <c r="MIN352" s="545"/>
      <c r="MIO352" s="550"/>
      <c r="MIP352" s="545"/>
      <c r="MIQ352" s="550"/>
      <c r="MIR352" s="545"/>
      <c r="MIS352" s="550"/>
      <c r="MIT352" s="545"/>
      <c r="MIU352" s="550"/>
      <c r="MIV352" s="545"/>
      <c r="MIW352" s="550"/>
      <c r="MIX352" s="545"/>
      <c r="MIY352" s="550"/>
      <c r="MIZ352" s="545"/>
      <c r="MJA352" s="550"/>
      <c r="MJB352" s="545"/>
      <c r="MJC352" s="550"/>
      <c r="MJD352" s="545"/>
      <c r="MJE352" s="550"/>
      <c r="MJF352" s="545"/>
      <c r="MJG352" s="550"/>
      <c r="MJH352" s="545"/>
      <c r="MJI352" s="550"/>
      <c r="MJJ352" s="545"/>
      <c r="MJK352" s="550"/>
      <c r="MJL352" s="545"/>
      <c r="MJM352" s="550"/>
      <c r="MJN352" s="545"/>
      <c r="MJO352" s="550"/>
      <c r="MJP352" s="545"/>
      <c r="MJQ352" s="550"/>
      <c r="MJR352" s="545"/>
      <c r="MJS352" s="550"/>
      <c r="MJT352" s="545"/>
      <c r="MJU352" s="550"/>
      <c r="MJV352" s="545"/>
      <c r="MJW352" s="550"/>
      <c r="MJX352" s="545"/>
      <c r="MJY352" s="550"/>
      <c r="MJZ352" s="545"/>
      <c r="MKA352" s="550"/>
      <c r="MKB352" s="545"/>
      <c r="MKC352" s="550"/>
      <c r="MKD352" s="545"/>
      <c r="MKE352" s="550"/>
      <c r="MKF352" s="545"/>
      <c r="MKG352" s="550"/>
      <c r="MKH352" s="545"/>
      <c r="MKI352" s="550"/>
      <c r="MKJ352" s="545"/>
      <c r="MKK352" s="550"/>
      <c r="MKL352" s="545"/>
      <c r="MKM352" s="550"/>
      <c r="MKN352" s="545"/>
      <c r="MKO352" s="550"/>
      <c r="MKP352" s="545"/>
      <c r="MKQ352" s="550"/>
      <c r="MKR352" s="545"/>
      <c r="MKS352" s="550"/>
      <c r="MKT352" s="545"/>
      <c r="MKU352" s="550"/>
      <c r="MKV352" s="545"/>
      <c r="MKW352" s="550"/>
      <c r="MKX352" s="545"/>
      <c r="MKY352" s="550"/>
      <c r="MKZ352" s="545"/>
      <c r="MLA352" s="550"/>
      <c r="MLB352" s="545"/>
      <c r="MLC352" s="550"/>
      <c r="MLD352" s="545"/>
      <c r="MLE352" s="550"/>
      <c r="MLF352" s="545"/>
      <c r="MLG352" s="550"/>
      <c r="MLH352" s="545"/>
      <c r="MLI352" s="550"/>
      <c r="MLJ352" s="545"/>
      <c r="MLK352" s="550"/>
      <c r="MLL352" s="545"/>
      <c r="MLM352" s="550"/>
      <c r="MLN352" s="545"/>
      <c r="MLO352" s="550"/>
      <c r="MLP352" s="545"/>
      <c r="MLQ352" s="550"/>
      <c r="MLR352" s="545"/>
      <c r="MLS352" s="550"/>
      <c r="MLT352" s="545"/>
      <c r="MLU352" s="550"/>
      <c r="MLV352" s="545"/>
      <c r="MLW352" s="550"/>
      <c r="MLX352" s="545"/>
      <c r="MLY352" s="550"/>
      <c r="MLZ352" s="545"/>
      <c r="MMA352" s="550"/>
      <c r="MMB352" s="545"/>
      <c r="MMC352" s="550"/>
      <c r="MMD352" s="545"/>
      <c r="MME352" s="550"/>
      <c r="MMF352" s="545"/>
      <c r="MMG352" s="550"/>
      <c r="MMH352" s="545"/>
      <c r="MMI352" s="550"/>
      <c r="MMJ352" s="545"/>
      <c r="MMK352" s="550"/>
      <c r="MML352" s="545"/>
      <c r="MMM352" s="550"/>
      <c r="MMN352" s="545"/>
      <c r="MMO352" s="550"/>
      <c r="MMP352" s="545"/>
      <c r="MMQ352" s="550"/>
      <c r="MMR352" s="545"/>
      <c r="MMS352" s="550"/>
      <c r="MMT352" s="545"/>
      <c r="MMU352" s="550"/>
      <c r="MMV352" s="545"/>
      <c r="MMW352" s="550"/>
      <c r="MMX352" s="545"/>
      <c r="MMY352" s="550"/>
      <c r="MMZ352" s="545"/>
      <c r="MNA352" s="550"/>
      <c r="MNB352" s="545"/>
      <c r="MNC352" s="550"/>
      <c r="MND352" s="545"/>
      <c r="MNE352" s="550"/>
      <c r="MNF352" s="545"/>
      <c r="MNG352" s="550"/>
      <c r="MNH352" s="545"/>
      <c r="MNI352" s="550"/>
      <c r="MNJ352" s="545"/>
      <c r="MNK352" s="550"/>
      <c r="MNL352" s="545"/>
      <c r="MNM352" s="550"/>
      <c r="MNN352" s="545"/>
      <c r="MNO352" s="550"/>
      <c r="MNP352" s="545"/>
      <c r="MNQ352" s="550"/>
      <c r="MNR352" s="545"/>
      <c r="MNS352" s="550"/>
      <c r="MNT352" s="545"/>
      <c r="MNU352" s="550"/>
      <c r="MNV352" s="545"/>
      <c r="MNW352" s="550"/>
      <c r="MNX352" s="545"/>
      <c r="MNY352" s="550"/>
      <c r="MNZ352" s="545"/>
      <c r="MOA352" s="550"/>
      <c r="MOB352" s="545"/>
      <c r="MOC352" s="550"/>
      <c r="MOD352" s="545"/>
      <c r="MOE352" s="550"/>
      <c r="MOF352" s="545"/>
      <c r="MOG352" s="550"/>
      <c r="MOH352" s="545"/>
      <c r="MOI352" s="550"/>
      <c r="MOJ352" s="545"/>
      <c r="MOK352" s="550"/>
      <c r="MOL352" s="545"/>
      <c r="MOM352" s="550"/>
      <c r="MON352" s="545"/>
      <c r="MOO352" s="550"/>
      <c r="MOP352" s="545"/>
      <c r="MOQ352" s="550"/>
      <c r="MOR352" s="545"/>
      <c r="MOS352" s="550"/>
      <c r="MOT352" s="545"/>
      <c r="MOU352" s="550"/>
      <c r="MOV352" s="545"/>
      <c r="MOW352" s="550"/>
      <c r="MOX352" s="545"/>
      <c r="MOY352" s="550"/>
      <c r="MOZ352" s="545"/>
      <c r="MPA352" s="550"/>
      <c r="MPB352" s="545"/>
      <c r="MPC352" s="550"/>
      <c r="MPD352" s="545"/>
      <c r="MPE352" s="550"/>
      <c r="MPF352" s="545"/>
      <c r="MPG352" s="550"/>
      <c r="MPH352" s="545"/>
      <c r="MPI352" s="550"/>
      <c r="MPJ352" s="545"/>
      <c r="MPK352" s="550"/>
      <c r="MPL352" s="545"/>
      <c r="MPM352" s="550"/>
      <c r="MPN352" s="545"/>
      <c r="MPO352" s="550"/>
      <c r="MPP352" s="545"/>
      <c r="MPQ352" s="550"/>
      <c r="MPR352" s="545"/>
      <c r="MPS352" s="550"/>
      <c r="MPT352" s="545"/>
      <c r="MPU352" s="550"/>
      <c r="MPV352" s="545"/>
      <c r="MPW352" s="550"/>
      <c r="MPX352" s="545"/>
      <c r="MPY352" s="550"/>
      <c r="MPZ352" s="545"/>
      <c r="MQA352" s="550"/>
      <c r="MQB352" s="545"/>
      <c r="MQC352" s="550"/>
      <c r="MQD352" s="545"/>
      <c r="MQE352" s="550"/>
      <c r="MQF352" s="545"/>
      <c r="MQG352" s="550"/>
      <c r="MQH352" s="545"/>
      <c r="MQI352" s="550"/>
      <c r="MQJ352" s="545"/>
      <c r="MQK352" s="550"/>
      <c r="MQL352" s="545"/>
      <c r="MQM352" s="550"/>
      <c r="MQN352" s="545"/>
      <c r="MQO352" s="550"/>
      <c r="MQP352" s="545"/>
      <c r="MQQ352" s="550"/>
      <c r="MQR352" s="545"/>
      <c r="MQS352" s="550"/>
      <c r="MQT352" s="545"/>
      <c r="MQU352" s="550"/>
      <c r="MQV352" s="545"/>
      <c r="MQW352" s="550"/>
      <c r="MQX352" s="545"/>
      <c r="MQY352" s="550"/>
      <c r="MQZ352" s="545"/>
      <c r="MRA352" s="550"/>
      <c r="MRB352" s="545"/>
      <c r="MRC352" s="550"/>
      <c r="MRD352" s="545"/>
      <c r="MRE352" s="550"/>
      <c r="MRF352" s="545"/>
      <c r="MRG352" s="550"/>
      <c r="MRH352" s="545"/>
      <c r="MRI352" s="550"/>
      <c r="MRJ352" s="545"/>
      <c r="MRK352" s="550"/>
      <c r="MRL352" s="545"/>
      <c r="MRM352" s="550"/>
      <c r="MRN352" s="545"/>
      <c r="MRO352" s="550"/>
      <c r="MRP352" s="545"/>
      <c r="MRQ352" s="550"/>
      <c r="MRR352" s="545"/>
      <c r="MRS352" s="550"/>
      <c r="MRT352" s="545"/>
      <c r="MRU352" s="550"/>
      <c r="MRV352" s="545"/>
      <c r="MRW352" s="550"/>
      <c r="MRX352" s="545"/>
      <c r="MRY352" s="550"/>
      <c r="MRZ352" s="545"/>
      <c r="MSA352" s="550"/>
      <c r="MSB352" s="545"/>
      <c r="MSC352" s="550"/>
      <c r="MSD352" s="545"/>
      <c r="MSE352" s="550"/>
      <c r="MSF352" s="545"/>
      <c r="MSG352" s="550"/>
      <c r="MSH352" s="545"/>
      <c r="MSI352" s="550"/>
      <c r="MSJ352" s="545"/>
      <c r="MSK352" s="550"/>
      <c r="MSL352" s="545"/>
      <c r="MSM352" s="550"/>
      <c r="MSN352" s="545"/>
      <c r="MSO352" s="550"/>
      <c r="MSP352" s="545"/>
      <c r="MSQ352" s="550"/>
      <c r="MSR352" s="545"/>
      <c r="MSS352" s="550"/>
      <c r="MST352" s="545"/>
      <c r="MSU352" s="550"/>
      <c r="MSV352" s="545"/>
      <c r="MSW352" s="550"/>
      <c r="MSX352" s="545"/>
      <c r="MSY352" s="550"/>
      <c r="MSZ352" s="545"/>
      <c r="MTA352" s="550"/>
      <c r="MTB352" s="545"/>
      <c r="MTC352" s="550"/>
      <c r="MTD352" s="545"/>
      <c r="MTE352" s="550"/>
      <c r="MTF352" s="545"/>
      <c r="MTG352" s="550"/>
      <c r="MTH352" s="545"/>
      <c r="MTI352" s="550"/>
      <c r="MTJ352" s="545"/>
      <c r="MTK352" s="550"/>
      <c r="MTL352" s="545"/>
      <c r="MTM352" s="550"/>
      <c r="MTN352" s="545"/>
      <c r="MTO352" s="550"/>
      <c r="MTP352" s="545"/>
      <c r="MTQ352" s="550"/>
      <c r="MTR352" s="545"/>
      <c r="MTS352" s="550"/>
      <c r="MTT352" s="545"/>
      <c r="MTU352" s="550"/>
      <c r="MTV352" s="545"/>
      <c r="MTW352" s="550"/>
      <c r="MTX352" s="545"/>
      <c r="MTY352" s="550"/>
      <c r="MTZ352" s="545"/>
      <c r="MUA352" s="550"/>
      <c r="MUB352" s="545"/>
      <c r="MUC352" s="550"/>
      <c r="MUD352" s="545"/>
      <c r="MUE352" s="550"/>
      <c r="MUF352" s="545"/>
      <c r="MUG352" s="550"/>
      <c r="MUH352" s="545"/>
      <c r="MUI352" s="550"/>
      <c r="MUJ352" s="545"/>
      <c r="MUK352" s="550"/>
      <c r="MUL352" s="545"/>
      <c r="MUM352" s="550"/>
      <c r="MUN352" s="545"/>
      <c r="MUO352" s="550"/>
      <c r="MUP352" s="545"/>
      <c r="MUQ352" s="550"/>
      <c r="MUR352" s="545"/>
      <c r="MUS352" s="550"/>
      <c r="MUT352" s="545"/>
      <c r="MUU352" s="550"/>
      <c r="MUV352" s="545"/>
      <c r="MUW352" s="550"/>
      <c r="MUX352" s="545"/>
      <c r="MUY352" s="550"/>
      <c r="MUZ352" s="545"/>
      <c r="MVA352" s="550"/>
      <c r="MVB352" s="545"/>
      <c r="MVC352" s="550"/>
      <c r="MVD352" s="545"/>
      <c r="MVE352" s="550"/>
      <c r="MVF352" s="545"/>
      <c r="MVG352" s="550"/>
      <c r="MVH352" s="545"/>
      <c r="MVI352" s="550"/>
      <c r="MVJ352" s="545"/>
      <c r="MVK352" s="550"/>
      <c r="MVL352" s="545"/>
      <c r="MVM352" s="550"/>
      <c r="MVN352" s="545"/>
      <c r="MVO352" s="550"/>
      <c r="MVP352" s="545"/>
      <c r="MVQ352" s="550"/>
      <c r="MVR352" s="545"/>
      <c r="MVS352" s="550"/>
      <c r="MVT352" s="545"/>
      <c r="MVU352" s="550"/>
      <c r="MVV352" s="545"/>
      <c r="MVW352" s="550"/>
      <c r="MVX352" s="545"/>
      <c r="MVY352" s="550"/>
      <c r="MVZ352" s="545"/>
      <c r="MWA352" s="550"/>
      <c r="MWB352" s="545"/>
      <c r="MWC352" s="550"/>
      <c r="MWD352" s="545"/>
      <c r="MWE352" s="550"/>
      <c r="MWF352" s="545"/>
      <c r="MWG352" s="550"/>
      <c r="MWH352" s="545"/>
      <c r="MWI352" s="550"/>
      <c r="MWJ352" s="545"/>
      <c r="MWK352" s="550"/>
      <c r="MWL352" s="545"/>
      <c r="MWM352" s="550"/>
      <c r="MWN352" s="545"/>
      <c r="MWO352" s="550"/>
      <c r="MWP352" s="545"/>
      <c r="MWQ352" s="550"/>
      <c r="MWR352" s="545"/>
      <c r="MWS352" s="550"/>
      <c r="MWT352" s="545"/>
      <c r="MWU352" s="550"/>
      <c r="MWV352" s="545"/>
      <c r="MWW352" s="550"/>
      <c r="MWX352" s="545"/>
      <c r="MWY352" s="550"/>
      <c r="MWZ352" s="545"/>
      <c r="MXA352" s="550"/>
      <c r="MXB352" s="545"/>
      <c r="MXC352" s="550"/>
      <c r="MXD352" s="545"/>
      <c r="MXE352" s="550"/>
      <c r="MXF352" s="545"/>
      <c r="MXG352" s="550"/>
      <c r="MXH352" s="545"/>
      <c r="MXI352" s="550"/>
      <c r="MXJ352" s="545"/>
      <c r="MXK352" s="550"/>
      <c r="MXL352" s="545"/>
      <c r="MXM352" s="550"/>
      <c r="MXN352" s="545"/>
      <c r="MXO352" s="550"/>
      <c r="MXP352" s="545"/>
      <c r="MXQ352" s="550"/>
      <c r="MXR352" s="545"/>
      <c r="MXS352" s="550"/>
      <c r="MXT352" s="545"/>
      <c r="MXU352" s="550"/>
      <c r="MXV352" s="545"/>
      <c r="MXW352" s="550"/>
      <c r="MXX352" s="545"/>
      <c r="MXY352" s="550"/>
      <c r="MXZ352" s="545"/>
      <c r="MYA352" s="550"/>
      <c r="MYB352" s="545"/>
      <c r="MYC352" s="550"/>
      <c r="MYD352" s="545"/>
      <c r="MYE352" s="550"/>
      <c r="MYF352" s="545"/>
      <c r="MYG352" s="550"/>
      <c r="MYH352" s="545"/>
      <c r="MYI352" s="550"/>
      <c r="MYJ352" s="545"/>
      <c r="MYK352" s="550"/>
      <c r="MYL352" s="545"/>
      <c r="MYM352" s="550"/>
      <c r="MYN352" s="545"/>
      <c r="MYO352" s="550"/>
      <c r="MYP352" s="545"/>
      <c r="MYQ352" s="550"/>
      <c r="MYR352" s="545"/>
      <c r="MYS352" s="550"/>
      <c r="MYT352" s="545"/>
      <c r="MYU352" s="550"/>
      <c r="MYV352" s="545"/>
      <c r="MYW352" s="550"/>
      <c r="MYX352" s="545"/>
      <c r="MYY352" s="550"/>
      <c r="MYZ352" s="545"/>
      <c r="MZA352" s="550"/>
      <c r="MZB352" s="545"/>
      <c r="MZC352" s="550"/>
      <c r="MZD352" s="545"/>
      <c r="MZE352" s="550"/>
      <c r="MZF352" s="545"/>
      <c r="MZG352" s="550"/>
      <c r="MZH352" s="545"/>
      <c r="MZI352" s="550"/>
      <c r="MZJ352" s="545"/>
      <c r="MZK352" s="550"/>
      <c r="MZL352" s="545"/>
      <c r="MZM352" s="550"/>
      <c r="MZN352" s="545"/>
      <c r="MZO352" s="550"/>
      <c r="MZP352" s="545"/>
      <c r="MZQ352" s="550"/>
      <c r="MZR352" s="545"/>
      <c r="MZS352" s="550"/>
      <c r="MZT352" s="545"/>
      <c r="MZU352" s="550"/>
      <c r="MZV352" s="545"/>
      <c r="MZW352" s="550"/>
      <c r="MZX352" s="545"/>
      <c r="MZY352" s="550"/>
      <c r="MZZ352" s="545"/>
      <c r="NAA352" s="550"/>
      <c r="NAB352" s="545"/>
      <c r="NAC352" s="550"/>
      <c r="NAD352" s="545"/>
      <c r="NAE352" s="550"/>
      <c r="NAF352" s="545"/>
      <c r="NAG352" s="550"/>
      <c r="NAH352" s="545"/>
      <c r="NAI352" s="550"/>
      <c r="NAJ352" s="545"/>
      <c r="NAK352" s="550"/>
      <c r="NAL352" s="545"/>
      <c r="NAM352" s="550"/>
      <c r="NAN352" s="545"/>
      <c r="NAO352" s="550"/>
      <c r="NAP352" s="545"/>
      <c r="NAQ352" s="550"/>
      <c r="NAR352" s="545"/>
      <c r="NAS352" s="550"/>
      <c r="NAT352" s="545"/>
      <c r="NAU352" s="550"/>
      <c r="NAV352" s="545"/>
      <c r="NAW352" s="550"/>
      <c r="NAX352" s="545"/>
      <c r="NAY352" s="550"/>
      <c r="NAZ352" s="545"/>
      <c r="NBA352" s="550"/>
      <c r="NBB352" s="545"/>
      <c r="NBC352" s="550"/>
      <c r="NBD352" s="545"/>
      <c r="NBE352" s="550"/>
      <c r="NBF352" s="545"/>
      <c r="NBG352" s="550"/>
      <c r="NBH352" s="545"/>
      <c r="NBI352" s="550"/>
      <c r="NBJ352" s="545"/>
      <c r="NBK352" s="550"/>
      <c r="NBL352" s="545"/>
      <c r="NBM352" s="550"/>
      <c r="NBN352" s="545"/>
      <c r="NBO352" s="550"/>
      <c r="NBP352" s="545"/>
      <c r="NBQ352" s="550"/>
      <c r="NBR352" s="545"/>
      <c r="NBS352" s="550"/>
      <c r="NBT352" s="545"/>
      <c r="NBU352" s="550"/>
      <c r="NBV352" s="545"/>
      <c r="NBW352" s="550"/>
      <c r="NBX352" s="545"/>
      <c r="NBY352" s="550"/>
      <c r="NBZ352" s="545"/>
      <c r="NCA352" s="550"/>
      <c r="NCB352" s="545"/>
      <c r="NCC352" s="550"/>
      <c r="NCD352" s="545"/>
      <c r="NCE352" s="550"/>
      <c r="NCF352" s="545"/>
      <c r="NCG352" s="550"/>
      <c r="NCH352" s="545"/>
      <c r="NCI352" s="550"/>
      <c r="NCJ352" s="545"/>
      <c r="NCK352" s="550"/>
      <c r="NCL352" s="545"/>
      <c r="NCM352" s="550"/>
      <c r="NCN352" s="545"/>
      <c r="NCO352" s="550"/>
      <c r="NCP352" s="545"/>
      <c r="NCQ352" s="550"/>
      <c r="NCR352" s="545"/>
      <c r="NCS352" s="550"/>
      <c r="NCT352" s="545"/>
      <c r="NCU352" s="550"/>
      <c r="NCV352" s="545"/>
      <c r="NCW352" s="550"/>
      <c r="NCX352" s="545"/>
      <c r="NCY352" s="550"/>
      <c r="NCZ352" s="545"/>
      <c r="NDA352" s="550"/>
      <c r="NDB352" s="545"/>
      <c r="NDC352" s="550"/>
      <c r="NDD352" s="545"/>
      <c r="NDE352" s="550"/>
      <c r="NDF352" s="545"/>
      <c r="NDG352" s="550"/>
      <c r="NDH352" s="545"/>
      <c r="NDI352" s="550"/>
      <c r="NDJ352" s="545"/>
      <c r="NDK352" s="550"/>
      <c r="NDL352" s="545"/>
      <c r="NDM352" s="550"/>
      <c r="NDN352" s="545"/>
      <c r="NDO352" s="550"/>
      <c r="NDP352" s="545"/>
      <c r="NDQ352" s="550"/>
      <c r="NDR352" s="545"/>
      <c r="NDS352" s="550"/>
      <c r="NDT352" s="545"/>
      <c r="NDU352" s="550"/>
      <c r="NDV352" s="545"/>
      <c r="NDW352" s="550"/>
      <c r="NDX352" s="545"/>
      <c r="NDY352" s="550"/>
      <c r="NDZ352" s="545"/>
      <c r="NEA352" s="550"/>
      <c r="NEB352" s="545"/>
      <c r="NEC352" s="550"/>
      <c r="NED352" s="545"/>
      <c r="NEE352" s="550"/>
      <c r="NEF352" s="545"/>
      <c r="NEG352" s="550"/>
      <c r="NEH352" s="545"/>
      <c r="NEI352" s="550"/>
      <c r="NEJ352" s="545"/>
      <c r="NEK352" s="550"/>
      <c r="NEL352" s="545"/>
      <c r="NEM352" s="550"/>
      <c r="NEN352" s="545"/>
      <c r="NEO352" s="550"/>
      <c r="NEP352" s="545"/>
      <c r="NEQ352" s="550"/>
      <c r="NER352" s="545"/>
      <c r="NES352" s="550"/>
      <c r="NET352" s="545"/>
      <c r="NEU352" s="550"/>
      <c r="NEV352" s="545"/>
      <c r="NEW352" s="550"/>
      <c r="NEX352" s="545"/>
      <c r="NEY352" s="550"/>
      <c r="NEZ352" s="545"/>
      <c r="NFA352" s="550"/>
      <c r="NFB352" s="545"/>
      <c r="NFC352" s="550"/>
      <c r="NFD352" s="545"/>
      <c r="NFE352" s="550"/>
      <c r="NFF352" s="545"/>
      <c r="NFG352" s="550"/>
      <c r="NFH352" s="545"/>
      <c r="NFI352" s="550"/>
      <c r="NFJ352" s="545"/>
      <c r="NFK352" s="550"/>
      <c r="NFL352" s="545"/>
      <c r="NFM352" s="550"/>
      <c r="NFN352" s="545"/>
      <c r="NFO352" s="550"/>
      <c r="NFP352" s="545"/>
      <c r="NFQ352" s="550"/>
      <c r="NFR352" s="545"/>
      <c r="NFS352" s="550"/>
      <c r="NFT352" s="545"/>
      <c r="NFU352" s="550"/>
      <c r="NFV352" s="545"/>
      <c r="NFW352" s="550"/>
      <c r="NFX352" s="545"/>
      <c r="NFY352" s="550"/>
      <c r="NFZ352" s="545"/>
      <c r="NGA352" s="550"/>
      <c r="NGB352" s="545"/>
      <c r="NGC352" s="550"/>
      <c r="NGD352" s="545"/>
      <c r="NGE352" s="550"/>
      <c r="NGF352" s="545"/>
      <c r="NGG352" s="550"/>
      <c r="NGH352" s="545"/>
      <c r="NGI352" s="550"/>
      <c r="NGJ352" s="545"/>
      <c r="NGK352" s="550"/>
      <c r="NGL352" s="545"/>
      <c r="NGM352" s="550"/>
      <c r="NGN352" s="545"/>
      <c r="NGO352" s="550"/>
      <c r="NGP352" s="545"/>
      <c r="NGQ352" s="550"/>
      <c r="NGR352" s="545"/>
      <c r="NGS352" s="550"/>
      <c r="NGT352" s="545"/>
      <c r="NGU352" s="550"/>
      <c r="NGV352" s="545"/>
      <c r="NGW352" s="550"/>
      <c r="NGX352" s="545"/>
      <c r="NGY352" s="550"/>
      <c r="NGZ352" s="545"/>
      <c r="NHA352" s="550"/>
      <c r="NHB352" s="545"/>
      <c r="NHC352" s="550"/>
      <c r="NHD352" s="545"/>
      <c r="NHE352" s="550"/>
      <c r="NHF352" s="545"/>
      <c r="NHG352" s="550"/>
      <c r="NHH352" s="545"/>
      <c r="NHI352" s="550"/>
      <c r="NHJ352" s="545"/>
      <c r="NHK352" s="550"/>
      <c r="NHL352" s="545"/>
      <c r="NHM352" s="550"/>
      <c r="NHN352" s="545"/>
      <c r="NHO352" s="550"/>
      <c r="NHP352" s="545"/>
      <c r="NHQ352" s="550"/>
      <c r="NHR352" s="545"/>
      <c r="NHS352" s="550"/>
      <c r="NHT352" s="545"/>
      <c r="NHU352" s="550"/>
      <c r="NHV352" s="545"/>
      <c r="NHW352" s="550"/>
      <c r="NHX352" s="545"/>
      <c r="NHY352" s="550"/>
      <c r="NHZ352" s="545"/>
      <c r="NIA352" s="550"/>
      <c r="NIB352" s="545"/>
      <c r="NIC352" s="550"/>
      <c r="NID352" s="545"/>
      <c r="NIE352" s="550"/>
      <c r="NIF352" s="545"/>
      <c r="NIG352" s="550"/>
      <c r="NIH352" s="545"/>
      <c r="NII352" s="550"/>
      <c r="NIJ352" s="545"/>
      <c r="NIK352" s="550"/>
      <c r="NIL352" s="545"/>
      <c r="NIM352" s="550"/>
      <c r="NIN352" s="545"/>
      <c r="NIO352" s="550"/>
      <c r="NIP352" s="545"/>
      <c r="NIQ352" s="550"/>
      <c r="NIR352" s="545"/>
      <c r="NIS352" s="550"/>
      <c r="NIT352" s="545"/>
      <c r="NIU352" s="550"/>
      <c r="NIV352" s="545"/>
      <c r="NIW352" s="550"/>
      <c r="NIX352" s="545"/>
      <c r="NIY352" s="550"/>
      <c r="NIZ352" s="545"/>
      <c r="NJA352" s="550"/>
      <c r="NJB352" s="545"/>
      <c r="NJC352" s="550"/>
      <c r="NJD352" s="545"/>
      <c r="NJE352" s="550"/>
      <c r="NJF352" s="545"/>
      <c r="NJG352" s="550"/>
      <c r="NJH352" s="545"/>
      <c r="NJI352" s="550"/>
      <c r="NJJ352" s="545"/>
      <c r="NJK352" s="550"/>
      <c r="NJL352" s="545"/>
      <c r="NJM352" s="550"/>
      <c r="NJN352" s="545"/>
      <c r="NJO352" s="550"/>
      <c r="NJP352" s="545"/>
      <c r="NJQ352" s="550"/>
      <c r="NJR352" s="545"/>
      <c r="NJS352" s="550"/>
      <c r="NJT352" s="545"/>
      <c r="NJU352" s="550"/>
      <c r="NJV352" s="545"/>
      <c r="NJW352" s="550"/>
      <c r="NJX352" s="545"/>
      <c r="NJY352" s="550"/>
      <c r="NJZ352" s="545"/>
      <c r="NKA352" s="550"/>
      <c r="NKB352" s="545"/>
      <c r="NKC352" s="550"/>
      <c r="NKD352" s="545"/>
      <c r="NKE352" s="550"/>
      <c r="NKF352" s="545"/>
      <c r="NKG352" s="550"/>
      <c r="NKH352" s="545"/>
      <c r="NKI352" s="550"/>
      <c r="NKJ352" s="545"/>
      <c r="NKK352" s="550"/>
      <c r="NKL352" s="545"/>
      <c r="NKM352" s="550"/>
      <c r="NKN352" s="545"/>
      <c r="NKO352" s="550"/>
      <c r="NKP352" s="545"/>
      <c r="NKQ352" s="550"/>
      <c r="NKR352" s="545"/>
      <c r="NKS352" s="550"/>
      <c r="NKT352" s="545"/>
      <c r="NKU352" s="550"/>
      <c r="NKV352" s="545"/>
      <c r="NKW352" s="550"/>
      <c r="NKX352" s="545"/>
      <c r="NKY352" s="550"/>
      <c r="NKZ352" s="545"/>
      <c r="NLA352" s="550"/>
      <c r="NLB352" s="545"/>
      <c r="NLC352" s="550"/>
      <c r="NLD352" s="545"/>
      <c r="NLE352" s="550"/>
      <c r="NLF352" s="545"/>
      <c r="NLG352" s="550"/>
      <c r="NLH352" s="545"/>
      <c r="NLI352" s="550"/>
      <c r="NLJ352" s="545"/>
      <c r="NLK352" s="550"/>
      <c r="NLL352" s="545"/>
      <c r="NLM352" s="550"/>
      <c r="NLN352" s="545"/>
      <c r="NLO352" s="550"/>
      <c r="NLP352" s="545"/>
      <c r="NLQ352" s="550"/>
      <c r="NLR352" s="545"/>
      <c r="NLS352" s="550"/>
      <c r="NLT352" s="545"/>
      <c r="NLU352" s="550"/>
      <c r="NLV352" s="545"/>
      <c r="NLW352" s="550"/>
      <c r="NLX352" s="545"/>
      <c r="NLY352" s="550"/>
      <c r="NLZ352" s="545"/>
      <c r="NMA352" s="550"/>
      <c r="NMB352" s="545"/>
      <c r="NMC352" s="550"/>
      <c r="NMD352" s="545"/>
      <c r="NME352" s="550"/>
      <c r="NMF352" s="545"/>
      <c r="NMG352" s="550"/>
      <c r="NMH352" s="545"/>
      <c r="NMI352" s="550"/>
      <c r="NMJ352" s="545"/>
      <c r="NMK352" s="550"/>
      <c r="NML352" s="545"/>
      <c r="NMM352" s="550"/>
      <c r="NMN352" s="545"/>
      <c r="NMO352" s="550"/>
      <c r="NMP352" s="545"/>
      <c r="NMQ352" s="550"/>
      <c r="NMR352" s="545"/>
      <c r="NMS352" s="550"/>
      <c r="NMT352" s="545"/>
      <c r="NMU352" s="550"/>
      <c r="NMV352" s="545"/>
      <c r="NMW352" s="550"/>
      <c r="NMX352" s="545"/>
      <c r="NMY352" s="550"/>
      <c r="NMZ352" s="545"/>
      <c r="NNA352" s="550"/>
      <c r="NNB352" s="545"/>
      <c r="NNC352" s="550"/>
      <c r="NND352" s="545"/>
      <c r="NNE352" s="550"/>
      <c r="NNF352" s="545"/>
      <c r="NNG352" s="550"/>
      <c r="NNH352" s="545"/>
      <c r="NNI352" s="550"/>
      <c r="NNJ352" s="545"/>
      <c r="NNK352" s="550"/>
      <c r="NNL352" s="545"/>
      <c r="NNM352" s="550"/>
      <c r="NNN352" s="545"/>
      <c r="NNO352" s="550"/>
      <c r="NNP352" s="545"/>
      <c r="NNQ352" s="550"/>
      <c r="NNR352" s="545"/>
      <c r="NNS352" s="550"/>
      <c r="NNT352" s="545"/>
      <c r="NNU352" s="550"/>
      <c r="NNV352" s="545"/>
      <c r="NNW352" s="550"/>
      <c r="NNX352" s="545"/>
      <c r="NNY352" s="550"/>
      <c r="NNZ352" s="545"/>
      <c r="NOA352" s="550"/>
      <c r="NOB352" s="545"/>
      <c r="NOC352" s="550"/>
      <c r="NOD352" s="545"/>
      <c r="NOE352" s="550"/>
      <c r="NOF352" s="545"/>
      <c r="NOG352" s="550"/>
      <c r="NOH352" s="545"/>
      <c r="NOI352" s="550"/>
      <c r="NOJ352" s="545"/>
      <c r="NOK352" s="550"/>
      <c r="NOL352" s="545"/>
      <c r="NOM352" s="550"/>
      <c r="NON352" s="545"/>
      <c r="NOO352" s="550"/>
      <c r="NOP352" s="545"/>
      <c r="NOQ352" s="550"/>
      <c r="NOR352" s="545"/>
      <c r="NOS352" s="550"/>
      <c r="NOT352" s="545"/>
      <c r="NOU352" s="550"/>
      <c r="NOV352" s="545"/>
      <c r="NOW352" s="550"/>
      <c r="NOX352" s="545"/>
      <c r="NOY352" s="550"/>
      <c r="NOZ352" s="545"/>
      <c r="NPA352" s="550"/>
      <c r="NPB352" s="545"/>
      <c r="NPC352" s="550"/>
      <c r="NPD352" s="545"/>
      <c r="NPE352" s="550"/>
      <c r="NPF352" s="545"/>
      <c r="NPG352" s="550"/>
      <c r="NPH352" s="545"/>
      <c r="NPI352" s="550"/>
      <c r="NPJ352" s="545"/>
      <c r="NPK352" s="550"/>
      <c r="NPL352" s="545"/>
      <c r="NPM352" s="550"/>
      <c r="NPN352" s="545"/>
      <c r="NPO352" s="550"/>
      <c r="NPP352" s="545"/>
      <c r="NPQ352" s="550"/>
      <c r="NPR352" s="545"/>
      <c r="NPS352" s="550"/>
      <c r="NPT352" s="545"/>
      <c r="NPU352" s="550"/>
      <c r="NPV352" s="545"/>
      <c r="NPW352" s="550"/>
      <c r="NPX352" s="545"/>
      <c r="NPY352" s="550"/>
      <c r="NPZ352" s="545"/>
      <c r="NQA352" s="550"/>
      <c r="NQB352" s="545"/>
      <c r="NQC352" s="550"/>
      <c r="NQD352" s="545"/>
      <c r="NQE352" s="550"/>
      <c r="NQF352" s="545"/>
      <c r="NQG352" s="550"/>
      <c r="NQH352" s="545"/>
      <c r="NQI352" s="550"/>
      <c r="NQJ352" s="545"/>
      <c r="NQK352" s="550"/>
      <c r="NQL352" s="545"/>
      <c r="NQM352" s="550"/>
      <c r="NQN352" s="545"/>
      <c r="NQO352" s="550"/>
      <c r="NQP352" s="545"/>
      <c r="NQQ352" s="550"/>
      <c r="NQR352" s="545"/>
      <c r="NQS352" s="550"/>
      <c r="NQT352" s="545"/>
      <c r="NQU352" s="550"/>
      <c r="NQV352" s="545"/>
      <c r="NQW352" s="550"/>
      <c r="NQX352" s="545"/>
      <c r="NQY352" s="550"/>
      <c r="NQZ352" s="545"/>
      <c r="NRA352" s="550"/>
      <c r="NRB352" s="545"/>
      <c r="NRC352" s="550"/>
      <c r="NRD352" s="545"/>
      <c r="NRE352" s="550"/>
      <c r="NRF352" s="545"/>
      <c r="NRG352" s="550"/>
      <c r="NRH352" s="545"/>
      <c r="NRI352" s="550"/>
      <c r="NRJ352" s="545"/>
      <c r="NRK352" s="550"/>
      <c r="NRL352" s="545"/>
      <c r="NRM352" s="550"/>
      <c r="NRN352" s="545"/>
      <c r="NRO352" s="550"/>
      <c r="NRP352" s="545"/>
      <c r="NRQ352" s="550"/>
      <c r="NRR352" s="545"/>
      <c r="NRS352" s="550"/>
      <c r="NRT352" s="545"/>
      <c r="NRU352" s="550"/>
      <c r="NRV352" s="545"/>
      <c r="NRW352" s="550"/>
      <c r="NRX352" s="545"/>
      <c r="NRY352" s="550"/>
      <c r="NRZ352" s="545"/>
      <c r="NSA352" s="550"/>
      <c r="NSB352" s="545"/>
      <c r="NSC352" s="550"/>
      <c r="NSD352" s="545"/>
      <c r="NSE352" s="550"/>
      <c r="NSF352" s="545"/>
      <c r="NSG352" s="550"/>
      <c r="NSH352" s="545"/>
      <c r="NSI352" s="550"/>
      <c r="NSJ352" s="545"/>
      <c r="NSK352" s="550"/>
      <c r="NSL352" s="545"/>
      <c r="NSM352" s="550"/>
      <c r="NSN352" s="545"/>
      <c r="NSO352" s="550"/>
      <c r="NSP352" s="545"/>
      <c r="NSQ352" s="550"/>
      <c r="NSR352" s="545"/>
      <c r="NSS352" s="550"/>
      <c r="NST352" s="545"/>
      <c r="NSU352" s="550"/>
      <c r="NSV352" s="545"/>
      <c r="NSW352" s="550"/>
      <c r="NSX352" s="545"/>
      <c r="NSY352" s="550"/>
      <c r="NSZ352" s="545"/>
      <c r="NTA352" s="550"/>
      <c r="NTB352" s="545"/>
      <c r="NTC352" s="550"/>
      <c r="NTD352" s="545"/>
      <c r="NTE352" s="550"/>
      <c r="NTF352" s="545"/>
      <c r="NTG352" s="550"/>
      <c r="NTH352" s="545"/>
      <c r="NTI352" s="550"/>
      <c r="NTJ352" s="545"/>
      <c r="NTK352" s="550"/>
      <c r="NTL352" s="545"/>
      <c r="NTM352" s="550"/>
      <c r="NTN352" s="545"/>
      <c r="NTO352" s="550"/>
      <c r="NTP352" s="545"/>
      <c r="NTQ352" s="550"/>
      <c r="NTR352" s="545"/>
      <c r="NTS352" s="550"/>
      <c r="NTT352" s="545"/>
      <c r="NTU352" s="550"/>
      <c r="NTV352" s="545"/>
      <c r="NTW352" s="550"/>
      <c r="NTX352" s="545"/>
      <c r="NTY352" s="550"/>
      <c r="NTZ352" s="545"/>
      <c r="NUA352" s="550"/>
      <c r="NUB352" s="545"/>
      <c r="NUC352" s="550"/>
      <c r="NUD352" s="545"/>
      <c r="NUE352" s="550"/>
      <c r="NUF352" s="545"/>
      <c r="NUG352" s="550"/>
      <c r="NUH352" s="545"/>
      <c r="NUI352" s="550"/>
      <c r="NUJ352" s="545"/>
      <c r="NUK352" s="550"/>
      <c r="NUL352" s="545"/>
      <c r="NUM352" s="550"/>
      <c r="NUN352" s="545"/>
      <c r="NUO352" s="550"/>
      <c r="NUP352" s="545"/>
      <c r="NUQ352" s="550"/>
      <c r="NUR352" s="545"/>
      <c r="NUS352" s="550"/>
      <c r="NUT352" s="545"/>
      <c r="NUU352" s="550"/>
      <c r="NUV352" s="545"/>
      <c r="NUW352" s="550"/>
      <c r="NUX352" s="545"/>
      <c r="NUY352" s="550"/>
      <c r="NUZ352" s="545"/>
      <c r="NVA352" s="550"/>
      <c r="NVB352" s="545"/>
      <c r="NVC352" s="550"/>
      <c r="NVD352" s="545"/>
      <c r="NVE352" s="550"/>
      <c r="NVF352" s="545"/>
      <c r="NVG352" s="550"/>
      <c r="NVH352" s="545"/>
      <c r="NVI352" s="550"/>
      <c r="NVJ352" s="545"/>
      <c r="NVK352" s="550"/>
      <c r="NVL352" s="545"/>
      <c r="NVM352" s="550"/>
      <c r="NVN352" s="545"/>
      <c r="NVO352" s="550"/>
      <c r="NVP352" s="545"/>
      <c r="NVQ352" s="550"/>
      <c r="NVR352" s="545"/>
      <c r="NVS352" s="550"/>
      <c r="NVT352" s="545"/>
      <c r="NVU352" s="550"/>
      <c r="NVV352" s="545"/>
      <c r="NVW352" s="550"/>
      <c r="NVX352" s="545"/>
      <c r="NVY352" s="550"/>
      <c r="NVZ352" s="545"/>
      <c r="NWA352" s="550"/>
      <c r="NWB352" s="545"/>
      <c r="NWC352" s="550"/>
      <c r="NWD352" s="545"/>
      <c r="NWE352" s="550"/>
      <c r="NWF352" s="545"/>
      <c r="NWG352" s="550"/>
      <c r="NWH352" s="545"/>
      <c r="NWI352" s="550"/>
      <c r="NWJ352" s="545"/>
      <c r="NWK352" s="550"/>
      <c r="NWL352" s="545"/>
      <c r="NWM352" s="550"/>
      <c r="NWN352" s="545"/>
      <c r="NWO352" s="550"/>
      <c r="NWP352" s="545"/>
      <c r="NWQ352" s="550"/>
      <c r="NWR352" s="545"/>
      <c r="NWS352" s="550"/>
      <c r="NWT352" s="545"/>
      <c r="NWU352" s="550"/>
      <c r="NWV352" s="545"/>
      <c r="NWW352" s="550"/>
      <c r="NWX352" s="545"/>
      <c r="NWY352" s="550"/>
      <c r="NWZ352" s="545"/>
      <c r="NXA352" s="550"/>
      <c r="NXB352" s="545"/>
      <c r="NXC352" s="550"/>
      <c r="NXD352" s="545"/>
      <c r="NXE352" s="550"/>
      <c r="NXF352" s="545"/>
      <c r="NXG352" s="550"/>
      <c r="NXH352" s="545"/>
      <c r="NXI352" s="550"/>
      <c r="NXJ352" s="545"/>
      <c r="NXK352" s="550"/>
      <c r="NXL352" s="545"/>
      <c r="NXM352" s="550"/>
      <c r="NXN352" s="545"/>
      <c r="NXO352" s="550"/>
      <c r="NXP352" s="545"/>
      <c r="NXQ352" s="550"/>
      <c r="NXR352" s="545"/>
      <c r="NXS352" s="550"/>
      <c r="NXT352" s="545"/>
      <c r="NXU352" s="550"/>
      <c r="NXV352" s="545"/>
      <c r="NXW352" s="550"/>
      <c r="NXX352" s="545"/>
      <c r="NXY352" s="550"/>
      <c r="NXZ352" s="545"/>
      <c r="NYA352" s="550"/>
      <c r="NYB352" s="545"/>
      <c r="NYC352" s="550"/>
      <c r="NYD352" s="545"/>
      <c r="NYE352" s="550"/>
      <c r="NYF352" s="545"/>
      <c r="NYG352" s="550"/>
      <c r="NYH352" s="545"/>
      <c r="NYI352" s="550"/>
      <c r="NYJ352" s="545"/>
      <c r="NYK352" s="550"/>
      <c r="NYL352" s="545"/>
      <c r="NYM352" s="550"/>
      <c r="NYN352" s="545"/>
      <c r="NYO352" s="550"/>
      <c r="NYP352" s="545"/>
      <c r="NYQ352" s="550"/>
      <c r="NYR352" s="545"/>
      <c r="NYS352" s="550"/>
      <c r="NYT352" s="545"/>
      <c r="NYU352" s="550"/>
      <c r="NYV352" s="545"/>
      <c r="NYW352" s="550"/>
      <c r="NYX352" s="545"/>
      <c r="NYY352" s="550"/>
      <c r="NYZ352" s="545"/>
      <c r="NZA352" s="550"/>
      <c r="NZB352" s="545"/>
      <c r="NZC352" s="550"/>
      <c r="NZD352" s="545"/>
      <c r="NZE352" s="550"/>
      <c r="NZF352" s="545"/>
      <c r="NZG352" s="550"/>
      <c r="NZH352" s="545"/>
      <c r="NZI352" s="550"/>
      <c r="NZJ352" s="545"/>
      <c r="NZK352" s="550"/>
      <c r="NZL352" s="545"/>
      <c r="NZM352" s="550"/>
      <c r="NZN352" s="545"/>
      <c r="NZO352" s="550"/>
      <c r="NZP352" s="545"/>
      <c r="NZQ352" s="550"/>
      <c r="NZR352" s="545"/>
      <c r="NZS352" s="550"/>
      <c r="NZT352" s="545"/>
      <c r="NZU352" s="550"/>
      <c r="NZV352" s="545"/>
      <c r="NZW352" s="550"/>
      <c r="NZX352" s="545"/>
      <c r="NZY352" s="550"/>
      <c r="NZZ352" s="545"/>
      <c r="OAA352" s="550"/>
      <c r="OAB352" s="545"/>
      <c r="OAC352" s="550"/>
      <c r="OAD352" s="545"/>
      <c r="OAE352" s="550"/>
      <c r="OAF352" s="545"/>
      <c r="OAG352" s="550"/>
      <c r="OAH352" s="545"/>
      <c r="OAI352" s="550"/>
      <c r="OAJ352" s="545"/>
      <c r="OAK352" s="550"/>
      <c r="OAL352" s="545"/>
      <c r="OAM352" s="550"/>
      <c r="OAN352" s="545"/>
      <c r="OAO352" s="550"/>
      <c r="OAP352" s="545"/>
      <c r="OAQ352" s="550"/>
      <c r="OAR352" s="545"/>
      <c r="OAS352" s="550"/>
      <c r="OAT352" s="545"/>
      <c r="OAU352" s="550"/>
      <c r="OAV352" s="545"/>
      <c r="OAW352" s="550"/>
      <c r="OAX352" s="545"/>
      <c r="OAY352" s="550"/>
      <c r="OAZ352" s="545"/>
      <c r="OBA352" s="550"/>
      <c r="OBB352" s="545"/>
      <c r="OBC352" s="550"/>
      <c r="OBD352" s="545"/>
      <c r="OBE352" s="550"/>
      <c r="OBF352" s="545"/>
      <c r="OBG352" s="550"/>
      <c r="OBH352" s="545"/>
      <c r="OBI352" s="550"/>
      <c r="OBJ352" s="545"/>
      <c r="OBK352" s="550"/>
      <c r="OBL352" s="545"/>
      <c r="OBM352" s="550"/>
      <c r="OBN352" s="545"/>
      <c r="OBO352" s="550"/>
      <c r="OBP352" s="545"/>
      <c r="OBQ352" s="550"/>
      <c r="OBR352" s="545"/>
      <c r="OBS352" s="550"/>
      <c r="OBT352" s="545"/>
      <c r="OBU352" s="550"/>
      <c r="OBV352" s="545"/>
      <c r="OBW352" s="550"/>
      <c r="OBX352" s="545"/>
      <c r="OBY352" s="550"/>
      <c r="OBZ352" s="545"/>
      <c r="OCA352" s="550"/>
      <c r="OCB352" s="545"/>
      <c r="OCC352" s="550"/>
      <c r="OCD352" s="545"/>
      <c r="OCE352" s="550"/>
      <c r="OCF352" s="545"/>
      <c r="OCG352" s="550"/>
      <c r="OCH352" s="545"/>
      <c r="OCI352" s="550"/>
      <c r="OCJ352" s="545"/>
      <c r="OCK352" s="550"/>
      <c r="OCL352" s="545"/>
      <c r="OCM352" s="550"/>
      <c r="OCN352" s="545"/>
      <c r="OCO352" s="550"/>
      <c r="OCP352" s="545"/>
      <c r="OCQ352" s="550"/>
      <c r="OCR352" s="545"/>
      <c r="OCS352" s="550"/>
      <c r="OCT352" s="545"/>
      <c r="OCU352" s="550"/>
      <c r="OCV352" s="545"/>
      <c r="OCW352" s="550"/>
      <c r="OCX352" s="545"/>
      <c r="OCY352" s="550"/>
      <c r="OCZ352" s="545"/>
      <c r="ODA352" s="550"/>
      <c r="ODB352" s="545"/>
      <c r="ODC352" s="550"/>
      <c r="ODD352" s="545"/>
      <c r="ODE352" s="550"/>
      <c r="ODF352" s="545"/>
      <c r="ODG352" s="550"/>
      <c r="ODH352" s="545"/>
      <c r="ODI352" s="550"/>
      <c r="ODJ352" s="545"/>
      <c r="ODK352" s="550"/>
      <c r="ODL352" s="545"/>
      <c r="ODM352" s="550"/>
      <c r="ODN352" s="545"/>
      <c r="ODO352" s="550"/>
      <c r="ODP352" s="545"/>
      <c r="ODQ352" s="550"/>
      <c r="ODR352" s="545"/>
      <c r="ODS352" s="550"/>
      <c r="ODT352" s="545"/>
      <c r="ODU352" s="550"/>
      <c r="ODV352" s="545"/>
      <c r="ODW352" s="550"/>
      <c r="ODX352" s="545"/>
      <c r="ODY352" s="550"/>
      <c r="ODZ352" s="545"/>
      <c r="OEA352" s="550"/>
      <c r="OEB352" s="545"/>
      <c r="OEC352" s="550"/>
      <c r="OED352" s="545"/>
      <c r="OEE352" s="550"/>
      <c r="OEF352" s="545"/>
      <c r="OEG352" s="550"/>
      <c r="OEH352" s="545"/>
      <c r="OEI352" s="550"/>
      <c r="OEJ352" s="545"/>
      <c r="OEK352" s="550"/>
      <c r="OEL352" s="545"/>
      <c r="OEM352" s="550"/>
      <c r="OEN352" s="545"/>
      <c r="OEO352" s="550"/>
      <c r="OEP352" s="545"/>
      <c r="OEQ352" s="550"/>
      <c r="OER352" s="545"/>
      <c r="OES352" s="550"/>
      <c r="OET352" s="545"/>
      <c r="OEU352" s="550"/>
      <c r="OEV352" s="545"/>
      <c r="OEW352" s="550"/>
      <c r="OEX352" s="545"/>
      <c r="OEY352" s="550"/>
      <c r="OEZ352" s="545"/>
      <c r="OFA352" s="550"/>
      <c r="OFB352" s="545"/>
      <c r="OFC352" s="550"/>
      <c r="OFD352" s="545"/>
      <c r="OFE352" s="550"/>
      <c r="OFF352" s="545"/>
      <c r="OFG352" s="550"/>
      <c r="OFH352" s="545"/>
      <c r="OFI352" s="550"/>
      <c r="OFJ352" s="545"/>
      <c r="OFK352" s="550"/>
      <c r="OFL352" s="545"/>
      <c r="OFM352" s="550"/>
      <c r="OFN352" s="545"/>
      <c r="OFO352" s="550"/>
      <c r="OFP352" s="545"/>
      <c r="OFQ352" s="550"/>
      <c r="OFR352" s="545"/>
      <c r="OFS352" s="550"/>
      <c r="OFT352" s="545"/>
      <c r="OFU352" s="550"/>
      <c r="OFV352" s="545"/>
      <c r="OFW352" s="550"/>
      <c r="OFX352" s="545"/>
      <c r="OFY352" s="550"/>
      <c r="OFZ352" s="545"/>
      <c r="OGA352" s="550"/>
      <c r="OGB352" s="545"/>
      <c r="OGC352" s="550"/>
      <c r="OGD352" s="545"/>
      <c r="OGE352" s="550"/>
      <c r="OGF352" s="545"/>
      <c r="OGG352" s="550"/>
      <c r="OGH352" s="545"/>
      <c r="OGI352" s="550"/>
      <c r="OGJ352" s="545"/>
      <c r="OGK352" s="550"/>
      <c r="OGL352" s="545"/>
      <c r="OGM352" s="550"/>
      <c r="OGN352" s="545"/>
      <c r="OGO352" s="550"/>
      <c r="OGP352" s="545"/>
      <c r="OGQ352" s="550"/>
      <c r="OGR352" s="545"/>
      <c r="OGS352" s="550"/>
      <c r="OGT352" s="545"/>
      <c r="OGU352" s="550"/>
      <c r="OGV352" s="545"/>
      <c r="OGW352" s="550"/>
      <c r="OGX352" s="545"/>
      <c r="OGY352" s="550"/>
      <c r="OGZ352" s="545"/>
      <c r="OHA352" s="550"/>
      <c r="OHB352" s="545"/>
      <c r="OHC352" s="550"/>
      <c r="OHD352" s="545"/>
      <c r="OHE352" s="550"/>
      <c r="OHF352" s="545"/>
      <c r="OHG352" s="550"/>
      <c r="OHH352" s="545"/>
      <c r="OHI352" s="550"/>
      <c r="OHJ352" s="545"/>
      <c r="OHK352" s="550"/>
      <c r="OHL352" s="545"/>
      <c r="OHM352" s="550"/>
      <c r="OHN352" s="545"/>
      <c r="OHO352" s="550"/>
      <c r="OHP352" s="545"/>
      <c r="OHQ352" s="550"/>
      <c r="OHR352" s="545"/>
      <c r="OHS352" s="550"/>
      <c r="OHT352" s="545"/>
      <c r="OHU352" s="550"/>
      <c r="OHV352" s="545"/>
      <c r="OHW352" s="550"/>
      <c r="OHX352" s="545"/>
      <c r="OHY352" s="550"/>
      <c r="OHZ352" s="545"/>
      <c r="OIA352" s="550"/>
      <c r="OIB352" s="545"/>
      <c r="OIC352" s="550"/>
      <c r="OID352" s="545"/>
      <c r="OIE352" s="550"/>
      <c r="OIF352" s="545"/>
      <c r="OIG352" s="550"/>
      <c r="OIH352" s="545"/>
      <c r="OII352" s="550"/>
      <c r="OIJ352" s="545"/>
      <c r="OIK352" s="550"/>
      <c r="OIL352" s="545"/>
      <c r="OIM352" s="550"/>
      <c r="OIN352" s="545"/>
      <c r="OIO352" s="550"/>
      <c r="OIP352" s="545"/>
      <c r="OIQ352" s="550"/>
      <c r="OIR352" s="545"/>
      <c r="OIS352" s="550"/>
      <c r="OIT352" s="545"/>
      <c r="OIU352" s="550"/>
      <c r="OIV352" s="545"/>
      <c r="OIW352" s="550"/>
      <c r="OIX352" s="545"/>
      <c r="OIY352" s="550"/>
      <c r="OIZ352" s="545"/>
      <c r="OJA352" s="550"/>
      <c r="OJB352" s="545"/>
      <c r="OJC352" s="550"/>
      <c r="OJD352" s="545"/>
      <c r="OJE352" s="550"/>
      <c r="OJF352" s="545"/>
      <c r="OJG352" s="550"/>
      <c r="OJH352" s="545"/>
      <c r="OJI352" s="550"/>
      <c r="OJJ352" s="545"/>
      <c r="OJK352" s="550"/>
      <c r="OJL352" s="545"/>
      <c r="OJM352" s="550"/>
      <c r="OJN352" s="545"/>
      <c r="OJO352" s="550"/>
      <c r="OJP352" s="545"/>
      <c r="OJQ352" s="550"/>
      <c r="OJR352" s="545"/>
      <c r="OJS352" s="550"/>
      <c r="OJT352" s="545"/>
      <c r="OJU352" s="550"/>
      <c r="OJV352" s="545"/>
      <c r="OJW352" s="550"/>
      <c r="OJX352" s="545"/>
      <c r="OJY352" s="550"/>
      <c r="OJZ352" s="545"/>
      <c r="OKA352" s="550"/>
      <c r="OKB352" s="545"/>
      <c r="OKC352" s="550"/>
      <c r="OKD352" s="545"/>
      <c r="OKE352" s="550"/>
      <c r="OKF352" s="545"/>
      <c r="OKG352" s="550"/>
      <c r="OKH352" s="545"/>
      <c r="OKI352" s="550"/>
      <c r="OKJ352" s="545"/>
      <c r="OKK352" s="550"/>
      <c r="OKL352" s="545"/>
      <c r="OKM352" s="550"/>
      <c r="OKN352" s="545"/>
      <c r="OKO352" s="550"/>
      <c r="OKP352" s="545"/>
      <c r="OKQ352" s="550"/>
      <c r="OKR352" s="545"/>
      <c r="OKS352" s="550"/>
      <c r="OKT352" s="545"/>
      <c r="OKU352" s="550"/>
      <c r="OKV352" s="545"/>
      <c r="OKW352" s="550"/>
      <c r="OKX352" s="545"/>
      <c r="OKY352" s="550"/>
      <c r="OKZ352" s="545"/>
      <c r="OLA352" s="550"/>
      <c r="OLB352" s="545"/>
      <c r="OLC352" s="550"/>
      <c r="OLD352" s="545"/>
      <c r="OLE352" s="550"/>
      <c r="OLF352" s="545"/>
      <c r="OLG352" s="550"/>
      <c r="OLH352" s="545"/>
      <c r="OLI352" s="550"/>
      <c r="OLJ352" s="545"/>
      <c r="OLK352" s="550"/>
      <c r="OLL352" s="545"/>
      <c r="OLM352" s="550"/>
      <c r="OLN352" s="545"/>
      <c r="OLO352" s="550"/>
      <c r="OLP352" s="545"/>
      <c r="OLQ352" s="550"/>
      <c r="OLR352" s="545"/>
      <c r="OLS352" s="550"/>
      <c r="OLT352" s="545"/>
      <c r="OLU352" s="550"/>
      <c r="OLV352" s="545"/>
      <c r="OLW352" s="550"/>
      <c r="OLX352" s="545"/>
      <c r="OLY352" s="550"/>
      <c r="OLZ352" s="545"/>
      <c r="OMA352" s="550"/>
      <c r="OMB352" s="545"/>
      <c r="OMC352" s="550"/>
      <c r="OMD352" s="545"/>
      <c r="OME352" s="550"/>
      <c r="OMF352" s="545"/>
      <c r="OMG352" s="550"/>
      <c r="OMH352" s="545"/>
      <c r="OMI352" s="550"/>
      <c r="OMJ352" s="545"/>
      <c r="OMK352" s="550"/>
      <c r="OML352" s="545"/>
      <c r="OMM352" s="550"/>
      <c r="OMN352" s="545"/>
      <c r="OMO352" s="550"/>
      <c r="OMP352" s="545"/>
      <c r="OMQ352" s="550"/>
      <c r="OMR352" s="545"/>
      <c r="OMS352" s="550"/>
      <c r="OMT352" s="545"/>
      <c r="OMU352" s="550"/>
      <c r="OMV352" s="545"/>
      <c r="OMW352" s="550"/>
      <c r="OMX352" s="545"/>
      <c r="OMY352" s="550"/>
      <c r="OMZ352" s="545"/>
      <c r="ONA352" s="550"/>
      <c r="ONB352" s="545"/>
      <c r="ONC352" s="550"/>
      <c r="OND352" s="545"/>
      <c r="ONE352" s="550"/>
      <c r="ONF352" s="545"/>
      <c r="ONG352" s="550"/>
      <c r="ONH352" s="545"/>
      <c r="ONI352" s="550"/>
      <c r="ONJ352" s="545"/>
      <c r="ONK352" s="550"/>
      <c r="ONL352" s="545"/>
      <c r="ONM352" s="550"/>
      <c r="ONN352" s="545"/>
      <c r="ONO352" s="550"/>
      <c r="ONP352" s="545"/>
      <c r="ONQ352" s="550"/>
      <c r="ONR352" s="545"/>
      <c r="ONS352" s="550"/>
      <c r="ONT352" s="545"/>
      <c r="ONU352" s="550"/>
      <c r="ONV352" s="545"/>
      <c r="ONW352" s="550"/>
      <c r="ONX352" s="545"/>
      <c r="ONY352" s="550"/>
      <c r="ONZ352" s="545"/>
      <c r="OOA352" s="550"/>
      <c r="OOB352" s="545"/>
      <c r="OOC352" s="550"/>
      <c r="OOD352" s="545"/>
      <c r="OOE352" s="550"/>
      <c r="OOF352" s="545"/>
      <c r="OOG352" s="550"/>
      <c r="OOH352" s="545"/>
      <c r="OOI352" s="550"/>
      <c r="OOJ352" s="545"/>
      <c r="OOK352" s="550"/>
      <c r="OOL352" s="545"/>
      <c r="OOM352" s="550"/>
      <c r="OON352" s="545"/>
      <c r="OOO352" s="550"/>
      <c r="OOP352" s="545"/>
      <c r="OOQ352" s="550"/>
      <c r="OOR352" s="545"/>
      <c r="OOS352" s="550"/>
      <c r="OOT352" s="545"/>
      <c r="OOU352" s="550"/>
      <c r="OOV352" s="545"/>
      <c r="OOW352" s="550"/>
      <c r="OOX352" s="545"/>
      <c r="OOY352" s="550"/>
      <c r="OOZ352" s="545"/>
      <c r="OPA352" s="550"/>
      <c r="OPB352" s="545"/>
      <c r="OPC352" s="550"/>
      <c r="OPD352" s="545"/>
      <c r="OPE352" s="550"/>
      <c r="OPF352" s="545"/>
      <c r="OPG352" s="550"/>
      <c r="OPH352" s="545"/>
      <c r="OPI352" s="550"/>
      <c r="OPJ352" s="545"/>
      <c r="OPK352" s="550"/>
      <c r="OPL352" s="545"/>
      <c r="OPM352" s="550"/>
      <c r="OPN352" s="545"/>
      <c r="OPO352" s="550"/>
      <c r="OPP352" s="545"/>
      <c r="OPQ352" s="550"/>
      <c r="OPR352" s="545"/>
      <c r="OPS352" s="550"/>
      <c r="OPT352" s="545"/>
      <c r="OPU352" s="550"/>
      <c r="OPV352" s="545"/>
      <c r="OPW352" s="550"/>
      <c r="OPX352" s="545"/>
      <c r="OPY352" s="550"/>
      <c r="OPZ352" s="545"/>
      <c r="OQA352" s="550"/>
      <c r="OQB352" s="545"/>
      <c r="OQC352" s="550"/>
      <c r="OQD352" s="545"/>
      <c r="OQE352" s="550"/>
      <c r="OQF352" s="545"/>
      <c r="OQG352" s="550"/>
      <c r="OQH352" s="545"/>
      <c r="OQI352" s="550"/>
      <c r="OQJ352" s="545"/>
      <c r="OQK352" s="550"/>
      <c r="OQL352" s="545"/>
      <c r="OQM352" s="550"/>
      <c r="OQN352" s="545"/>
      <c r="OQO352" s="550"/>
      <c r="OQP352" s="545"/>
      <c r="OQQ352" s="550"/>
      <c r="OQR352" s="545"/>
      <c r="OQS352" s="550"/>
      <c r="OQT352" s="545"/>
      <c r="OQU352" s="550"/>
      <c r="OQV352" s="545"/>
      <c r="OQW352" s="550"/>
      <c r="OQX352" s="545"/>
      <c r="OQY352" s="550"/>
      <c r="OQZ352" s="545"/>
      <c r="ORA352" s="550"/>
      <c r="ORB352" s="545"/>
      <c r="ORC352" s="550"/>
      <c r="ORD352" s="545"/>
      <c r="ORE352" s="550"/>
      <c r="ORF352" s="545"/>
      <c r="ORG352" s="550"/>
      <c r="ORH352" s="545"/>
      <c r="ORI352" s="550"/>
      <c r="ORJ352" s="545"/>
      <c r="ORK352" s="550"/>
      <c r="ORL352" s="545"/>
      <c r="ORM352" s="550"/>
      <c r="ORN352" s="545"/>
      <c r="ORO352" s="550"/>
      <c r="ORP352" s="545"/>
      <c r="ORQ352" s="550"/>
      <c r="ORR352" s="545"/>
      <c r="ORS352" s="550"/>
      <c r="ORT352" s="545"/>
      <c r="ORU352" s="550"/>
      <c r="ORV352" s="545"/>
      <c r="ORW352" s="550"/>
      <c r="ORX352" s="545"/>
      <c r="ORY352" s="550"/>
      <c r="ORZ352" s="545"/>
      <c r="OSA352" s="550"/>
      <c r="OSB352" s="545"/>
      <c r="OSC352" s="550"/>
      <c r="OSD352" s="545"/>
      <c r="OSE352" s="550"/>
      <c r="OSF352" s="545"/>
      <c r="OSG352" s="550"/>
      <c r="OSH352" s="545"/>
      <c r="OSI352" s="550"/>
      <c r="OSJ352" s="545"/>
      <c r="OSK352" s="550"/>
      <c r="OSL352" s="545"/>
      <c r="OSM352" s="550"/>
      <c r="OSN352" s="545"/>
      <c r="OSO352" s="550"/>
      <c r="OSP352" s="545"/>
      <c r="OSQ352" s="550"/>
      <c r="OSR352" s="545"/>
      <c r="OSS352" s="550"/>
      <c r="OST352" s="545"/>
      <c r="OSU352" s="550"/>
      <c r="OSV352" s="545"/>
      <c r="OSW352" s="550"/>
      <c r="OSX352" s="545"/>
      <c r="OSY352" s="550"/>
      <c r="OSZ352" s="545"/>
      <c r="OTA352" s="550"/>
      <c r="OTB352" s="545"/>
      <c r="OTC352" s="550"/>
      <c r="OTD352" s="545"/>
      <c r="OTE352" s="550"/>
      <c r="OTF352" s="545"/>
      <c r="OTG352" s="550"/>
      <c r="OTH352" s="545"/>
      <c r="OTI352" s="550"/>
      <c r="OTJ352" s="545"/>
      <c r="OTK352" s="550"/>
      <c r="OTL352" s="545"/>
      <c r="OTM352" s="550"/>
      <c r="OTN352" s="545"/>
      <c r="OTO352" s="550"/>
      <c r="OTP352" s="545"/>
      <c r="OTQ352" s="550"/>
      <c r="OTR352" s="545"/>
      <c r="OTS352" s="550"/>
      <c r="OTT352" s="545"/>
      <c r="OTU352" s="550"/>
      <c r="OTV352" s="545"/>
      <c r="OTW352" s="550"/>
      <c r="OTX352" s="545"/>
      <c r="OTY352" s="550"/>
      <c r="OTZ352" s="545"/>
      <c r="OUA352" s="550"/>
      <c r="OUB352" s="545"/>
      <c r="OUC352" s="550"/>
      <c r="OUD352" s="545"/>
      <c r="OUE352" s="550"/>
      <c r="OUF352" s="545"/>
      <c r="OUG352" s="550"/>
      <c r="OUH352" s="545"/>
      <c r="OUI352" s="550"/>
      <c r="OUJ352" s="545"/>
      <c r="OUK352" s="550"/>
      <c r="OUL352" s="545"/>
      <c r="OUM352" s="550"/>
      <c r="OUN352" s="545"/>
      <c r="OUO352" s="550"/>
      <c r="OUP352" s="545"/>
      <c r="OUQ352" s="550"/>
      <c r="OUR352" s="545"/>
      <c r="OUS352" s="550"/>
      <c r="OUT352" s="545"/>
      <c r="OUU352" s="550"/>
      <c r="OUV352" s="545"/>
      <c r="OUW352" s="550"/>
      <c r="OUX352" s="545"/>
      <c r="OUY352" s="550"/>
      <c r="OUZ352" s="545"/>
      <c r="OVA352" s="550"/>
      <c r="OVB352" s="545"/>
      <c r="OVC352" s="550"/>
      <c r="OVD352" s="545"/>
      <c r="OVE352" s="550"/>
      <c r="OVF352" s="545"/>
      <c r="OVG352" s="550"/>
      <c r="OVH352" s="545"/>
      <c r="OVI352" s="550"/>
      <c r="OVJ352" s="545"/>
      <c r="OVK352" s="550"/>
      <c r="OVL352" s="545"/>
      <c r="OVM352" s="550"/>
      <c r="OVN352" s="545"/>
      <c r="OVO352" s="550"/>
      <c r="OVP352" s="545"/>
      <c r="OVQ352" s="550"/>
      <c r="OVR352" s="545"/>
      <c r="OVS352" s="550"/>
      <c r="OVT352" s="545"/>
      <c r="OVU352" s="550"/>
      <c r="OVV352" s="545"/>
      <c r="OVW352" s="550"/>
      <c r="OVX352" s="545"/>
      <c r="OVY352" s="550"/>
      <c r="OVZ352" s="545"/>
      <c r="OWA352" s="550"/>
      <c r="OWB352" s="545"/>
      <c r="OWC352" s="550"/>
      <c r="OWD352" s="545"/>
      <c r="OWE352" s="550"/>
      <c r="OWF352" s="545"/>
      <c r="OWG352" s="550"/>
      <c r="OWH352" s="545"/>
      <c r="OWI352" s="550"/>
      <c r="OWJ352" s="545"/>
      <c r="OWK352" s="550"/>
      <c r="OWL352" s="545"/>
      <c r="OWM352" s="550"/>
      <c r="OWN352" s="545"/>
      <c r="OWO352" s="550"/>
      <c r="OWP352" s="545"/>
      <c r="OWQ352" s="550"/>
      <c r="OWR352" s="545"/>
      <c r="OWS352" s="550"/>
      <c r="OWT352" s="545"/>
      <c r="OWU352" s="550"/>
      <c r="OWV352" s="545"/>
      <c r="OWW352" s="550"/>
      <c r="OWX352" s="545"/>
      <c r="OWY352" s="550"/>
      <c r="OWZ352" s="545"/>
      <c r="OXA352" s="550"/>
      <c r="OXB352" s="545"/>
      <c r="OXC352" s="550"/>
      <c r="OXD352" s="545"/>
      <c r="OXE352" s="550"/>
      <c r="OXF352" s="545"/>
      <c r="OXG352" s="550"/>
      <c r="OXH352" s="545"/>
      <c r="OXI352" s="550"/>
      <c r="OXJ352" s="545"/>
      <c r="OXK352" s="550"/>
      <c r="OXL352" s="545"/>
      <c r="OXM352" s="550"/>
      <c r="OXN352" s="545"/>
      <c r="OXO352" s="550"/>
      <c r="OXP352" s="545"/>
      <c r="OXQ352" s="550"/>
      <c r="OXR352" s="545"/>
      <c r="OXS352" s="550"/>
      <c r="OXT352" s="545"/>
      <c r="OXU352" s="550"/>
      <c r="OXV352" s="545"/>
      <c r="OXW352" s="550"/>
      <c r="OXX352" s="545"/>
      <c r="OXY352" s="550"/>
      <c r="OXZ352" s="545"/>
      <c r="OYA352" s="550"/>
      <c r="OYB352" s="545"/>
      <c r="OYC352" s="550"/>
      <c r="OYD352" s="545"/>
      <c r="OYE352" s="550"/>
      <c r="OYF352" s="545"/>
      <c r="OYG352" s="550"/>
      <c r="OYH352" s="545"/>
      <c r="OYI352" s="550"/>
      <c r="OYJ352" s="545"/>
      <c r="OYK352" s="550"/>
      <c r="OYL352" s="545"/>
      <c r="OYM352" s="550"/>
      <c r="OYN352" s="545"/>
      <c r="OYO352" s="550"/>
      <c r="OYP352" s="545"/>
      <c r="OYQ352" s="550"/>
      <c r="OYR352" s="545"/>
      <c r="OYS352" s="550"/>
      <c r="OYT352" s="545"/>
      <c r="OYU352" s="550"/>
      <c r="OYV352" s="545"/>
      <c r="OYW352" s="550"/>
      <c r="OYX352" s="545"/>
      <c r="OYY352" s="550"/>
      <c r="OYZ352" s="545"/>
      <c r="OZA352" s="550"/>
      <c r="OZB352" s="545"/>
      <c r="OZC352" s="550"/>
      <c r="OZD352" s="545"/>
      <c r="OZE352" s="550"/>
      <c r="OZF352" s="545"/>
      <c r="OZG352" s="550"/>
      <c r="OZH352" s="545"/>
      <c r="OZI352" s="550"/>
      <c r="OZJ352" s="545"/>
      <c r="OZK352" s="550"/>
      <c r="OZL352" s="545"/>
      <c r="OZM352" s="550"/>
      <c r="OZN352" s="545"/>
      <c r="OZO352" s="550"/>
      <c r="OZP352" s="545"/>
      <c r="OZQ352" s="550"/>
      <c r="OZR352" s="545"/>
      <c r="OZS352" s="550"/>
      <c r="OZT352" s="545"/>
      <c r="OZU352" s="550"/>
      <c r="OZV352" s="545"/>
      <c r="OZW352" s="550"/>
      <c r="OZX352" s="545"/>
      <c r="OZY352" s="550"/>
      <c r="OZZ352" s="545"/>
      <c r="PAA352" s="550"/>
      <c r="PAB352" s="545"/>
      <c r="PAC352" s="550"/>
      <c r="PAD352" s="545"/>
      <c r="PAE352" s="550"/>
      <c r="PAF352" s="545"/>
      <c r="PAG352" s="550"/>
      <c r="PAH352" s="545"/>
      <c r="PAI352" s="550"/>
      <c r="PAJ352" s="545"/>
      <c r="PAK352" s="550"/>
      <c r="PAL352" s="545"/>
      <c r="PAM352" s="550"/>
      <c r="PAN352" s="545"/>
      <c r="PAO352" s="550"/>
      <c r="PAP352" s="545"/>
      <c r="PAQ352" s="550"/>
      <c r="PAR352" s="545"/>
      <c r="PAS352" s="550"/>
      <c r="PAT352" s="545"/>
      <c r="PAU352" s="550"/>
      <c r="PAV352" s="545"/>
      <c r="PAW352" s="550"/>
      <c r="PAX352" s="545"/>
      <c r="PAY352" s="550"/>
      <c r="PAZ352" s="545"/>
      <c r="PBA352" s="550"/>
      <c r="PBB352" s="545"/>
      <c r="PBC352" s="550"/>
      <c r="PBD352" s="545"/>
      <c r="PBE352" s="550"/>
      <c r="PBF352" s="545"/>
      <c r="PBG352" s="550"/>
      <c r="PBH352" s="545"/>
      <c r="PBI352" s="550"/>
      <c r="PBJ352" s="545"/>
      <c r="PBK352" s="550"/>
      <c r="PBL352" s="545"/>
      <c r="PBM352" s="550"/>
      <c r="PBN352" s="545"/>
      <c r="PBO352" s="550"/>
      <c r="PBP352" s="545"/>
      <c r="PBQ352" s="550"/>
      <c r="PBR352" s="545"/>
      <c r="PBS352" s="550"/>
      <c r="PBT352" s="545"/>
      <c r="PBU352" s="550"/>
      <c r="PBV352" s="545"/>
      <c r="PBW352" s="550"/>
      <c r="PBX352" s="545"/>
      <c r="PBY352" s="550"/>
      <c r="PBZ352" s="545"/>
      <c r="PCA352" s="550"/>
      <c r="PCB352" s="545"/>
      <c r="PCC352" s="550"/>
      <c r="PCD352" s="545"/>
      <c r="PCE352" s="550"/>
      <c r="PCF352" s="545"/>
      <c r="PCG352" s="550"/>
      <c r="PCH352" s="545"/>
      <c r="PCI352" s="550"/>
      <c r="PCJ352" s="545"/>
      <c r="PCK352" s="550"/>
      <c r="PCL352" s="545"/>
      <c r="PCM352" s="550"/>
      <c r="PCN352" s="545"/>
      <c r="PCO352" s="550"/>
      <c r="PCP352" s="545"/>
      <c r="PCQ352" s="550"/>
      <c r="PCR352" s="545"/>
      <c r="PCS352" s="550"/>
      <c r="PCT352" s="545"/>
      <c r="PCU352" s="550"/>
      <c r="PCV352" s="545"/>
      <c r="PCW352" s="550"/>
      <c r="PCX352" s="545"/>
      <c r="PCY352" s="550"/>
      <c r="PCZ352" s="545"/>
      <c r="PDA352" s="550"/>
      <c r="PDB352" s="545"/>
      <c r="PDC352" s="550"/>
      <c r="PDD352" s="545"/>
      <c r="PDE352" s="550"/>
      <c r="PDF352" s="545"/>
      <c r="PDG352" s="550"/>
      <c r="PDH352" s="545"/>
      <c r="PDI352" s="550"/>
      <c r="PDJ352" s="545"/>
      <c r="PDK352" s="550"/>
      <c r="PDL352" s="545"/>
      <c r="PDM352" s="550"/>
      <c r="PDN352" s="545"/>
      <c r="PDO352" s="550"/>
      <c r="PDP352" s="545"/>
      <c r="PDQ352" s="550"/>
      <c r="PDR352" s="545"/>
      <c r="PDS352" s="550"/>
      <c r="PDT352" s="545"/>
      <c r="PDU352" s="550"/>
      <c r="PDV352" s="545"/>
      <c r="PDW352" s="550"/>
      <c r="PDX352" s="545"/>
      <c r="PDY352" s="550"/>
      <c r="PDZ352" s="545"/>
      <c r="PEA352" s="550"/>
      <c r="PEB352" s="545"/>
      <c r="PEC352" s="550"/>
      <c r="PED352" s="545"/>
      <c r="PEE352" s="550"/>
      <c r="PEF352" s="545"/>
      <c r="PEG352" s="550"/>
      <c r="PEH352" s="545"/>
      <c r="PEI352" s="550"/>
      <c r="PEJ352" s="545"/>
      <c r="PEK352" s="550"/>
      <c r="PEL352" s="545"/>
      <c r="PEM352" s="550"/>
      <c r="PEN352" s="545"/>
      <c r="PEO352" s="550"/>
      <c r="PEP352" s="545"/>
      <c r="PEQ352" s="550"/>
      <c r="PER352" s="545"/>
      <c r="PES352" s="550"/>
      <c r="PET352" s="545"/>
      <c r="PEU352" s="550"/>
      <c r="PEV352" s="545"/>
      <c r="PEW352" s="550"/>
      <c r="PEX352" s="545"/>
      <c r="PEY352" s="550"/>
      <c r="PEZ352" s="545"/>
      <c r="PFA352" s="550"/>
      <c r="PFB352" s="545"/>
      <c r="PFC352" s="550"/>
      <c r="PFD352" s="545"/>
      <c r="PFE352" s="550"/>
      <c r="PFF352" s="545"/>
      <c r="PFG352" s="550"/>
      <c r="PFH352" s="545"/>
      <c r="PFI352" s="550"/>
      <c r="PFJ352" s="545"/>
      <c r="PFK352" s="550"/>
      <c r="PFL352" s="545"/>
      <c r="PFM352" s="550"/>
      <c r="PFN352" s="545"/>
      <c r="PFO352" s="550"/>
      <c r="PFP352" s="545"/>
      <c r="PFQ352" s="550"/>
      <c r="PFR352" s="545"/>
      <c r="PFS352" s="550"/>
      <c r="PFT352" s="545"/>
      <c r="PFU352" s="550"/>
      <c r="PFV352" s="545"/>
      <c r="PFW352" s="550"/>
      <c r="PFX352" s="545"/>
      <c r="PFY352" s="550"/>
      <c r="PFZ352" s="545"/>
      <c r="PGA352" s="550"/>
      <c r="PGB352" s="545"/>
      <c r="PGC352" s="550"/>
      <c r="PGD352" s="545"/>
      <c r="PGE352" s="550"/>
      <c r="PGF352" s="545"/>
      <c r="PGG352" s="550"/>
      <c r="PGH352" s="545"/>
      <c r="PGI352" s="550"/>
      <c r="PGJ352" s="545"/>
      <c r="PGK352" s="550"/>
      <c r="PGL352" s="545"/>
      <c r="PGM352" s="550"/>
      <c r="PGN352" s="545"/>
      <c r="PGO352" s="550"/>
      <c r="PGP352" s="545"/>
      <c r="PGQ352" s="550"/>
      <c r="PGR352" s="545"/>
      <c r="PGS352" s="550"/>
      <c r="PGT352" s="545"/>
      <c r="PGU352" s="550"/>
      <c r="PGV352" s="545"/>
      <c r="PGW352" s="550"/>
      <c r="PGX352" s="545"/>
      <c r="PGY352" s="550"/>
      <c r="PGZ352" s="545"/>
      <c r="PHA352" s="550"/>
      <c r="PHB352" s="545"/>
      <c r="PHC352" s="550"/>
      <c r="PHD352" s="545"/>
      <c r="PHE352" s="550"/>
      <c r="PHF352" s="545"/>
      <c r="PHG352" s="550"/>
      <c r="PHH352" s="545"/>
      <c r="PHI352" s="550"/>
      <c r="PHJ352" s="545"/>
      <c r="PHK352" s="550"/>
      <c r="PHL352" s="545"/>
      <c r="PHM352" s="550"/>
      <c r="PHN352" s="545"/>
      <c r="PHO352" s="550"/>
      <c r="PHP352" s="545"/>
      <c r="PHQ352" s="550"/>
      <c r="PHR352" s="545"/>
      <c r="PHS352" s="550"/>
      <c r="PHT352" s="545"/>
      <c r="PHU352" s="550"/>
      <c r="PHV352" s="545"/>
      <c r="PHW352" s="550"/>
      <c r="PHX352" s="545"/>
      <c r="PHY352" s="550"/>
      <c r="PHZ352" s="545"/>
      <c r="PIA352" s="550"/>
      <c r="PIB352" s="545"/>
      <c r="PIC352" s="550"/>
      <c r="PID352" s="545"/>
      <c r="PIE352" s="550"/>
      <c r="PIF352" s="545"/>
      <c r="PIG352" s="550"/>
      <c r="PIH352" s="545"/>
      <c r="PII352" s="550"/>
      <c r="PIJ352" s="545"/>
      <c r="PIK352" s="550"/>
      <c r="PIL352" s="545"/>
      <c r="PIM352" s="550"/>
      <c r="PIN352" s="545"/>
      <c r="PIO352" s="550"/>
      <c r="PIP352" s="545"/>
      <c r="PIQ352" s="550"/>
      <c r="PIR352" s="545"/>
      <c r="PIS352" s="550"/>
      <c r="PIT352" s="545"/>
      <c r="PIU352" s="550"/>
      <c r="PIV352" s="545"/>
      <c r="PIW352" s="550"/>
      <c r="PIX352" s="545"/>
      <c r="PIY352" s="550"/>
      <c r="PIZ352" s="545"/>
      <c r="PJA352" s="550"/>
      <c r="PJB352" s="545"/>
      <c r="PJC352" s="550"/>
      <c r="PJD352" s="545"/>
      <c r="PJE352" s="550"/>
      <c r="PJF352" s="545"/>
      <c r="PJG352" s="550"/>
      <c r="PJH352" s="545"/>
      <c r="PJI352" s="550"/>
      <c r="PJJ352" s="545"/>
      <c r="PJK352" s="550"/>
      <c r="PJL352" s="545"/>
      <c r="PJM352" s="550"/>
      <c r="PJN352" s="545"/>
      <c r="PJO352" s="550"/>
      <c r="PJP352" s="545"/>
      <c r="PJQ352" s="550"/>
      <c r="PJR352" s="545"/>
      <c r="PJS352" s="550"/>
      <c r="PJT352" s="545"/>
      <c r="PJU352" s="550"/>
      <c r="PJV352" s="545"/>
      <c r="PJW352" s="550"/>
      <c r="PJX352" s="545"/>
      <c r="PJY352" s="550"/>
      <c r="PJZ352" s="545"/>
      <c r="PKA352" s="550"/>
      <c r="PKB352" s="545"/>
      <c r="PKC352" s="550"/>
      <c r="PKD352" s="545"/>
      <c r="PKE352" s="550"/>
      <c r="PKF352" s="545"/>
      <c r="PKG352" s="550"/>
      <c r="PKH352" s="545"/>
      <c r="PKI352" s="550"/>
      <c r="PKJ352" s="545"/>
      <c r="PKK352" s="550"/>
      <c r="PKL352" s="545"/>
      <c r="PKM352" s="550"/>
      <c r="PKN352" s="545"/>
      <c r="PKO352" s="550"/>
      <c r="PKP352" s="545"/>
      <c r="PKQ352" s="550"/>
      <c r="PKR352" s="545"/>
      <c r="PKS352" s="550"/>
      <c r="PKT352" s="545"/>
      <c r="PKU352" s="550"/>
      <c r="PKV352" s="545"/>
      <c r="PKW352" s="550"/>
      <c r="PKX352" s="545"/>
      <c r="PKY352" s="550"/>
      <c r="PKZ352" s="545"/>
      <c r="PLA352" s="550"/>
      <c r="PLB352" s="545"/>
      <c r="PLC352" s="550"/>
      <c r="PLD352" s="545"/>
      <c r="PLE352" s="550"/>
      <c r="PLF352" s="545"/>
      <c r="PLG352" s="550"/>
      <c r="PLH352" s="545"/>
      <c r="PLI352" s="550"/>
      <c r="PLJ352" s="545"/>
      <c r="PLK352" s="550"/>
      <c r="PLL352" s="545"/>
      <c r="PLM352" s="550"/>
      <c r="PLN352" s="545"/>
      <c r="PLO352" s="550"/>
      <c r="PLP352" s="545"/>
      <c r="PLQ352" s="550"/>
      <c r="PLR352" s="545"/>
      <c r="PLS352" s="550"/>
      <c r="PLT352" s="545"/>
      <c r="PLU352" s="550"/>
      <c r="PLV352" s="545"/>
      <c r="PLW352" s="550"/>
      <c r="PLX352" s="545"/>
      <c r="PLY352" s="550"/>
      <c r="PLZ352" s="545"/>
      <c r="PMA352" s="550"/>
      <c r="PMB352" s="545"/>
      <c r="PMC352" s="550"/>
      <c r="PMD352" s="545"/>
      <c r="PME352" s="550"/>
      <c r="PMF352" s="545"/>
      <c r="PMG352" s="550"/>
      <c r="PMH352" s="545"/>
      <c r="PMI352" s="550"/>
      <c r="PMJ352" s="545"/>
      <c r="PMK352" s="550"/>
      <c r="PML352" s="545"/>
      <c r="PMM352" s="550"/>
      <c r="PMN352" s="545"/>
      <c r="PMO352" s="550"/>
      <c r="PMP352" s="545"/>
      <c r="PMQ352" s="550"/>
      <c r="PMR352" s="545"/>
      <c r="PMS352" s="550"/>
      <c r="PMT352" s="545"/>
      <c r="PMU352" s="550"/>
      <c r="PMV352" s="545"/>
      <c r="PMW352" s="550"/>
      <c r="PMX352" s="545"/>
      <c r="PMY352" s="550"/>
      <c r="PMZ352" s="545"/>
      <c r="PNA352" s="550"/>
      <c r="PNB352" s="545"/>
      <c r="PNC352" s="550"/>
      <c r="PND352" s="545"/>
      <c r="PNE352" s="550"/>
      <c r="PNF352" s="545"/>
      <c r="PNG352" s="550"/>
      <c r="PNH352" s="545"/>
      <c r="PNI352" s="550"/>
      <c r="PNJ352" s="545"/>
      <c r="PNK352" s="550"/>
      <c r="PNL352" s="545"/>
      <c r="PNM352" s="550"/>
      <c r="PNN352" s="545"/>
      <c r="PNO352" s="550"/>
      <c r="PNP352" s="545"/>
      <c r="PNQ352" s="550"/>
      <c r="PNR352" s="545"/>
      <c r="PNS352" s="550"/>
      <c r="PNT352" s="545"/>
      <c r="PNU352" s="550"/>
      <c r="PNV352" s="545"/>
      <c r="PNW352" s="550"/>
      <c r="PNX352" s="545"/>
      <c r="PNY352" s="550"/>
      <c r="PNZ352" s="545"/>
      <c r="POA352" s="550"/>
      <c r="POB352" s="545"/>
      <c r="POC352" s="550"/>
      <c r="POD352" s="545"/>
      <c r="POE352" s="550"/>
      <c r="POF352" s="545"/>
      <c r="POG352" s="550"/>
      <c r="POH352" s="545"/>
      <c r="POI352" s="550"/>
      <c r="POJ352" s="545"/>
      <c r="POK352" s="550"/>
      <c r="POL352" s="545"/>
      <c r="POM352" s="550"/>
      <c r="PON352" s="545"/>
      <c r="POO352" s="550"/>
      <c r="POP352" s="545"/>
      <c r="POQ352" s="550"/>
      <c r="POR352" s="545"/>
      <c r="POS352" s="550"/>
      <c r="POT352" s="545"/>
      <c r="POU352" s="550"/>
      <c r="POV352" s="545"/>
      <c r="POW352" s="550"/>
      <c r="POX352" s="545"/>
      <c r="POY352" s="550"/>
      <c r="POZ352" s="545"/>
      <c r="PPA352" s="550"/>
      <c r="PPB352" s="545"/>
      <c r="PPC352" s="550"/>
      <c r="PPD352" s="545"/>
      <c r="PPE352" s="550"/>
      <c r="PPF352" s="545"/>
      <c r="PPG352" s="550"/>
      <c r="PPH352" s="545"/>
      <c r="PPI352" s="550"/>
      <c r="PPJ352" s="545"/>
      <c r="PPK352" s="550"/>
      <c r="PPL352" s="545"/>
      <c r="PPM352" s="550"/>
      <c r="PPN352" s="545"/>
      <c r="PPO352" s="550"/>
      <c r="PPP352" s="545"/>
      <c r="PPQ352" s="550"/>
      <c r="PPR352" s="545"/>
      <c r="PPS352" s="550"/>
      <c r="PPT352" s="545"/>
      <c r="PPU352" s="550"/>
      <c r="PPV352" s="545"/>
      <c r="PPW352" s="550"/>
      <c r="PPX352" s="545"/>
      <c r="PPY352" s="550"/>
      <c r="PPZ352" s="545"/>
      <c r="PQA352" s="550"/>
      <c r="PQB352" s="545"/>
      <c r="PQC352" s="550"/>
      <c r="PQD352" s="545"/>
      <c r="PQE352" s="550"/>
      <c r="PQF352" s="545"/>
      <c r="PQG352" s="550"/>
      <c r="PQH352" s="545"/>
      <c r="PQI352" s="550"/>
      <c r="PQJ352" s="545"/>
      <c r="PQK352" s="550"/>
      <c r="PQL352" s="545"/>
      <c r="PQM352" s="550"/>
      <c r="PQN352" s="545"/>
      <c r="PQO352" s="550"/>
      <c r="PQP352" s="545"/>
      <c r="PQQ352" s="550"/>
      <c r="PQR352" s="545"/>
      <c r="PQS352" s="550"/>
      <c r="PQT352" s="545"/>
      <c r="PQU352" s="550"/>
      <c r="PQV352" s="545"/>
      <c r="PQW352" s="550"/>
      <c r="PQX352" s="545"/>
      <c r="PQY352" s="550"/>
      <c r="PQZ352" s="545"/>
      <c r="PRA352" s="550"/>
      <c r="PRB352" s="545"/>
      <c r="PRC352" s="550"/>
      <c r="PRD352" s="545"/>
      <c r="PRE352" s="550"/>
      <c r="PRF352" s="545"/>
      <c r="PRG352" s="550"/>
      <c r="PRH352" s="545"/>
      <c r="PRI352" s="550"/>
      <c r="PRJ352" s="545"/>
      <c r="PRK352" s="550"/>
      <c r="PRL352" s="545"/>
      <c r="PRM352" s="550"/>
      <c r="PRN352" s="545"/>
      <c r="PRO352" s="550"/>
      <c r="PRP352" s="545"/>
      <c r="PRQ352" s="550"/>
      <c r="PRR352" s="545"/>
      <c r="PRS352" s="550"/>
      <c r="PRT352" s="545"/>
      <c r="PRU352" s="550"/>
      <c r="PRV352" s="545"/>
      <c r="PRW352" s="550"/>
      <c r="PRX352" s="545"/>
      <c r="PRY352" s="550"/>
      <c r="PRZ352" s="545"/>
      <c r="PSA352" s="550"/>
      <c r="PSB352" s="545"/>
      <c r="PSC352" s="550"/>
      <c r="PSD352" s="545"/>
      <c r="PSE352" s="550"/>
      <c r="PSF352" s="545"/>
      <c r="PSG352" s="550"/>
      <c r="PSH352" s="545"/>
      <c r="PSI352" s="550"/>
      <c r="PSJ352" s="545"/>
      <c r="PSK352" s="550"/>
      <c r="PSL352" s="545"/>
      <c r="PSM352" s="550"/>
      <c r="PSN352" s="545"/>
      <c r="PSO352" s="550"/>
      <c r="PSP352" s="545"/>
      <c r="PSQ352" s="550"/>
      <c r="PSR352" s="545"/>
      <c r="PSS352" s="550"/>
      <c r="PST352" s="545"/>
      <c r="PSU352" s="550"/>
      <c r="PSV352" s="545"/>
      <c r="PSW352" s="550"/>
      <c r="PSX352" s="545"/>
      <c r="PSY352" s="550"/>
      <c r="PSZ352" s="545"/>
      <c r="PTA352" s="550"/>
      <c r="PTB352" s="545"/>
      <c r="PTC352" s="550"/>
      <c r="PTD352" s="545"/>
      <c r="PTE352" s="550"/>
      <c r="PTF352" s="545"/>
      <c r="PTG352" s="550"/>
      <c r="PTH352" s="545"/>
      <c r="PTI352" s="550"/>
      <c r="PTJ352" s="545"/>
      <c r="PTK352" s="550"/>
      <c r="PTL352" s="545"/>
      <c r="PTM352" s="550"/>
      <c r="PTN352" s="545"/>
      <c r="PTO352" s="550"/>
      <c r="PTP352" s="545"/>
      <c r="PTQ352" s="550"/>
      <c r="PTR352" s="545"/>
      <c r="PTS352" s="550"/>
      <c r="PTT352" s="545"/>
      <c r="PTU352" s="550"/>
      <c r="PTV352" s="545"/>
      <c r="PTW352" s="550"/>
      <c r="PTX352" s="545"/>
      <c r="PTY352" s="550"/>
      <c r="PTZ352" s="545"/>
      <c r="PUA352" s="550"/>
      <c r="PUB352" s="545"/>
      <c r="PUC352" s="550"/>
      <c r="PUD352" s="545"/>
      <c r="PUE352" s="550"/>
      <c r="PUF352" s="545"/>
      <c r="PUG352" s="550"/>
      <c r="PUH352" s="545"/>
      <c r="PUI352" s="550"/>
      <c r="PUJ352" s="545"/>
      <c r="PUK352" s="550"/>
      <c r="PUL352" s="545"/>
      <c r="PUM352" s="550"/>
      <c r="PUN352" s="545"/>
      <c r="PUO352" s="550"/>
      <c r="PUP352" s="545"/>
      <c r="PUQ352" s="550"/>
      <c r="PUR352" s="545"/>
      <c r="PUS352" s="550"/>
      <c r="PUT352" s="545"/>
      <c r="PUU352" s="550"/>
      <c r="PUV352" s="545"/>
      <c r="PUW352" s="550"/>
      <c r="PUX352" s="545"/>
      <c r="PUY352" s="550"/>
      <c r="PUZ352" s="545"/>
      <c r="PVA352" s="550"/>
      <c r="PVB352" s="545"/>
      <c r="PVC352" s="550"/>
      <c r="PVD352" s="545"/>
      <c r="PVE352" s="550"/>
      <c r="PVF352" s="545"/>
      <c r="PVG352" s="550"/>
      <c r="PVH352" s="545"/>
      <c r="PVI352" s="550"/>
      <c r="PVJ352" s="545"/>
      <c r="PVK352" s="550"/>
      <c r="PVL352" s="545"/>
      <c r="PVM352" s="550"/>
      <c r="PVN352" s="545"/>
      <c r="PVO352" s="550"/>
      <c r="PVP352" s="545"/>
      <c r="PVQ352" s="550"/>
      <c r="PVR352" s="545"/>
      <c r="PVS352" s="550"/>
      <c r="PVT352" s="545"/>
      <c r="PVU352" s="550"/>
      <c r="PVV352" s="545"/>
      <c r="PVW352" s="550"/>
      <c r="PVX352" s="545"/>
      <c r="PVY352" s="550"/>
      <c r="PVZ352" s="545"/>
      <c r="PWA352" s="550"/>
      <c r="PWB352" s="545"/>
      <c r="PWC352" s="550"/>
      <c r="PWD352" s="545"/>
      <c r="PWE352" s="550"/>
      <c r="PWF352" s="545"/>
      <c r="PWG352" s="550"/>
      <c r="PWH352" s="545"/>
      <c r="PWI352" s="550"/>
      <c r="PWJ352" s="545"/>
      <c r="PWK352" s="550"/>
      <c r="PWL352" s="545"/>
      <c r="PWM352" s="550"/>
      <c r="PWN352" s="545"/>
      <c r="PWO352" s="550"/>
      <c r="PWP352" s="545"/>
      <c r="PWQ352" s="550"/>
      <c r="PWR352" s="545"/>
      <c r="PWS352" s="550"/>
      <c r="PWT352" s="545"/>
      <c r="PWU352" s="550"/>
      <c r="PWV352" s="545"/>
      <c r="PWW352" s="550"/>
      <c r="PWX352" s="545"/>
      <c r="PWY352" s="550"/>
      <c r="PWZ352" s="545"/>
      <c r="PXA352" s="550"/>
      <c r="PXB352" s="545"/>
      <c r="PXC352" s="550"/>
      <c r="PXD352" s="545"/>
      <c r="PXE352" s="550"/>
      <c r="PXF352" s="545"/>
      <c r="PXG352" s="550"/>
      <c r="PXH352" s="545"/>
      <c r="PXI352" s="550"/>
      <c r="PXJ352" s="545"/>
      <c r="PXK352" s="550"/>
      <c r="PXL352" s="545"/>
      <c r="PXM352" s="550"/>
      <c r="PXN352" s="545"/>
      <c r="PXO352" s="550"/>
      <c r="PXP352" s="545"/>
      <c r="PXQ352" s="550"/>
      <c r="PXR352" s="545"/>
      <c r="PXS352" s="550"/>
      <c r="PXT352" s="545"/>
      <c r="PXU352" s="550"/>
      <c r="PXV352" s="545"/>
      <c r="PXW352" s="550"/>
      <c r="PXX352" s="545"/>
      <c r="PXY352" s="550"/>
      <c r="PXZ352" s="545"/>
      <c r="PYA352" s="550"/>
      <c r="PYB352" s="545"/>
      <c r="PYC352" s="550"/>
      <c r="PYD352" s="545"/>
      <c r="PYE352" s="550"/>
      <c r="PYF352" s="545"/>
      <c r="PYG352" s="550"/>
      <c r="PYH352" s="545"/>
      <c r="PYI352" s="550"/>
      <c r="PYJ352" s="545"/>
      <c r="PYK352" s="550"/>
      <c r="PYL352" s="545"/>
      <c r="PYM352" s="550"/>
      <c r="PYN352" s="545"/>
      <c r="PYO352" s="550"/>
      <c r="PYP352" s="545"/>
      <c r="PYQ352" s="550"/>
      <c r="PYR352" s="545"/>
      <c r="PYS352" s="550"/>
      <c r="PYT352" s="545"/>
      <c r="PYU352" s="550"/>
      <c r="PYV352" s="545"/>
      <c r="PYW352" s="550"/>
      <c r="PYX352" s="545"/>
      <c r="PYY352" s="550"/>
      <c r="PYZ352" s="545"/>
      <c r="PZA352" s="550"/>
      <c r="PZB352" s="545"/>
      <c r="PZC352" s="550"/>
      <c r="PZD352" s="545"/>
      <c r="PZE352" s="550"/>
      <c r="PZF352" s="545"/>
      <c r="PZG352" s="550"/>
      <c r="PZH352" s="545"/>
      <c r="PZI352" s="550"/>
      <c r="PZJ352" s="545"/>
      <c r="PZK352" s="550"/>
      <c r="PZL352" s="545"/>
      <c r="PZM352" s="550"/>
      <c r="PZN352" s="545"/>
      <c r="PZO352" s="550"/>
      <c r="PZP352" s="545"/>
      <c r="PZQ352" s="550"/>
      <c r="PZR352" s="545"/>
      <c r="PZS352" s="550"/>
      <c r="PZT352" s="545"/>
      <c r="PZU352" s="550"/>
      <c r="PZV352" s="545"/>
      <c r="PZW352" s="550"/>
      <c r="PZX352" s="545"/>
      <c r="PZY352" s="550"/>
      <c r="PZZ352" s="545"/>
      <c r="QAA352" s="550"/>
      <c r="QAB352" s="545"/>
      <c r="QAC352" s="550"/>
      <c r="QAD352" s="545"/>
      <c r="QAE352" s="550"/>
      <c r="QAF352" s="545"/>
      <c r="QAG352" s="550"/>
      <c r="QAH352" s="545"/>
      <c r="QAI352" s="550"/>
      <c r="QAJ352" s="545"/>
      <c r="QAK352" s="550"/>
      <c r="QAL352" s="545"/>
      <c r="QAM352" s="550"/>
      <c r="QAN352" s="545"/>
      <c r="QAO352" s="550"/>
      <c r="QAP352" s="545"/>
      <c r="QAQ352" s="550"/>
      <c r="QAR352" s="545"/>
      <c r="QAS352" s="550"/>
      <c r="QAT352" s="545"/>
      <c r="QAU352" s="550"/>
      <c r="QAV352" s="545"/>
      <c r="QAW352" s="550"/>
      <c r="QAX352" s="545"/>
      <c r="QAY352" s="550"/>
      <c r="QAZ352" s="545"/>
      <c r="QBA352" s="550"/>
      <c r="QBB352" s="545"/>
      <c r="QBC352" s="550"/>
      <c r="QBD352" s="545"/>
      <c r="QBE352" s="550"/>
      <c r="QBF352" s="545"/>
      <c r="QBG352" s="550"/>
      <c r="QBH352" s="545"/>
      <c r="QBI352" s="550"/>
      <c r="QBJ352" s="545"/>
      <c r="QBK352" s="550"/>
      <c r="QBL352" s="545"/>
      <c r="QBM352" s="550"/>
      <c r="QBN352" s="545"/>
      <c r="QBO352" s="550"/>
      <c r="QBP352" s="545"/>
      <c r="QBQ352" s="550"/>
      <c r="QBR352" s="545"/>
      <c r="QBS352" s="550"/>
      <c r="QBT352" s="545"/>
      <c r="QBU352" s="550"/>
      <c r="QBV352" s="545"/>
      <c r="QBW352" s="550"/>
      <c r="QBX352" s="545"/>
      <c r="QBY352" s="550"/>
      <c r="QBZ352" s="545"/>
      <c r="QCA352" s="550"/>
      <c r="QCB352" s="545"/>
      <c r="QCC352" s="550"/>
      <c r="QCD352" s="545"/>
      <c r="QCE352" s="550"/>
      <c r="QCF352" s="545"/>
      <c r="QCG352" s="550"/>
      <c r="QCH352" s="545"/>
      <c r="QCI352" s="550"/>
      <c r="QCJ352" s="545"/>
      <c r="QCK352" s="550"/>
      <c r="QCL352" s="545"/>
      <c r="QCM352" s="550"/>
      <c r="QCN352" s="545"/>
      <c r="QCO352" s="550"/>
      <c r="QCP352" s="545"/>
      <c r="QCQ352" s="550"/>
      <c r="QCR352" s="545"/>
      <c r="QCS352" s="550"/>
      <c r="QCT352" s="545"/>
      <c r="QCU352" s="550"/>
      <c r="QCV352" s="545"/>
      <c r="QCW352" s="550"/>
      <c r="QCX352" s="545"/>
      <c r="QCY352" s="550"/>
      <c r="QCZ352" s="545"/>
      <c r="QDA352" s="550"/>
      <c r="QDB352" s="545"/>
      <c r="QDC352" s="550"/>
      <c r="QDD352" s="545"/>
      <c r="QDE352" s="550"/>
      <c r="QDF352" s="545"/>
      <c r="QDG352" s="550"/>
      <c r="QDH352" s="545"/>
      <c r="QDI352" s="550"/>
      <c r="QDJ352" s="545"/>
      <c r="QDK352" s="550"/>
      <c r="QDL352" s="545"/>
      <c r="QDM352" s="550"/>
      <c r="QDN352" s="545"/>
      <c r="QDO352" s="550"/>
      <c r="QDP352" s="545"/>
      <c r="QDQ352" s="550"/>
      <c r="QDR352" s="545"/>
      <c r="QDS352" s="550"/>
      <c r="QDT352" s="545"/>
      <c r="QDU352" s="550"/>
      <c r="QDV352" s="545"/>
      <c r="QDW352" s="550"/>
      <c r="QDX352" s="545"/>
      <c r="QDY352" s="550"/>
      <c r="QDZ352" s="545"/>
      <c r="QEA352" s="550"/>
      <c r="QEB352" s="545"/>
      <c r="QEC352" s="550"/>
      <c r="QED352" s="545"/>
      <c r="QEE352" s="550"/>
      <c r="QEF352" s="545"/>
      <c r="QEG352" s="550"/>
      <c r="QEH352" s="545"/>
      <c r="QEI352" s="550"/>
      <c r="QEJ352" s="545"/>
      <c r="QEK352" s="550"/>
      <c r="QEL352" s="545"/>
      <c r="QEM352" s="550"/>
      <c r="QEN352" s="545"/>
      <c r="QEO352" s="550"/>
      <c r="QEP352" s="545"/>
      <c r="QEQ352" s="550"/>
      <c r="QER352" s="545"/>
      <c r="QES352" s="550"/>
      <c r="QET352" s="545"/>
      <c r="QEU352" s="550"/>
      <c r="QEV352" s="545"/>
      <c r="QEW352" s="550"/>
      <c r="QEX352" s="545"/>
      <c r="QEY352" s="550"/>
      <c r="QEZ352" s="545"/>
      <c r="QFA352" s="550"/>
      <c r="QFB352" s="545"/>
      <c r="QFC352" s="550"/>
      <c r="QFD352" s="545"/>
      <c r="QFE352" s="550"/>
      <c r="QFF352" s="545"/>
      <c r="QFG352" s="550"/>
      <c r="QFH352" s="545"/>
      <c r="QFI352" s="550"/>
      <c r="QFJ352" s="545"/>
      <c r="QFK352" s="550"/>
      <c r="QFL352" s="545"/>
      <c r="QFM352" s="550"/>
      <c r="QFN352" s="545"/>
      <c r="QFO352" s="550"/>
      <c r="QFP352" s="545"/>
      <c r="QFQ352" s="550"/>
      <c r="QFR352" s="545"/>
      <c r="QFS352" s="550"/>
      <c r="QFT352" s="545"/>
      <c r="QFU352" s="550"/>
      <c r="QFV352" s="545"/>
      <c r="QFW352" s="550"/>
      <c r="QFX352" s="545"/>
      <c r="QFY352" s="550"/>
      <c r="QFZ352" s="545"/>
      <c r="QGA352" s="550"/>
      <c r="QGB352" s="545"/>
      <c r="QGC352" s="550"/>
      <c r="QGD352" s="545"/>
      <c r="QGE352" s="550"/>
      <c r="QGF352" s="545"/>
      <c r="QGG352" s="550"/>
      <c r="QGH352" s="545"/>
      <c r="QGI352" s="550"/>
      <c r="QGJ352" s="545"/>
      <c r="QGK352" s="550"/>
      <c r="QGL352" s="545"/>
      <c r="QGM352" s="550"/>
      <c r="QGN352" s="545"/>
      <c r="QGO352" s="550"/>
      <c r="QGP352" s="545"/>
      <c r="QGQ352" s="550"/>
      <c r="QGR352" s="545"/>
      <c r="QGS352" s="550"/>
      <c r="QGT352" s="545"/>
      <c r="QGU352" s="550"/>
      <c r="QGV352" s="545"/>
      <c r="QGW352" s="550"/>
      <c r="QGX352" s="545"/>
      <c r="QGY352" s="550"/>
      <c r="QGZ352" s="545"/>
      <c r="QHA352" s="550"/>
      <c r="QHB352" s="545"/>
      <c r="QHC352" s="550"/>
      <c r="QHD352" s="545"/>
      <c r="QHE352" s="550"/>
      <c r="QHF352" s="545"/>
      <c r="QHG352" s="550"/>
      <c r="QHH352" s="545"/>
      <c r="QHI352" s="550"/>
      <c r="QHJ352" s="545"/>
      <c r="QHK352" s="550"/>
      <c r="QHL352" s="545"/>
      <c r="QHM352" s="550"/>
      <c r="QHN352" s="545"/>
      <c r="QHO352" s="550"/>
      <c r="QHP352" s="545"/>
      <c r="QHQ352" s="550"/>
      <c r="QHR352" s="545"/>
      <c r="QHS352" s="550"/>
      <c r="QHT352" s="545"/>
      <c r="QHU352" s="550"/>
      <c r="QHV352" s="545"/>
      <c r="QHW352" s="550"/>
      <c r="QHX352" s="545"/>
      <c r="QHY352" s="550"/>
      <c r="QHZ352" s="545"/>
      <c r="QIA352" s="550"/>
      <c r="QIB352" s="545"/>
      <c r="QIC352" s="550"/>
      <c r="QID352" s="545"/>
      <c r="QIE352" s="550"/>
      <c r="QIF352" s="545"/>
      <c r="QIG352" s="550"/>
      <c r="QIH352" s="545"/>
      <c r="QII352" s="550"/>
      <c r="QIJ352" s="545"/>
      <c r="QIK352" s="550"/>
      <c r="QIL352" s="545"/>
      <c r="QIM352" s="550"/>
      <c r="QIN352" s="545"/>
      <c r="QIO352" s="550"/>
      <c r="QIP352" s="545"/>
      <c r="QIQ352" s="550"/>
      <c r="QIR352" s="545"/>
      <c r="QIS352" s="550"/>
      <c r="QIT352" s="545"/>
      <c r="QIU352" s="550"/>
      <c r="QIV352" s="545"/>
      <c r="QIW352" s="550"/>
      <c r="QIX352" s="545"/>
      <c r="QIY352" s="550"/>
      <c r="QIZ352" s="545"/>
      <c r="QJA352" s="550"/>
      <c r="QJB352" s="545"/>
      <c r="QJC352" s="550"/>
      <c r="QJD352" s="545"/>
      <c r="QJE352" s="550"/>
      <c r="QJF352" s="545"/>
      <c r="QJG352" s="550"/>
      <c r="QJH352" s="545"/>
      <c r="QJI352" s="550"/>
      <c r="QJJ352" s="545"/>
      <c r="QJK352" s="550"/>
      <c r="QJL352" s="545"/>
      <c r="QJM352" s="550"/>
      <c r="QJN352" s="545"/>
      <c r="QJO352" s="550"/>
      <c r="QJP352" s="545"/>
      <c r="QJQ352" s="550"/>
      <c r="QJR352" s="545"/>
      <c r="QJS352" s="550"/>
      <c r="QJT352" s="545"/>
      <c r="QJU352" s="550"/>
      <c r="QJV352" s="545"/>
      <c r="QJW352" s="550"/>
      <c r="QJX352" s="545"/>
      <c r="QJY352" s="550"/>
      <c r="QJZ352" s="545"/>
      <c r="QKA352" s="550"/>
      <c r="QKB352" s="545"/>
      <c r="QKC352" s="550"/>
      <c r="QKD352" s="545"/>
      <c r="QKE352" s="550"/>
      <c r="QKF352" s="545"/>
      <c r="QKG352" s="550"/>
      <c r="QKH352" s="545"/>
      <c r="QKI352" s="550"/>
      <c r="QKJ352" s="545"/>
      <c r="QKK352" s="550"/>
      <c r="QKL352" s="545"/>
      <c r="QKM352" s="550"/>
      <c r="QKN352" s="545"/>
      <c r="QKO352" s="550"/>
      <c r="QKP352" s="545"/>
      <c r="QKQ352" s="550"/>
      <c r="QKR352" s="545"/>
      <c r="QKS352" s="550"/>
      <c r="QKT352" s="545"/>
      <c r="QKU352" s="550"/>
      <c r="QKV352" s="545"/>
      <c r="QKW352" s="550"/>
      <c r="QKX352" s="545"/>
      <c r="QKY352" s="550"/>
      <c r="QKZ352" s="545"/>
      <c r="QLA352" s="550"/>
      <c r="QLB352" s="545"/>
      <c r="QLC352" s="550"/>
      <c r="QLD352" s="545"/>
      <c r="QLE352" s="550"/>
      <c r="QLF352" s="545"/>
      <c r="QLG352" s="550"/>
      <c r="QLH352" s="545"/>
      <c r="QLI352" s="550"/>
      <c r="QLJ352" s="545"/>
      <c r="QLK352" s="550"/>
      <c r="QLL352" s="545"/>
      <c r="QLM352" s="550"/>
      <c r="QLN352" s="545"/>
      <c r="QLO352" s="550"/>
      <c r="QLP352" s="545"/>
      <c r="QLQ352" s="550"/>
      <c r="QLR352" s="545"/>
      <c r="QLS352" s="550"/>
      <c r="QLT352" s="545"/>
      <c r="QLU352" s="550"/>
      <c r="QLV352" s="545"/>
      <c r="QLW352" s="550"/>
      <c r="QLX352" s="545"/>
      <c r="QLY352" s="550"/>
      <c r="QLZ352" s="545"/>
      <c r="QMA352" s="550"/>
      <c r="QMB352" s="545"/>
      <c r="QMC352" s="550"/>
      <c r="QMD352" s="545"/>
      <c r="QME352" s="550"/>
      <c r="QMF352" s="545"/>
      <c r="QMG352" s="550"/>
      <c r="QMH352" s="545"/>
      <c r="QMI352" s="550"/>
      <c r="QMJ352" s="545"/>
      <c r="QMK352" s="550"/>
      <c r="QML352" s="545"/>
      <c r="QMM352" s="550"/>
      <c r="QMN352" s="545"/>
      <c r="QMO352" s="550"/>
      <c r="QMP352" s="545"/>
      <c r="QMQ352" s="550"/>
      <c r="QMR352" s="545"/>
      <c r="QMS352" s="550"/>
      <c r="QMT352" s="545"/>
      <c r="QMU352" s="550"/>
      <c r="QMV352" s="545"/>
      <c r="QMW352" s="550"/>
      <c r="QMX352" s="545"/>
      <c r="QMY352" s="550"/>
      <c r="QMZ352" s="545"/>
      <c r="QNA352" s="550"/>
      <c r="QNB352" s="545"/>
      <c r="QNC352" s="550"/>
      <c r="QND352" s="545"/>
      <c r="QNE352" s="550"/>
      <c r="QNF352" s="545"/>
      <c r="QNG352" s="550"/>
      <c r="QNH352" s="545"/>
      <c r="QNI352" s="550"/>
      <c r="QNJ352" s="545"/>
      <c r="QNK352" s="550"/>
      <c r="QNL352" s="545"/>
      <c r="QNM352" s="550"/>
      <c r="QNN352" s="545"/>
      <c r="QNO352" s="550"/>
      <c r="QNP352" s="545"/>
      <c r="QNQ352" s="550"/>
      <c r="QNR352" s="545"/>
      <c r="QNS352" s="550"/>
      <c r="QNT352" s="545"/>
      <c r="QNU352" s="550"/>
      <c r="QNV352" s="545"/>
      <c r="QNW352" s="550"/>
      <c r="QNX352" s="545"/>
      <c r="QNY352" s="550"/>
      <c r="QNZ352" s="545"/>
      <c r="QOA352" s="550"/>
      <c r="QOB352" s="545"/>
      <c r="QOC352" s="550"/>
      <c r="QOD352" s="545"/>
      <c r="QOE352" s="550"/>
      <c r="QOF352" s="545"/>
      <c r="QOG352" s="550"/>
      <c r="QOH352" s="545"/>
      <c r="QOI352" s="550"/>
      <c r="QOJ352" s="545"/>
      <c r="QOK352" s="550"/>
      <c r="QOL352" s="545"/>
      <c r="QOM352" s="550"/>
      <c r="QON352" s="545"/>
      <c r="QOO352" s="550"/>
      <c r="QOP352" s="545"/>
      <c r="QOQ352" s="550"/>
      <c r="QOR352" s="545"/>
      <c r="QOS352" s="550"/>
      <c r="QOT352" s="545"/>
      <c r="QOU352" s="550"/>
      <c r="QOV352" s="545"/>
      <c r="QOW352" s="550"/>
      <c r="QOX352" s="545"/>
      <c r="QOY352" s="550"/>
      <c r="QOZ352" s="545"/>
      <c r="QPA352" s="550"/>
      <c r="QPB352" s="545"/>
      <c r="QPC352" s="550"/>
      <c r="QPD352" s="545"/>
      <c r="QPE352" s="550"/>
      <c r="QPF352" s="545"/>
      <c r="QPG352" s="550"/>
      <c r="QPH352" s="545"/>
      <c r="QPI352" s="550"/>
      <c r="QPJ352" s="545"/>
      <c r="QPK352" s="550"/>
      <c r="QPL352" s="545"/>
      <c r="QPM352" s="550"/>
      <c r="QPN352" s="545"/>
      <c r="QPO352" s="550"/>
      <c r="QPP352" s="545"/>
      <c r="QPQ352" s="550"/>
      <c r="QPR352" s="545"/>
      <c r="QPS352" s="550"/>
      <c r="QPT352" s="545"/>
      <c r="QPU352" s="550"/>
      <c r="QPV352" s="545"/>
      <c r="QPW352" s="550"/>
      <c r="QPX352" s="545"/>
      <c r="QPY352" s="550"/>
      <c r="QPZ352" s="545"/>
      <c r="QQA352" s="550"/>
      <c r="QQB352" s="545"/>
      <c r="QQC352" s="550"/>
      <c r="QQD352" s="545"/>
      <c r="QQE352" s="550"/>
      <c r="QQF352" s="545"/>
      <c r="QQG352" s="550"/>
      <c r="QQH352" s="545"/>
      <c r="QQI352" s="550"/>
      <c r="QQJ352" s="545"/>
      <c r="QQK352" s="550"/>
      <c r="QQL352" s="545"/>
      <c r="QQM352" s="550"/>
      <c r="QQN352" s="545"/>
      <c r="QQO352" s="550"/>
      <c r="QQP352" s="545"/>
      <c r="QQQ352" s="550"/>
      <c r="QQR352" s="545"/>
      <c r="QQS352" s="550"/>
      <c r="QQT352" s="545"/>
      <c r="QQU352" s="550"/>
      <c r="QQV352" s="545"/>
      <c r="QQW352" s="550"/>
      <c r="QQX352" s="545"/>
      <c r="QQY352" s="550"/>
      <c r="QQZ352" s="545"/>
      <c r="QRA352" s="550"/>
      <c r="QRB352" s="545"/>
      <c r="QRC352" s="550"/>
      <c r="QRD352" s="545"/>
      <c r="QRE352" s="550"/>
      <c r="QRF352" s="545"/>
      <c r="QRG352" s="550"/>
      <c r="QRH352" s="545"/>
      <c r="QRI352" s="550"/>
      <c r="QRJ352" s="545"/>
      <c r="QRK352" s="550"/>
      <c r="QRL352" s="545"/>
      <c r="QRM352" s="550"/>
      <c r="QRN352" s="545"/>
      <c r="QRO352" s="550"/>
      <c r="QRP352" s="545"/>
      <c r="QRQ352" s="550"/>
      <c r="QRR352" s="545"/>
      <c r="QRS352" s="550"/>
      <c r="QRT352" s="545"/>
      <c r="QRU352" s="550"/>
      <c r="QRV352" s="545"/>
      <c r="QRW352" s="550"/>
      <c r="QRX352" s="545"/>
      <c r="QRY352" s="550"/>
      <c r="QRZ352" s="545"/>
      <c r="QSA352" s="550"/>
      <c r="QSB352" s="545"/>
      <c r="QSC352" s="550"/>
      <c r="QSD352" s="545"/>
      <c r="QSE352" s="550"/>
      <c r="QSF352" s="545"/>
      <c r="QSG352" s="550"/>
      <c r="QSH352" s="545"/>
      <c r="QSI352" s="550"/>
      <c r="QSJ352" s="545"/>
      <c r="QSK352" s="550"/>
      <c r="QSL352" s="545"/>
      <c r="QSM352" s="550"/>
      <c r="QSN352" s="545"/>
      <c r="QSO352" s="550"/>
      <c r="QSP352" s="545"/>
      <c r="QSQ352" s="550"/>
      <c r="QSR352" s="545"/>
      <c r="QSS352" s="550"/>
      <c r="QST352" s="545"/>
      <c r="QSU352" s="550"/>
      <c r="QSV352" s="545"/>
      <c r="QSW352" s="550"/>
      <c r="QSX352" s="545"/>
      <c r="QSY352" s="550"/>
      <c r="QSZ352" s="545"/>
      <c r="QTA352" s="550"/>
      <c r="QTB352" s="545"/>
      <c r="QTC352" s="550"/>
      <c r="QTD352" s="545"/>
      <c r="QTE352" s="550"/>
      <c r="QTF352" s="545"/>
      <c r="QTG352" s="550"/>
      <c r="QTH352" s="545"/>
      <c r="QTI352" s="550"/>
      <c r="QTJ352" s="545"/>
      <c r="QTK352" s="550"/>
      <c r="QTL352" s="545"/>
      <c r="QTM352" s="550"/>
      <c r="QTN352" s="545"/>
      <c r="QTO352" s="550"/>
      <c r="QTP352" s="545"/>
      <c r="QTQ352" s="550"/>
      <c r="QTR352" s="545"/>
      <c r="QTS352" s="550"/>
      <c r="QTT352" s="545"/>
      <c r="QTU352" s="550"/>
      <c r="QTV352" s="545"/>
      <c r="QTW352" s="550"/>
      <c r="QTX352" s="545"/>
      <c r="QTY352" s="550"/>
      <c r="QTZ352" s="545"/>
      <c r="QUA352" s="550"/>
      <c r="QUB352" s="545"/>
      <c r="QUC352" s="550"/>
      <c r="QUD352" s="545"/>
      <c r="QUE352" s="550"/>
      <c r="QUF352" s="545"/>
      <c r="QUG352" s="550"/>
      <c r="QUH352" s="545"/>
      <c r="QUI352" s="550"/>
      <c r="QUJ352" s="545"/>
      <c r="QUK352" s="550"/>
      <c r="QUL352" s="545"/>
      <c r="QUM352" s="550"/>
      <c r="QUN352" s="545"/>
      <c r="QUO352" s="550"/>
      <c r="QUP352" s="545"/>
      <c r="QUQ352" s="550"/>
      <c r="QUR352" s="545"/>
      <c r="QUS352" s="550"/>
      <c r="QUT352" s="545"/>
      <c r="QUU352" s="550"/>
      <c r="QUV352" s="545"/>
      <c r="QUW352" s="550"/>
      <c r="QUX352" s="545"/>
      <c r="QUY352" s="550"/>
      <c r="QUZ352" s="545"/>
      <c r="QVA352" s="550"/>
      <c r="QVB352" s="545"/>
      <c r="QVC352" s="550"/>
      <c r="QVD352" s="545"/>
      <c r="QVE352" s="550"/>
      <c r="QVF352" s="545"/>
      <c r="QVG352" s="550"/>
      <c r="QVH352" s="545"/>
      <c r="QVI352" s="550"/>
      <c r="QVJ352" s="545"/>
      <c r="QVK352" s="550"/>
      <c r="QVL352" s="545"/>
      <c r="QVM352" s="550"/>
      <c r="QVN352" s="545"/>
      <c r="QVO352" s="550"/>
      <c r="QVP352" s="545"/>
      <c r="QVQ352" s="550"/>
      <c r="QVR352" s="545"/>
      <c r="QVS352" s="550"/>
      <c r="QVT352" s="545"/>
      <c r="QVU352" s="550"/>
      <c r="QVV352" s="545"/>
      <c r="QVW352" s="550"/>
      <c r="QVX352" s="545"/>
      <c r="QVY352" s="550"/>
      <c r="QVZ352" s="545"/>
      <c r="QWA352" s="550"/>
      <c r="QWB352" s="545"/>
      <c r="QWC352" s="550"/>
      <c r="QWD352" s="545"/>
      <c r="QWE352" s="550"/>
      <c r="QWF352" s="545"/>
      <c r="QWG352" s="550"/>
      <c r="QWH352" s="545"/>
      <c r="QWI352" s="550"/>
      <c r="QWJ352" s="545"/>
      <c r="QWK352" s="550"/>
      <c r="QWL352" s="545"/>
      <c r="QWM352" s="550"/>
      <c r="QWN352" s="545"/>
      <c r="QWO352" s="550"/>
      <c r="QWP352" s="545"/>
      <c r="QWQ352" s="550"/>
      <c r="QWR352" s="545"/>
      <c r="QWS352" s="550"/>
      <c r="QWT352" s="545"/>
      <c r="QWU352" s="550"/>
      <c r="QWV352" s="545"/>
      <c r="QWW352" s="550"/>
      <c r="QWX352" s="545"/>
      <c r="QWY352" s="550"/>
      <c r="QWZ352" s="545"/>
      <c r="QXA352" s="550"/>
      <c r="QXB352" s="545"/>
      <c r="QXC352" s="550"/>
      <c r="QXD352" s="545"/>
      <c r="QXE352" s="550"/>
      <c r="QXF352" s="545"/>
      <c r="QXG352" s="550"/>
      <c r="QXH352" s="545"/>
      <c r="QXI352" s="550"/>
      <c r="QXJ352" s="545"/>
      <c r="QXK352" s="550"/>
      <c r="QXL352" s="545"/>
      <c r="QXM352" s="550"/>
      <c r="QXN352" s="545"/>
      <c r="QXO352" s="550"/>
      <c r="QXP352" s="545"/>
      <c r="QXQ352" s="550"/>
      <c r="QXR352" s="545"/>
      <c r="QXS352" s="550"/>
      <c r="QXT352" s="545"/>
      <c r="QXU352" s="550"/>
      <c r="QXV352" s="545"/>
      <c r="QXW352" s="550"/>
      <c r="QXX352" s="545"/>
      <c r="QXY352" s="550"/>
      <c r="QXZ352" s="545"/>
      <c r="QYA352" s="550"/>
      <c r="QYB352" s="545"/>
      <c r="QYC352" s="550"/>
      <c r="QYD352" s="545"/>
      <c r="QYE352" s="550"/>
      <c r="QYF352" s="545"/>
      <c r="QYG352" s="550"/>
      <c r="QYH352" s="545"/>
      <c r="QYI352" s="550"/>
      <c r="QYJ352" s="545"/>
      <c r="QYK352" s="550"/>
      <c r="QYL352" s="545"/>
      <c r="QYM352" s="550"/>
      <c r="QYN352" s="545"/>
      <c r="QYO352" s="550"/>
      <c r="QYP352" s="545"/>
      <c r="QYQ352" s="550"/>
      <c r="QYR352" s="545"/>
      <c r="QYS352" s="550"/>
      <c r="QYT352" s="545"/>
      <c r="QYU352" s="550"/>
      <c r="QYV352" s="545"/>
      <c r="QYW352" s="550"/>
      <c r="QYX352" s="545"/>
      <c r="QYY352" s="550"/>
      <c r="QYZ352" s="545"/>
      <c r="QZA352" s="550"/>
      <c r="QZB352" s="545"/>
      <c r="QZC352" s="550"/>
      <c r="QZD352" s="545"/>
      <c r="QZE352" s="550"/>
      <c r="QZF352" s="545"/>
      <c r="QZG352" s="550"/>
      <c r="QZH352" s="545"/>
      <c r="QZI352" s="550"/>
      <c r="QZJ352" s="545"/>
      <c r="QZK352" s="550"/>
      <c r="QZL352" s="545"/>
      <c r="QZM352" s="550"/>
      <c r="QZN352" s="545"/>
      <c r="QZO352" s="550"/>
      <c r="QZP352" s="545"/>
      <c r="QZQ352" s="550"/>
      <c r="QZR352" s="545"/>
      <c r="QZS352" s="550"/>
      <c r="QZT352" s="545"/>
      <c r="QZU352" s="550"/>
      <c r="QZV352" s="545"/>
      <c r="QZW352" s="550"/>
      <c r="QZX352" s="545"/>
      <c r="QZY352" s="550"/>
      <c r="QZZ352" s="545"/>
      <c r="RAA352" s="550"/>
      <c r="RAB352" s="545"/>
      <c r="RAC352" s="550"/>
      <c r="RAD352" s="545"/>
      <c r="RAE352" s="550"/>
      <c r="RAF352" s="545"/>
      <c r="RAG352" s="550"/>
      <c r="RAH352" s="545"/>
      <c r="RAI352" s="550"/>
      <c r="RAJ352" s="545"/>
      <c r="RAK352" s="550"/>
      <c r="RAL352" s="545"/>
      <c r="RAM352" s="550"/>
      <c r="RAN352" s="545"/>
      <c r="RAO352" s="550"/>
      <c r="RAP352" s="545"/>
      <c r="RAQ352" s="550"/>
      <c r="RAR352" s="545"/>
      <c r="RAS352" s="550"/>
      <c r="RAT352" s="545"/>
      <c r="RAU352" s="550"/>
      <c r="RAV352" s="545"/>
      <c r="RAW352" s="550"/>
      <c r="RAX352" s="545"/>
      <c r="RAY352" s="550"/>
      <c r="RAZ352" s="545"/>
      <c r="RBA352" s="550"/>
      <c r="RBB352" s="545"/>
      <c r="RBC352" s="550"/>
      <c r="RBD352" s="545"/>
      <c r="RBE352" s="550"/>
      <c r="RBF352" s="545"/>
      <c r="RBG352" s="550"/>
      <c r="RBH352" s="545"/>
      <c r="RBI352" s="550"/>
      <c r="RBJ352" s="545"/>
      <c r="RBK352" s="550"/>
      <c r="RBL352" s="545"/>
      <c r="RBM352" s="550"/>
      <c r="RBN352" s="545"/>
      <c r="RBO352" s="550"/>
      <c r="RBP352" s="545"/>
      <c r="RBQ352" s="550"/>
      <c r="RBR352" s="545"/>
      <c r="RBS352" s="550"/>
      <c r="RBT352" s="545"/>
      <c r="RBU352" s="550"/>
      <c r="RBV352" s="545"/>
      <c r="RBW352" s="550"/>
      <c r="RBX352" s="545"/>
      <c r="RBY352" s="550"/>
      <c r="RBZ352" s="545"/>
      <c r="RCA352" s="550"/>
      <c r="RCB352" s="545"/>
      <c r="RCC352" s="550"/>
      <c r="RCD352" s="545"/>
      <c r="RCE352" s="550"/>
      <c r="RCF352" s="545"/>
      <c r="RCG352" s="550"/>
      <c r="RCH352" s="545"/>
      <c r="RCI352" s="550"/>
      <c r="RCJ352" s="545"/>
      <c r="RCK352" s="550"/>
      <c r="RCL352" s="545"/>
      <c r="RCM352" s="550"/>
      <c r="RCN352" s="545"/>
      <c r="RCO352" s="550"/>
      <c r="RCP352" s="545"/>
      <c r="RCQ352" s="550"/>
      <c r="RCR352" s="545"/>
      <c r="RCS352" s="550"/>
      <c r="RCT352" s="545"/>
      <c r="RCU352" s="550"/>
      <c r="RCV352" s="545"/>
      <c r="RCW352" s="550"/>
      <c r="RCX352" s="545"/>
      <c r="RCY352" s="550"/>
      <c r="RCZ352" s="545"/>
      <c r="RDA352" s="550"/>
      <c r="RDB352" s="545"/>
      <c r="RDC352" s="550"/>
      <c r="RDD352" s="545"/>
      <c r="RDE352" s="550"/>
      <c r="RDF352" s="545"/>
      <c r="RDG352" s="550"/>
      <c r="RDH352" s="545"/>
      <c r="RDI352" s="550"/>
      <c r="RDJ352" s="545"/>
      <c r="RDK352" s="550"/>
      <c r="RDL352" s="545"/>
      <c r="RDM352" s="550"/>
      <c r="RDN352" s="545"/>
      <c r="RDO352" s="550"/>
      <c r="RDP352" s="545"/>
      <c r="RDQ352" s="550"/>
      <c r="RDR352" s="545"/>
      <c r="RDS352" s="550"/>
      <c r="RDT352" s="545"/>
      <c r="RDU352" s="550"/>
      <c r="RDV352" s="545"/>
      <c r="RDW352" s="550"/>
      <c r="RDX352" s="545"/>
      <c r="RDY352" s="550"/>
      <c r="RDZ352" s="545"/>
      <c r="REA352" s="550"/>
      <c r="REB352" s="545"/>
      <c r="REC352" s="550"/>
      <c r="RED352" s="545"/>
      <c r="REE352" s="550"/>
      <c r="REF352" s="545"/>
      <c r="REG352" s="550"/>
      <c r="REH352" s="545"/>
      <c r="REI352" s="550"/>
      <c r="REJ352" s="545"/>
      <c r="REK352" s="550"/>
      <c r="REL352" s="545"/>
      <c r="REM352" s="550"/>
      <c r="REN352" s="545"/>
      <c r="REO352" s="550"/>
      <c r="REP352" s="545"/>
      <c r="REQ352" s="550"/>
      <c r="RER352" s="545"/>
      <c r="RES352" s="550"/>
      <c r="RET352" s="545"/>
      <c r="REU352" s="550"/>
      <c r="REV352" s="545"/>
      <c r="REW352" s="550"/>
      <c r="REX352" s="545"/>
      <c r="REY352" s="550"/>
      <c r="REZ352" s="545"/>
      <c r="RFA352" s="550"/>
      <c r="RFB352" s="545"/>
      <c r="RFC352" s="550"/>
      <c r="RFD352" s="545"/>
      <c r="RFE352" s="550"/>
      <c r="RFF352" s="545"/>
      <c r="RFG352" s="550"/>
      <c r="RFH352" s="545"/>
      <c r="RFI352" s="550"/>
      <c r="RFJ352" s="545"/>
      <c r="RFK352" s="550"/>
      <c r="RFL352" s="545"/>
      <c r="RFM352" s="550"/>
      <c r="RFN352" s="545"/>
      <c r="RFO352" s="550"/>
      <c r="RFP352" s="545"/>
      <c r="RFQ352" s="550"/>
      <c r="RFR352" s="545"/>
      <c r="RFS352" s="550"/>
      <c r="RFT352" s="545"/>
      <c r="RFU352" s="550"/>
      <c r="RFV352" s="545"/>
      <c r="RFW352" s="550"/>
      <c r="RFX352" s="545"/>
      <c r="RFY352" s="550"/>
      <c r="RFZ352" s="545"/>
      <c r="RGA352" s="550"/>
      <c r="RGB352" s="545"/>
      <c r="RGC352" s="550"/>
      <c r="RGD352" s="545"/>
      <c r="RGE352" s="550"/>
      <c r="RGF352" s="545"/>
      <c r="RGG352" s="550"/>
      <c r="RGH352" s="545"/>
      <c r="RGI352" s="550"/>
      <c r="RGJ352" s="545"/>
      <c r="RGK352" s="550"/>
      <c r="RGL352" s="545"/>
      <c r="RGM352" s="550"/>
      <c r="RGN352" s="545"/>
      <c r="RGO352" s="550"/>
      <c r="RGP352" s="545"/>
      <c r="RGQ352" s="550"/>
      <c r="RGR352" s="545"/>
      <c r="RGS352" s="550"/>
      <c r="RGT352" s="545"/>
      <c r="RGU352" s="550"/>
      <c r="RGV352" s="545"/>
      <c r="RGW352" s="550"/>
      <c r="RGX352" s="545"/>
      <c r="RGY352" s="550"/>
      <c r="RGZ352" s="545"/>
      <c r="RHA352" s="550"/>
      <c r="RHB352" s="545"/>
      <c r="RHC352" s="550"/>
      <c r="RHD352" s="545"/>
      <c r="RHE352" s="550"/>
      <c r="RHF352" s="545"/>
      <c r="RHG352" s="550"/>
      <c r="RHH352" s="545"/>
      <c r="RHI352" s="550"/>
      <c r="RHJ352" s="545"/>
      <c r="RHK352" s="550"/>
      <c r="RHL352" s="545"/>
      <c r="RHM352" s="550"/>
      <c r="RHN352" s="545"/>
      <c r="RHO352" s="550"/>
      <c r="RHP352" s="545"/>
      <c r="RHQ352" s="550"/>
      <c r="RHR352" s="545"/>
      <c r="RHS352" s="550"/>
      <c r="RHT352" s="545"/>
      <c r="RHU352" s="550"/>
      <c r="RHV352" s="545"/>
      <c r="RHW352" s="550"/>
      <c r="RHX352" s="545"/>
      <c r="RHY352" s="550"/>
      <c r="RHZ352" s="545"/>
      <c r="RIA352" s="550"/>
      <c r="RIB352" s="545"/>
      <c r="RIC352" s="550"/>
      <c r="RID352" s="545"/>
      <c r="RIE352" s="550"/>
      <c r="RIF352" s="545"/>
      <c r="RIG352" s="550"/>
      <c r="RIH352" s="545"/>
      <c r="RII352" s="550"/>
      <c r="RIJ352" s="545"/>
      <c r="RIK352" s="550"/>
      <c r="RIL352" s="545"/>
      <c r="RIM352" s="550"/>
      <c r="RIN352" s="545"/>
      <c r="RIO352" s="550"/>
      <c r="RIP352" s="545"/>
      <c r="RIQ352" s="550"/>
      <c r="RIR352" s="545"/>
      <c r="RIS352" s="550"/>
      <c r="RIT352" s="545"/>
      <c r="RIU352" s="550"/>
      <c r="RIV352" s="545"/>
      <c r="RIW352" s="550"/>
      <c r="RIX352" s="545"/>
      <c r="RIY352" s="550"/>
      <c r="RIZ352" s="545"/>
      <c r="RJA352" s="550"/>
      <c r="RJB352" s="545"/>
      <c r="RJC352" s="550"/>
      <c r="RJD352" s="545"/>
      <c r="RJE352" s="550"/>
      <c r="RJF352" s="545"/>
      <c r="RJG352" s="550"/>
      <c r="RJH352" s="545"/>
      <c r="RJI352" s="550"/>
      <c r="RJJ352" s="545"/>
      <c r="RJK352" s="550"/>
      <c r="RJL352" s="545"/>
      <c r="RJM352" s="550"/>
      <c r="RJN352" s="545"/>
      <c r="RJO352" s="550"/>
      <c r="RJP352" s="545"/>
      <c r="RJQ352" s="550"/>
      <c r="RJR352" s="545"/>
      <c r="RJS352" s="550"/>
      <c r="RJT352" s="545"/>
      <c r="RJU352" s="550"/>
      <c r="RJV352" s="545"/>
      <c r="RJW352" s="550"/>
      <c r="RJX352" s="545"/>
      <c r="RJY352" s="550"/>
      <c r="RJZ352" s="545"/>
      <c r="RKA352" s="550"/>
      <c r="RKB352" s="545"/>
      <c r="RKC352" s="550"/>
      <c r="RKD352" s="545"/>
      <c r="RKE352" s="550"/>
      <c r="RKF352" s="545"/>
      <c r="RKG352" s="550"/>
      <c r="RKH352" s="545"/>
      <c r="RKI352" s="550"/>
      <c r="RKJ352" s="545"/>
      <c r="RKK352" s="550"/>
      <c r="RKL352" s="545"/>
      <c r="RKM352" s="550"/>
      <c r="RKN352" s="545"/>
      <c r="RKO352" s="550"/>
      <c r="RKP352" s="545"/>
      <c r="RKQ352" s="550"/>
      <c r="RKR352" s="545"/>
      <c r="RKS352" s="550"/>
      <c r="RKT352" s="545"/>
      <c r="RKU352" s="550"/>
      <c r="RKV352" s="545"/>
      <c r="RKW352" s="550"/>
      <c r="RKX352" s="545"/>
      <c r="RKY352" s="550"/>
      <c r="RKZ352" s="545"/>
      <c r="RLA352" s="550"/>
      <c r="RLB352" s="545"/>
      <c r="RLC352" s="550"/>
      <c r="RLD352" s="545"/>
      <c r="RLE352" s="550"/>
      <c r="RLF352" s="545"/>
      <c r="RLG352" s="550"/>
      <c r="RLH352" s="545"/>
      <c r="RLI352" s="550"/>
      <c r="RLJ352" s="545"/>
      <c r="RLK352" s="550"/>
      <c r="RLL352" s="545"/>
      <c r="RLM352" s="550"/>
      <c r="RLN352" s="545"/>
      <c r="RLO352" s="550"/>
      <c r="RLP352" s="545"/>
      <c r="RLQ352" s="550"/>
      <c r="RLR352" s="545"/>
      <c r="RLS352" s="550"/>
      <c r="RLT352" s="545"/>
      <c r="RLU352" s="550"/>
      <c r="RLV352" s="545"/>
      <c r="RLW352" s="550"/>
      <c r="RLX352" s="545"/>
      <c r="RLY352" s="550"/>
      <c r="RLZ352" s="545"/>
      <c r="RMA352" s="550"/>
      <c r="RMB352" s="545"/>
      <c r="RMC352" s="550"/>
      <c r="RMD352" s="545"/>
      <c r="RME352" s="550"/>
      <c r="RMF352" s="545"/>
      <c r="RMG352" s="550"/>
      <c r="RMH352" s="545"/>
      <c r="RMI352" s="550"/>
      <c r="RMJ352" s="545"/>
      <c r="RMK352" s="550"/>
      <c r="RML352" s="545"/>
      <c r="RMM352" s="550"/>
      <c r="RMN352" s="545"/>
      <c r="RMO352" s="550"/>
      <c r="RMP352" s="545"/>
      <c r="RMQ352" s="550"/>
      <c r="RMR352" s="545"/>
      <c r="RMS352" s="550"/>
      <c r="RMT352" s="545"/>
      <c r="RMU352" s="550"/>
      <c r="RMV352" s="545"/>
      <c r="RMW352" s="550"/>
      <c r="RMX352" s="545"/>
      <c r="RMY352" s="550"/>
      <c r="RMZ352" s="545"/>
      <c r="RNA352" s="550"/>
      <c r="RNB352" s="545"/>
      <c r="RNC352" s="550"/>
      <c r="RND352" s="545"/>
      <c r="RNE352" s="550"/>
      <c r="RNF352" s="545"/>
      <c r="RNG352" s="550"/>
      <c r="RNH352" s="545"/>
      <c r="RNI352" s="550"/>
      <c r="RNJ352" s="545"/>
      <c r="RNK352" s="550"/>
      <c r="RNL352" s="545"/>
      <c r="RNM352" s="550"/>
      <c r="RNN352" s="545"/>
      <c r="RNO352" s="550"/>
      <c r="RNP352" s="545"/>
      <c r="RNQ352" s="550"/>
      <c r="RNR352" s="545"/>
      <c r="RNS352" s="550"/>
      <c r="RNT352" s="545"/>
      <c r="RNU352" s="550"/>
      <c r="RNV352" s="545"/>
      <c r="RNW352" s="550"/>
      <c r="RNX352" s="545"/>
      <c r="RNY352" s="550"/>
      <c r="RNZ352" s="545"/>
      <c r="ROA352" s="550"/>
      <c r="ROB352" s="545"/>
      <c r="ROC352" s="550"/>
      <c r="ROD352" s="545"/>
      <c r="ROE352" s="550"/>
      <c r="ROF352" s="545"/>
      <c r="ROG352" s="550"/>
      <c r="ROH352" s="545"/>
      <c r="ROI352" s="550"/>
      <c r="ROJ352" s="545"/>
      <c r="ROK352" s="550"/>
      <c r="ROL352" s="545"/>
      <c r="ROM352" s="550"/>
      <c r="RON352" s="545"/>
      <c r="ROO352" s="550"/>
      <c r="ROP352" s="545"/>
      <c r="ROQ352" s="550"/>
      <c r="ROR352" s="545"/>
      <c r="ROS352" s="550"/>
      <c r="ROT352" s="545"/>
      <c r="ROU352" s="550"/>
      <c r="ROV352" s="545"/>
      <c r="ROW352" s="550"/>
      <c r="ROX352" s="545"/>
      <c r="ROY352" s="550"/>
      <c r="ROZ352" s="545"/>
      <c r="RPA352" s="550"/>
      <c r="RPB352" s="545"/>
      <c r="RPC352" s="550"/>
      <c r="RPD352" s="545"/>
      <c r="RPE352" s="550"/>
      <c r="RPF352" s="545"/>
      <c r="RPG352" s="550"/>
      <c r="RPH352" s="545"/>
      <c r="RPI352" s="550"/>
      <c r="RPJ352" s="545"/>
      <c r="RPK352" s="550"/>
      <c r="RPL352" s="545"/>
      <c r="RPM352" s="550"/>
      <c r="RPN352" s="545"/>
      <c r="RPO352" s="550"/>
      <c r="RPP352" s="545"/>
      <c r="RPQ352" s="550"/>
      <c r="RPR352" s="545"/>
      <c r="RPS352" s="550"/>
      <c r="RPT352" s="545"/>
      <c r="RPU352" s="550"/>
      <c r="RPV352" s="545"/>
      <c r="RPW352" s="550"/>
      <c r="RPX352" s="545"/>
      <c r="RPY352" s="550"/>
      <c r="RPZ352" s="545"/>
      <c r="RQA352" s="550"/>
      <c r="RQB352" s="545"/>
      <c r="RQC352" s="550"/>
      <c r="RQD352" s="545"/>
      <c r="RQE352" s="550"/>
      <c r="RQF352" s="545"/>
      <c r="RQG352" s="550"/>
      <c r="RQH352" s="545"/>
      <c r="RQI352" s="550"/>
      <c r="RQJ352" s="545"/>
      <c r="RQK352" s="550"/>
      <c r="RQL352" s="545"/>
      <c r="RQM352" s="550"/>
      <c r="RQN352" s="545"/>
      <c r="RQO352" s="550"/>
      <c r="RQP352" s="545"/>
      <c r="RQQ352" s="550"/>
      <c r="RQR352" s="545"/>
      <c r="RQS352" s="550"/>
      <c r="RQT352" s="545"/>
      <c r="RQU352" s="550"/>
      <c r="RQV352" s="545"/>
      <c r="RQW352" s="550"/>
      <c r="RQX352" s="545"/>
      <c r="RQY352" s="550"/>
      <c r="RQZ352" s="545"/>
      <c r="RRA352" s="550"/>
      <c r="RRB352" s="545"/>
      <c r="RRC352" s="550"/>
      <c r="RRD352" s="545"/>
      <c r="RRE352" s="550"/>
      <c r="RRF352" s="545"/>
      <c r="RRG352" s="550"/>
      <c r="RRH352" s="545"/>
      <c r="RRI352" s="550"/>
      <c r="RRJ352" s="545"/>
      <c r="RRK352" s="550"/>
      <c r="RRL352" s="545"/>
      <c r="RRM352" s="550"/>
      <c r="RRN352" s="545"/>
      <c r="RRO352" s="550"/>
      <c r="RRP352" s="545"/>
      <c r="RRQ352" s="550"/>
      <c r="RRR352" s="545"/>
      <c r="RRS352" s="550"/>
      <c r="RRT352" s="545"/>
      <c r="RRU352" s="550"/>
      <c r="RRV352" s="545"/>
      <c r="RRW352" s="550"/>
      <c r="RRX352" s="545"/>
      <c r="RRY352" s="550"/>
      <c r="RRZ352" s="545"/>
      <c r="RSA352" s="550"/>
      <c r="RSB352" s="545"/>
      <c r="RSC352" s="550"/>
      <c r="RSD352" s="545"/>
      <c r="RSE352" s="550"/>
      <c r="RSF352" s="545"/>
      <c r="RSG352" s="550"/>
      <c r="RSH352" s="545"/>
      <c r="RSI352" s="550"/>
      <c r="RSJ352" s="545"/>
      <c r="RSK352" s="550"/>
      <c r="RSL352" s="545"/>
      <c r="RSM352" s="550"/>
      <c r="RSN352" s="545"/>
      <c r="RSO352" s="550"/>
      <c r="RSP352" s="545"/>
      <c r="RSQ352" s="550"/>
      <c r="RSR352" s="545"/>
      <c r="RSS352" s="550"/>
      <c r="RST352" s="545"/>
      <c r="RSU352" s="550"/>
      <c r="RSV352" s="545"/>
      <c r="RSW352" s="550"/>
      <c r="RSX352" s="545"/>
      <c r="RSY352" s="550"/>
      <c r="RSZ352" s="545"/>
      <c r="RTA352" s="550"/>
      <c r="RTB352" s="545"/>
      <c r="RTC352" s="550"/>
      <c r="RTD352" s="545"/>
      <c r="RTE352" s="550"/>
      <c r="RTF352" s="545"/>
      <c r="RTG352" s="550"/>
      <c r="RTH352" s="545"/>
      <c r="RTI352" s="550"/>
      <c r="RTJ352" s="545"/>
      <c r="RTK352" s="550"/>
      <c r="RTL352" s="545"/>
      <c r="RTM352" s="550"/>
      <c r="RTN352" s="545"/>
      <c r="RTO352" s="550"/>
      <c r="RTP352" s="545"/>
      <c r="RTQ352" s="550"/>
      <c r="RTR352" s="545"/>
      <c r="RTS352" s="550"/>
      <c r="RTT352" s="545"/>
      <c r="RTU352" s="550"/>
      <c r="RTV352" s="545"/>
      <c r="RTW352" s="550"/>
      <c r="RTX352" s="545"/>
      <c r="RTY352" s="550"/>
      <c r="RTZ352" s="545"/>
      <c r="RUA352" s="550"/>
      <c r="RUB352" s="545"/>
      <c r="RUC352" s="550"/>
      <c r="RUD352" s="545"/>
      <c r="RUE352" s="550"/>
      <c r="RUF352" s="545"/>
      <c r="RUG352" s="550"/>
      <c r="RUH352" s="545"/>
      <c r="RUI352" s="550"/>
      <c r="RUJ352" s="545"/>
      <c r="RUK352" s="550"/>
      <c r="RUL352" s="545"/>
      <c r="RUM352" s="550"/>
      <c r="RUN352" s="545"/>
      <c r="RUO352" s="550"/>
      <c r="RUP352" s="545"/>
      <c r="RUQ352" s="550"/>
      <c r="RUR352" s="545"/>
      <c r="RUS352" s="550"/>
      <c r="RUT352" s="545"/>
      <c r="RUU352" s="550"/>
      <c r="RUV352" s="545"/>
      <c r="RUW352" s="550"/>
      <c r="RUX352" s="545"/>
      <c r="RUY352" s="550"/>
      <c r="RUZ352" s="545"/>
      <c r="RVA352" s="550"/>
      <c r="RVB352" s="545"/>
      <c r="RVC352" s="550"/>
      <c r="RVD352" s="545"/>
      <c r="RVE352" s="550"/>
      <c r="RVF352" s="545"/>
      <c r="RVG352" s="550"/>
      <c r="RVH352" s="545"/>
      <c r="RVI352" s="550"/>
      <c r="RVJ352" s="545"/>
      <c r="RVK352" s="550"/>
      <c r="RVL352" s="545"/>
      <c r="RVM352" s="550"/>
      <c r="RVN352" s="545"/>
      <c r="RVO352" s="550"/>
      <c r="RVP352" s="545"/>
      <c r="RVQ352" s="550"/>
      <c r="RVR352" s="545"/>
      <c r="RVS352" s="550"/>
      <c r="RVT352" s="545"/>
      <c r="RVU352" s="550"/>
      <c r="RVV352" s="545"/>
      <c r="RVW352" s="550"/>
      <c r="RVX352" s="545"/>
      <c r="RVY352" s="550"/>
      <c r="RVZ352" s="545"/>
      <c r="RWA352" s="550"/>
      <c r="RWB352" s="545"/>
      <c r="RWC352" s="550"/>
      <c r="RWD352" s="545"/>
      <c r="RWE352" s="550"/>
      <c r="RWF352" s="545"/>
      <c r="RWG352" s="550"/>
      <c r="RWH352" s="545"/>
      <c r="RWI352" s="550"/>
      <c r="RWJ352" s="545"/>
      <c r="RWK352" s="550"/>
      <c r="RWL352" s="545"/>
      <c r="RWM352" s="550"/>
      <c r="RWN352" s="545"/>
      <c r="RWO352" s="550"/>
      <c r="RWP352" s="545"/>
      <c r="RWQ352" s="550"/>
      <c r="RWR352" s="545"/>
      <c r="RWS352" s="550"/>
      <c r="RWT352" s="545"/>
      <c r="RWU352" s="550"/>
      <c r="RWV352" s="545"/>
      <c r="RWW352" s="550"/>
      <c r="RWX352" s="545"/>
      <c r="RWY352" s="550"/>
      <c r="RWZ352" s="545"/>
      <c r="RXA352" s="550"/>
      <c r="RXB352" s="545"/>
      <c r="RXC352" s="550"/>
      <c r="RXD352" s="545"/>
      <c r="RXE352" s="550"/>
      <c r="RXF352" s="545"/>
      <c r="RXG352" s="550"/>
      <c r="RXH352" s="545"/>
      <c r="RXI352" s="550"/>
      <c r="RXJ352" s="545"/>
      <c r="RXK352" s="550"/>
      <c r="RXL352" s="545"/>
      <c r="RXM352" s="550"/>
      <c r="RXN352" s="545"/>
      <c r="RXO352" s="550"/>
      <c r="RXP352" s="545"/>
      <c r="RXQ352" s="550"/>
      <c r="RXR352" s="545"/>
      <c r="RXS352" s="550"/>
      <c r="RXT352" s="545"/>
      <c r="RXU352" s="550"/>
      <c r="RXV352" s="545"/>
      <c r="RXW352" s="550"/>
      <c r="RXX352" s="545"/>
      <c r="RXY352" s="550"/>
      <c r="RXZ352" s="545"/>
      <c r="RYA352" s="550"/>
      <c r="RYB352" s="545"/>
      <c r="RYC352" s="550"/>
      <c r="RYD352" s="545"/>
      <c r="RYE352" s="550"/>
      <c r="RYF352" s="545"/>
      <c r="RYG352" s="550"/>
      <c r="RYH352" s="545"/>
      <c r="RYI352" s="550"/>
      <c r="RYJ352" s="545"/>
      <c r="RYK352" s="550"/>
      <c r="RYL352" s="545"/>
      <c r="RYM352" s="550"/>
      <c r="RYN352" s="545"/>
      <c r="RYO352" s="550"/>
      <c r="RYP352" s="545"/>
      <c r="RYQ352" s="550"/>
      <c r="RYR352" s="545"/>
      <c r="RYS352" s="550"/>
      <c r="RYT352" s="545"/>
      <c r="RYU352" s="550"/>
      <c r="RYV352" s="545"/>
      <c r="RYW352" s="550"/>
      <c r="RYX352" s="545"/>
      <c r="RYY352" s="550"/>
      <c r="RYZ352" s="545"/>
      <c r="RZA352" s="550"/>
      <c r="RZB352" s="545"/>
      <c r="RZC352" s="550"/>
      <c r="RZD352" s="545"/>
      <c r="RZE352" s="550"/>
      <c r="RZF352" s="545"/>
      <c r="RZG352" s="550"/>
      <c r="RZH352" s="545"/>
      <c r="RZI352" s="550"/>
      <c r="RZJ352" s="545"/>
      <c r="RZK352" s="550"/>
      <c r="RZL352" s="545"/>
      <c r="RZM352" s="550"/>
      <c r="RZN352" s="545"/>
      <c r="RZO352" s="550"/>
      <c r="RZP352" s="545"/>
      <c r="RZQ352" s="550"/>
      <c r="RZR352" s="545"/>
      <c r="RZS352" s="550"/>
      <c r="RZT352" s="545"/>
      <c r="RZU352" s="550"/>
      <c r="RZV352" s="545"/>
      <c r="RZW352" s="550"/>
      <c r="RZX352" s="545"/>
      <c r="RZY352" s="550"/>
      <c r="RZZ352" s="545"/>
      <c r="SAA352" s="550"/>
      <c r="SAB352" s="545"/>
      <c r="SAC352" s="550"/>
      <c r="SAD352" s="545"/>
      <c r="SAE352" s="550"/>
      <c r="SAF352" s="545"/>
      <c r="SAG352" s="550"/>
      <c r="SAH352" s="545"/>
      <c r="SAI352" s="550"/>
      <c r="SAJ352" s="545"/>
      <c r="SAK352" s="550"/>
      <c r="SAL352" s="545"/>
      <c r="SAM352" s="550"/>
      <c r="SAN352" s="545"/>
      <c r="SAO352" s="550"/>
      <c r="SAP352" s="545"/>
      <c r="SAQ352" s="550"/>
      <c r="SAR352" s="545"/>
      <c r="SAS352" s="550"/>
      <c r="SAT352" s="545"/>
      <c r="SAU352" s="550"/>
      <c r="SAV352" s="545"/>
      <c r="SAW352" s="550"/>
      <c r="SAX352" s="545"/>
      <c r="SAY352" s="550"/>
      <c r="SAZ352" s="545"/>
      <c r="SBA352" s="550"/>
      <c r="SBB352" s="545"/>
      <c r="SBC352" s="550"/>
      <c r="SBD352" s="545"/>
      <c r="SBE352" s="550"/>
      <c r="SBF352" s="545"/>
      <c r="SBG352" s="550"/>
      <c r="SBH352" s="545"/>
      <c r="SBI352" s="550"/>
      <c r="SBJ352" s="545"/>
      <c r="SBK352" s="550"/>
      <c r="SBL352" s="545"/>
      <c r="SBM352" s="550"/>
      <c r="SBN352" s="545"/>
      <c r="SBO352" s="550"/>
      <c r="SBP352" s="545"/>
      <c r="SBQ352" s="550"/>
      <c r="SBR352" s="545"/>
      <c r="SBS352" s="550"/>
      <c r="SBT352" s="545"/>
      <c r="SBU352" s="550"/>
      <c r="SBV352" s="545"/>
      <c r="SBW352" s="550"/>
      <c r="SBX352" s="545"/>
      <c r="SBY352" s="550"/>
      <c r="SBZ352" s="545"/>
      <c r="SCA352" s="550"/>
      <c r="SCB352" s="545"/>
      <c r="SCC352" s="550"/>
      <c r="SCD352" s="545"/>
      <c r="SCE352" s="550"/>
      <c r="SCF352" s="545"/>
      <c r="SCG352" s="550"/>
      <c r="SCH352" s="545"/>
      <c r="SCI352" s="550"/>
      <c r="SCJ352" s="545"/>
      <c r="SCK352" s="550"/>
      <c r="SCL352" s="545"/>
      <c r="SCM352" s="550"/>
      <c r="SCN352" s="545"/>
      <c r="SCO352" s="550"/>
      <c r="SCP352" s="545"/>
      <c r="SCQ352" s="550"/>
      <c r="SCR352" s="545"/>
      <c r="SCS352" s="550"/>
      <c r="SCT352" s="545"/>
      <c r="SCU352" s="550"/>
      <c r="SCV352" s="545"/>
      <c r="SCW352" s="550"/>
      <c r="SCX352" s="545"/>
      <c r="SCY352" s="550"/>
      <c r="SCZ352" s="545"/>
      <c r="SDA352" s="550"/>
      <c r="SDB352" s="545"/>
      <c r="SDC352" s="550"/>
      <c r="SDD352" s="545"/>
      <c r="SDE352" s="550"/>
      <c r="SDF352" s="545"/>
      <c r="SDG352" s="550"/>
      <c r="SDH352" s="545"/>
      <c r="SDI352" s="550"/>
      <c r="SDJ352" s="545"/>
      <c r="SDK352" s="550"/>
      <c r="SDL352" s="545"/>
      <c r="SDM352" s="550"/>
      <c r="SDN352" s="545"/>
      <c r="SDO352" s="550"/>
      <c r="SDP352" s="545"/>
      <c r="SDQ352" s="550"/>
      <c r="SDR352" s="545"/>
      <c r="SDS352" s="550"/>
      <c r="SDT352" s="545"/>
      <c r="SDU352" s="550"/>
      <c r="SDV352" s="545"/>
      <c r="SDW352" s="550"/>
      <c r="SDX352" s="545"/>
      <c r="SDY352" s="550"/>
      <c r="SDZ352" s="545"/>
      <c r="SEA352" s="550"/>
      <c r="SEB352" s="545"/>
      <c r="SEC352" s="550"/>
      <c r="SED352" s="545"/>
      <c r="SEE352" s="550"/>
      <c r="SEF352" s="545"/>
      <c r="SEG352" s="550"/>
      <c r="SEH352" s="545"/>
      <c r="SEI352" s="550"/>
      <c r="SEJ352" s="545"/>
      <c r="SEK352" s="550"/>
      <c r="SEL352" s="545"/>
      <c r="SEM352" s="550"/>
      <c r="SEN352" s="545"/>
      <c r="SEO352" s="550"/>
      <c r="SEP352" s="545"/>
      <c r="SEQ352" s="550"/>
      <c r="SER352" s="545"/>
      <c r="SES352" s="550"/>
      <c r="SET352" s="545"/>
      <c r="SEU352" s="550"/>
      <c r="SEV352" s="545"/>
      <c r="SEW352" s="550"/>
      <c r="SEX352" s="545"/>
      <c r="SEY352" s="550"/>
      <c r="SEZ352" s="545"/>
      <c r="SFA352" s="550"/>
      <c r="SFB352" s="545"/>
      <c r="SFC352" s="550"/>
      <c r="SFD352" s="545"/>
      <c r="SFE352" s="550"/>
      <c r="SFF352" s="545"/>
      <c r="SFG352" s="550"/>
      <c r="SFH352" s="545"/>
      <c r="SFI352" s="550"/>
      <c r="SFJ352" s="545"/>
      <c r="SFK352" s="550"/>
      <c r="SFL352" s="545"/>
      <c r="SFM352" s="550"/>
      <c r="SFN352" s="545"/>
      <c r="SFO352" s="550"/>
      <c r="SFP352" s="545"/>
      <c r="SFQ352" s="550"/>
      <c r="SFR352" s="545"/>
      <c r="SFS352" s="550"/>
      <c r="SFT352" s="545"/>
      <c r="SFU352" s="550"/>
      <c r="SFV352" s="545"/>
      <c r="SFW352" s="550"/>
      <c r="SFX352" s="545"/>
      <c r="SFY352" s="550"/>
      <c r="SFZ352" s="545"/>
      <c r="SGA352" s="550"/>
      <c r="SGB352" s="545"/>
      <c r="SGC352" s="550"/>
      <c r="SGD352" s="545"/>
      <c r="SGE352" s="550"/>
      <c r="SGF352" s="545"/>
      <c r="SGG352" s="550"/>
      <c r="SGH352" s="545"/>
      <c r="SGI352" s="550"/>
      <c r="SGJ352" s="545"/>
      <c r="SGK352" s="550"/>
      <c r="SGL352" s="545"/>
      <c r="SGM352" s="550"/>
      <c r="SGN352" s="545"/>
      <c r="SGO352" s="550"/>
      <c r="SGP352" s="545"/>
      <c r="SGQ352" s="550"/>
      <c r="SGR352" s="545"/>
      <c r="SGS352" s="550"/>
      <c r="SGT352" s="545"/>
      <c r="SGU352" s="550"/>
      <c r="SGV352" s="545"/>
      <c r="SGW352" s="550"/>
      <c r="SGX352" s="545"/>
      <c r="SGY352" s="550"/>
      <c r="SGZ352" s="545"/>
      <c r="SHA352" s="550"/>
      <c r="SHB352" s="545"/>
      <c r="SHC352" s="550"/>
      <c r="SHD352" s="545"/>
      <c r="SHE352" s="550"/>
      <c r="SHF352" s="545"/>
      <c r="SHG352" s="550"/>
      <c r="SHH352" s="545"/>
      <c r="SHI352" s="550"/>
      <c r="SHJ352" s="545"/>
      <c r="SHK352" s="550"/>
      <c r="SHL352" s="545"/>
      <c r="SHM352" s="550"/>
      <c r="SHN352" s="545"/>
      <c r="SHO352" s="550"/>
      <c r="SHP352" s="545"/>
      <c r="SHQ352" s="550"/>
      <c r="SHR352" s="545"/>
      <c r="SHS352" s="550"/>
      <c r="SHT352" s="545"/>
      <c r="SHU352" s="550"/>
      <c r="SHV352" s="545"/>
      <c r="SHW352" s="550"/>
      <c r="SHX352" s="545"/>
      <c r="SHY352" s="550"/>
      <c r="SHZ352" s="545"/>
      <c r="SIA352" s="550"/>
      <c r="SIB352" s="545"/>
      <c r="SIC352" s="550"/>
      <c r="SID352" s="545"/>
      <c r="SIE352" s="550"/>
      <c r="SIF352" s="545"/>
      <c r="SIG352" s="550"/>
      <c r="SIH352" s="545"/>
      <c r="SII352" s="550"/>
      <c r="SIJ352" s="545"/>
      <c r="SIK352" s="550"/>
      <c r="SIL352" s="545"/>
      <c r="SIM352" s="550"/>
      <c r="SIN352" s="545"/>
      <c r="SIO352" s="550"/>
      <c r="SIP352" s="545"/>
      <c r="SIQ352" s="550"/>
      <c r="SIR352" s="545"/>
      <c r="SIS352" s="550"/>
      <c r="SIT352" s="545"/>
      <c r="SIU352" s="550"/>
      <c r="SIV352" s="545"/>
      <c r="SIW352" s="550"/>
      <c r="SIX352" s="545"/>
      <c r="SIY352" s="550"/>
      <c r="SIZ352" s="545"/>
      <c r="SJA352" s="550"/>
      <c r="SJB352" s="545"/>
      <c r="SJC352" s="550"/>
      <c r="SJD352" s="545"/>
      <c r="SJE352" s="550"/>
      <c r="SJF352" s="545"/>
      <c r="SJG352" s="550"/>
      <c r="SJH352" s="545"/>
      <c r="SJI352" s="550"/>
      <c r="SJJ352" s="545"/>
      <c r="SJK352" s="550"/>
      <c r="SJL352" s="545"/>
      <c r="SJM352" s="550"/>
      <c r="SJN352" s="545"/>
      <c r="SJO352" s="550"/>
      <c r="SJP352" s="545"/>
      <c r="SJQ352" s="550"/>
      <c r="SJR352" s="545"/>
      <c r="SJS352" s="550"/>
      <c r="SJT352" s="545"/>
      <c r="SJU352" s="550"/>
      <c r="SJV352" s="545"/>
      <c r="SJW352" s="550"/>
      <c r="SJX352" s="545"/>
      <c r="SJY352" s="550"/>
      <c r="SJZ352" s="545"/>
      <c r="SKA352" s="550"/>
      <c r="SKB352" s="545"/>
      <c r="SKC352" s="550"/>
      <c r="SKD352" s="545"/>
      <c r="SKE352" s="550"/>
      <c r="SKF352" s="545"/>
      <c r="SKG352" s="550"/>
      <c r="SKH352" s="545"/>
      <c r="SKI352" s="550"/>
      <c r="SKJ352" s="545"/>
      <c r="SKK352" s="550"/>
      <c r="SKL352" s="545"/>
      <c r="SKM352" s="550"/>
      <c r="SKN352" s="545"/>
      <c r="SKO352" s="550"/>
      <c r="SKP352" s="545"/>
      <c r="SKQ352" s="550"/>
      <c r="SKR352" s="545"/>
      <c r="SKS352" s="550"/>
      <c r="SKT352" s="545"/>
      <c r="SKU352" s="550"/>
      <c r="SKV352" s="545"/>
      <c r="SKW352" s="550"/>
      <c r="SKX352" s="545"/>
      <c r="SKY352" s="550"/>
      <c r="SKZ352" s="545"/>
      <c r="SLA352" s="550"/>
      <c r="SLB352" s="545"/>
      <c r="SLC352" s="550"/>
      <c r="SLD352" s="545"/>
      <c r="SLE352" s="550"/>
      <c r="SLF352" s="545"/>
      <c r="SLG352" s="550"/>
      <c r="SLH352" s="545"/>
      <c r="SLI352" s="550"/>
      <c r="SLJ352" s="545"/>
      <c r="SLK352" s="550"/>
      <c r="SLL352" s="545"/>
      <c r="SLM352" s="550"/>
      <c r="SLN352" s="545"/>
      <c r="SLO352" s="550"/>
      <c r="SLP352" s="545"/>
      <c r="SLQ352" s="550"/>
      <c r="SLR352" s="545"/>
      <c r="SLS352" s="550"/>
      <c r="SLT352" s="545"/>
      <c r="SLU352" s="550"/>
      <c r="SLV352" s="545"/>
      <c r="SLW352" s="550"/>
      <c r="SLX352" s="545"/>
      <c r="SLY352" s="550"/>
      <c r="SLZ352" s="545"/>
      <c r="SMA352" s="550"/>
      <c r="SMB352" s="545"/>
      <c r="SMC352" s="550"/>
      <c r="SMD352" s="545"/>
      <c r="SME352" s="550"/>
      <c r="SMF352" s="545"/>
      <c r="SMG352" s="550"/>
      <c r="SMH352" s="545"/>
      <c r="SMI352" s="550"/>
      <c r="SMJ352" s="545"/>
      <c r="SMK352" s="550"/>
      <c r="SML352" s="545"/>
      <c r="SMM352" s="550"/>
      <c r="SMN352" s="545"/>
      <c r="SMO352" s="550"/>
      <c r="SMP352" s="545"/>
      <c r="SMQ352" s="550"/>
      <c r="SMR352" s="545"/>
      <c r="SMS352" s="550"/>
      <c r="SMT352" s="545"/>
      <c r="SMU352" s="550"/>
      <c r="SMV352" s="545"/>
      <c r="SMW352" s="550"/>
      <c r="SMX352" s="545"/>
      <c r="SMY352" s="550"/>
      <c r="SMZ352" s="545"/>
      <c r="SNA352" s="550"/>
      <c r="SNB352" s="545"/>
      <c r="SNC352" s="550"/>
      <c r="SND352" s="545"/>
      <c r="SNE352" s="550"/>
      <c r="SNF352" s="545"/>
      <c r="SNG352" s="550"/>
      <c r="SNH352" s="545"/>
      <c r="SNI352" s="550"/>
      <c r="SNJ352" s="545"/>
      <c r="SNK352" s="550"/>
      <c r="SNL352" s="545"/>
      <c r="SNM352" s="550"/>
      <c r="SNN352" s="545"/>
      <c r="SNO352" s="550"/>
      <c r="SNP352" s="545"/>
      <c r="SNQ352" s="550"/>
      <c r="SNR352" s="545"/>
      <c r="SNS352" s="550"/>
      <c r="SNT352" s="545"/>
      <c r="SNU352" s="550"/>
      <c r="SNV352" s="545"/>
      <c r="SNW352" s="550"/>
      <c r="SNX352" s="545"/>
      <c r="SNY352" s="550"/>
      <c r="SNZ352" s="545"/>
      <c r="SOA352" s="550"/>
      <c r="SOB352" s="545"/>
      <c r="SOC352" s="550"/>
      <c r="SOD352" s="545"/>
      <c r="SOE352" s="550"/>
      <c r="SOF352" s="545"/>
      <c r="SOG352" s="550"/>
      <c r="SOH352" s="545"/>
      <c r="SOI352" s="550"/>
      <c r="SOJ352" s="545"/>
      <c r="SOK352" s="550"/>
      <c r="SOL352" s="545"/>
      <c r="SOM352" s="550"/>
      <c r="SON352" s="545"/>
      <c r="SOO352" s="550"/>
      <c r="SOP352" s="545"/>
      <c r="SOQ352" s="550"/>
      <c r="SOR352" s="545"/>
      <c r="SOS352" s="550"/>
      <c r="SOT352" s="545"/>
      <c r="SOU352" s="550"/>
      <c r="SOV352" s="545"/>
      <c r="SOW352" s="550"/>
      <c r="SOX352" s="545"/>
      <c r="SOY352" s="550"/>
      <c r="SOZ352" s="545"/>
      <c r="SPA352" s="550"/>
      <c r="SPB352" s="545"/>
      <c r="SPC352" s="550"/>
      <c r="SPD352" s="545"/>
      <c r="SPE352" s="550"/>
      <c r="SPF352" s="545"/>
      <c r="SPG352" s="550"/>
      <c r="SPH352" s="545"/>
      <c r="SPI352" s="550"/>
      <c r="SPJ352" s="545"/>
      <c r="SPK352" s="550"/>
      <c r="SPL352" s="545"/>
      <c r="SPM352" s="550"/>
      <c r="SPN352" s="545"/>
      <c r="SPO352" s="550"/>
      <c r="SPP352" s="545"/>
      <c r="SPQ352" s="550"/>
      <c r="SPR352" s="545"/>
      <c r="SPS352" s="550"/>
      <c r="SPT352" s="545"/>
      <c r="SPU352" s="550"/>
      <c r="SPV352" s="545"/>
      <c r="SPW352" s="550"/>
      <c r="SPX352" s="545"/>
      <c r="SPY352" s="550"/>
      <c r="SPZ352" s="545"/>
      <c r="SQA352" s="550"/>
      <c r="SQB352" s="545"/>
      <c r="SQC352" s="550"/>
      <c r="SQD352" s="545"/>
      <c r="SQE352" s="550"/>
      <c r="SQF352" s="545"/>
      <c r="SQG352" s="550"/>
      <c r="SQH352" s="545"/>
      <c r="SQI352" s="550"/>
      <c r="SQJ352" s="545"/>
      <c r="SQK352" s="550"/>
      <c r="SQL352" s="545"/>
      <c r="SQM352" s="550"/>
      <c r="SQN352" s="545"/>
      <c r="SQO352" s="550"/>
      <c r="SQP352" s="545"/>
      <c r="SQQ352" s="550"/>
      <c r="SQR352" s="545"/>
      <c r="SQS352" s="550"/>
      <c r="SQT352" s="545"/>
      <c r="SQU352" s="550"/>
      <c r="SQV352" s="545"/>
      <c r="SQW352" s="550"/>
      <c r="SQX352" s="545"/>
      <c r="SQY352" s="550"/>
      <c r="SQZ352" s="545"/>
      <c r="SRA352" s="550"/>
      <c r="SRB352" s="545"/>
      <c r="SRC352" s="550"/>
      <c r="SRD352" s="545"/>
      <c r="SRE352" s="550"/>
      <c r="SRF352" s="545"/>
      <c r="SRG352" s="550"/>
      <c r="SRH352" s="545"/>
      <c r="SRI352" s="550"/>
      <c r="SRJ352" s="545"/>
      <c r="SRK352" s="550"/>
      <c r="SRL352" s="545"/>
      <c r="SRM352" s="550"/>
      <c r="SRN352" s="545"/>
      <c r="SRO352" s="550"/>
      <c r="SRP352" s="545"/>
      <c r="SRQ352" s="550"/>
      <c r="SRR352" s="545"/>
      <c r="SRS352" s="550"/>
      <c r="SRT352" s="545"/>
      <c r="SRU352" s="550"/>
      <c r="SRV352" s="545"/>
      <c r="SRW352" s="550"/>
      <c r="SRX352" s="545"/>
      <c r="SRY352" s="550"/>
      <c r="SRZ352" s="545"/>
      <c r="SSA352" s="550"/>
      <c r="SSB352" s="545"/>
      <c r="SSC352" s="550"/>
      <c r="SSD352" s="545"/>
      <c r="SSE352" s="550"/>
      <c r="SSF352" s="545"/>
      <c r="SSG352" s="550"/>
      <c r="SSH352" s="545"/>
      <c r="SSI352" s="550"/>
      <c r="SSJ352" s="545"/>
      <c r="SSK352" s="550"/>
      <c r="SSL352" s="545"/>
      <c r="SSM352" s="550"/>
      <c r="SSN352" s="545"/>
      <c r="SSO352" s="550"/>
      <c r="SSP352" s="545"/>
      <c r="SSQ352" s="550"/>
      <c r="SSR352" s="545"/>
      <c r="SSS352" s="550"/>
      <c r="SST352" s="545"/>
      <c r="SSU352" s="550"/>
      <c r="SSV352" s="545"/>
      <c r="SSW352" s="550"/>
      <c r="SSX352" s="545"/>
      <c r="SSY352" s="550"/>
      <c r="SSZ352" s="545"/>
      <c r="STA352" s="550"/>
      <c r="STB352" s="545"/>
      <c r="STC352" s="550"/>
      <c r="STD352" s="545"/>
      <c r="STE352" s="550"/>
      <c r="STF352" s="545"/>
      <c r="STG352" s="550"/>
      <c r="STH352" s="545"/>
      <c r="STI352" s="550"/>
      <c r="STJ352" s="545"/>
      <c r="STK352" s="550"/>
      <c r="STL352" s="545"/>
      <c r="STM352" s="550"/>
      <c r="STN352" s="545"/>
      <c r="STO352" s="550"/>
      <c r="STP352" s="545"/>
      <c r="STQ352" s="550"/>
      <c r="STR352" s="545"/>
      <c r="STS352" s="550"/>
      <c r="STT352" s="545"/>
      <c r="STU352" s="550"/>
      <c r="STV352" s="545"/>
      <c r="STW352" s="550"/>
      <c r="STX352" s="545"/>
      <c r="STY352" s="550"/>
      <c r="STZ352" s="545"/>
      <c r="SUA352" s="550"/>
      <c r="SUB352" s="545"/>
      <c r="SUC352" s="550"/>
      <c r="SUD352" s="545"/>
      <c r="SUE352" s="550"/>
      <c r="SUF352" s="545"/>
      <c r="SUG352" s="550"/>
      <c r="SUH352" s="545"/>
      <c r="SUI352" s="550"/>
      <c r="SUJ352" s="545"/>
      <c r="SUK352" s="550"/>
      <c r="SUL352" s="545"/>
      <c r="SUM352" s="550"/>
      <c r="SUN352" s="545"/>
      <c r="SUO352" s="550"/>
      <c r="SUP352" s="545"/>
      <c r="SUQ352" s="550"/>
      <c r="SUR352" s="545"/>
      <c r="SUS352" s="550"/>
      <c r="SUT352" s="545"/>
      <c r="SUU352" s="550"/>
      <c r="SUV352" s="545"/>
      <c r="SUW352" s="550"/>
      <c r="SUX352" s="545"/>
      <c r="SUY352" s="550"/>
      <c r="SUZ352" s="545"/>
      <c r="SVA352" s="550"/>
      <c r="SVB352" s="545"/>
      <c r="SVC352" s="550"/>
      <c r="SVD352" s="545"/>
      <c r="SVE352" s="550"/>
      <c r="SVF352" s="545"/>
      <c r="SVG352" s="550"/>
      <c r="SVH352" s="545"/>
      <c r="SVI352" s="550"/>
      <c r="SVJ352" s="545"/>
      <c r="SVK352" s="550"/>
      <c r="SVL352" s="545"/>
      <c r="SVM352" s="550"/>
      <c r="SVN352" s="545"/>
      <c r="SVO352" s="550"/>
      <c r="SVP352" s="545"/>
      <c r="SVQ352" s="550"/>
      <c r="SVR352" s="545"/>
      <c r="SVS352" s="550"/>
      <c r="SVT352" s="545"/>
      <c r="SVU352" s="550"/>
      <c r="SVV352" s="545"/>
      <c r="SVW352" s="550"/>
      <c r="SVX352" s="545"/>
      <c r="SVY352" s="550"/>
      <c r="SVZ352" s="545"/>
      <c r="SWA352" s="550"/>
      <c r="SWB352" s="545"/>
      <c r="SWC352" s="550"/>
      <c r="SWD352" s="545"/>
      <c r="SWE352" s="550"/>
      <c r="SWF352" s="545"/>
      <c r="SWG352" s="550"/>
      <c r="SWH352" s="545"/>
      <c r="SWI352" s="550"/>
      <c r="SWJ352" s="545"/>
      <c r="SWK352" s="550"/>
      <c r="SWL352" s="545"/>
      <c r="SWM352" s="550"/>
      <c r="SWN352" s="545"/>
      <c r="SWO352" s="550"/>
      <c r="SWP352" s="545"/>
      <c r="SWQ352" s="550"/>
      <c r="SWR352" s="545"/>
      <c r="SWS352" s="550"/>
      <c r="SWT352" s="545"/>
      <c r="SWU352" s="550"/>
      <c r="SWV352" s="545"/>
      <c r="SWW352" s="550"/>
      <c r="SWX352" s="545"/>
      <c r="SWY352" s="550"/>
      <c r="SWZ352" s="545"/>
      <c r="SXA352" s="550"/>
      <c r="SXB352" s="545"/>
      <c r="SXC352" s="550"/>
      <c r="SXD352" s="545"/>
      <c r="SXE352" s="550"/>
      <c r="SXF352" s="545"/>
      <c r="SXG352" s="550"/>
      <c r="SXH352" s="545"/>
      <c r="SXI352" s="550"/>
      <c r="SXJ352" s="545"/>
      <c r="SXK352" s="550"/>
      <c r="SXL352" s="545"/>
      <c r="SXM352" s="550"/>
      <c r="SXN352" s="545"/>
      <c r="SXO352" s="550"/>
      <c r="SXP352" s="545"/>
      <c r="SXQ352" s="550"/>
      <c r="SXR352" s="545"/>
      <c r="SXS352" s="550"/>
      <c r="SXT352" s="545"/>
      <c r="SXU352" s="550"/>
      <c r="SXV352" s="545"/>
      <c r="SXW352" s="550"/>
      <c r="SXX352" s="545"/>
      <c r="SXY352" s="550"/>
      <c r="SXZ352" s="545"/>
      <c r="SYA352" s="550"/>
      <c r="SYB352" s="545"/>
      <c r="SYC352" s="550"/>
      <c r="SYD352" s="545"/>
      <c r="SYE352" s="550"/>
      <c r="SYF352" s="545"/>
      <c r="SYG352" s="550"/>
      <c r="SYH352" s="545"/>
      <c r="SYI352" s="550"/>
      <c r="SYJ352" s="545"/>
      <c r="SYK352" s="550"/>
      <c r="SYL352" s="545"/>
      <c r="SYM352" s="550"/>
      <c r="SYN352" s="545"/>
      <c r="SYO352" s="550"/>
      <c r="SYP352" s="545"/>
      <c r="SYQ352" s="550"/>
      <c r="SYR352" s="545"/>
      <c r="SYS352" s="550"/>
      <c r="SYT352" s="545"/>
      <c r="SYU352" s="550"/>
      <c r="SYV352" s="545"/>
      <c r="SYW352" s="550"/>
      <c r="SYX352" s="545"/>
      <c r="SYY352" s="550"/>
      <c r="SYZ352" s="545"/>
      <c r="SZA352" s="550"/>
      <c r="SZB352" s="545"/>
      <c r="SZC352" s="550"/>
      <c r="SZD352" s="545"/>
      <c r="SZE352" s="550"/>
      <c r="SZF352" s="545"/>
      <c r="SZG352" s="550"/>
      <c r="SZH352" s="545"/>
      <c r="SZI352" s="550"/>
      <c r="SZJ352" s="545"/>
      <c r="SZK352" s="550"/>
      <c r="SZL352" s="545"/>
      <c r="SZM352" s="550"/>
      <c r="SZN352" s="545"/>
      <c r="SZO352" s="550"/>
      <c r="SZP352" s="545"/>
      <c r="SZQ352" s="550"/>
      <c r="SZR352" s="545"/>
      <c r="SZS352" s="550"/>
      <c r="SZT352" s="545"/>
      <c r="SZU352" s="550"/>
      <c r="SZV352" s="545"/>
      <c r="SZW352" s="550"/>
      <c r="SZX352" s="545"/>
      <c r="SZY352" s="550"/>
      <c r="SZZ352" s="545"/>
      <c r="TAA352" s="550"/>
      <c r="TAB352" s="545"/>
      <c r="TAC352" s="550"/>
      <c r="TAD352" s="545"/>
      <c r="TAE352" s="550"/>
      <c r="TAF352" s="545"/>
      <c r="TAG352" s="550"/>
      <c r="TAH352" s="545"/>
      <c r="TAI352" s="550"/>
      <c r="TAJ352" s="545"/>
      <c r="TAK352" s="550"/>
      <c r="TAL352" s="545"/>
      <c r="TAM352" s="550"/>
      <c r="TAN352" s="545"/>
      <c r="TAO352" s="550"/>
      <c r="TAP352" s="545"/>
      <c r="TAQ352" s="550"/>
      <c r="TAR352" s="545"/>
      <c r="TAS352" s="550"/>
      <c r="TAT352" s="545"/>
      <c r="TAU352" s="550"/>
      <c r="TAV352" s="545"/>
      <c r="TAW352" s="550"/>
      <c r="TAX352" s="545"/>
      <c r="TAY352" s="550"/>
      <c r="TAZ352" s="545"/>
      <c r="TBA352" s="550"/>
      <c r="TBB352" s="545"/>
      <c r="TBC352" s="550"/>
      <c r="TBD352" s="545"/>
      <c r="TBE352" s="550"/>
      <c r="TBF352" s="545"/>
      <c r="TBG352" s="550"/>
      <c r="TBH352" s="545"/>
      <c r="TBI352" s="550"/>
      <c r="TBJ352" s="545"/>
      <c r="TBK352" s="550"/>
      <c r="TBL352" s="545"/>
      <c r="TBM352" s="550"/>
      <c r="TBN352" s="545"/>
      <c r="TBO352" s="550"/>
      <c r="TBP352" s="545"/>
      <c r="TBQ352" s="550"/>
      <c r="TBR352" s="545"/>
      <c r="TBS352" s="550"/>
      <c r="TBT352" s="545"/>
      <c r="TBU352" s="550"/>
      <c r="TBV352" s="545"/>
      <c r="TBW352" s="550"/>
      <c r="TBX352" s="545"/>
      <c r="TBY352" s="550"/>
      <c r="TBZ352" s="545"/>
      <c r="TCA352" s="550"/>
      <c r="TCB352" s="545"/>
      <c r="TCC352" s="550"/>
      <c r="TCD352" s="545"/>
      <c r="TCE352" s="550"/>
      <c r="TCF352" s="545"/>
      <c r="TCG352" s="550"/>
      <c r="TCH352" s="545"/>
      <c r="TCI352" s="550"/>
      <c r="TCJ352" s="545"/>
      <c r="TCK352" s="550"/>
      <c r="TCL352" s="545"/>
      <c r="TCM352" s="550"/>
      <c r="TCN352" s="545"/>
      <c r="TCO352" s="550"/>
      <c r="TCP352" s="545"/>
      <c r="TCQ352" s="550"/>
      <c r="TCR352" s="545"/>
      <c r="TCS352" s="550"/>
      <c r="TCT352" s="545"/>
      <c r="TCU352" s="550"/>
      <c r="TCV352" s="545"/>
      <c r="TCW352" s="550"/>
      <c r="TCX352" s="545"/>
      <c r="TCY352" s="550"/>
      <c r="TCZ352" s="545"/>
      <c r="TDA352" s="550"/>
      <c r="TDB352" s="545"/>
      <c r="TDC352" s="550"/>
      <c r="TDD352" s="545"/>
      <c r="TDE352" s="550"/>
      <c r="TDF352" s="545"/>
      <c r="TDG352" s="550"/>
      <c r="TDH352" s="545"/>
      <c r="TDI352" s="550"/>
      <c r="TDJ352" s="545"/>
      <c r="TDK352" s="550"/>
      <c r="TDL352" s="545"/>
      <c r="TDM352" s="550"/>
      <c r="TDN352" s="545"/>
      <c r="TDO352" s="550"/>
      <c r="TDP352" s="545"/>
      <c r="TDQ352" s="550"/>
      <c r="TDR352" s="545"/>
      <c r="TDS352" s="550"/>
      <c r="TDT352" s="545"/>
      <c r="TDU352" s="550"/>
      <c r="TDV352" s="545"/>
      <c r="TDW352" s="550"/>
      <c r="TDX352" s="545"/>
      <c r="TDY352" s="550"/>
      <c r="TDZ352" s="545"/>
      <c r="TEA352" s="550"/>
      <c r="TEB352" s="545"/>
      <c r="TEC352" s="550"/>
      <c r="TED352" s="545"/>
      <c r="TEE352" s="550"/>
      <c r="TEF352" s="545"/>
      <c r="TEG352" s="550"/>
      <c r="TEH352" s="545"/>
      <c r="TEI352" s="550"/>
      <c r="TEJ352" s="545"/>
      <c r="TEK352" s="550"/>
      <c r="TEL352" s="545"/>
      <c r="TEM352" s="550"/>
      <c r="TEN352" s="545"/>
      <c r="TEO352" s="550"/>
      <c r="TEP352" s="545"/>
      <c r="TEQ352" s="550"/>
      <c r="TER352" s="545"/>
      <c r="TES352" s="550"/>
      <c r="TET352" s="545"/>
      <c r="TEU352" s="550"/>
      <c r="TEV352" s="545"/>
      <c r="TEW352" s="550"/>
      <c r="TEX352" s="545"/>
      <c r="TEY352" s="550"/>
      <c r="TEZ352" s="545"/>
      <c r="TFA352" s="550"/>
      <c r="TFB352" s="545"/>
      <c r="TFC352" s="550"/>
      <c r="TFD352" s="545"/>
      <c r="TFE352" s="550"/>
      <c r="TFF352" s="545"/>
      <c r="TFG352" s="550"/>
      <c r="TFH352" s="545"/>
      <c r="TFI352" s="550"/>
      <c r="TFJ352" s="545"/>
      <c r="TFK352" s="550"/>
      <c r="TFL352" s="545"/>
      <c r="TFM352" s="550"/>
      <c r="TFN352" s="545"/>
      <c r="TFO352" s="550"/>
      <c r="TFP352" s="545"/>
      <c r="TFQ352" s="550"/>
      <c r="TFR352" s="545"/>
      <c r="TFS352" s="550"/>
      <c r="TFT352" s="545"/>
      <c r="TFU352" s="550"/>
      <c r="TFV352" s="545"/>
      <c r="TFW352" s="550"/>
      <c r="TFX352" s="545"/>
      <c r="TFY352" s="550"/>
      <c r="TFZ352" s="545"/>
      <c r="TGA352" s="550"/>
      <c r="TGB352" s="545"/>
      <c r="TGC352" s="550"/>
      <c r="TGD352" s="545"/>
      <c r="TGE352" s="550"/>
      <c r="TGF352" s="545"/>
      <c r="TGG352" s="550"/>
      <c r="TGH352" s="545"/>
      <c r="TGI352" s="550"/>
      <c r="TGJ352" s="545"/>
      <c r="TGK352" s="550"/>
      <c r="TGL352" s="545"/>
      <c r="TGM352" s="550"/>
      <c r="TGN352" s="545"/>
      <c r="TGO352" s="550"/>
      <c r="TGP352" s="545"/>
      <c r="TGQ352" s="550"/>
      <c r="TGR352" s="545"/>
      <c r="TGS352" s="550"/>
      <c r="TGT352" s="545"/>
      <c r="TGU352" s="550"/>
      <c r="TGV352" s="545"/>
      <c r="TGW352" s="550"/>
      <c r="TGX352" s="545"/>
      <c r="TGY352" s="550"/>
      <c r="TGZ352" s="545"/>
      <c r="THA352" s="550"/>
      <c r="THB352" s="545"/>
      <c r="THC352" s="550"/>
      <c r="THD352" s="545"/>
      <c r="THE352" s="550"/>
      <c r="THF352" s="545"/>
      <c r="THG352" s="550"/>
      <c r="THH352" s="545"/>
      <c r="THI352" s="550"/>
      <c r="THJ352" s="545"/>
      <c r="THK352" s="550"/>
      <c r="THL352" s="545"/>
      <c r="THM352" s="550"/>
      <c r="THN352" s="545"/>
      <c r="THO352" s="550"/>
      <c r="THP352" s="545"/>
      <c r="THQ352" s="550"/>
      <c r="THR352" s="545"/>
      <c r="THS352" s="550"/>
      <c r="THT352" s="545"/>
      <c r="THU352" s="550"/>
      <c r="THV352" s="545"/>
      <c r="THW352" s="550"/>
      <c r="THX352" s="545"/>
      <c r="THY352" s="550"/>
      <c r="THZ352" s="545"/>
      <c r="TIA352" s="550"/>
      <c r="TIB352" s="545"/>
      <c r="TIC352" s="550"/>
      <c r="TID352" s="545"/>
      <c r="TIE352" s="550"/>
      <c r="TIF352" s="545"/>
      <c r="TIG352" s="550"/>
      <c r="TIH352" s="545"/>
      <c r="TII352" s="550"/>
      <c r="TIJ352" s="545"/>
      <c r="TIK352" s="550"/>
      <c r="TIL352" s="545"/>
      <c r="TIM352" s="550"/>
      <c r="TIN352" s="545"/>
      <c r="TIO352" s="550"/>
      <c r="TIP352" s="545"/>
      <c r="TIQ352" s="550"/>
      <c r="TIR352" s="545"/>
      <c r="TIS352" s="550"/>
      <c r="TIT352" s="545"/>
      <c r="TIU352" s="550"/>
      <c r="TIV352" s="545"/>
      <c r="TIW352" s="550"/>
      <c r="TIX352" s="545"/>
      <c r="TIY352" s="550"/>
      <c r="TIZ352" s="545"/>
      <c r="TJA352" s="550"/>
      <c r="TJB352" s="545"/>
      <c r="TJC352" s="550"/>
      <c r="TJD352" s="545"/>
      <c r="TJE352" s="550"/>
      <c r="TJF352" s="545"/>
      <c r="TJG352" s="550"/>
      <c r="TJH352" s="545"/>
      <c r="TJI352" s="550"/>
      <c r="TJJ352" s="545"/>
      <c r="TJK352" s="550"/>
      <c r="TJL352" s="545"/>
      <c r="TJM352" s="550"/>
      <c r="TJN352" s="545"/>
      <c r="TJO352" s="550"/>
      <c r="TJP352" s="545"/>
      <c r="TJQ352" s="550"/>
      <c r="TJR352" s="545"/>
      <c r="TJS352" s="550"/>
      <c r="TJT352" s="545"/>
      <c r="TJU352" s="550"/>
      <c r="TJV352" s="545"/>
      <c r="TJW352" s="550"/>
      <c r="TJX352" s="545"/>
      <c r="TJY352" s="550"/>
      <c r="TJZ352" s="545"/>
      <c r="TKA352" s="550"/>
      <c r="TKB352" s="545"/>
      <c r="TKC352" s="550"/>
      <c r="TKD352" s="545"/>
      <c r="TKE352" s="550"/>
      <c r="TKF352" s="545"/>
      <c r="TKG352" s="550"/>
      <c r="TKH352" s="545"/>
      <c r="TKI352" s="550"/>
      <c r="TKJ352" s="545"/>
      <c r="TKK352" s="550"/>
      <c r="TKL352" s="545"/>
      <c r="TKM352" s="550"/>
      <c r="TKN352" s="545"/>
      <c r="TKO352" s="550"/>
      <c r="TKP352" s="545"/>
      <c r="TKQ352" s="550"/>
      <c r="TKR352" s="545"/>
      <c r="TKS352" s="550"/>
      <c r="TKT352" s="545"/>
      <c r="TKU352" s="550"/>
      <c r="TKV352" s="545"/>
      <c r="TKW352" s="550"/>
      <c r="TKX352" s="545"/>
      <c r="TKY352" s="550"/>
      <c r="TKZ352" s="545"/>
      <c r="TLA352" s="550"/>
      <c r="TLB352" s="545"/>
      <c r="TLC352" s="550"/>
      <c r="TLD352" s="545"/>
      <c r="TLE352" s="550"/>
      <c r="TLF352" s="545"/>
      <c r="TLG352" s="550"/>
      <c r="TLH352" s="545"/>
      <c r="TLI352" s="550"/>
      <c r="TLJ352" s="545"/>
      <c r="TLK352" s="550"/>
      <c r="TLL352" s="545"/>
      <c r="TLM352" s="550"/>
      <c r="TLN352" s="545"/>
      <c r="TLO352" s="550"/>
      <c r="TLP352" s="545"/>
      <c r="TLQ352" s="550"/>
      <c r="TLR352" s="545"/>
      <c r="TLS352" s="550"/>
      <c r="TLT352" s="545"/>
      <c r="TLU352" s="550"/>
      <c r="TLV352" s="545"/>
      <c r="TLW352" s="550"/>
      <c r="TLX352" s="545"/>
      <c r="TLY352" s="550"/>
      <c r="TLZ352" s="545"/>
      <c r="TMA352" s="550"/>
      <c r="TMB352" s="545"/>
      <c r="TMC352" s="550"/>
      <c r="TMD352" s="545"/>
      <c r="TME352" s="550"/>
      <c r="TMF352" s="545"/>
      <c r="TMG352" s="550"/>
      <c r="TMH352" s="545"/>
      <c r="TMI352" s="550"/>
      <c r="TMJ352" s="545"/>
      <c r="TMK352" s="550"/>
      <c r="TML352" s="545"/>
      <c r="TMM352" s="550"/>
      <c r="TMN352" s="545"/>
      <c r="TMO352" s="550"/>
      <c r="TMP352" s="545"/>
      <c r="TMQ352" s="550"/>
      <c r="TMR352" s="545"/>
      <c r="TMS352" s="550"/>
      <c r="TMT352" s="545"/>
      <c r="TMU352" s="550"/>
      <c r="TMV352" s="545"/>
      <c r="TMW352" s="550"/>
      <c r="TMX352" s="545"/>
      <c r="TMY352" s="550"/>
      <c r="TMZ352" s="545"/>
      <c r="TNA352" s="550"/>
      <c r="TNB352" s="545"/>
      <c r="TNC352" s="550"/>
      <c r="TND352" s="545"/>
      <c r="TNE352" s="550"/>
      <c r="TNF352" s="545"/>
      <c r="TNG352" s="550"/>
      <c r="TNH352" s="545"/>
      <c r="TNI352" s="550"/>
      <c r="TNJ352" s="545"/>
      <c r="TNK352" s="550"/>
      <c r="TNL352" s="545"/>
      <c r="TNM352" s="550"/>
      <c r="TNN352" s="545"/>
      <c r="TNO352" s="550"/>
      <c r="TNP352" s="545"/>
      <c r="TNQ352" s="550"/>
      <c r="TNR352" s="545"/>
      <c r="TNS352" s="550"/>
      <c r="TNT352" s="545"/>
      <c r="TNU352" s="550"/>
      <c r="TNV352" s="545"/>
      <c r="TNW352" s="550"/>
      <c r="TNX352" s="545"/>
      <c r="TNY352" s="550"/>
      <c r="TNZ352" s="545"/>
      <c r="TOA352" s="550"/>
      <c r="TOB352" s="545"/>
      <c r="TOC352" s="550"/>
      <c r="TOD352" s="545"/>
      <c r="TOE352" s="550"/>
      <c r="TOF352" s="545"/>
      <c r="TOG352" s="550"/>
      <c r="TOH352" s="545"/>
      <c r="TOI352" s="550"/>
      <c r="TOJ352" s="545"/>
      <c r="TOK352" s="550"/>
      <c r="TOL352" s="545"/>
      <c r="TOM352" s="550"/>
      <c r="TON352" s="545"/>
      <c r="TOO352" s="550"/>
      <c r="TOP352" s="545"/>
      <c r="TOQ352" s="550"/>
      <c r="TOR352" s="545"/>
      <c r="TOS352" s="550"/>
      <c r="TOT352" s="545"/>
      <c r="TOU352" s="550"/>
      <c r="TOV352" s="545"/>
      <c r="TOW352" s="550"/>
      <c r="TOX352" s="545"/>
      <c r="TOY352" s="550"/>
      <c r="TOZ352" s="545"/>
      <c r="TPA352" s="550"/>
      <c r="TPB352" s="545"/>
      <c r="TPC352" s="550"/>
      <c r="TPD352" s="545"/>
      <c r="TPE352" s="550"/>
      <c r="TPF352" s="545"/>
      <c r="TPG352" s="550"/>
      <c r="TPH352" s="545"/>
      <c r="TPI352" s="550"/>
      <c r="TPJ352" s="545"/>
      <c r="TPK352" s="550"/>
      <c r="TPL352" s="545"/>
      <c r="TPM352" s="550"/>
      <c r="TPN352" s="545"/>
      <c r="TPO352" s="550"/>
      <c r="TPP352" s="545"/>
      <c r="TPQ352" s="550"/>
      <c r="TPR352" s="545"/>
      <c r="TPS352" s="550"/>
      <c r="TPT352" s="545"/>
      <c r="TPU352" s="550"/>
      <c r="TPV352" s="545"/>
      <c r="TPW352" s="550"/>
      <c r="TPX352" s="545"/>
      <c r="TPY352" s="550"/>
      <c r="TPZ352" s="545"/>
      <c r="TQA352" s="550"/>
      <c r="TQB352" s="545"/>
      <c r="TQC352" s="550"/>
      <c r="TQD352" s="545"/>
      <c r="TQE352" s="550"/>
      <c r="TQF352" s="545"/>
      <c r="TQG352" s="550"/>
      <c r="TQH352" s="545"/>
      <c r="TQI352" s="550"/>
      <c r="TQJ352" s="545"/>
      <c r="TQK352" s="550"/>
      <c r="TQL352" s="545"/>
      <c r="TQM352" s="550"/>
      <c r="TQN352" s="545"/>
      <c r="TQO352" s="550"/>
      <c r="TQP352" s="545"/>
      <c r="TQQ352" s="550"/>
      <c r="TQR352" s="545"/>
      <c r="TQS352" s="550"/>
      <c r="TQT352" s="545"/>
      <c r="TQU352" s="550"/>
      <c r="TQV352" s="545"/>
      <c r="TQW352" s="550"/>
      <c r="TQX352" s="545"/>
      <c r="TQY352" s="550"/>
      <c r="TQZ352" s="545"/>
      <c r="TRA352" s="550"/>
      <c r="TRB352" s="545"/>
      <c r="TRC352" s="550"/>
      <c r="TRD352" s="545"/>
      <c r="TRE352" s="550"/>
      <c r="TRF352" s="545"/>
      <c r="TRG352" s="550"/>
      <c r="TRH352" s="545"/>
      <c r="TRI352" s="550"/>
      <c r="TRJ352" s="545"/>
      <c r="TRK352" s="550"/>
      <c r="TRL352" s="545"/>
      <c r="TRM352" s="550"/>
      <c r="TRN352" s="545"/>
      <c r="TRO352" s="550"/>
      <c r="TRP352" s="545"/>
      <c r="TRQ352" s="550"/>
      <c r="TRR352" s="545"/>
      <c r="TRS352" s="550"/>
      <c r="TRT352" s="545"/>
      <c r="TRU352" s="550"/>
      <c r="TRV352" s="545"/>
      <c r="TRW352" s="550"/>
      <c r="TRX352" s="545"/>
      <c r="TRY352" s="550"/>
      <c r="TRZ352" s="545"/>
      <c r="TSA352" s="550"/>
      <c r="TSB352" s="545"/>
      <c r="TSC352" s="550"/>
      <c r="TSD352" s="545"/>
      <c r="TSE352" s="550"/>
      <c r="TSF352" s="545"/>
      <c r="TSG352" s="550"/>
      <c r="TSH352" s="545"/>
      <c r="TSI352" s="550"/>
      <c r="TSJ352" s="545"/>
      <c r="TSK352" s="550"/>
      <c r="TSL352" s="545"/>
      <c r="TSM352" s="550"/>
      <c r="TSN352" s="545"/>
      <c r="TSO352" s="550"/>
      <c r="TSP352" s="545"/>
      <c r="TSQ352" s="550"/>
      <c r="TSR352" s="545"/>
      <c r="TSS352" s="550"/>
      <c r="TST352" s="545"/>
      <c r="TSU352" s="550"/>
      <c r="TSV352" s="545"/>
      <c r="TSW352" s="550"/>
      <c r="TSX352" s="545"/>
      <c r="TSY352" s="550"/>
      <c r="TSZ352" s="545"/>
      <c r="TTA352" s="550"/>
      <c r="TTB352" s="545"/>
      <c r="TTC352" s="550"/>
      <c r="TTD352" s="545"/>
      <c r="TTE352" s="550"/>
      <c r="TTF352" s="545"/>
      <c r="TTG352" s="550"/>
      <c r="TTH352" s="545"/>
      <c r="TTI352" s="550"/>
      <c r="TTJ352" s="545"/>
      <c r="TTK352" s="550"/>
      <c r="TTL352" s="545"/>
      <c r="TTM352" s="550"/>
      <c r="TTN352" s="545"/>
      <c r="TTO352" s="550"/>
      <c r="TTP352" s="545"/>
      <c r="TTQ352" s="550"/>
      <c r="TTR352" s="545"/>
      <c r="TTS352" s="550"/>
      <c r="TTT352" s="545"/>
      <c r="TTU352" s="550"/>
      <c r="TTV352" s="545"/>
      <c r="TTW352" s="550"/>
      <c r="TTX352" s="545"/>
      <c r="TTY352" s="550"/>
      <c r="TTZ352" s="545"/>
      <c r="TUA352" s="550"/>
      <c r="TUB352" s="545"/>
      <c r="TUC352" s="550"/>
      <c r="TUD352" s="545"/>
      <c r="TUE352" s="550"/>
      <c r="TUF352" s="545"/>
      <c r="TUG352" s="550"/>
      <c r="TUH352" s="545"/>
      <c r="TUI352" s="550"/>
      <c r="TUJ352" s="545"/>
      <c r="TUK352" s="550"/>
      <c r="TUL352" s="545"/>
      <c r="TUM352" s="550"/>
      <c r="TUN352" s="545"/>
      <c r="TUO352" s="550"/>
      <c r="TUP352" s="545"/>
      <c r="TUQ352" s="550"/>
      <c r="TUR352" s="545"/>
      <c r="TUS352" s="550"/>
      <c r="TUT352" s="545"/>
      <c r="TUU352" s="550"/>
      <c r="TUV352" s="545"/>
      <c r="TUW352" s="550"/>
      <c r="TUX352" s="545"/>
      <c r="TUY352" s="550"/>
      <c r="TUZ352" s="545"/>
      <c r="TVA352" s="550"/>
      <c r="TVB352" s="545"/>
      <c r="TVC352" s="550"/>
      <c r="TVD352" s="545"/>
      <c r="TVE352" s="550"/>
      <c r="TVF352" s="545"/>
      <c r="TVG352" s="550"/>
      <c r="TVH352" s="545"/>
      <c r="TVI352" s="550"/>
      <c r="TVJ352" s="545"/>
      <c r="TVK352" s="550"/>
      <c r="TVL352" s="545"/>
      <c r="TVM352" s="550"/>
      <c r="TVN352" s="545"/>
      <c r="TVO352" s="550"/>
      <c r="TVP352" s="545"/>
      <c r="TVQ352" s="550"/>
      <c r="TVR352" s="545"/>
      <c r="TVS352" s="550"/>
      <c r="TVT352" s="545"/>
      <c r="TVU352" s="550"/>
      <c r="TVV352" s="545"/>
      <c r="TVW352" s="550"/>
      <c r="TVX352" s="545"/>
      <c r="TVY352" s="550"/>
      <c r="TVZ352" s="545"/>
      <c r="TWA352" s="550"/>
      <c r="TWB352" s="545"/>
      <c r="TWC352" s="550"/>
      <c r="TWD352" s="545"/>
      <c r="TWE352" s="550"/>
      <c r="TWF352" s="545"/>
      <c r="TWG352" s="550"/>
      <c r="TWH352" s="545"/>
      <c r="TWI352" s="550"/>
      <c r="TWJ352" s="545"/>
      <c r="TWK352" s="550"/>
      <c r="TWL352" s="545"/>
      <c r="TWM352" s="550"/>
      <c r="TWN352" s="545"/>
      <c r="TWO352" s="550"/>
      <c r="TWP352" s="545"/>
      <c r="TWQ352" s="550"/>
      <c r="TWR352" s="545"/>
      <c r="TWS352" s="550"/>
      <c r="TWT352" s="545"/>
      <c r="TWU352" s="550"/>
      <c r="TWV352" s="545"/>
      <c r="TWW352" s="550"/>
      <c r="TWX352" s="545"/>
      <c r="TWY352" s="550"/>
      <c r="TWZ352" s="545"/>
      <c r="TXA352" s="550"/>
      <c r="TXB352" s="545"/>
      <c r="TXC352" s="550"/>
      <c r="TXD352" s="545"/>
      <c r="TXE352" s="550"/>
      <c r="TXF352" s="545"/>
      <c r="TXG352" s="550"/>
      <c r="TXH352" s="545"/>
      <c r="TXI352" s="550"/>
      <c r="TXJ352" s="545"/>
      <c r="TXK352" s="550"/>
      <c r="TXL352" s="545"/>
      <c r="TXM352" s="550"/>
      <c r="TXN352" s="545"/>
      <c r="TXO352" s="550"/>
      <c r="TXP352" s="545"/>
      <c r="TXQ352" s="550"/>
      <c r="TXR352" s="545"/>
      <c r="TXS352" s="550"/>
      <c r="TXT352" s="545"/>
      <c r="TXU352" s="550"/>
      <c r="TXV352" s="545"/>
      <c r="TXW352" s="550"/>
      <c r="TXX352" s="545"/>
      <c r="TXY352" s="550"/>
      <c r="TXZ352" s="545"/>
      <c r="TYA352" s="550"/>
      <c r="TYB352" s="545"/>
      <c r="TYC352" s="550"/>
      <c r="TYD352" s="545"/>
      <c r="TYE352" s="550"/>
      <c r="TYF352" s="545"/>
      <c r="TYG352" s="550"/>
      <c r="TYH352" s="545"/>
      <c r="TYI352" s="550"/>
      <c r="TYJ352" s="545"/>
      <c r="TYK352" s="550"/>
      <c r="TYL352" s="545"/>
      <c r="TYM352" s="550"/>
      <c r="TYN352" s="545"/>
      <c r="TYO352" s="550"/>
      <c r="TYP352" s="545"/>
      <c r="TYQ352" s="550"/>
      <c r="TYR352" s="545"/>
      <c r="TYS352" s="550"/>
      <c r="TYT352" s="545"/>
      <c r="TYU352" s="550"/>
      <c r="TYV352" s="545"/>
      <c r="TYW352" s="550"/>
      <c r="TYX352" s="545"/>
      <c r="TYY352" s="550"/>
      <c r="TYZ352" s="545"/>
      <c r="TZA352" s="550"/>
      <c r="TZB352" s="545"/>
      <c r="TZC352" s="550"/>
      <c r="TZD352" s="545"/>
      <c r="TZE352" s="550"/>
      <c r="TZF352" s="545"/>
      <c r="TZG352" s="550"/>
      <c r="TZH352" s="545"/>
      <c r="TZI352" s="550"/>
      <c r="TZJ352" s="545"/>
      <c r="TZK352" s="550"/>
      <c r="TZL352" s="545"/>
      <c r="TZM352" s="550"/>
      <c r="TZN352" s="545"/>
      <c r="TZO352" s="550"/>
      <c r="TZP352" s="545"/>
      <c r="TZQ352" s="550"/>
      <c r="TZR352" s="545"/>
      <c r="TZS352" s="550"/>
      <c r="TZT352" s="545"/>
      <c r="TZU352" s="550"/>
      <c r="TZV352" s="545"/>
      <c r="TZW352" s="550"/>
      <c r="TZX352" s="545"/>
      <c r="TZY352" s="550"/>
      <c r="TZZ352" s="545"/>
      <c r="UAA352" s="550"/>
      <c r="UAB352" s="545"/>
      <c r="UAC352" s="550"/>
      <c r="UAD352" s="545"/>
      <c r="UAE352" s="550"/>
      <c r="UAF352" s="545"/>
      <c r="UAG352" s="550"/>
      <c r="UAH352" s="545"/>
      <c r="UAI352" s="550"/>
      <c r="UAJ352" s="545"/>
      <c r="UAK352" s="550"/>
      <c r="UAL352" s="545"/>
      <c r="UAM352" s="550"/>
      <c r="UAN352" s="545"/>
      <c r="UAO352" s="550"/>
      <c r="UAP352" s="545"/>
      <c r="UAQ352" s="550"/>
      <c r="UAR352" s="545"/>
      <c r="UAS352" s="550"/>
      <c r="UAT352" s="545"/>
      <c r="UAU352" s="550"/>
      <c r="UAV352" s="545"/>
      <c r="UAW352" s="550"/>
      <c r="UAX352" s="545"/>
      <c r="UAY352" s="550"/>
      <c r="UAZ352" s="545"/>
      <c r="UBA352" s="550"/>
      <c r="UBB352" s="545"/>
      <c r="UBC352" s="550"/>
      <c r="UBD352" s="545"/>
      <c r="UBE352" s="550"/>
      <c r="UBF352" s="545"/>
      <c r="UBG352" s="550"/>
      <c r="UBH352" s="545"/>
      <c r="UBI352" s="550"/>
      <c r="UBJ352" s="545"/>
      <c r="UBK352" s="550"/>
      <c r="UBL352" s="545"/>
      <c r="UBM352" s="550"/>
      <c r="UBN352" s="545"/>
      <c r="UBO352" s="550"/>
      <c r="UBP352" s="545"/>
      <c r="UBQ352" s="550"/>
      <c r="UBR352" s="545"/>
      <c r="UBS352" s="550"/>
      <c r="UBT352" s="545"/>
      <c r="UBU352" s="550"/>
      <c r="UBV352" s="545"/>
      <c r="UBW352" s="550"/>
      <c r="UBX352" s="545"/>
      <c r="UBY352" s="550"/>
      <c r="UBZ352" s="545"/>
      <c r="UCA352" s="550"/>
      <c r="UCB352" s="545"/>
      <c r="UCC352" s="550"/>
      <c r="UCD352" s="545"/>
      <c r="UCE352" s="550"/>
      <c r="UCF352" s="545"/>
      <c r="UCG352" s="550"/>
      <c r="UCH352" s="545"/>
      <c r="UCI352" s="550"/>
      <c r="UCJ352" s="545"/>
      <c r="UCK352" s="550"/>
      <c r="UCL352" s="545"/>
      <c r="UCM352" s="550"/>
      <c r="UCN352" s="545"/>
      <c r="UCO352" s="550"/>
      <c r="UCP352" s="545"/>
      <c r="UCQ352" s="550"/>
      <c r="UCR352" s="545"/>
      <c r="UCS352" s="550"/>
      <c r="UCT352" s="545"/>
      <c r="UCU352" s="550"/>
      <c r="UCV352" s="545"/>
      <c r="UCW352" s="550"/>
      <c r="UCX352" s="545"/>
      <c r="UCY352" s="550"/>
      <c r="UCZ352" s="545"/>
      <c r="UDA352" s="550"/>
      <c r="UDB352" s="545"/>
      <c r="UDC352" s="550"/>
      <c r="UDD352" s="545"/>
      <c r="UDE352" s="550"/>
      <c r="UDF352" s="545"/>
      <c r="UDG352" s="550"/>
      <c r="UDH352" s="545"/>
      <c r="UDI352" s="550"/>
      <c r="UDJ352" s="545"/>
      <c r="UDK352" s="550"/>
      <c r="UDL352" s="545"/>
      <c r="UDM352" s="550"/>
      <c r="UDN352" s="545"/>
      <c r="UDO352" s="550"/>
      <c r="UDP352" s="545"/>
      <c r="UDQ352" s="550"/>
      <c r="UDR352" s="545"/>
      <c r="UDS352" s="550"/>
      <c r="UDT352" s="545"/>
      <c r="UDU352" s="550"/>
      <c r="UDV352" s="545"/>
      <c r="UDW352" s="550"/>
      <c r="UDX352" s="545"/>
      <c r="UDY352" s="550"/>
      <c r="UDZ352" s="545"/>
      <c r="UEA352" s="550"/>
      <c r="UEB352" s="545"/>
      <c r="UEC352" s="550"/>
      <c r="UED352" s="545"/>
      <c r="UEE352" s="550"/>
      <c r="UEF352" s="545"/>
      <c r="UEG352" s="550"/>
      <c r="UEH352" s="545"/>
      <c r="UEI352" s="550"/>
      <c r="UEJ352" s="545"/>
      <c r="UEK352" s="550"/>
      <c r="UEL352" s="545"/>
      <c r="UEM352" s="550"/>
      <c r="UEN352" s="545"/>
      <c r="UEO352" s="550"/>
      <c r="UEP352" s="545"/>
      <c r="UEQ352" s="550"/>
      <c r="UER352" s="545"/>
      <c r="UES352" s="550"/>
      <c r="UET352" s="545"/>
      <c r="UEU352" s="550"/>
      <c r="UEV352" s="545"/>
      <c r="UEW352" s="550"/>
      <c r="UEX352" s="545"/>
      <c r="UEY352" s="550"/>
      <c r="UEZ352" s="545"/>
      <c r="UFA352" s="550"/>
      <c r="UFB352" s="545"/>
      <c r="UFC352" s="550"/>
      <c r="UFD352" s="545"/>
      <c r="UFE352" s="550"/>
      <c r="UFF352" s="545"/>
      <c r="UFG352" s="550"/>
      <c r="UFH352" s="545"/>
      <c r="UFI352" s="550"/>
      <c r="UFJ352" s="545"/>
      <c r="UFK352" s="550"/>
      <c r="UFL352" s="545"/>
      <c r="UFM352" s="550"/>
      <c r="UFN352" s="545"/>
      <c r="UFO352" s="550"/>
      <c r="UFP352" s="545"/>
      <c r="UFQ352" s="550"/>
      <c r="UFR352" s="545"/>
      <c r="UFS352" s="550"/>
      <c r="UFT352" s="545"/>
      <c r="UFU352" s="550"/>
      <c r="UFV352" s="545"/>
      <c r="UFW352" s="550"/>
      <c r="UFX352" s="545"/>
      <c r="UFY352" s="550"/>
      <c r="UFZ352" s="545"/>
      <c r="UGA352" s="550"/>
      <c r="UGB352" s="545"/>
      <c r="UGC352" s="550"/>
      <c r="UGD352" s="545"/>
      <c r="UGE352" s="550"/>
      <c r="UGF352" s="545"/>
      <c r="UGG352" s="550"/>
      <c r="UGH352" s="545"/>
      <c r="UGI352" s="550"/>
      <c r="UGJ352" s="545"/>
      <c r="UGK352" s="550"/>
      <c r="UGL352" s="545"/>
      <c r="UGM352" s="550"/>
      <c r="UGN352" s="545"/>
      <c r="UGO352" s="550"/>
      <c r="UGP352" s="545"/>
      <c r="UGQ352" s="550"/>
      <c r="UGR352" s="545"/>
      <c r="UGS352" s="550"/>
      <c r="UGT352" s="545"/>
      <c r="UGU352" s="550"/>
      <c r="UGV352" s="545"/>
      <c r="UGW352" s="550"/>
      <c r="UGX352" s="545"/>
      <c r="UGY352" s="550"/>
      <c r="UGZ352" s="545"/>
      <c r="UHA352" s="550"/>
      <c r="UHB352" s="545"/>
      <c r="UHC352" s="550"/>
      <c r="UHD352" s="545"/>
      <c r="UHE352" s="550"/>
      <c r="UHF352" s="545"/>
      <c r="UHG352" s="550"/>
      <c r="UHH352" s="545"/>
      <c r="UHI352" s="550"/>
      <c r="UHJ352" s="545"/>
      <c r="UHK352" s="550"/>
      <c r="UHL352" s="545"/>
      <c r="UHM352" s="550"/>
      <c r="UHN352" s="545"/>
      <c r="UHO352" s="550"/>
      <c r="UHP352" s="545"/>
      <c r="UHQ352" s="550"/>
      <c r="UHR352" s="545"/>
      <c r="UHS352" s="550"/>
      <c r="UHT352" s="545"/>
      <c r="UHU352" s="550"/>
      <c r="UHV352" s="545"/>
      <c r="UHW352" s="550"/>
      <c r="UHX352" s="545"/>
      <c r="UHY352" s="550"/>
      <c r="UHZ352" s="545"/>
      <c r="UIA352" s="550"/>
      <c r="UIB352" s="545"/>
      <c r="UIC352" s="550"/>
      <c r="UID352" s="545"/>
      <c r="UIE352" s="550"/>
      <c r="UIF352" s="545"/>
      <c r="UIG352" s="550"/>
      <c r="UIH352" s="545"/>
      <c r="UII352" s="550"/>
      <c r="UIJ352" s="545"/>
      <c r="UIK352" s="550"/>
      <c r="UIL352" s="545"/>
      <c r="UIM352" s="550"/>
      <c r="UIN352" s="545"/>
      <c r="UIO352" s="550"/>
      <c r="UIP352" s="545"/>
      <c r="UIQ352" s="550"/>
      <c r="UIR352" s="545"/>
      <c r="UIS352" s="550"/>
      <c r="UIT352" s="545"/>
      <c r="UIU352" s="550"/>
      <c r="UIV352" s="545"/>
      <c r="UIW352" s="550"/>
      <c r="UIX352" s="545"/>
      <c r="UIY352" s="550"/>
      <c r="UIZ352" s="545"/>
      <c r="UJA352" s="550"/>
      <c r="UJB352" s="545"/>
      <c r="UJC352" s="550"/>
      <c r="UJD352" s="545"/>
      <c r="UJE352" s="550"/>
      <c r="UJF352" s="545"/>
      <c r="UJG352" s="550"/>
      <c r="UJH352" s="545"/>
      <c r="UJI352" s="550"/>
      <c r="UJJ352" s="545"/>
      <c r="UJK352" s="550"/>
      <c r="UJL352" s="545"/>
      <c r="UJM352" s="550"/>
      <c r="UJN352" s="545"/>
      <c r="UJO352" s="550"/>
      <c r="UJP352" s="545"/>
      <c r="UJQ352" s="550"/>
      <c r="UJR352" s="545"/>
      <c r="UJS352" s="550"/>
      <c r="UJT352" s="545"/>
      <c r="UJU352" s="550"/>
      <c r="UJV352" s="545"/>
      <c r="UJW352" s="550"/>
      <c r="UJX352" s="545"/>
      <c r="UJY352" s="550"/>
      <c r="UJZ352" s="545"/>
      <c r="UKA352" s="550"/>
      <c r="UKB352" s="545"/>
      <c r="UKC352" s="550"/>
      <c r="UKD352" s="545"/>
      <c r="UKE352" s="550"/>
      <c r="UKF352" s="545"/>
      <c r="UKG352" s="550"/>
      <c r="UKH352" s="545"/>
      <c r="UKI352" s="550"/>
      <c r="UKJ352" s="545"/>
      <c r="UKK352" s="550"/>
      <c r="UKL352" s="545"/>
      <c r="UKM352" s="550"/>
      <c r="UKN352" s="545"/>
      <c r="UKO352" s="550"/>
      <c r="UKP352" s="545"/>
      <c r="UKQ352" s="550"/>
      <c r="UKR352" s="545"/>
      <c r="UKS352" s="550"/>
      <c r="UKT352" s="545"/>
      <c r="UKU352" s="550"/>
      <c r="UKV352" s="545"/>
      <c r="UKW352" s="550"/>
      <c r="UKX352" s="545"/>
      <c r="UKY352" s="550"/>
      <c r="UKZ352" s="545"/>
      <c r="ULA352" s="550"/>
      <c r="ULB352" s="545"/>
      <c r="ULC352" s="550"/>
      <c r="ULD352" s="545"/>
      <c r="ULE352" s="550"/>
      <c r="ULF352" s="545"/>
      <c r="ULG352" s="550"/>
      <c r="ULH352" s="545"/>
      <c r="ULI352" s="550"/>
      <c r="ULJ352" s="545"/>
      <c r="ULK352" s="550"/>
      <c r="ULL352" s="545"/>
      <c r="ULM352" s="550"/>
      <c r="ULN352" s="545"/>
      <c r="ULO352" s="550"/>
      <c r="ULP352" s="545"/>
      <c r="ULQ352" s="550"/>
      <c r="ULR352" s="545"/>
      <c r="ULS352" s="550"/>
      <c r="ULT352" s="545"/>
      <c r="ULU352" s="550"/>
      <c r="ULV352" s="545"/>
      <c r="ULW352" s="550"/>
      <c r="ULX352" s="545"/>
      <c r="ULY352" s="550"/>
      <c r="ULZ352" s="545"/>
      <c r="UMA352" s="550"/>
      <c r="UMB352" s="545"/>
      <c r="UMC352" s="550"/>
      <c r="UMD352" s="545"/>
      <c r="UME352" s="550"/>
      <c r="UMF352" s="545"/>
      <c r="UMG352" s="550"/>
      <c r="UMH352" s="545"/>
      <c r="UMI352" s="550"/>
      <c r="UMJ352" s="545"/>
      <c r="UMK352" s="550"/>
      <c r="UML352" s="545"/>
      <c r="UMM352" s="550"/>
      <c r="UMN352" s="545"/>
      <c r="UMO352" s="550"/>
      <c r="UMP352" s="545"/>
      <c r="UMQ352" s="550"/>
      <c r="UMR352" s="545"/>
      <c r="UMS352" s="550"/>
      <c r="UMT352" s="545"/>
      <c r="UMU352" s="550"/>
      <c r="UMV352" s="545"/>
      <c r="UMW352" s="550"/>
      <c r="UMX352" s="545"/>
      <c r="UMY352" s="550"/>
      <c r="UMZ352" s="545"/>
      <c r="UNA352" s="550"/>
      <c r="UNB352" s="545"/>
      <c r="UNC352" s="550"/>
      <c r="UND352" s="545"/>
      <c r="UNE352" s="550"/>
      <c r="UNF352" s="545"/>
      <c r="UNG352" s="550"/>
      <c r="UNH352" s="545"/>
      <c r="UNI352" s="550"/>
      <c r="UNJ352" s="545"/>
      <c r="UNK352" s="550"/>
      <c r="UNL352" s="545"/>
      <c r="UNM352" s="550"/>
      <c r="UNN352" s="545"/>
      <c r="UNO352" s="550"/>
      <c r="UNP352" s="545"/>
      <c r="UNQ352" s="550"/>
      <c r="UNR352" s="545"/>
      <c r="UNS352" s="550"/>
      <c r="UNT352" s="545"/>
      <c r="UNU352" s="550"/>
      <c r="UNV352" s="545"/>
      <c r="UNW352" s="550"/>
      <c r="UNX352" s="545"/>
      <c r="UNY352" s="550"/>
      <c r="UNZ352" s="545"/>
      <c r="UOA352" s="550"/>
      <c r="UOB352" s="545"/>
      <c r="UOC352" s="550"/>
      <c r="UOD352" s="545"/>
      <c r="UOE352" s="550"/>
      <c r="UOF352" s="545"/>
      <c r="UOG352" s="550"/>
      <c r="UOH352" s="545"/>
      <c r="UOI352" s="550"/>
      <c r="UOJ352" s="545"/>
      <c r="UOK352" s="550"/>
      <c r="UOL352" s="545"/>
      <c r="UOM352" s="550"/>
      <c r="UON352" s="545"/>
      <c r="UOO352" s="550"/>
      <c r="UOP352" s="545"/>
      <c r="UOQ352" s="550"/>
      <c r="UOR352" s="545"/>
      <c r="UOS352" s="550"/>
      <c r="UOT352" s="545"/>
      <c r="UOU352" s="550"/>
      <c r="UOV352" s="545"/>
      <c r="UOW352" s="550"/>
      <c r="UOX352" s="545"/>
      <c r="UOY352" s="550"/>
      <c r="UOZ352" s="545"/>
      <c r="UPA352" s="550"/>
      <c r="UPB352" s="545"/>
      <c r="UPC352" s="550"/>
      <c r="UPD352" s="545"/>
      <c r="UPE352" s="550"/>
      <c r="UPF352" s="545"/>
      <c r="UPG352" s="550"/>
      <c r="UPH352" s="545"/>
      <c r="UPI352" s="550"/>
      <c r="UPJ352" s="545"/>
      <c r="UPK352" s="550"/>
      <c r="UPL352" s="545"/>
      <c r="UPM352" s="550"/>
      <c r="UPN352" s="545"/>
      <c r="UPO352" s="550"/>
      <c r="UPP352" s="545"/>
      <c r="UPQ352" s="550"/>
      <c r="UPR352" s="545"/>
      <c r="UPS352" s="550"/>
      <c r="UPT352" s="545"/>
      <c r="UPU352" s="550"/>
      <c r="UPV352" s="545"/>
      <c r="UPW352" s="550"/>
      <c r="UPX352" s="545"/>
      <c r="UPY352" s="550"/>
      <c r="UPZ352" s="545"/>
      <c r="UQA352" s="550"/>
      <c r="UQB352" s="545"/>
      <c r="UQC352" s="550"/>
      <c r="UQD352" s="545"/>
      <c r="UQE352" s="550"/>
      <c r="UQF352" s="545"/>
      <c r="UQG352" s="550"/>
      <c r="UQH352" s="545"/>
      <c r="UQI352" s="550"/>
      <c r="UQJ352" s="545"/>
      <c r="UQK352" s="550"/>
      <c r="UQL352" s="545"/>
      <c r="UQM352" s="550"/>
      <c r="UQN352" s="545"/>
      <c r="UQO352" s="550"/>
      <c r="UQP352" s="545"/>
      <c r="UQQ352" s="550"/>
      <c r="UQR352" s="545"/>
      <c r="UQS352" s="550"/>
      <c r="UQT352" s="545"/>
      <c r="UQU352" s="550"/>
      <c r="UQV352" s="545"/>
      <c r="UQW352" s="550"/>
      <c r="UQX352" s="545"/>
      <c r="UQY352" s="550"/>
      <c r="UQZ352" s="545"/>
      <c r="URA352" s="550"/>
      <c r="URB352" s="545"/>
      <c r="URC352" s="550"/>
      <c r="URD352" s="545"/>
      <c r="URE352" s="550"/>
      <c r="URF352" s="545"/>
      <c r="URG352" s="550"/>
      <c r="URH352" s="545"/>
      <c r="URI352" s="550"/>
      <c r="URJ352" s="545"/>
      <c r="URK352" s="550"/>
      <c r="URL352" s="545"/>
      <c r="URM352" s="550"/>
      <c r="URN352" s="545"/>
      <c r="URO352" s="550"/>
      <c r="URP352" s="545"/>
      <c r="URQ352" s="550"/>
      <c r="URR352" s="545"/>
      <c r="URS352" s="550"/>
      <c r="URT352" s="545"/>
      <c r="URU352" s="550"/>
      <c r="URV352" s="545"/>
      <c r="URW352" s="550"/>
      <c r="URX352" s="545"/>
      <c r="URY352" s="550"/>
      <c r="URZ352" s="545"/>
      <c r="USA352" s="550"/>
      <c r="USB352" s="545"/>
      <c r="USC352" s="550"/>
      <c r="USD352" s="545"/>
      <c r="USE352" s="550"/>
      <c r="USF352" s="545"/>
      <c r="USG352" s="550"/>
      <c r="USH352" s="545"/>
      <c r="USI352" s="550"/>
      <c r="USJ352" s="545"/>
      <c r="USK352" s="550"/>
      <c r="USL352" s="545"/>
      <c r="USM352" s="550"/>
      <c r="USN352" s="545"/>
      <c r="USO352" s="550"/>
      <c r="USP352" s="545"/>
      <c r="USQ352" s="550"/>
      <c r="USR352" s="545"/>
      <c r="USS352" s="550"/>
      <c r="UST352" s="545"/>
      <c r="USU352" s="550"/>
      <c r="USV352" s="545"/>
      <c r="USW352" s="550"/>
      <c r="USX352" s="545"/>
      <c r="USY352" s="550"/>
      <c r="USZ352" s="545"/>
      <c r="UTA352" s="550"/>
      <c r="UTB352" s="545"/>
      <c r="UTC352" s="550"/>
      <c r="UTD352" s="545"/>
      <c r="UTE352" s="550"/>
      <c r="UTF352" s="545"/>
      <c r="UTG352" s="550"/>
      <c r="UTH352" s="545"/>
      <c r="UTI352" s="550"/>
      <c r="UTJ352" s="545"/>
      <c r="UTK352" s="550"/>
      <c r="UTL352" s="545"/>
      <c r="UTM352" s="550"/>
      <c r="UTN352" s="545"/>
      <c r="UTO352" s="550"/>
      <c r="UTP352" s="545"/>
      <c r="UTQ352" s="550"/>
      <c r="UTR352" s="545"/>
      <c r="UTS352" s="550"/>
      <c r="UTT352" s="545"/>
      <c r="UTU352" s="550"/>
      <c r="UTV352" s="545"/>
      <c r="UTW352" s="550"/>
      <c r="UTX352" s="545"/>
      <c r="UTY352" s="550"/>
      <c r="UTZ352" s="545"/>
      <c r="UUA352" s="550"/>
      <c r="UUB352" s="545"/>
      <c r="UUC352" s="550"/>
      <c r="UUD352" s="545"/>
      <c r="UUE352" s="550"/>
      <c r="UUF352" s="545"/>
      <c r="UUG352" s="550"/>
      <c r="UUH352" s="545"/>
      <c r="UUI352" s="550"/>
      <c r="UUJ352" s="545"/>
      <c r="UUK352" s="550"/>
      <c r="UUL352" s="545"/>
      <c r="UUM352" s="550"/>
      <c r="UUN352" s="545"/>
      <c r="UUO352" s="550"/>
      <c r="UUP352" s="545"/>
      <c r="UUQ352" s="550"/>
      <c r="UUR352" s="545"/>
      <c r="UUS352" s="550"/>
      <c r="UUT352" s="545"/>
      <c r="UUU352" s="550"/>
      <c r="UUV352" s="545"/>
      <c r="UUW352" s="550"/>
      <c r="UUX352" s="545"/>
      <c r="UUY352" s="550"/>
      <c r="UUZ352" s="545"/>
      <c r="UVA352" s="550"/>
      <c r="UVB352" s="545"/>
      <c r="UVC352" s="550"/>
      <c r="UVD352" s="545"/>
      <c r="UVE352" s="550"/>
      <c r="UVF352" s="545"/>
      <c r="UVG352" s="550"/>
      <c r="UVH352" s="545"/>
      <c r="UVI352" s="550"/>
      <c r="UVJ352" s="545"/>
      <c r="UVK352" s="550"/>
      <c r="UVL352" s="545"/>
      <c r="UVM352" s="550"/>
      <c r="UVN352" s="545"/>
      <c r="UVO352" s="550"/>
      <c r="UVP352" s="545"/>
      <c r="UVQ352" s="550"/>
      <c r="UVR352" s="545"/>
      <c r="UVS352" s="550"/>
      <c r="UVT352" s="545"/>
      <c r="UVU352" s="550"/>
      <c r="UVV352" s="545"/>
      <c r="UVW352" s="550"/>
      <c r="UVX352" s="545"/>
      <c r="UVY352" s="550"/>
      <c r="UVZ352" s="545"/>
      <c r="UWA352" s="550"/>
      <c r="UWB352" s="545"/>
      <c r="UWC352" s="550"/>
      <c r="UWD352" s="545"/>
      <c r="UWE352" s="550"/>
      <c r="UWF352" s="545"/>
      <c r="UWG352" s="550"/>
      <c r="UWH352" s="545"/>
      <c r="UWI352" s="550"/>
      <c r="UWJ352" s="545"/>
      <c r="UWK352" s="550"/>
      <c r="UWL352" s="545"/>
      <c r="UWM352" s="550"/>
      <c r="UWN352" s="545"/>
      <c r="UWO352" s="550"/>
      <c r="UWP352" s="545"/>
      <c r="UWQ352" s="550"/>
      <c r="UWR352" s="545"/>
      <c r="UWS352" s="550"/>
      <c r="UWT352" s="545"/>
      <c r="UWU352" s="550"/>
      <c r="UWV352" s="545"/>
      <c r="UWW352" s="550"/>
      <c r="UWX352" s="545"/>
      <c r="UWY352" s="550"/>
      <c r="UWZ352" s="545"/>
      <c r="UXA352" s="550"/>
      <c r="UXB352" s="545"/>
      <c r="UXC352" s="550"/>
      <c r="UXD352" s="545"/>
      <c r="UXE352" s="550"/>
      <c r="UXF352" s="545"/>
      <c r="UXG352" s="550"/>
      <c r="UXH352" s="545"/>
      <c r="UXI352" s="550"/>
      <c r="UXJ352" s="545"/>
      <c r="UXK352" s="550"/>
      <c r="UXL352" s="545"/>
      <c r="UXM352" s="550"/>
      <c r="UXN352" s="545"/>
      <c r="UXO352" s="550"/>
      <c r="UXP352" s="545"/>
      <c r="UXQ352" s="550"/>
      <c r="UXR352" s="545"/>
      <c r="UXS352" s="550"/>
      <c r="UXT352" s="545"/>
      <c r="UXU352" s="550"/>
      <c r="UXV352" s="545"/>
      <c r="UXW352" s="550"/>
      <c r="UXX352" s="545"/>
      <c r="UXY352" s="550"/>
      <c r="UXZ352" s="545"/>
      <c r="UYA352" s="550"/>
      <c r="UYB352" s="545"/>
      <c r="UYC352" s="550"/>
      <c r="UYD352" s="545"/>
      <c r="UYE352" s="550"/>
      <c r="UYF352" s="545"/>
      <c r="UYG352" s="550"/>
      <c r="UYH352" s="545"/>
      <c r="UYI352" s="550"/>
      <c r="UYJ352" s="545"/>
      <c r="UYK352" s="550"/>
      <c r="UYL352" s="545"/>
      <c r="UYM352" s="550"/>
      <c r="UYN352" s="545"/>
      <c r="UYO352" s="550"/>
      <c r="UYP352" s="545"/>
      <c r="UYQ352" s="550"/>
      <c r="UYR352" s="545"/>
      <c r="UYS352" s="550"/>
      <c r="UYT352" s="545"/>
      <c r="UYU352" s="550"/>
      <c r="UYV352" s="545"/>
      <c r="UYW352" s="550"/>
      <c r="UYX352" s="545"/>
      <c r="UYY352" s="550"/>
      <c r="UYZ352" s="545"/>
      <c r="UZA352" s="550"/>
      <c r="UZB352" s="545"/>
      <c r="UZC352" s="550"/>
      <c r="UZD352" s="545"/>
      <c r="UZE352" s="550"/>
      <c r="UZF352" s="545"/>
      <c r="UZG352" s="550"/>
      <c r="UZH352" s="545"/>
      <c r="UZI352" s="550"/>
      <c r="UZJ352" s="545"/>
      <c r="UZK352" s="550"/>
      <c r="UZL352" s="545"/>
      <c r="UZM352" s="550"/>
      <c r="UZN352" s="545"/>
      <c r="UZO352" s="550"/>
      <c r="UZP352" s="545"/>
      <c r="UZQ352" s="550"/>
      <c r="UZR352" s="545"/>
      <c r="UZS352" s="550"/>
      <c r="UZT352" s="545"/>
      <c r="UZU352" s="550"/>
      <c r="UZV352" s="545"/>
      <c r="UZW352" s="550"/>
      <c r="UZX352" s="545"/>
      <c r="UZY352" s="550"/>
      <c r="UZZ352" s="545"/>
      <c r="VAA352" s="550"/>
      <c r="VAB352" s="545"/>
      <c r="VAC352" s="550"/>
      <c r="VAD352" s="545"/>
      <c r="VAE352" s="550"/>
      <c r="VAF352" s="545"/>
      <c r="VAG352" s="550"/>
      <c r="VAH352" s="545"/>
      <c r="VAI352" s="550"/>
      <c r="VAJ352" s="545"/>
      <c r="VAK352" s="550"/>
      <c r="VAL352" s="545"/>
      <c r="VAM352" s="550"/>
      <c r="VAN352" s="545"/>
      <c r="VAO352" s="550"/>
      <c r="VAP352" s="545"/>
      <c r="VAQ352" s="550"/>
      <c r="VAR352" s="545"/>
      <c r="VAS352" s="550"/>
      <c r="VAT352" s="545"/>
      <c r="VAU352" s="550"/>
      <c r="VAV352" s="545"/>
      <c r="VAW352" s="550"/>
      <c r="VAX352" s="545"/>
      <c r="VAY352" s="550"/>
      <c r="VAZ352" s="545"/>
      <c r="VBA352" s="550"/>
      <c r="VBB352" s="545"/>
      <c r="VBC352" s="550"/>
      <c r="VBD352" s="545"/>
      <c r="VBE352" s="550"/>
      <c r="VBF352" s="545"/>
      <c r="VBG352" s="550"/>
      <c r="VBH352" s="545"/>
      <c r="VBI352" s="550"/>
      <c r="VBJ352" s="545"/>
      <c r="VBK352" s="550"/>
      <c r="VBL352" s="545"/>
      <c r="VBM352" s="550"/>
      <c r="VBN352" s="545"/>
      <c r="VBO352" s="550"/>
      <c r="VBP352" s="545"/>
      <c r="VBQ352" s="550"/>
      <c r="VBR352" s="545"/>
      <c r="VBS352" s="550"/>
      <c r="VBT352" s="545"/>
      <c r="VBU352" s="550"/>
      <c r="VBV352" s="545"/>
      <c r="VBW352" s="550"/>
      <c r="VBX352" s="545"/>
      <c r="VBY352" s="550"/>
      <c r="VBZ352" s="545"/>
      <c r="VCA352" s="550"/>
      <c r="VCB352" s="545"/>
      <c r="VCC352" s="550"/>
      <c r="VCD352" s="545"/>
      <c r="VCE352" s="550"/>
      <c r="VCF352" s="545"/>
      <c r="VCG352" s="550"/>
      <c r="VCH352" s="545"/>
      <c r="VCI352" s="550"/>
      <c r="VCJ352" s="545"/>
      <c r="VCK352" s="550"/>
      <c r="VCL352" s="545"/>
      <c r="VCM352" s="550"/>
      <c r="VCN352" s="545"/>
      <c r="VCO352" s="550"/>
      <c r="VCP352" s="545"/>
      <c r="VCQ352" s="550"/>
      <c r="VCR352" s="545"/>
      <c r="VCS352" s="550"/>
      <c r="VCT352" s="545"/>
      <c r="VCU352" s="550"/>
      <c r="VCV352" s="545"/>
      <c r="VCW352" s="550"/>
      <c r="VCX352" s="545"/>
      <c r="VCY352" s="550"/>
      <c r="VCZ352" s="545"/>
      <c r="VDA352" s="550"/>
      <c r="VDB352" s="545"/>
      <c r="VDC352" s="550"/>
      <c r="VDD352" s="545"/>
      <c r="VDE352" s="550"/>
      <c r="VDF352" s="545"/>
      <c r="VDG352" s="550"/>
      <c r="VDH352" s="545"/>
      <c r="VDI352" s="550"/>
      <c r="VDJ352" s="545"/>
      <c r="VDK352" s="550"/>
      <c r="VDL352" s="545"/>
      <c r="VDM352" s="550"/>
      <c r="VDN352" s="545"/>
      <c r="VDO352" s="550"/>
      <c r="VDP352" s="545"/>
      <c r="VDQ352" s="550"/>
      <c r="VDR352" s="545"/>
      <c r="VDS352" s="550"/>
      <c r="VDT352" s="545"/>
      <c r="VDU352" s="550"/>
      <c r="VDV352" s="545"/>
      <c r="VDW352" s="550"/>
      <c r="VDX352" s="545"/>
      <c r="VDY352" s="550"/>
      <c r="VDZ352" s="545"/>
      <c r="VEA352" s="550"/>
      <c r="VEB352" s="545"/>
      <c r="VEC352" s="550"/>
      <c r="VED352" s="545"/>
      <c r="VEE352" s="550"/>
      <c r="VEF352" s="545"/>
      <c r="VEG352" s="550"/>
      <c r="VEH352" s="545"/>
      <c r="VEI352" s="550"/>
      <c r="VEJ352" s="545"/>
      <c r="VEK352" s="550"/>
      <c r="VEL352" s="545"/>
      <c r="VEM352" s="550"/>
      <c r="VEN352" s="545"/>
      <c r="VEO352" s="550"/>
      <c r="VEP352" s="545"/>
      <c r="VEQ352" s="550"/>
      <c r="VER352" s="545"/>
      <c r="VES352" s="550"/>
      <c r="VET352" s="545"/>
      <c r="VEU352" s="550"/>
      <c r="VEV352" s="545"/>
      <c r="VEW352" s="550"/>
      <c r="VEX352" s="545"/>
      <c r="VEY352" s="550"/>
      <c r="VEZ352" s="545"/>
      <c r="VFA352" s="550"/>
      <c r="VFB352" s="545"/>
      <c r="VFC352" s="550"/>
      <c r="VFD352" s="545"/>
      <c r="VFE352" s="550"/>
      <c r="VFF352" s="545"/>
      <c r="VFG352" s="550"/>
      <c r="VFH352" s="545"/>
      <c r="VFI352" s="550"/>
      <c r="VFJ352" s="545"/>
      <c r="VFK352" s="550"/>
      <c r="VFL352" s="545"/>
      <c r="VFM352" s="550"/>
      <c r="VFN352" s="545"/>
      <c r="VFO352" s="550"/>
      <c r="VFP352" s="545"/>
      <c r="VFQ352" s="550"/>
      <c r="VFR352" s="545"/>
      <c r="VFS352" s="550"/>
      <c r="VFT352" s="545"/>
      <c r="VFU352" s="550"/>
      <c r="VFV352" s="545"/>
      <c r="VFW352" s="550"/>
      <c r="VFX352" s="545"/>
      <c r="VFY352" s="550"/>
      <c r="VFZ352" s="545"/>
      <c r="VGA352" s="550"/>
      <c r="VGB352" s="545"/>
      <c r="VGC352" s="550"/>
      <c r="VGD352" s="545"/>
      <c r="VGE352" s="550"/>
      <c r="VGF352" s="545"/>
      <c r="VGG352" s="550"/>
      <c r="VGH352" s="545"/>
      <c r="VGI352" s="550"/>
      <c r="VGJ352" s="545"/>
      <c r="VGK352" s="550"/>
      <c r="VGL352" s="545"/>
      <c r="VGM352" s="550"/>
      <c r="VGN352" s="545"/>
      <c r="VGO352" s="550"/>
      <c r="VGP352" s="545"/>
      <c r="VGQ352" s="550"/>
      <c r="VGR352" s="545"/>
      <c r="VGS352" s="550"/>
      <c r="VGT352" s="545"/>
      <c r="VGU352" s="550"/>
      <c r="VGV352" s="545"/>
      <c r="VGW352" s="550"/>
      <c r="VGX352" s="545"/>
      <c r="VGY352" s="550"/>
      <c r="VGZ352" s="545"/>
      <c r="VHA352" s="550"/>
      <c r="VHB352" s="545"/>
      <c r="VHC352" s="550"/>
      <c r="VHD352" s="545"/>
      <c r="VHE352" s="550"/>
      <c r="VHF352" s="545"/>
      <c r="VHG352" s="550"/>
      <c r="VHH352" s="545"/>
      <c r="VHI352" s="550"/>
      <c r="VHJ352" s="545"/>
      <c r="VHK352" s="550"/>
      <c r="VHL352" s="545"/>
      <c r="VHM352" s="550"/>
      <c r="VHN352" s="545"/>
      <c r="VHO352" s="550"/>
      <c r="VHP352" s="545"/>
      <c r="VHQ352" s="550"/>
      <c r="VHR352" s="545"/>
      <c r="VHS352" s="550"/>
      <c r="VHT352" s="545"/>
      <c r="VHU352" s="550"/>
      <c r="VHV352" s="545"/>
      <c r="VHW352" s="550"/>
      <c r="VHX352" s="545"/>
      <c r="VHY352" s="550"/>
      <c r="VHZ352" s="545"/>
      <c r="VIA352" s="550"/>
      <c r="VIB352" s="545"/>
      <c r="VIC352" s="550"/>
      <c r="VID352" s="545"/>
      <c r="VIE352" s="550"/>
      <c r="VIF352" s="545"/>
      <c r="VIG352" s="550"/>
      <c r="VIH352" s="545"/>
      <c r="VII352" s="550"/>
      <c r="VIJ352" s="545"/>
      <c r="VIK352" s="550"/>
      <c r="VIL352" s="545"/>
      <c r="VIM352" s="550"/>
      <c r="VIN352" s="545"/>
      <c r="VIO352" s="550"/>
      <c r="VIP352" s="545"/>
      <c r="VIQ352" s="550"/>
      <c r="VIR352" s="545"/>
      <c r="VIS352" s="550"/>
      <c r="VIT352" s="545"/>
      <c r="VIU352" s="550"/>
      <c r="VIV352" s="545"/>
      <c r="VIW352" s="550"/>
      <c r="VIX352" s="545"/>
      <c r="VIY352" s="550"/>
      <c r="VIZ352" s="545"/>
      <c r="VJA352" s="550"/>
      <c r="VJB352" s="545"/>
      <c r="VJC352" s="550"/>
      <c r="VJD352" s="545"/>
      <c r="VJE352" s="550"/>
      <c r="VJF352" s="545"/>
      <c r="VJG352" s="550"/>
      <c r="VJH352" s="545"/>
      <c r="VJI352" s="550"/>
      <c r="VJJ352" s="545"/>
      <c r="VJK352" s="550"/>
      <c r="VJL352" s="545"/>
      <c r="VJM352" s="550"/>
      <c r="VJN352" s="545"/>
      <c r="VJO352" s="550"/>
      <c r="VJP352" s="545"/>
      <c r="VJQ352" s="550"/>
      <c r="VJR352" s="545"/>
      <c r="VJS352" s="550"/>
      <c r="VJT352" s="545"/>
      <c r="VJU352" s="550"/>
      <c r="VJV352" s="545"/>
      <c r="VJW352" s="550"/>
      <c r="VJX352" s="545"/>
      <c r="VJY352" s="550"/>
      <c r="VJZ352" s="545"/>
      <c r="VKA352" s="550"/>
      <c r="VKB352" s="545"/>
      <c r="VKC352" s="550"/>
      <c r="VKD352" s="545"/>
      <c r="VKE352" s="550"/>
      <c r="VKF352" s="545"/>
      <c r="VKG352" s="550"/>
      <c r="VKH352" s="545"/>
      <c r="VKI352" s="550"/>
      <c r="VKJ352" s="545"/>
      <c r="VKK352" s="550"/>
      <c r="VKL352" s="545"/>
      <c r="VKM352" s="550"/>
      <c r="VKN352" s="545"/>
      <c r="VKO352" s="550"/>
      <c r="VKP352" s="545"/>
      <c r="VKQ352" s="550"/>
      <c r="VKR352" s="545"/>
      <c r="VKS352" s="550"/>
      <c r="VKT352" s="545"/>
      <c r="VKU352" s="550"/>
      <c r="VKV352" s="545"/>
      <c r="VKW352" s="550"/>
      <c r="VKX352" s="545"/>
      <c r="VKY352" s="550"/>
      <c r="VKZ352" s="545"/>
      <c r="VLA352" s="550"/>
      <c r="VLB352" s="545"/>
      <c r="VLC352" s="550"/>
      <c r="VLD352" s="545"/>
      <c r="VLE352" s="550"/>
      <c r="VLF352" s="545"/>
      <c r="VLG352" s="550"/>
      <c r="VLH352" s="545"/>
      <c r="VLI352" s="550"/>
      <c r="VLJ352" s="545"/>
      <c r="VLK352" s="550"/>
      <c r="VLL352" s="545"/>
      <c r="VLM352" s="550"/>
      <c r="VLN352" s="545"/>
      <c r="VLO352" s="550"/>
      <c r="VLP352" s="545"/>
      <c r="VLQ352" s="550"/>
      <c r="VLR352" s="545"/>
      <c r="VLS352" s="550"/>
      <c r="VLT352" s="545"/>
      <c r="VLU352" s="550"/>
      <c r="VLV352" s="545"/>
      <c r="VLW352" s="550"/>
      <c r="VLX352" s="545"/>
      <c r="VLY352" s="550"/>
      <c r="VLZ352" s="545"/>
      <c r="VMA352" s="550"/>
      <c r="VMB352" s="545"/>
      <c r="VMC352" s="550"/>
      <c r="VMD352" s="545"/>
      <c r="VME352" s="550"/>
      <c r="VMF352" s="545"/>
      <c r="VMG352" s="550"/>
      <c r="VMH352" s="545"/>
      <c r="VMI352" s="550"/>
      <c r="VMJ352" s="545"/>
      <c r="VMK352" s="550"/>
      <c r="VML352" s="545"/>
      <c r="VMM352" s="550"/>
      <c r="VMN352" s="545"/>
      <c r="VMO352" s="550"/>
      <c r="VMP352" s="545"/>
      <c r="VMQ352" s="550"/>
      <c r="VMR352" s="545"/>
      <c r="VMS352" s="550"/>
      <c r="VMT352" s="545"/>
      <c r="VMU352" s="550"/>
      <c r="VMV352" s="545"/>
      <c r="VMW352" s="550"/>
      <c r="VMX352" s="545"/>
      <c r="VMY352" s="550"/>
      <c r="VMZ352" s="545"/>
      <c r="VNA352" s="550"/>
      <c r="VNB352" s="545"/>
      <c r="VNC352" s="550"/>
      <c r="VND352" s="545"/>
      <c r="VNE352" s="550"/>
      <c r="VNF352" s="545"/>
      <c r="VNG352" s="550"/>
      <c r="VNH352" s="545"/>
      <c r="VNI352" s="550"/>
      <c r="VNJ352" s="545"/>
      <c r="VNK352" s="550"/>
      <c r="VNL352" s="545"/>
      <c r="VNM352" s="550"/>
      <c r="VNN352" s="545"/>
      <c r="VNO352" s="550"/>
      <c r="VNP352" s="545"/>
      <c r="VNQ352" s="550"/>
      <c r="VNR352" s="545"/>
      <c r="VNS352" s="550"/>
      <c r="VNT352" s="545"/>
      <c r="VNU352" s="550"/>
      <c r="VNV352" s="545"/>
      <c r="VNW352" s="550"/>
      <c r="VNX352" s="545"/>
      <c r="VNY352" s="550"/>
      <c r="VNZ352" s="545"/>
      <c r="VOA352" s="550"/>
      <c r="VOB352" s="545"/>
      <c r="VOC352" s="550"/>
      <c r="VOD352" s="545"/>
      <c r="VOE352" s="550"/>
      <c r="VOF352" s="545"/>
      <c r="VOG352" s="550"/>
      <c r="VOH352" s="545"/>
      <c r="VOI352" s="550"/>
      <c r="VOJ352" s="545"/>
      <c r="VOK352" s="550"/>
      <c r="VOL352" s="545"/>
      <c r="VOM352" s="550"/>
      <c r="VON352" s="545"/>
      <c r="VOO352" s="550"/>
      <c r="VOP352" s="545"/>
      <c r="VOQ352" s="550"/>
      <c r="VOR352" s="545"/>
      <c r="VOS352" s="550"/>
      <c r="VOT352" s="545"/>
      <c r="VOU352" s="550"/>
      <c r="VOV352" s="545"/>
      <c r="VOW352" s="550"/>
      <c r="VOX352" s="545"/>
      <c r="VOY352" s="550"/>
      <c r="VOZ352" s="545"/>
      <c r="VPA352" s="550"/>
      <c r="VPB352" s="545"/>
      <c r="VPC352" s="550"/>
      <c r="VPD352" s="545"/>
      <c r="VPE352" s="550"/>
      <c r="VPF352" s="545"/>
      <c r="VPG352" s="550"/>
      <c r="VPH352" s="545"/>
      <c r="VPI352" s="550"/>
      <c r="VPJ352" s="545"/>
      <c r="VPK352" s="550"/>
      <c r="VPL352" s="545"/>
      <c r="VPM352" s="550"/>
      <c r="VPN352" s="545"/>
      <c r="VPO352" s="550"/>
      <c r="VPP352" s="545"/>
      <c r="VPQ352" s="550"/>
      <c r="VPR352" s="545"/>
      <c r="VPS352" s="550"/>
      <c r="VPT352" s="545"/>
      <c r="VPU352" s="550"/>
      <c r="VPV352" s="545"/>
      <c r="VPW352" s="550"/>
      <c r="VPX352" s="545"/>
      <c r="VPY352" s="550"/>
      <c r="VPZ352" s="545"/>
      <c r="VQA352" s="550"/>
      <c r="VQB352" s="545"/>
      <c r="VQC352" s="550"/>
      <c r="VQD352" s="545"/>
      <c r="VQE352" s="550"/>
      <c r="VQF352" s="545"/>
      <c r="VQG352" s="550"/>
      <c r="VQH352" s="545"/>
      <c r="VQI352" s="550"/>
      <c r="VQJ352" s="545"/>
      <c r="VQK352" s="550"/>
      <c r="VQL352" s="545"/>
      <c r="VQM352" s="550"/>
      <c r="VQN352" s="545"/>
      <c r="VQO352" s="550"/>
      <c r="VQP352" s="545"/>
      <c r="VQQ352" s="550"/>
      <c r="VQR352" s="545"/>
      <c r="VQS352" s="550"/>
      <c r="VQT352" s="545"/>
      <c r="VQU352" s="550"/>
      <c r="VQV352" s="545"/>
      <c r="VQW352" s="550"/>
      <c r="VQX352" s="545"/>
      <c r="VQY352" s="550"/>
      <c r="VQZ352" s="545"/>
      <c r="VRA352" s="550"/>
      <c r="VRB352" s="545"/>
      <c r="VRC352" s="550"/>
      <c r="VRD352" s="545"/>
      <c r="VRE352" s="550"/>
      <c r="VRF352" s="545"/>
      <c r="VRG352" s="550"/>
      <c r="VRH352" s="545"/>
      <c r="VRI352" s="550"/>
      <c r="VRJ352" s="545"/>
      <c r="VRK352" s="550"/>
      <c r="VRL352" s="545"/>
      <c r="VRM352" s="550"/>
      <c r="VRN352" s="545"/>
      <c r="VRO352" s="550"/>
      <c r="VRP352" s="545"/>
      <c r="VRQ352" s="550"/>
      <c r="VRR352" s="545"/>
      <c r="VRS352" s="550"/>
      <c r="VRT352" s="545"/>
      <c r="VRU352" s="550"/>
      <c r="VRV352" s="545"/>
      <c r="VRW352" s="550"/>
      <c r="VRX352" s="545"/>
      <c r="VRY352" s="550"/>
      <c r="VRZ352" s="545"/>
      <c r="VSA352" s="550"/>
      <c r="VSB352" s="545"/>
      <c r="VSC352" s="550"/>
      <c r="VSD352" s="545"/>
      <c r="VSE352" s="550"/>
      <c r="VSF352" s="545"/>
      <c r="VSG352" s="550"/>
      <c r="VSH352" s="545"/>
      <c r="VSI352" s="550"/>
      <c r="VSJ352" s="545"/>
      <c r="VSK352" s="550"/>
      <c r="VSL352" s="545"/>
      <c r="VSM352" s="550"/>
      <c r="VSN352" s="545"/>
      <c r="VSO352" s="550"/>
      <c r="VSP352" s="545"/>
      <c r="VSQ352" s="550"/>
      <c r="VSR352" s="545"/>
      <c r="VSS352" s="550"/>
      <c r="VST352" s="545"/>
      <c r="VSU352" s="550"/>
      <c r="VSV352" s="545"/>
      <c r="VSW352" s="550"/>
      <c r="VSX352" s="545"/>
      <c r="VSY352" s="550"/>
      <c r="VSZ352" s="545"/>
      <c r="VTA352" s="550"/>
      <c r="VTB352" s="545"/>
      <c r="VTC352" s="550"/>
      <c r="VTD352" s="545"/>
      <c r="VTE352" s="550"/>
      <c r="VTF352" s="545"/>
      <c r="VTG352" s="550"/>
      <c r="VTH352" s="545"/>
      <c r="VTI352" s="550"/>
      <c r="VTJ352" s="545"/>
      <c r="VTK352" s="550"/>
      <c r="VTL352" s="545"/>
      <c r="VTM352" s="550"/>
      <c r="VTN352" s="545"/>
      <c r="VTO352" s="550"/>
      <c r="VTP352" s="545"/>
      <c r="VTQ352" s="550"/>
      <c r="VTR352" s="545"/>
      <c r="VTS352" s="550"/>
      <c r="VTT352" s="545"/>
      <c r="VTU352" s="550"/>
      <c r="VTV352" s="545"/>
      <c r="VTW352" s="550"/>
      <c r="VTX352" s="545"/>
      <c r="VTY352" s="550"/>
      <c r="VTZ352" s="545"/>
      <c r="VUA352" s="550"/>
      <c r="VUB352" s="545"/>
      <c r="VUC352" s="550"/>
      <c r="VUD352" s="545"/>
      <c r="VUE352" s="550"/>
      <c r="VUF352" s="545"/>
      <c r="VUG352" s="550"/>
      <c r="VUH352" s="545"/>
      <c r="VUI352" s="550"/>
      <c r="VUJ352" s="545"/>
      <c r="VUK352" s="550"/>
      <c r="VUL352" s="545"/>
      <c r="VUM352" s="550"/>
      <c r="VUN352" s="545"/>
      <c r="VUO352" s="550"/>
      <c r="VUP352" s="545"/>
      <c r="VUQ352" s="550"/>
      <c r="VUR352" s="545"/>
      <c r="VUS352" s="550"/>
      <c r="VUT352" s="545"/>
      <c r="VUU352" s="550"/>
      <c r="VUV352" s="545"/>
      <c r="VUW352" s="550"/>
      <c r="VUX352" s="545"/>
      <c r="VUY352" s="550"/>
      <c r="VUZ352" s="545"/>
      <c r="VVA352" s="550"/>
      <c r="VVB352" s="545"/>
      <c r="VVC352" s="550"/>
      <c r="VVD352" s="545"/>
      <c r="VVE352" s="550"/>
      <c r="VVF352" s="545"/>
      <c r="VVG352" s="550"/>
      <c r="VVH352" s="545"/>
      <c r="VVI352" s="550"/>
      <c r="VVJ352" s="545"/>
      <c r="VVK352" s="550"/>
      <c r="VVL352" s="545"/>
      <c r="VVM352" s="550"/>
      <c r="VVN352" s="545"/>
      <c r="VVO352" s="550"/>
      <c r="VVP352" s="545"/>
      <c r="VVQ352" s="550"/>
      <c r="VVR352" s="545"/>
      <c r="VVS352" s="550"/>
      <c r="VVT352" s="545"/>
      <c r="VVU352" s="550"/>
      <c r="VVV352" s="545"/>
      <c r="VVW352" s="550"/>
      <c r="VVX352" s="545"/>
      <c r="VVY352" s="550"/>
      <c r="VVZ352" s="545"/>
      <c r="VWA352" s="550"/>
      <c r="VWB352" s="545"/>
      <c r="VWC352" s="550"/>
      <c r="VWD352" s="545"/>
      <c r="VWE352" s="550"/>
      <c r="VWF352" s="545"/>
      <c r="VWG352" s="550"/>
      <c r="VWH352" s="545"/>
      <c r="VWI352" s="550"/>
      <c r="VWJ352" s="545"/>
      <c r="VWK352" s="550"/>
      <c r="VWL352" s="545"/>
      <c r="VWM352" s="550"/>
      <c r="VWN352" s="545"/>
      <c r="VWO352" s="550"/>
      <c r="VWP352" s="545"/>
      <c r="VWQ352" s="550"/>
      <c r="VWR352" s="545"/>
      <c r="VWS352" s="550"/>
      <c r="VWT352" s="545"/>
      <c r="VWU352" s="550"/>
      <c r="VWV352" s="545"/>
      <c r="VWW352" s="550"/>
      <c r="VWX352" s="545"/>
      <c r="VWY352" s="550"/>
      <c r="VWZ352" s="545"/>
      <c r="VXA352" s="550"/>
      <c r="VXB352" s="545"/>
      <c r="VXC352" s="550"/>
      <c r="VXD352" s="545"/>
      <c r="VXE352" s="550"/>
      <c r="VXF352" s="545"/>
      <c r="VXG352" s="550"/>
      <c r="VXH352" s="545"/>
      <c r="VXI352" s="550"/>
      <c r="VXJ352" s="545"/>
      <c r="VXK352" s="550"/>
      <c r="VXL352" s="545"/>
      <c r="VXM352" s="550"/>
      <c r="VXN352" s="545"/>
      <c r="VXO352" s="550"/>
      <c r="VXP352" s="545"/>
      <c r="VXQ352" s="550"/>
      <c r="VXR352" s="545"/>
      <c r="VXS352" s="550"/>
      <c r="VXT352" s="545"/>
      <c r="VXU352" s="550"/>
      <c r="VXV352" s="545"/>
      <c r="VXW352" s="550"/>
      <c r="VXX352" s="545"/>
      <c r="VXY352" s="550"/>
      <c r="VXZ352" s="545"/>
      <c r="VYA352" s="550"/>
      <c r="VYB352" s="545"/>
      <c r="VYC352" s="550"/>
      <c r="VYD352" s="545"/>
      <c r="VYE352" s="550"/>
      <c r="VYF352" s="545"/>
      <c r="VYG352" s="550"/>
      <c r="VYH352" s="545"/>
      <c r="VYI352" s="550"/>
      <c r="VYJ352" s="545"/>
      <c r="VYK352" s="550"/>
      <c r="VYL352" s="545"/>
      <c r="VYM352" s="550"/>
      <c r="VYN352" s="545"/>
      <c r="VYO352" s="550"/>
      <c r="VYP352" s="545"/>
      <c r="VYQ352" s="550"/>
      <c r="VYR352" s="545"/>
      <c r="VYS352" s="550"/>
      <c r="VYT352" s="545"/>
      <c r="VYU352" s="550"/>
      <c r="VYV352" s="545"/>
      <c r="VYW352" s="550"/>
      <c r="VYX352" s="545"/>
      <c r="VYY352" s="550"/>
      <c r="VYZ352" s="545"/>
      <c r="VZA352" s="550"/>
      <c r="VZB352" s="545"/>
      <c r="VZC352" s="550"/>
      <c r="VZD352" s="545"/>
      <c r="VZE352" s="550"/>
      <c r="VZF352" s="545"/>
      <c r="VZG352" s="550"/>
      <c r="VZH352" s="545"/>
      <c r="VZI352" s="550"/>
      <c r="VZJ352" s="545"/>
      <c r="VZK352" s="550"/>
      <c r="VZL352" s="545"/>
      <c r="VZM352" s="550"/>
      <c r="VZN352" s="545"/>
      <c r="VZO352" s="550"/>
      <c r="VZP352" s="545"/>
      <c r="VZQ352" s="550"/>
      <c r="VZR352" s="545"/>
      <c r="VZS352" s="550"/>
      <c r="VZT352" s="545"/>
      <c r="VZU352" s="550"/>
      <c r="VZV352" s="545"/>
      <c r="VZW352" s="550"/>
      <c r="VZX352" s="545"/>
      <c r="VZY352" s="550"/>
      <c r="VZZ352" s="545"/>
      <c r="WAA352" s="550"/>
      <c r="WAB352" s="545"/>
      <c r="WAC352" s="550"/>
      <c r="WAD352" s="545"/>
      <c r="WAE352" s="550"/>
      <c r="WAF352" s="545"/>
      <c r="WAG352" s="550"/>
      <c r="WAH352" s="545"/>
      <c r="WAI352" s="550"/>
      <c r="WAJ352" s="545"/>
      <c r="WAK352" s="550"/>
      <c r="WAL352" s="545"/>
      <c r="WAM352" s="550"/>
      <c r="WAN352" s="545"/>
      <c r="WAO352" s="550"/>
      <c r="WAP352" s="545"/>
      <c r="WAQ352" s="550"/>
      <c r="WAR352" s="545"/>
      <c r="WAS352" s="550"/>
      <c r="WAT352" s="545"/>
      <c r="WAU352" s="550"/>
      <c r="WAV352" s="545"/>
      <c r="WAW352" s="550"/>
      <c r="WAX352" s="545"/>
      <c r="WAY352" s="550"/>
      <c r="WAZ352" s="545"/>
      <c r="WBA352" s="550"/>
      <c r="WBB352" s="545"/>
      <c r="WBC352" s="550"/>
      <c r="WBD352" s="545"/>
      <c r="WBE352" s="550"/>
      <c r="WBF352" s="545"/>
      <c r="WBG352" s="550"/>
      <c r="WBH352" s="545"/>
      <c r="WBI352" s="550"/>
      <c r="WBJ352" s="545"/>
      <c r="WBK352" s="550"/>
      <c r="WBL352" s="545"/>
      <c r="WBM352" s="550"/>
      <c r="WBN352" s="545"/>
      <c r="WBO352" s="550"/>
      <c r="WBP352" s="545"/>
      <c r="WBQ352" s="550"/>
      <c r="WBR352" s="545"/>
      <c r="WBS352" s="550"/>
      <c r="WBT352" s="545"/>
      <c r="WBU352" s="550"/>
      <c r="WBV352" s="545"/>
      <c r="WBW352" s="550"/>
      <c r="WBX352" s="545"/>
      <c r="WBY352" s="550"/>
      <c r="WBZ352" s="545"/>
      <c r="WCA352" s="550"/>
      <c r="WCB352" s="545"/>
      <c r="WCC352" s="550"/>
      <c r="WCD352" s="545"/>
      <c r="WCE352" s="550"/>
      <c r="WCF352" s="545"/>
      <c r="WCG352" s="550"/>
      <c r="WCH352" s="545"/>
      <c r="WCI352" s="550"/>
      <c r="WCJ352" s="545"/>
      <c r="WCK352" s="550"/>
      <c r="WCL352" s="545"/>
      <c r="WCM352" s="550"/>
      <c r="WCN352" s="545"/>
      <c r="WCO352" s="550"/>
      <c r="WCP352" s="545"/>
      <c r="WCQ352" s="550"/>
      <c r="WCR352" s="545"/>
      <c r="WCS352" s="550"/>
      <c r="WCT352" s="545"/>
      <c r="WCU352" s="550"/>
      <c r="WCV352" s="545"/>
      <c r="WCW352" s="550"/>
      <c r="WCX352" s="545"/>
      <c r="WCY352" s="550"/>
      <c r="WCZ352" s="545"/>
      <c r="WDA352" s="550"/>
      <c r="WDB352" s="545"/>
      <c r="WDC352" s="550"/>
      <c r="WDD352" s="545"/>
      <c r="WDE352" s="550"/>
      <c r="WDF352" s="545"/>
      <c r="WDG352" s="550"/>
      <c r="WDH352" s="545"/>
      <c r="WDI352" s="550"/>
      <c r="WDJ352" s="545"/>
      <c r="WDK352" s="550"/>
      <c r="WDL352" s="545"/>
      <c r="WDM352" s="550"/>
      <c r="WDN352" s="545"/>
      <c r="WDO352" s="550"/>
      <c r="WDP352" s="545"/>
      <c r="WDQ352" s="550"/>
      <c r="WDR352" s="545"/>
      <c r="WDS352" s="550"/>
      <c r="WDT352" s="545"/>
      <c r="WDU352" s="550"/>
      <c r="WDV352" s="545"/>
      <c r="WDW352" s="550"/>
      <c r="WDX352" s="545"/>
      <c r="WDY352" s="550"/>
      <c r="WDZ352" s="545"/>
      <c r="WEA352" s="550"/>
      <c r="WEB352" s="545"/>
      <c r="WEC352" s="550"/>
      <c r="WED352" s="545"/>
      <c r="WEE352" s="550"/>
      <c r="WEF352" s="545"/>
      <c r="WEG352" s="550"/>
      <c r="WEH352" s="545"/>
      <c r="WEI352" s="550"/>
      <c r="WEJ352" s="545"/>
      <c r="WEK352" s="550"/>
      <c r="WEL352" s="545"/>
      <c r="WEM352" s="550"/>
      <c r="WEN352" s="545"/>
      <c r="WEO352" s="550"/>
      <c r="WEP352" s="545"/>
      <c r="WEQ352" s="550"/>
      <c r="WER352" s="545"/>
      <c r="WES352" s="550"/>
      <c r="WET352" s="545"/>
      <c r="WEU352" s="550"/>
      <c r="WEV352" s="545"/>
      <c r="WEW352" s="550"/>
      <c r="WEX352" s="545"/>
      <c r="WEY352" s="550"/>
      <c r="WEZ352" s="545"/>
      <c r="WFA352" s="550"/>
      <c r="WFB352" s="545"/>
      <c r="WFC352" s="550"/>
      <c r="WFD352" s="545"/>
      <c r="WFE352" s="550"/>
      <c r="WFF352" s="545"/>
      <c r="WFG352" s="550"/>
      <c r="WFH352" s="545"/>
      <c r="WFI352" s="550"/>
      <c r="WFJ352" s="545"/>
      <c r="WFK352" s="550"/>
      <c r="WFL352" s="545"/>
      <c r="WFM352" s="550"/>
      <c r="WFN352" s="545"/>
      <c r="WFO352" s="550"/>
      <c r="WFP352" s="545"/>
      <c r="WFQ352" s="550"/>
      <c r="WFR352" s="545"/>
      <c r="WFS352" s="550"/>
      <c r="WFT352" s="545"/>
      <c r="WFU352" s="550"/>
      <c r="WFV352" s="545"/>
      <c r="WFW352" s="550"/>
      <c r="WFX352" s="545"/>
      <c r="WFY352" s="550"/>
      <c r="WFZ352" s="545"/>
      <c r="WGA352" s="550"/>
      <c r="WGB352" s="545"/>
      <c r="WGC352" s="550"/>
      <c r="WGD352" s="545"/>
      <c r="WGE352" s="550"/>
      <c r="WGF352" s="545"/>
      <c r="WGG352" s="550"/>
      <c r="WGH352" s="545"/>
      <c r="WGI352" s="550"/>
      <c r="WGJ352" s="545"/>
      <c r="WGK352" s="550"/>
      <c r="WGL352" s="545"/>
      <c r="WGM352" s="550"/>
      <c r="WGN352" s="545"/>
      <c r="WGO352" s="550"/>
      <c r="WGP352" s="545"/>
      <c r="WGQ352" s="550"/>
      <c r="WGR352" s="545"/>
      <c r="WGS352" s="550"/>
      <c r="WGT352" s="545"/>
      <c r="WGU352" s="550"/>
      <c r="WGV352" s="545"/>
      <c r="WGW352" s="550"/>
      <c r="WGX352" s="545"/>
      <c r="WGY352" s="550"/>
      <c r="WGZ352" s="545"/>
      <c r="WHA352" s="550"/>
      <c r="WHB352" s="545"/>
      <c r="WHC352" s="550"/>
      <c r="WHD352" s="545"/>
      <c r="WHE352" s="550"/>
      <c r="WHF352" s="545"/>
      <c r="WHG352" s="550"/>
      <c r="WHH352" s="545"/>
      <c r="WHI352" s="550"/>
      <c r="WHJ352" s="545"/>
      <c r="WHK352" s="550"/>
      <c r="WHL352" s="545"/>
      <c r="WHM352" s="550"/>
      <c r="WHN352" s="545"/>
      <c r="WHO352" s="550"/>
      <c r="WHP352" s="545"/>
      <c r="WHQ352" s="550"/>
      <c r="WHR352" s="545"/>
      <c r="WHS352" s="550"/>
      <c r="WHT352" s="545"/>
      <c r="WHU352" s="550"/>
      <c r="WHV352" s="545"/>
      <c r="WHW352" s="550"/>
      <c r="WHX352" s="545"/>
      <c r="WHY352" s="550"/>
      <c r="WHZ352" s="545"/>
      <c r="WIA352" s="550"/>
      <c r="WIB352" s="545"/>
      <c r="WIC352" s="550"/>
      <c r="WID352" s="545"/>
      <c r="WIE352" s="550"/>
      <c r="WIF352" s="545"/>
      <c r="WIG352" s="550"/>
      <c r="WIH352" s="545"/>
      <c r="WII352" s="550"/>
      <c r="WIJ352" s="545"/>
      <c r="WIK352" s="550"/>
      <c r="WIL352" s="545"/>
      <c r="WIM352" s="550"/>
      <c r="WIN352" s="545"/>
      <c r="WIO352" s="550"/>
      <c r="WIP352" s="545"/>
      <c r="WIQ352" s="550"/>
      <c r="WIR352" s="545"/>
      <c r="WIS352" s="550"/>
      <c r="WIT352" s="545"/>
      <c r="WIU352" s="550"/>
      <c r="WIV352" s="545"/>
      <c r="WIW352" s="550"/>
      <c r="WIX352" s="545"/>
      <c r="WIY352" s="550"/>
      <c r="WIZ352" s="545"/>
      <c r="WJA352" s="550"/>
      <c r="WJB352" s="545"/>
      <c r="WJC352" s="550"/>
      <c r="WJD352" s="545"/>
      <c r="WJE352" s="550"/>
      <c r="WJF352" s="545"/>
      <c r="WJG352" s="550"/>
      <c r="WJH352" s="545"/>
      <c r="WJI352" s="550"/>
      <c r="WJJ352" s="545"/>
      <c r="WJK352" s="550"/>
      <c r="WJL352" s="545"/>
      <c r="WJM352" s="550"/>
      <c r="WJN352" s="545"/>
      <c r="WJO352" s="550"/>
      <c r="WJP352" s="545"/>
      <c r="WJQ352" s="550"/>
      <c r="WJR352" s="545"/>
      <c r="WJS352" s="550"/>
      <c r="WJT352" s="545"/>
      <c r="WJU352" s="550"/>
      <c r="WJV352" s="545"/>
      <c r="WJW352" s="550"/>
      <c r="WJX352" s="545"/>
      <c r="WJY352" s="550"/>
      <c r="WJZ352" s="545"/>
      <c r="WKA352" s="550"/>
      <c r="WKB352" s="545"/>
      <c r="WKC352" s="550"/>
      <c r="WKD352" s="545"/>
      <c r="WKE352" s="550"/>
      <c r="WKF352" s="545"/>
      <c r="WKG352" s="550"/>
      <c r="WKH352" s="545"/>
      <c r="WKI352" s="550"/>
      <c r="WKJ352" s="545"/>
      <c r="WKK352" s="550"/>
      <c r="WKL352" s="545"/>
      <c r="WKM352" s="550"/>
      <c r="WKN352" s="545"/>
      <c r="WKO352" s="550"/>
      <c r="WKP352" s="545"/>
      <c r="WKQ352" s="550"/>
      <c r="WKR352" s="545"/>
      <c r="WKS352" s="550"/>
      <c r="WKT352" s="545"/>
      <c r="WKU352" s="550"/>
      <c r="WKV352" s="545"/>
      <c r="WKW352" s="550"/>
      <c r="WKX352" s="545"/>
      <c r="WKY352" s="550"/>
      <c r="WKZ352" s="545"/>
      <c r="WLA352" s="550"/>
      <c r="WLB352" s="545"/>
      <c r="WLC352" s="550"/>
      <c r="WLD352" s="545"/>
      <c r="WLE352" s="550"/>
      <c r="WLF352" s="545"/>
      <c r="WLG352" s="550"/>
      <c r="WLH352" s="545"/>
      <c r="WLI352" s="550"/>
      <c r="WLJ352" s="545"/>
      <c r="WLK352" s="550"/>
      <c r="WLL352" s="545"/>
      <c r="WLM352" s="550"/>
      <c r="WLN352" s="545"/>
      <c r="WLO352" s="550"/>
      <c r="WLP352" s="545"/>
      <c r="WLQ352" s="550"/>
      <c r="WLR352" s="545"/>
      <c r="WLS352" s="550"/>
      <c r="WLT352" s="545"/>
      <c r="WLU352" s="550"/>
      <c r="WLV352" s="545"/>
      <c r="WLW352" s="550"/>
      <c r="WLX352" s="545"/>
      <c r="WLY352" s="550"/>
      <c r="WLZ352" s="545"/>
      <c r="WMA352" s="550"/>
      <c r="WMB352" s="545"/>
      <c r="WMC352" s="550"/>
      <c r="WMD352" s="545"/>
      <c r="WME352" s="550"/>
      <c r="WMF352" s="545"/>
      <c r="WMG352" s="550"/>
      <c r="WMH352" s="545"/>
      <c r="WMI352" s="550"/>
      <c r="WMJ352" s="545"/>
      <c r="WMK352" s="550"/>
      <c r="WML352" s="545"/>
      <c r="WMM352" s="550"/>
      <c r="WMN352" s="545"/>
      <c r="WMO352" s="550"/>
      <c r="WMP352" s="545"/>
      <c r="WMQ352" s="550"/>
      <c r="WMR352" s="545"/>
      <c r="WMS352" s="550"/>
      <c r="WMT352" s="545"/>
      <c r="WMU352" s="550"/>
      <c r="WMV352" s="545"/>
      <c r="WMW352" s="550"/>
      <c r="WMX352" s="545"/>
      <c r="WMY352" s="550"/>
      <c r="WMZ352" s="545"/>
      <c r="WNA352" s="550"/>
      <c r="WNB352" s="545"/>
      <c r="WNC352" s="550"/>
      <c r="WND352" s="545"/>
      <c r="WNE352" s="550"/>
      <c r="WNF352" s="545"/>
      <c r="WNG352" s="550"/>
      <c r="WNH352" s="545"/>
      <c r="WNI352" s="550"/>
      <c r="WNJ352" s="545"/>
      <c r="WNK352" s="550"/>
      <c r="WNL352" s="545"/>
      <c r="WNM352" s="550"/>
      <c r="WNN352" s="545"/>
      <c r="WNO352" s="550"/>
      <c r="WNP352" s="545"/>
      <c r="WNQ352" s="550"/>
      <c r="WNR352" s="545"/>
      <c r="WNS352" s="550"/>
      <c r="WNT352" s="545"/>
      <c r="WNU352" s="550"/>
      <c r="WNV352" s="545"/>
      <c r="WNW352" s="550"/>
      <c r="WNX352" s="545"/>
      <c r="WNY352" s="550"/>
      <c r="WNZ352" s="545"/>
      <c r="WOA352" s="550"/>
      <c r="WOB352" s="545"/>
      <c r="WOC352" s="550"/>
      <c r="WOD352" s="545"/>
      <c r="WOE352" s="550"/>
      <c r="WOF352" s="545"/>
      <c r="WOG352" s="550"/>
      <c r="WOH352" s="545"/>
      <c r="WOI352" s="550"/>
      <c r="WOJ352" s="545"/>
      <c r="WOK352" s="550"/>
      <c r="WOL352" s="545"/>
      <c r="WOM352" s="550"/>
      <c r="WON352" s="545"/>
      <c r="WOO352" s="550"/>
      <c r="WOP352" s="545"/>
      <c r="WOQ352" s="550"/>
      <c r="WOR352" s="545"/>
      <c r="WOS352" s="550"/>
      <c r="WOT352" s="545"/>
      <c r="WOU352" s="550"/>
      <c r="WOV352" s="545"/>
      <c r="WOW352" s="550"/>
      <c r="WOX352" s="545"/>
      <c r="WOY352" s="550"/>
      <c r="WOZ352" s="545"/>
      <c r="WPA352" s="550"/>
      <c r="WPB352" s="545"/>
      <c r="WPC352" s="550"/>
      <c r="WPD352" s="545"/>
      <c r="WPE352" s="550"/>
      <c r="WPF352" s="545"/>
      <c r="WPG352" s="550"/>
      <c r="WPH352" s="545"/>
      <c r="WPI352" s="550"/>
      <c r="WPJ352" s="545"/>
      <c r="WPK352" s="550"/>
      <c r="WPL352" s="545"/>
      <c r="WPM352" s="550"/>
      <c r="WPN352" s="545"/>
      <c r="WPO352" s="550"/>
      <c r="WPP352" s="545"/>
      <c r="WPQ352" s="550"/>
      <c r="WPR352" s="545"/>
      <c r="WPS352" s="550"/>
      <c r="WPT352" s="545"/>
      <c r="WPU352" s="550"/>
      <c r="WPV352" s="545"/>
      <c r="WPW352" s="550"/>
      <c r="WPX352" s="545"/>
      <c r="WPY352" s="550"/>
      <c r="WPZ352" s="545"/>
      <c r="WQA352" s="550"/>
      <c r="WQB352" s="545"/>
      <c r="WQC352" s="550"/>
      <c r="WQD352" s="545"/>
      <c r="WQE352" s="550"/>
      <c r="WQF352" s="545"/>
      <c r="WQG352" s="550"/>
      <c r="WQH352" s="545"/>
      <c r="WQI352" s="550"/>
      <c r="WQJ352" s="545"/>
      <c r="WQK352" s="550"/>
      <c r="WQL352" s="545"/>
      <c r="WQM352" s="550"/>
      <c r="WQN352" s="545"/>
      <c r="WQO352" s="550"/>
      <c r="WQP352" s="545"/>
      <c r="WQQ352" s="550"/>
      <c r="WQR352" s="545"/>
      <c r="WQS352" s="550"/>
      <c r="WQT352" s="545"/>
      <c r="WQU352" s="550"/>
      <c r="WQV352" s="545"/>
      <c r="WQW352" s="550"/>
      <c r="WQX352" s="545"/>
      <c r="WQY352" s="550"/>
      <c r="WQZ352" s="545"/>
      <c r="WRA352" s="550"/>
      <c r="WRB352" s="545"/>
      <c r="WRC352" s="550"/>
      <c r="WRD352" s="545"/>
      <c r="WRE352" s="550"/>
      <c r="WRF352" s="545"/>
      <c r="WRG352" s="550"/>
      <c r="WRH352" s="545"/>
      <c r="WRI352" s="550"/>
      <c r="WRJ352" s="545"/>
      <c r="WRK352" s="550"/>
      <c r="WRL352" s="545"/>
      <c r="WRM352" s="550"/>
      <c r="WRN352" s="545"/>
      <c r="WRO352" s="550"/>
      <c r="WRP352" s="545"/>
      <c r="WRQ352" s="550"/>
      <c r="WRR352" s="545"/>
      <c r="WRS352" s="550"/>
      <c r="WRT352" s="545"/>
      <c r="WRU352" s="550"/>
      <c r="WRV352" s="545"/>
      <c r="WRW352" s="550"/>
      <c r="WRX352" s="545"/>
      <c r="WRY352" s="550"/>
      <c r="WRZ352" s="545"/>
      <c r="WSA352" s="550"/>
      <c r="WSB352" s="545"/>
      <c r="WSC352" s="550"/>
      <c r="WSD352" s="545"/>
      <c r="WSE352" s="550"/>
      <c r="WSF352" s="545"/>
      <c r="WSG352" s="550"/>
      <c r="WSH352" s="545"/>
      <c r="WSI352" s="550"/>
      <c r="WSJ352" s="545"/>
      <c r="WSK352" s="550"/>
      <c r="WSL352" s="545"/>
      <c r="WSM352" s="550"/>
      <c r="WSN352" s="545"/>
      <c r="WSO352" s="550"/>
      <c r="WSP352" s="545"/>
      <c r="WSQ352" s="550"/>
      <c r="WSR352" s="545"/>
      <c r="WSS352" s="550"/>
      <c r="WST352" s="545"/>
      <c r="WSU352" s="550"/>
      <c r="WSV352" s="545"/>
      <c r="WSW352" s="550"/>
      <c r="WSX352" s="545"/>
      <c r="WSY352" s="550"/>
      <c r="WSZ352" s="545"/>
      <c r="WTA352" s="550"/>
      <c r="WTB352" s="545"/>
      <c r="WTC352" s="550"/>
      <c r="WTD352" s="545"/>
      <c r="WTE352" s="550"/>
      <c r="WTF352" s="545"/>
      <c r="WTG352" s="550"/>
      <c r="WTH352" s="545"/>
      <c r="WTI352" s="550"/>
      <c r="WTJ352" s="545"/>
      <c r="WTK352" s="550"/>
      <c r="WTL352" s="545"/>
      <c r="WTM352" s="550"/>
      <c r="WTN352" s="545"/>
      <c r="WTO352" s="550"/>
      <c r="WTP352" s="545"/>
      <c r="WTQ352" s="550"/>
      <c r="WTR352" s="545"/>
      <c r="WTS352" s="550"/>
      <c r="WTT352" s="545"/>
      <c r="WTU352" s="550"/>
      <c r="WTV352" s="545"/>
      <c r="WTW352" s="550"/>
      <c r="WTX352" s="545"/>
      <c r="WTY352" s="550"/>
      <c r="WTZ352" s="545"/>
      <c r="WUA352" s="550"/>
      <c r="WUB352" s="545"/>
      <c r="WUC352" s="550"/>
      <c r="WUD352" s="545"/>
      <c r="WUE352" s="550"/>
      <c r="WUF352" s="545"/>
      <c r="WUG352" s="550"/>
      <c r="WUH352" s="545"/>
      <c r="WUI352" s="550"/>
      <c r="WUJ352" s="545"/>
      <c r="WUK352" s="550"/>
      <c r="WUL352" s="545"/>
      <c r="WUM352" s="550"/>
      <c r="WUN352" s="545"/>
      <c r="WUO352" s="550"/>
      <c r="WUP352" s="545"/>
      <c r="WUQ352" s="550"/>
      <c r="WUR352" s="545"/>
      <c r="WUS352" s="550"/>
      <c r="WUT352" s="545"/>
      <c r="WUU352" s="550"/>
      <c r="WUV352" s="545"/>
      <c r="WUW352" s="550"/>
      <c r="WUX352" s="545"/>
      <c r="WUY352" s="550"/>
      <c r="WUZ352" s="545"/>
      <c r="WVA352" s="550"/>
      <c r="WVB352" s="545"/>
      <c r="WVC352" s="550"/>
      <c r="WVD352" s="545"/>
      <c r="WVE352" s="550"/>
      <c r="WVF352" s="545"/>
      <c r="WVG352" s="550"/>
      <c r="WVH352" s="545"/>
      <c r="WVI352" s="550"/>
      <c r="WVJ352" s="545"/>
      <c r="WVK352" s="550"/>
      <c r="WVL352" s="545"/>
      <c r="WVM352" s="550"/>
      <c r="WVN352" s="545"/>
      <c r="WVO352" s="550"/>
      <c r="WVP352" s="545"/>
      <c r="WVQ352" s="550"/>
      <c r="WVR352" s="545"/>
      <c r="WVS352" s="550"/>
      <c r="WVT352" s="545"/>
      <c r="WVU352" s="550"/>
      <c r="WVV352" s="545"/>
      <c r="WVW352" s="550"/>
      <c r="WVX352" s="545"/>
      <c r="WVY352" s="550"/>
      <c r="WVZ352" s="545"/>
      <c r="WWA352" s="550"/>
      <c r="WWB352" s="545"/>
      <c r="WWC352" s="550"/>
      <c r="WWD352" s="545"/>
      <c r="WWE352" s="550"/>
      <c r="WWF352" s="545"/>
      <c r="WWG352" s="550"/>
      <c r="WWH352" s="545"/>
      <c r="WWI352" s="550"/>
      <c r="WWJ352" s="545"/>
      <c r="WWK352" s="550"/>
      <c r="WWL352" s="545"/>
      <c r="WWM352" s="550"/>
      <c r="WWN352" s="545"/>
      <c r="WWO352" s="550"/>
      <c r="WWP352" s="545"/>
      <c r="WWQ352" s="550"/>
      <c r="WWR352" s="545"/>
      <c r="WWS352" s="550"/>
      <c r="WWT352" s="545"/>
      <c r="WWU352" s="550"/>
      <c r="WWV352" s="545"/>
      <c r="WWW352" s="550"/>
      <c r="WWX352" s="545"/>
      <c r="WWY352" s="550"/>
      <c r="WWZ352" s="545"/>
      <c r="WXA352" s="550"/>
      <c r="WXB352" s="545"/>
      <c r="WXC352" s="550"/>
      <c r="WXD352" s="545"/>
      <c r="WXE352" s="550"/>
      <c r="WXF352" s="545"/>
      <c r="WXG352" s="550"/>
      <c r="WXH352" s="545"/>
      <c r="WXI352" s="550"/>
      <c r="WXJ352" s="545"/>
      <c r="WXK352" s="550"/>
      <c r="WXL352" s="545"/>
      <c r="WXM352" s="550"/>
      <c r="WXN352" s="545"/>
      <c r="WXO352" s="550"/>
      <c r="WXP352" s="545"/>
      <c r="WXQ352" s="550"/>
      <c r="WXR352" s="545"/>
      <c r="WXS352" s="550"/>
      <c r="WXT352" s="545"/>
      <c r="WXU352" s="550"/>
      <c r="WXV352" s="545"/>
      <c r="WXW352" s="550"/>
      <c r="WXX352" s="545"/>
      <c r="WXY352" s="550"/>
      <c r="WXZ352" s="545"/>
      <c r="WYA352" s="550"/>
      <c r="WYB352" s="545"/>
      <c r="WYC352" s="550"/>
      <c r="WYD352" s="545"/>
      <c r="WYE352" s="550"/>
      <c r="WYF352" s="545"/>
      <c r="WYG352" s="550"/>
      <c r="WYH352" s="545"/>
      <c r="WYI352" s="550"/>
      <c r="WYJ352" s="545"/>
      <c r="WYK352" s="550"/>
      <c r="WYL352" s="545"/>
      <c r="WYM352" s="550"/>
      <c r="WYN352" s="545"/>
      <c r="WYO352" s="550"/>
      <c r="WYP352" s="545"/>
      <c r="WYQ352" s="550"/>
      <c r="WYR352" s="545"/>
      <c r="WYS352" s="550"/>
      <c r="WYT352" s="545"/>
      <c r="WYU352" s="550"/>
      <c r="WYV352" s="545"/>
      <c r="WYW352" s="550"/>
      <c r="WYX352" s="545"/>
      <c r="WYY352" s="550"/>
      <c r="WYZ352" s="545"/>
      <c r="WZA352" s="550"/>
      <c r="WZB352" s="545"/>
      <c r="WZC352" s="550"/>
      <c r="WZD352" s="545"/>
      <c r="WZE352" s="550"/>
      <c r="WZF352" s="545"/>
      <c r="WZG352" s="550"/>
      <c r="WZH352" s="545"/>
      <c r="WZI352" s="550"/>
      <c r="WZJ352" s="545"/>
      <c r="WZK352" s="550"/>
      <c r="WZL352" s="545"/>
      <c r="WZM352" s="550"/>
      <c r="WZN352" s="545"/>
      <c r="WZO352" s="550"/>
      <c r="WZP352" s="545"/>
      <c r="WZQ352" s="550"/>
      <c r="WZR352" s="545"/>
      <c r="WZS352" s="550"/>
      <c r="WZT352" s="545"/>
      <c r="WZU352" s="550"/>
      <c r="WZV352" s="545"/>
      <c r="WZW352" s="550"/>
      <c r="WZX352" s="545"/>
      <c r="WZY352" s="550"/>
      <c r="WZZ352" s="545"/>
      <c r="XAA352" s="550"/>
      <c r="XAB352" s="545"/>
      <c r="XAC352" s="550"/>
      <c r="XAD352" s="545"/>
      <c r="XAE352" s="550"/>
      <c r="XAF352" s="545"/>
      <c r="XAG352" s="550"/>
      <c r="XAH352" s="545"/>
      <c r="XAI352" s="550"/>
      <c r="XAJ352" s="545"/>
      <c r="XAK352" s="550"/>
      <c r="XAL352" s="545"/>
      <c r="XAM352" s="550"/>
      <c r="XAN352" s="545"/>
      <c r="XAO352" s="550"/>
      <c r="XAP352" s="545"/>
      <c r="XAQ352" s="550"/>
      <c r="XAR352" s="545"/>
      <c r="XAS352" s="550"/>
      <c r="XAT352" s="545"/>
      <c r="XAU352" s="550"/>
      <c r="XAV352" s="545"/>
      <c r="XAW352" s="550"/>
      <c r="XAX352" s="545"/>
      <c r="XAY352" s="550"/>
      <c r="XAZ352" s="545"/>
      <c r="XBA352" s="550"/>
      <c r="XBB352" s="545"/>
      <c r="XBC352" s="550"/>
      <c r="XBD352" s="545"/>
      <c r="XBE352" s="550"/>
      <c r="XBF352" s="545"/>
      <c r="XBG352" s="550"/>
      <c r="XBH352" s="545"/>
      <c r="XBI352" s="550"/>
      <c r="XBJ352" s="545"/>
      <c r="XBK352" s="550"/>
      <c r="XBL352" s="545"/>
      <c r="XBM352" s="550"/>
      <c r="XBN352" s="545"/>
      <c r="XBO352" s="550"/>
      <c r="XBP352" s="545"/>
      <c r="XBQ352" s="550"/>
      <c r="XBR352" s="545"/>
      <c r="XBS352" s="550"/>
      <c r="XBT352" s="545"/>
      <c r="XBU352" s="550"/>
      <c r="XBV352" s="545"/>
      <c r="XBW352" s="550"/>
      <c r="XBX352" s="545"/>
      <c r="XBY352" s="550"/>
      <c r="XBZ352" s="545"/>
      <c r="XCA352" s="550"/>
      <c r="XCB352" s="545"/>
      <c r="XCC352" s="550"/>
      <c r="XCD352" s="545"/>
      <c r="XCE352" s="550"/>
      <c r="XCF352" s="545"/>
      <c r="XCG352" s="550"/>
      <c r="XCH352" s="545"/>
      <c r="XCI352" s="550"/>
      <c r="XCJ352" s="545"/>
      <c r="XCK352" s="550"/>
      <c r="XCL352" s="545"/>
      <c r="XCM352" s="550"/>
      <c r="XCN352" s="545"/>
      <c r="XCO352" s="550"/>
      <c r="XCP352" s="545"/>
      <c r="XCQ352" s="550"/>
      <c r="XCR352" s="545"/>
      <c r="XCS352" s="550"/>
      <c r="XCT352" s="545"/>
      <c r="XCU352" s="550"/>
      <c r="XCV352" s="545"/>
      <c r="XCW352" s="550"/>
      <c r="XCX352" s="545"/>
      <c r="XCY352" s="550"/>
      <c r="XCZ352" s="545"/>
      <c r="XDA352" s="550"/>
      <c r="XDB352" s="545"/>
      <c r="XDC352" s="550"/>
      <c r="XDD352" s="545"/>
      <c r="XDE352" s="550"/>
      <c r="XDF352" s="545"/>
      <c r="XDG352" s="550"/>
      <c r="XDH352" s="545"/>
      <c r="XDI352" s="550"/>
      <c r="XDJ352" s="545"/>
      <c r="XDK352" s="550"/>
      <c r="XDL352" s="545"/>
      <c r="XDM352" s="550"/>
      <c r="XDN352" s="545"/>
      <c r="XDO352" s="550"/>
      <c r="XDP352" s="545"/>
      <c r="XDQ352" s="550"/>
      <c r="XDR352" s="545"/>
      <c r="XDS352" s="550"/>
      <c r="XDT352" s="545"/>
      <c r="XDU352" s="550"/>
      <c r="XDV352" s="545"/>
      <c r="XDW352" s="550"/>
      <c r="XDX352" s="545"/>
      <c r="XDY352" s="550"/>
      <c r="XDZ352" s="545"/>
      <c r="XEA352" s="550"/>
      <c r="XEB352" s="545"/>
      <c r="XEC352" s="550"/>
      <c r="XED352" s="545"/>
      <c r="XEE352" s="550"/>
      <c r="XEF352" s="545"/>
      <c r="XEG352" s="550"/>
      <c r="XEH352" s="545"/>
      <c r="XEI352" s="550"/>
      <c r="XEJ352" s="545"/>
      <c r="XEK352" s="550"/>
      <c r="XEL352" s="545"/>
      <c r="XEM352" s="550"/>
      <c r="XEN352" s="545"/>
      <c r="XEO352" s="550"/>
      <c r="XEP352" s="545"/>
      <c r="XEQ352" s="550"/>
      <c r="XER352" s="545"/>
      <c r="XES352" s="550"/>
      <c r="XET352" s="545"/>
      <c r="XEU352" s="550"/>
      <c r="XEV352" s="545"/>
      <c r="XEW352" s="550"/>
      <c r="XEX352" s="545"/>
      <c r="XEY352" s="550"/>
      <c r="XEZ352" s="545"/>
      <c r="XFA352" s="550"/>
      <c r="XFB352" s="545"/>
      <c r="XFC352" s="550"/>
      <c r="XFD352" s="545"/>
    </row>
    <row r="353" spans="1:8" ht="12.75">
      <c r="A353" s="335" t="s">
        <v>476</v>
      </c>
      <c r="B353" s="326" t="s">
        <v>455</v>
      </c>
      <c r="F353" s="291">
        <f t="shared" si="13"/>
        <v>12541</v>
      </c>
      <c r="G353" s="291">
        <v>0</v>
      </c>
      <c r="H353" s="291">
        <v>12541081</v>
      </c>
    </row>
    <row r="354" spans="1:8" ht="12.75">
      <c r="A354" s="335">
        <v>353000</v>
      </c>
      <c r="B354" s="326" t="s">
        <v>355</v>
      </c>
      <c r="F354" s="291">
        <f t="shared" si="13"/>
        <v>143410</v>
      </c>
      <c r="G354" s="291">
        <v>0</v>
      </c>
      <c r="H354" s="291">
        <v>143409828</v>
      </c>
    </row>
    <row r="355" spans="1:8" ht="12.75">
      <c r="A355" s="335">
        <v>354000</v>
      </c>
      <c r="B355" s="326" t="s">
        <v>477</v>
      </c>
      <c r="F355" s="291">
        <f t="shared" si="13"/>
        <v>11164</v>
      </c>
      <c r="G355" s="291">
        <v>0</v>
      </c>
      <c r="H355" s="291">
        <v>11163596</v>
      </c>
    </row>
    <row r="356" spans="1:8" ht="12.75">
      <c r="A356" s="335">
        <v>355000</v>
      </c>
      <c r="B356" s="326" t="s">
        <v>478</v>
      </c>
      <c r="F356" s="291">
        <f t="shared" si="13"/>
        <v>107082</v>
      </c>
      <c r="G356" s="291">
        <v>0</v>
      </c>
      <c r="H356" s="291">
        <v>107082287</v>
      </c>
    </row>
    <row r="357" spans="1:8" ht="12.75">
      <c r="A357" s="335">
        <v>356000</v>
      </c>
      <c r="B357" s="326" t="s">
        <v>479</v>
      </c>
      <c r="F357" s="291">
        <f t="shared" si="13"/>
        <v>78915</v>
      </c>
      <c r="G357" s="291">
        <v>0</v>
      </c>
      <c r="H357" s="291">
        <v>78915212</v>
      </c>
    </row>
    <row r="358" spans="1:8" ht="12.75">
      <c r="A358" s="335">
        <v>357000</v>
      </c>
      <c r="B358" s="326" t="s">
        <v>480</v>
      </c>
      <c r="F358" s="291">
        <f t="shared" si="13"/>
        <v>1894</v>
      </c>
      <c r="G358" s="291">
        <v>0</v>
      </c>
      <c r="H358" s="291">
        <v>1893936</v>
      </c>
    </row>
    <row r="359" spans="1:8" ht="12.75">
      <c r="A359" s="335">
        <v>358000</v>
      </c>
      <c r="B359" s="326" t="s">
        <v>481</v>
      </c>
      <c r="F359" s="291">
        <f t="shared" ref="F359:F425" si="16">ROUND(H359/1000,0)</f>
        <v>1520</v>
      </c>
      <c r="G359" s="291">
        <v>0</v>
      </c>
      <c r="H359" s="291">
        <v>1519709</v>
      </c>
    </row>
    <row r="360" spans="1:8" ht="12.75">
      <c r="A360" s="335">
        <v>359000</v>
      </c>
      <c r="B360" s="326" t="s">
        <v>482</v>
      </c>
      <c r="F360" s="291">
        <f t="shared" si="16"/>
        <v>1271</v>
      </c>
      <c r="G360" s="291">
        <v>0</v>
      </c>
      <c r="H360" s="291">
        <v>1271496</v>
      </c>
    </row>
    <row r="361" spans="1:8" ht="12.75">
      <c r="A361" s="337"/>
      <c r="B361" s="326" t="s">
        <v>483</v>
      </c>
      <c r="F361" s="291">
        <f t="shared" si="16"/>
        <v>370703</v>
      </c>
      <c r="G361" s="291">
        <v>0</v>
      </c>
      <c r="H361" s="291">
        <v>370702537</v>
      </c>
    </row>
    <row r="362" spans="1:8" ht="12.75">
      <c r="A362" s="338"/>
      <c r="B362" s="326"/>
      <c r="F362" s="291">
        <f t="shared" si="16"/>
        <v>0</v>
      </c>
      <c r="G362" s="291">
        <v>0</v>
      </c>
    </row>
    <row r="363" spans="1:8" ht="12.75">
      <c r="A363" s="338"/>
      <c r="B363" s="326" t="s">
        <v>484</v>
      </c>
      <c r="F363" s="291">
        <f t="shared" si="16"/>
        <v>0</v>
      </c>
      <c r="G363" s="291">
        <v>0</v>
      </c>
    </row>
    <row r="364" spans="1:8" ht="12.75">
      <c r="A364" s="335">
        <v>360200</v>
      </c>
      <c r="B364" s="326" t="s">
        <v>453</v>
      </c>
      <c r="F364" s="291">
        <f t="shared" si="16"/>
        <v>3380</v>
      </c>
      <c r="G364" s="291">
        <v>0</v>
      </c>
      <c r="H364" s="291">
        <v>3380455</v>
      </c>
    </row>
    <row r="365" spans="1:8" ht="12.75">
      <c r="A365" s="334">
        <v>360400</v>
      </c>
      <c r="B365" s="329" t="s">
        <v>485</v>
      </c>
      <c r="F365" s="291">
        <f t="shared" si="16"/>
        <v>497</v>
      </c>
      <c r="G365" s="291">
        <v>0</v>
      </c>
      <c r="H365" s="291">
        <v>497149</v>
      </c>
    </row>
    <row r="366" spans="1:8" ht="12.75">
      <c r="A366" s="335">
        <v>361000</v>
      </c>
      <c r="B366" s="326" t="s">
        <v>455</v>
      </c>
      <c r="F366" s="291">
        <f t="shared" si="16"/>
        <v>12839</v>
      </c>
      <c r="G366" s="291">
        <v>0</v>
      </c>
      <c r="H366" s="291">
        <v>12839377</v>
      </c>
    </row>
    <row r="367" spans="1:8" ht="12.75">
      <c r="A367" s="335">
        <v>362000</v>
      </c>
      <c r="B367" s="325" t="s">
        <v>355</v>
      </c>
      <c r="F367" s="291">
        <f t="shared" si="16"/>
        <v>77517</v>
      </c>
      <c r="G367" s="291">
        <v>0</v>
      </c>
      <c r="H367" s="291">
        <v>77516723</v>
      </c>
    </row>
    <row r="368" spans="1:8" ht="15.75">
      <c r="A368" s="550">
        <v>363000</v>
      </c>
      <c r="B368" s="545" t="s">
        <v>703</v>
      </c>
      <c r="F368" s="291">
        <f t="shared" ref="F368" si="17">ROUND(H368/1000,0)</f>
        <v>0</v>
      </c>
      <c r="G368" s="291">
        <v>0</v>
      </c>
      <c r="H368" s="291">
        <v>0</v>
      </c>
    </row>
    <row r="369" spans="1:8" ht="12.75">
      <c r="A369" s="335">
        <v>364000</v>
      </c>
      <c r="B369" s="326" t="s">
        <v>486</v>
      </c>
      <c r="F369" s="291">
        <f t="shared" si="16"/>
        <v>179252</v>
      </c>
      <c r="G369" s="291">
        <v>0</v>
      </c>
      <c r="H369" s="291">
        <v>179252047</v>
      </c>
    </row>
    <row r="370" spans="1:8" ht="12.75">
      <c r="A370" s="335">
        <v>365000</v>
      </c>
      <c r="B370" s="326" t="s">
        <v>479</v>
      </c>
      <c r="F370" s="291">
        <f t="shared" si="16"/>
        <v>120704</v>
      </c>
      <c r="G370" s="291">
        <v>0</v>
      </c>
      <c r="H370" s="291">
        <v>120703683</v>
      </c>
    </row>
    <row r="371" spans="1:8" ht="12.75">
      <c r="A371" s="335">
        <v>366000</v>
      </c>
      <c r="B371" s="326" t="s">
        <v>480</v>
      </c>
      <c r="F371" s="291">
        <f t="shared" si="16"/>
        <v>56455</v>
      </c>
      <c r="G371" s="291">
        <v>0</v>
      </c>
      <c r="H371" s="291">
        <v>56454682</v>
      </c>
    </row>
    <row r="372" spans="1:8" ht="12.75">
      <c r="A372" s="335">
        <v>367000</v>
      </c>
      <c r="B372" s="326" t="s">
        <v>481</v>
      </c>
      <c r="F372" s="291">
        <f t="shared" si="16"/>
        <v>97559</v>
      </c>
      <c r="G372" s="291">
        <v>0</v>
      </c>
      <c r="H372" s="291">
        <v>97558706</v>
      </c>
    </row>
    <row r="373" spans="1:8" ht="12.75">
      <c r="A373" s="335">
        <v>368000</v>
      </c>
      <c r="B373" s="326" t="s">
        <v>391</v>
      </c>
      <c r="F373" s="291">
        <f t="shared" si="16"/>
        <v>142106</v>
      </c>
      <c r="G373" s="291">
        <v>0</v>
      </c>
      <c r="H373" s="291">
        <v>142105733</v>
      </c>
    </row>
    <row r="374" spans="1:8" ht="12.75">
      <c r="A374" s="335" t="s">
        <v>487</v>
      </c>
      <c r="B374" s="326" t="s">
        <v>488</v>
      </c>
      <c r="F374" s="291">
        <f t="shared" si="16"/>
        <v>89307</v>
      </c>
      <c r="G374" s="291">
        <v>0</v>
      </c>
      <c r="H374" s="291">
        <v>89306874</v>
      </c>
    </row>
    <row r="375" spans="1:8" ht="12.75">
      <c r="A375" s="334">
        <v>370000</v>
      </c>
      <c r="B375" s="329" t="s">
        <v>393</v>
      </c>
      <c r="F375" s="291">
        <f t="shared" si="16"/>
        <v>26628</v>
      </c>
      <c r="G375" s="291">
        <v>0</v>
      </c>
      <c r="H375" s="291">
        <v>26628147</v>
      </c>
    </row>
    <row r="376" spans="1:8" ht="12.75">
      <c r="A376" s="335" t="s">
        <v>489</v>
      </c>
      <c r="B376" s="326" t="s">
        <v>490</v>
      </c>
      <c r="F376" s="291">
        <f t="shared" si="16"/>
        <v>24385</v>
      </c>
      <c r="G376" s="291">
        <v>0</v>
      </c>
      <c r="H376" s="291">
        <v>24385282</v>
      </c>
    </row>
    <row r="377" spans="1:8" ht="12.75">
      <c r="A377" s="337"/>
      <c r="B377" s="326" t="s">
        <v>491</v>
      </c>
      <c r="F377" s="291">
        <f t="shared" si="16"/>
        <v>830629</v>
      </c>
      <c r="G377" s="291">
        <v>0</v>
      </c>
      <c r="H377" s="291">
        <v>830628858</v>
      </c>
    </row>
    <row r="378" spans="1:8" ht="12.75">
      <c r="A378" s="338"/>
      <c r="B378" s="326"/>
      <c r="F378" s="291">
        <f t="shared" si="16"/>
        <v>0</v>
      </c>
      <c r="G378" s="291">
        <v>0</v>
      </c>
    </row>
    <row r="379" spans="1:8" ht="12.75">
      <c r="A379" s="338"/>
      <c r="B379" s="326" t="s">
        <v>492</v>
      </c>
      <c r="F379" s="291">
        <f t="shared" si="16"/>
        <v>0</v>
      </c>
      <c r="G379" s="291">
        <v>0</v>
      </c>
    </row>
    <row r="380" spans="1:8" ht="12.75">
      <c r="A380" s="335" t="s">
        <v>493</v>
      </c>
      <c r="B380" s="326" t="s">
        <v>453</v>
      </c>
      <c r="F380" s="291">
        <f t="shared" si="16"/>
        <v>2471</v>
      </c>
      <c r="G380" s="291">
        <v>0</v>
      </c>
      <c r="H380" s="291">
        <v>2470790</v>
      </c>
    </row>
    <row r="381" spans="1:8" ht="12.75">
      <c r="A381" s="335" t="s">
        <v>494</v>
      </c>
      <c r="B381" s="326" t="s">
        <v>455</v>
      </c>
      <c r="F381" s="291">
        <f t="shared" si="16"/>
        <v>51098</v>
      </c>
      <c r="G381" s="291">
        <v>0</v>
      </c>
      <c r="H381" s="291">
        <v>51097935</v>
      </c>
    </row>
    <row r="382" spans="1:8" ht="12.75">
      <c r="A382" s="335" t="s">
        <v>495</v>
      </c>
      <c r="B382" s="326" t="s">
        <v>496</v>
      </c>
      <c r="F382" s="291">
        <f t="shared" si="16"/>
        <v>30564</v>
      </c>
      <c r="G382" s="291">
        <v>0</v>
      </c>
      <c r="H382" s="291">
        <v>30563580</v>
      </c>
    </row>
    <row r="383" spans="1:8" ht="12.75">
      <c r="A383" s="335" t="s">
        <v>497</v>
      </c>
      <c r="B383" s="326" t="s">
        <v>498</v>
      </c>
      <c r="F383" s="291">
        <f t="shared" si="16"/>
        <v>20540</v>
      </c>
      <c r="G383" s="291">
        <v>0</v>
      </c>
      <c r="H383" s="291">
        <v>20540340</v>
      </c>
    </row>
    <row r="384" spans="1:8" ht="12.75">
      <c r="A384" s="335">
        <v>393000</v>
      </c>
      <c r="B384" s="326" t="s">
        <v>499</v>
      </c>
      <c r="F384" s="291">
        <f t="shared" si="16"/>
        <v>1571</v>
      </c>
      <c r="G384" s="291">
        <v>0</v>
      </c>
      <c r="H384" s="291">
        <v>1571199</v>
      </c>
    </row>
    <row r="385" spans="1:8" ht="12.75">
      <c r="A385" s="335">
        <v>394000</v>
      </c>
      <c r="B385" s="326" t="s">
        <v>500</v>
      </c>
      <c r="F385" s="291">
        <f t="shared" si="16"/>
        <v>6764</v>
      </c>
      <c r="G385" s="291">
        <v>0</v>
      </c>
      <c r="H385" s="291">
        <v>6763878</v>
      </c>
    </row>
    <row r="386" spans="1:8" ht="12.75">
      <c r="A386" s="335">
        <v>395000</v>
      </c>
      <c r="B386" s="326" t="s">
        <v>501</v>
      </c>
      <c r="F386" s="291">
        <f t="shared" si="16"/>
        <v>767</v>
      </c>
      <c r="G386" s="291">
        <v>0</v>
      </c>
      <c r="H386" s="291">
        <v>766946</v>
      </c>
    </row>
    <row r="387" spans="1:8" ht="12.75">
      <c r="A387" s="335" t="s">
        <v>502</v>
      </c>
      <c r="B387" s="326" t="s">
        <v>503</v>
      </c>
      <c r="F387" s="291">
        <f t="shared" si="16"/>
        <v>25099</v>
      </c>
      <c r="G387" s="291">
        <v>0</v>
      </c>
      <c r="H387" s="291">
        <v>25098759</v>
      </c>
    </row>
    <row r="388" spans="1:8" ht="12.75">
      <c r="A388" s="335" t="s">
        <v>504</v>
      </c>
      <c r="B388" s="326" t="s">
        <v>505</v>
      </c>
      <c r="F388" s="291">
        <f t="shared" si="16"/>
        <v>53669</v>
      </c>
      <c r="G388" s="291">
        <v>0</v>
      </c>
      <c r="H388" s="291">
        <v>53669248</v>
      </c>
    </row>
    <row r="389" spans="1:8" ht="12.75">
      <c r="A389" s="335">
        <v>398000</v>
      </c>
      <c r="B389" s="326" t="s">
        <v>506</v>
      </c>
      <c r="F389" s="291">
        <f t="shared" si="16"/>
        <v>302</v>
      </c>
      <c r="G389" s="291">
        <v>0</v>
      </c>
      <c r="H389" s="291">
        <v>302196</v>
      </c>
    </row>
    <row r="390" spans="1:8" ht="12.75">
      <c r="A390" s="337"/>
      <c r="B390" s="326" t="s">
        <v>507</v>
      </c>
      <c r="F390" s="291">
        <f t="shared" si="16"/>
        <v>192845</v>
      </c>
      <c r="G390" s="291">
        <v>0</v>
      </c>
      <c r="H390" s="291">
        <v>192844871</v>
      </c>
    </row>
    <row r="391" spans="1:8" ht="12.75">
      <c r="A391" s="338"/>
      <c r="B391" s="326"/>
      <c r="F391" s="291">
        <f t="shared" si="16"/>
        <v>0</v>
      </c>
      <c r="G391" s="291">
        <v>0</v>
      </c>
    </row>
    <row r="392" spans="1:8" ht="12.75">
      <c r="A392" s="338"/>
      <c r="B392" s="326" t="s">
        <v>508</v>
      </c>
      <c r="F392" s="291">
        <f t="shared" si="16"/>
        <v>2242311</v>
      </c>
      <c r="G392" s="291">
        <v>0</v>
      </c>
      <c r="H392" s="291">
        <v>2242311189</v>
      </c>
    </row>
    <row r="393" spans="1:8" ht="12.75">
      <c r="A393" s="338"/>
      <c r="B393" s="326"/>
      <c r="F393" s="291">
        <f t="shared" si="16"/>
        <v>0</v>
      </c>
      <c r="G393" s="291">
        <v>0</v>
      </c>
    </row>
    <row r="394" spans="1:8" ht="12.75">
      <c r="A394" s="338"/>
      <c r="B394" s="326"/>
      <c r="F394" s="291">
        <f t="shared" si="16"/>
        <v>0</v>
      </c>
      <c r="G394" s="291">
        <v>0</v>
      </c>
    </row>
    <row r="395" spans="1:8" ht="12.75">
      <c r="A395" s="338"/>
      <c r="B395" s="326" t="s">
        <v>73</v>
      </c>
      <c r="F395" s="291">
        <f t="shared" si="16"/>
        <v>0</v>
      </c>
      <c r="G395" s="291">
        <v>0</v>
      </c>
    </row>
    <row r="396" spans="1:8" ht="12.75">
      <c r="A396" s="338"/>
      <c r="B396" s="326" t="s">
        <v>509</v>
      </c>
      <c r="F396" s="291">
        <f t="shared" si="16"/>
        <v>-186540</v>
      </c>
      <c r="G396" s="291">
        <v>0</v>
      </c>
      <c r="H396" s="291">
        <v>-186539705</v>
      </c>
    </row>
    <row r="397" spans="1:8" ht="12.75">
      <c r="A397" s="335"/>
      <c r="B397" s="326" t="s">
        <v>510</v>
      </c>
      <c r="F397" s="291">
        <f t="shared" si="16"/>
        <v>-81523</v>
      </c>
      <c r="G397" s="291">
        <v>0</v>
      </c>
      <c r="H397" s="291">
        <v>-81523498</v>
      </c>
    </row>
    <row r="398" spans="1:8" ht="12.75">
      <c r="A398" s="338"/>
      <c r="B398" s="326" t="s">
        <v>511</v>
      </c>
      <c r="F398" s="291">
        <f t="shared" si="16"/>
        <v>-56604</v>
      </c>
      <c r="G398" s="291">
        <v>0</v>
      </c>
      <c r="H398" s="291">
        <v>-56603775</v>
      </c>
    </row>
    <row r="399" spans="1:8" ht="12.75">
      <c r="A399" s="338"/>
      <c r="B399" s="326" t="s">
        <v>512</v>
      </c>
      <c r="F399" s="291">
        <f t="shared" si="16"/>
        <v>-124279</v>
      </c>
      <c r="G399" s="291">
        <v>0</v>
      </c>
      <c r="H399" s="291">
        <v>-124279124</v>
      </c>
    </row>
    <row r="400" spans="1:8" ht="12.75">
      <c r="A400" s="338"/>
      <c r="B400" s="326" t="s">
        <v>513</v>
      </c>
      <c r="F400" s="291">
        <f t="shared" si="16"/>
        <v>-248230</v>
      </c>
      <c r="G400" s="291">
        <v>0</v>
      </c>
      <c r="H400" s="291">
        <v>-248229539</v>
      </c>
    </row>
    <row r="401" spans="1:8" ht="12.75">
      <c r="A401" s="338"/>
      <c r="B401" s="326" t="s">
        <v>514</v>
      </c>
      <c r="F401" s="291">
        <f t="shared" si="16"/>
        <v>-63482</v>
      </c>
      <c r="G401" s="291">
        <v>0</v>
      </c>
      <c r="H401" s="291">
        <v>-63481790</v>
      </c>
    </row>
    <row r="402" spans="1:8" ht="12.75">
      <c r="A402" s="333"/>
      <c r="B402" s="326" t="s">
        <v>515</v>
      </c>
      <c r="F402" s="291">
        <f t="shared" si="16"/>
        <v>-760657</v>
      </c>
      <c r="G402" s="291">
        <v>0</v>
      </c>
      <c r="H402" s="291">
        <v>-760657431</v>
      </c>
    </row>
    <row r="403" spans="1:8" ht="12.75">
      <c r="A403" s="333"/>
      <c r="B403" s="326"/>
      <c r="F403" s="291">
        <f t="shared" si="16"/>
        <v>0</v>
      </c>
      <c r="G403" s="291">
        <v>0</v>
      </c>
    </row>
    <row r="404" spans="1:8" ht="12.75">
      <c r="A404" s="333"/>
      <c r="B404" s="326" t="s">
        <v>115</v>
      </c>
      <c r="F404" s="291">
        <f t="shared" si="16"/>
        <v>0</v>
      </c>
      <c r="G404" s="291">
        <v>0</v>
      </c>
    </row>
    <row r="405" spans="1:8" ht="12.75">
      <c r="A405" s="338"/>
      <c r="B405" s="326" t="s">
        <v>516</v>
      </c>
      <c r="F405" s="291">
        <f t="shared" si="16"/>
        <v>-5451</v>
      </c>
      <c r="G405" s="291">
        <v>0</v>
      </c>
      <c r="H405" s="291">
        <v>-5450791</v>
      </c>
    </row>
    <row r="406" spans="1:8" ht="12.75">
      <c r="A406" s="338"/>
      <c r="B406" s="326" t="s">
        <v>517</v>
      </c>
      <c r="F406" s="291">
        <f t="shared" si="16"/>
        <v>-129</v>
      </c>
      <c r="G406" s="291">
        <v>0</v>
      </c>
      <c r="H406" s="291">
        <v>-128867</v>
      </c>
    </row>
    <row r="407" spans="1:8" ht="12.75">
      <c r="A407" s="338"/>
      <c r="B407" s="326" t="s">
        <v>518</v>
      </c>
      <c r="F407" s="291">
        <f t="shared" si="16"/>
        <v>-206</v>
      </c>
      <c r="G407" s="291">
        <v>0</v>
      </c>
      <c r="H407" s="291">
        <v>-205773</v>
      </c>
    </row>
    <row r="408" spans="1:8" ht="12.75">
      <c r="A408" s="338"/>
      <c r="B408" s="326" t="s">
        <v>519</v>
      </c>
      <c r="F408" s="291">
        <f t="shared" si="16"/>
        <v>-13630</v>
      </c>
      <c r="G408" s="291">
        <v>0</v>
      </c>
      <c r="H408" s="291">
        <v>-13629549</v>
      </c>
    </row>
    <row r="409" spans="1:8" ht="12.75">
      <c r="A409" s="338"/>
      <c r="B409" s="326" t="s">
        <v>520</v>
      </c>
      <c r="F409" s="291">
        <f t="shared" si="16"/>
        <v>-250</v>
      </c>
      <c r="G409" s="291">
        <v>0</v>
      </c>
      <c r="H409" s="291">
        <v>-249588</v>
      </c>
    </row>
    <row r="410" spans="1:8" ht="12.75">
      <c r="A410" s="338"/>
      <c r="B410" s="326" t="s">
        <v>521</v>
      </c>
      <c r="F410" s="291">
        <f t="shared" si="16"/>
        <v>-19665</v>
      </c>
      <c r="G410" s="291">
        <v>0</v>
      </c>
      <c r="H410" s="291">
        <v>-19664568</v>
      </c>
    </row>
    <row r="411" spans="1:8" ht="12.75">
      <c r="A411" s="338"/>
      <c r="B411" s="326"/>
      <c r="F411" s="291">
        <f t="shared" si="16"/>
        <v>0</v>
      </c>
      <c r="G411" s="291">
        <v>0</v>
      </c>
    </row>
    <row r="412" spans="1:8" ht="12.75">
      <c r="A412" s="338"/>
      <c r="B412" s="326" t="s">
        <v>522</v>
      </c>
      <c r="F412" s="291">
        <f t="shared" si="16"/>
        <v>-780322</v>
      </c>
      <c r="G412" s="291">
        <v>0</v>
      </c>
      <c r="H412" s="291">
        <v>-780321999</v>
      </c>
    </row>
    <row r="413" spans="1:8" ht="12.75">
      <c r="A413" s="338"/>
      <c r="B413" s="326"/>
      <c r="F413" s="291">
        <f t="shared" si="16"/>
        <v>0</v>
      </c>
      <c r="G413" s="291">
        <v>0</v>
      </c>
    </row>
    <row r="414" spans="1:8" ht="12.75">
      <c r="A414" s="333"/>
      <c r="B414" s="326" t="s">
        <v>523</v>
      </c>
      <c r="F414" s="291">
        <f t="shared" si="16"/>
        <v>1461989</v>
      </c>
      <c r="G414" s="291">
        <v>0</v>
      </c>
      <c r="H414" s="291">
        <v>1461989190</v>
      </c>
    </row>
    <row r="415" spans="1:8" ht="12.75">
      <c r="A415" s="333"/>
      <c r="B415" s="326"/>
      <c r="F415" s="291">
        <f t="shared" si="16"/>
        <v>0</v>
      </c>
      <c r="G415" s="291">
        <v>0</v>
      </c>
    </row>
    <row r="416" spans="1:8" ht="12.75">
      <c r="A416" s="340"/>
      <c r="B416" s="341" t="s">
        <v>524</v>
      </c>
      <c r="F416" s="291">
        <f t="shared" si="16"/>
        <v>0</v>
      </c>
      <c r="G416" s="291">
        <v>0</v>
      </c>
    </row>
    <row r="417" spans="1:8" ht="12.75">
      <c r="A417" s="342"/>
      <c r="B417" s="340" t="s">
        <v>525</v>
      </c>
      <c r="F417" s="291">
        <f t="shared" si="16"/>
        <v>0</v>
      </c>
      <c r="G417" s="291">
        <v>0</v>
      </c>
      <c r="H417" s="291">
        <v>0</v>
      </c>
    </row>
    <row r="418" spans="1:8" ht="12.75">
      <c r="A418" s="342"/>
      <c r="B418" s="341" t="s">
        <v>526</v>
      </c>
      <c r="F418" s="291">
        <f t="shared" si="16"/>
        <v>-176</v>
      </c>
      <c r="G418" s="291">
        <v>0</v>
      </c>
      <c r="H418" s="291">
        <v>-176203</v>
      </c>
    </row>
    <row r="419" spans="1:8" ht="12.75">
      <c r="A419" s="342"/>
      <c r="B419" s="341" t="s">
        <v>527</v>
      </c>
      <c r="F419" s="291">
        <f t="shared" si="16"/>
        <v>-196595</v>
      </c>
      <c r="G419" s="291">
        <v>0</v>
      </c>
      <c r="H419" s="291">
        <v>-196594835</v>
      </c>
    </row>
    <row r="420" spans="1:8" ht="12.75">
      <c r="A420" s="342"/>
      <c r="B420" s="341" t="s">
        <v>528</v>
      </c>
      <c r="F420" s="291">
        <f t="shared" ref="F420:F421" si="18">ROUND(H420/1000,0)</f>
        <v>-30955</v>
      </c>
      <c r="G420" s="291">
        <v>0</v>
      </c>
      <c r="H420" s="291">
        <v>-30954899</v>
      </c>
    </row>
    <row r="421" spans="1:8" ht="12.75">
      <c r="A421" s="342"/>
      <c r="B421" s="341" t="s">
        <v>661</v>
      </c>
      <c r="F421" s="291">
        <f t="shared" si="18"/>
        <v>-264</v>
      </c>
      <c r="G421" s="291">
        <v>0</v>
      </c>
      <c r="H421" s="291">
        <v>-263619</v>
      </c>
    </row>
    <row r="422" spans="1:8" ht="12.75">
      <c r="A422" s="342"/>
      <c r="B422" s="341" t="s">
        <v>529</v>
      </c>
      <c r="F422" s="291">
        <f t="shared" si="16"/>
        <v>0</v>
      </c>
      <c r="G422" s="291">
        <v>0</v>
      </c>
      <c r="H422" s="291">
        <v>0</v>
      </c>
    </row>
    <row r="423" spans="1:8" ht="12.75">
      <c r="A423" s="342"/>
      <c r="B423" s="341" t="s">
        <v>530</v>
      </c>
      <c r="F423" s="291">
        <f t="shared" si="16"/>
        <v>0</v>
      </c>
      <c r="G423" s="291">
        <v>0</v>
      </c>
      <c r="H423" s="291">
        <v>0</v>
      </c>
    </row>
    <row r="424" spans="1:8" ht="12.75">
      <c r="A424" s="342"/>
      <c r="B424" s="341" t="s">
        <v>531</v>
      </c>
      <c r="F424" s="291">
        <f t="shared" si="16"/>
        <v>-8027</v>
      </c>
      <c r="G424" s="291">
        <v>0</v>
      </c>
      <c r="H424" s="291">
        <v>-8026671</v>
      </c>
    </row>
    <row r="425" spans="1:8" ht="12.75">
      <c r="A425" s="342"/>
      <c r="B425" s="341" t="s">
        <v>662</v>
      </c>
      <c r="F425" s="291">
        <f t="shared" si="16"/>
        <v>235</v>
      </c>
      <c r="G425" s="291">
        <v>0</v>
      </c>
      <c r="H425" s="291">
        <v>235335</v>
      </c>
    </row>
    <row r="426" spans="1:8" ht="12.75">
      <c r="A426" s="342"/>
      <c r="B426" s="341" t="s">
        <v>532</v>
      </c>
      <c r="F426" s="291">
        <f t="shared" ref="F426:F465" si="19">ROUND(H426/1000,0)</f>
        <v>-2595</v>
      </c>
      <c r="G426" s="291">
        <v>0</v>
      </c>
      <c r="H426" s="291">
        <v>-2595489</v>
      </c>
    </row>
    <row r="427" spans="1:8" ht="12.75">
      <c r="A427" s="338"/>
      <c r="B427" s="326" t="s">
        <v>533</v>
      </c>
      <c r="F427" s="291">
        <f t="shared" si="19"/>
        <v>-238376</v>
      </c>
      <c r="G427" s="291">
        <v>0</v>
      </c>
      <c r="H427" s="291">
        <v>-238376381</v>
      </c>
    </row>
    <row r="428" spans="1:8" ht="12.75">
      <c r="A428" s="333"/>
      <c r="B428" s="326"/>
      <c r="F428" s="291">
        <f t="shared" si="19"/>
        <v>0</v>
      </c>
      <c r="G428" s="291">
        <v>0</v>
      </c>
    </row>
    <row r="429" spans="1:8" ht="12.75">
      <c r="A429" s="333"/>
      <c r="B429" s="326" t="s">
        <v>534</v>
      </c>
      <c r="F429" s="291">
        <f t="shared" si="19"/>
        <v>1223613</v>
      </c>
      <c r="G429" s="291">
        <v>0</v>
      </c>
      <c r="H429" s="291">
        <v>1223612809</v>
      </c>
    </row>
    <row r="430" spans="1:8">
      <c r="F430" s="291">
        <f t="shared" si="19"/>
        <v>0</v>
      </c>
      <c r="G430" s="291">
        <v>0</v>
      </c>
    </row>
    <row r="431" spans="1:8" ht="12.75">
      <c r="A431" s="325"/>
      <c r="B431" s="326" t="s">
        <v>535</v>
      </c>
      <c r="C431" s="325"/>
      <c r="F431" s="291">
        <f t="shared" si="19"/>
        <v>0</v>
      </c>
      <c r="G431" s="291">
        <v>0</v>
      </c>
    </row>
    <row r="432" spans="1:8" ht="12.75">
      <c r="A432" s="343"/>
      <c r="B432" s="326" t="s">
        <v>536</v>
      </c>
      <c r="C432" s="326"/>
      <c r="F432" s="291">
        <f t="shared" si="19"/>
        <v>0</v>
      </c>
      <c r="G432" s="291">
        <v>0</v>
      </c>
      <c r="H432" s="291">
        <v>0</v>
      </c>
    </row>
    <row r="433" spans="1:8" ht="12.75">
      <c r="A433" s="343"/>
      <c r="B433" s="326" t="s">
        <v>537</v>
      </c>
      <c r="C433" s="326"/>
      <c r="F433" s="291">
        <f t="shared" si="19"/>
        <v>0</v>
      </c>
      <c r="G433" s="291">
        <v>0</v>
      </c>
      <c r="H433" s="291">
        <v>0</v>
      </c>
    </row>
    <row r="434" spans="1:8" ht="12.75">
      <c r="A434" s="343"/>
      <c r="B434" s="333" t="s">
        <v>538</v>
      </c>
      <c r="C434" s="326"/>
      <c r="F434" s="291">
        <f t="shared" si="19"/>
        <v>-843</v>
      </c>
      <c r="G434" s="291">
        <v>0</v>
      </c>
      <c r="H434" s="291">
        <v>-842654</v>
      </c>
    </row>
    <row r="435" spans="1:8" ht="12.75">
      <c r="A435" s="343"/>
      <c r="B435" s="333" t="s">
        <v>539</v>
      </c>
      <c r="C435" s="326"/>
      <c r="F435" s="291">
        <f t="shared" si="19"/>
        <v>1111</v>
      </c>
      <c r="G435" s="291">
        <v>0</v>
      </c>
      <c r="H435" s="291">
        <v>1110999</v>
      </c>
    </row>
    <row r="436" spans="1:8" ht="12.75">
      <c r="A436" s="343"/>
      <c r="B436" s="333" t="s">
        <v>540</v>
      </c>
      <c r="C436" s="326"/>
      <c r="F436" s="291">
        <f t="shared" si="19"/>
        <v>-865</v>
      </c>
      <c r="G436" s="291">
        <v>0</v>
      </c>
      <c r="H436" s="291">
        <v>-864991</v>
      </c>
    </row>
    <row r="437" spans="1:8" ht="12.75">
      <c r="A437" s="343"/>
      <c r="B437" s="333" t="s">
        <v>663</v>
      </c>
      <c r="C437" s="326"/>
      <c r="F437" s="291">
        <f t="shared" si="19"/>
        <v>-5248</v>
      </c>
      <c r="G437" s="291">
        <v>0</v>
      </c>
      <c r="H437" s="291">
        <v>-5247725</v>
      </c>
    </row>
    <row r="438" spans="1:8" ht="12.75">
      <c r="A438" s="343"/>
      <c r="B438" s="333" t="s">
        <v>541</v>
      </c>
      <c r="C438" s="326"/>
      <c r="F438" s="291">
        <f t="shared" si="19"/>
        <v>4606</v>
      </c>
      <c r="G438" s="291">
        <v>0</v>
      </c>
      <c r="H438" s="291">
        <v>4606161</v>
      </c>
    </row>
    <row r="439" spans="1:8" ht="12.75">
      <c r="A439" s="343"/>
      <c r="B439" s="326" t="s">
        <v>542</v>
      </c>
      <c r="C439" s="326"/>
      <c r="F439" s="291">
        <f t="shared" si="19"/>
        <v>261</v>
      </c>
      <c r="G439" s="291">
        <v>0</v>
      </c>
      <c r="H439" s="291">
        <v>261472</v>
      </c>
    </row>
    <row r="440" spans="1:8" ht="12.75">
      <c r="A440" s="343"/>
      <c r="B440" s="333" t="s">
        <v>543</v>
      </c>
      <c r="C440" s="326"/>
      <c r="F440" s="291">
        <f t="shared" si="19"/>
        <v>0</v>
      </c>
      <c r="G440" s="291">
        <v>0</v>
      </c>
      <c r="H440" s="291">
        <v>0</v>
      </c>
    </row>
    <row r="441" spans="1:8" ht="12.75">
      <c r="A441" s="343"/>
      <c r="B441" s="333" t="s">
        <v>544</v>
      </c>
      <c r="C441" s="326"/>
      <c r="F441" s="291">
        <f t="shared" si="19"/>
        <v>0</v>
      </c>
      <c r="G441" s="291">
        <v>0</v>
      </c>
      <c r="H441" s="291">
        <v>0</v>
      </c>
    </row>
    <row r="442" spans="1:8" ht="12.75">
      <c r="A442" s="343"/>
      <c r="B442" s="326" t="s">
        <v>545</v>
      </c>
      <c r="C442" s="326"/>
      <c r="F442" s="291">
        <f t="shared" si="19"/>
        <v>0</v>
      </c>
      <c r="G442" s="291">
        <v>0</v>
      </c>
      <c r="H442" s="291">
        <v>0</v>
      </c>
    </row>
    <row r="443" spans="1:8" ht="12.75">
      <c r="A443" s="343"/>
      <c r="B443" s="333" t="s">
        <v>546</v>
      </c>
      <c r="C443" s="326"/>
      <c r="F443" s="291">
        <f t="shared" si="19"/>
        <v>13271</v>
      </c>
      <c r="G443" s="291">
        <v>0</v>
      </c>
      <c r="H443" s="291">
        <v>13270607</v>
      </c>
    </row>
    <row r="444" spans="1:8" ht="12.75">
      <c r="A444" s="344"/>
      <c r="B444" s="329" t="s">
        <v>547</v>
      </c>
      <c r="C444" s="329"/>
      <c r="F444" s="291">
        <f t="shared" si="19"/>
        <v>-2385</v>
      </c>
      <c r="G444" s="291">
        <v>0</v>
      </c>
      <c r="H444" s="291">
        <v>-2384967</v>
      </c>
    </row>
    <row r="445" spans="1:8" ht="12.75">
      <c r="A445" s="344"/>
      <c r="B445" s="329" t="s">
        <v>548</v>
      </c>
      <c r="C445" s="329"/>
      <c r="F445" s="291">
        <f t="shared" si="19"/>
        <v>1014</v>
      </c>
      <c r="G445" s="291">
        <v>0</v>
      </c>
      <c r="H445" s="291">
        <v>1014121</v>
      </c>
    </row>
    <row r="446" spans="1:8" ht="12.75">
      <c r="A446" s="344"/>
      <c r="B446" s="329" t="s">
        <v>549</v>
      </c>
      <c r="C446" s="329"/>
      <c r="F446" s="291">
        <f t="shared" si="19"/>
        <v>0</v>
      </c>
      <c r="G446" s="291">
        <v>0</v>
      </c>
      <c r="H446" s="291">
        <v>0</v>
      </c>
    </row>
    <row r="447" spans="1:8" ht="12.75">
      <c r="A447" s="345"/>
      <c r="B447" s="341" t="s">
        <v>550</v>
      </c>
      <c r="C447" s="341"/>
      <c r="F447" s="291">
        <f t="shared" si="19"/>
        <v>-355</v>
      </c>
      <c r="G447" s="291">
        <v>0</v>
      </c>
      <c r="H447" s="291">
        <v>-354944</v>
      </c>
    </row>
    <row r="448" spans="1:8" ht="12.75">
      <c r="A448" s="344"/>
      <c r="B448" s="329" t="s">
        <v>664</v>
      </c>
      <c r="C448" s="329"/>
      <c r="F448" s="291">
        <f t="shared" si="19"/>
        <v>74</v>
      </c>
      <c r="G448" s="291">
        <v>0</v>
      </c>
      <c r="H448" s="291">
        <v>73767</v>
      </c>
    </row>
    <row r="449" spans="1:8" ht="12.75">
      <c r="A449" s="345"/>
      <c r="B449" s="341" t="s">
        <v>551</v>
      </c>
      <c r="C449" s="341"/>
      <c r="F449" s="291">
        <f t="shared" si="19"/>
        <v>0</v>
      </c>
      <c r="G449" s="291">
        <v>0</v>
      </c>
      <c r="H449" s="291">
        <v>0</v>
      </c>
    </row>
    <row r="450" spans="1:8" ht="12.75">
      <c r="A450" s="344"/>
      <c r="B450" s="329" t="s">
        <v>552</v>
      </c>
      <c r="C450" s="329"/>
      <c r="F450" s="291">
        <f t="shared" si="19"/>
        <v>486</v>
      </c>
      <c r="G450" s="291">
        <v>0</v>
      </c>
      <c r="H450" s="291">
        <v>486263</v>
      </c>
    </row>
    <row r="451" spans="1:8" ht="12.75">
      <c r="A451" s="344"/>
      <c r="B451" s="329" t="s">
        <v>553</v>
      </c>
      <c r="C451" s="329"/>
      <c r="F451" s="291">
        <f t="shared" si="19"/>
        <v>-170</v>
      </c>
      <c r="G451" s="291">
        <v>0</v>
      </c>
      <c r="H451" s="291">
        <v>-170173</v>
      </c>
    </row>
    <row r="452" spans="1:8" ht="12.75">
      <c r="A452" s="344"/>
      <c r="B452" s="329" t="s">
        <v>554</v>
      </c>
      <c r="C452" s="329"/>
      <c r="F452" s="291">
        <f t="shared" ref="F452:F458" si="20">ROUND(H452/1000,0)</f>
        <v>309</v>
      </c>
      <c r="G452" s="291">
        <v>0</v>
      </c>
      <c r="H452" s="291">
        <v>308773</v>
      </c>
    </row>
    <row r="453" spans="1:8" ht="12.75">
      <c r="A453" s="344"/>
      <c r="B453" s="329" t="s">
        <v>555</v>
      </c>
      <c r="C453" s="329"/>
      <c r="F453" s="291">
        <f t="shared" si="20"/>
        <v>-108</v>
      </c>
      <c r="G453" s="291">
        <v>0</v>
      </c>
      <c r="H453" s="291">
        <v>-108095</v>
      </c>
    </row>
    <row r="454" spans="1:8" ht="12.75">
      <c r="A454" s="344"/>
      <c r="B454" s="346" t="s">
        <v>556</v>
      </c>
      <c r="C454" s="329"/>
      <c r="F454" s="291">
        <f t="shared" si="20"/>
        <v>1861</v>
      </c>
      <c r="G454" s="291">
        <v>0</v>
      </c>
      <c r="H454" s="291">
        <v>1860690</v>
      </c>
    </row>
    <row r="455" spans="1:8" ht="12.75">
      <c r="A455" s="344"/>
      <c r="B455" s="329" t="s">
        <v>557</v>
      </c>
      <c r="C455" s="329"/>
      <c r="F455" s="291">
        <f t="shared" si="20"/>
        <v>-651</v>
      </c>
      <c r="G455" s="291">
        <v>0</v>
      </c>
      <c r="H455" s="291">
        <v>-651242</v>
      </c>
    </row>
    <row r="456" spans="1:8" ht="12.75">
      <c r="A456" s="344"/>
      <c r="B456" s="333" t="s">
        <v>558</v>
      </c>
      <c r="C456" s="329"/>
      <c r="F456" s="291">
        <f t="shared" si="20"/>
        <v>2267</v>
      </c>
      <c r="G456" s="291">
        <v>0</v>
      </c>
      <c r="H456" s="291">
        <v>2266667</v>
      </c>
    </row>
    <row r="457" spans="1:8" ht="12.75">
      <c r="A457" s="344"/>
      <c r="B457" s="329" t="s">
        <v>559</v>
      </c>
      <c r="C457" s="329"/>
      <c r="F457" s="291">
        <f t="shared" si="20"/>
        <v>-793</v>
      </c>
      <c r="G457" s="291">
        <v>0</v>
      </c>
      <c r="H457" s="291">
        <v>-793333</v>
      </c>
    </row>
    <row r="458" spans="1:8" ht="12.75">
      <c r="A458" s="344"/>
      <c r="B458" s="333" t="s">
        <v>560</v>
      </c>
      <c r="C458" s="329"/>
      <c r="F458" s="291">
        <f t="shared" si="20"/>
        <v>0</v>
      </c>
      <c r="G458" s="291">
        <v>0</v>
      </c>
      <c r="H458" s="291">
        <v>0</v>
      </c>
    </row>
    <row r="459" spans="1:8" ht="12.75">
      <c r="A459" s="344"/>
      <c r="B459" s="333" t="s">
        <v>561</v>
      </c>
      <c r="C459" s="329"/>
      <c r="F459" s="291">
        <f t="shared" si="19"/>
        <v>-460</v>
      </c>
      <c r="G459" s="291">
        <v>0</v>
      </c>
      <c r="H459" s="291">
        <v>-460182</v>
      </c>
    </row>
    <row r="460" spans="1:8" ht="12.75">
      <c r="A460" s="344"/>
      <c r="B460" s="333" t="s">
        <v>562</v>
      </c>
      <c r="C460" s="329"/>
      <c r="F460" s="291">
        <f t="shared" si="19"/>
        <v>-1533</v>
      </c>
      <c r="G460" s="291">
        <v>0</v>
      </c>
      <c r="H460" s="291">
        <v>-1532974</v>
      </c>
    </row>
    <row r="461" spans="1:8" ht="12.75">
      <c r="A461" s="344"/>
      <c r="B461" s="333" t="s">
        <v>563</v>
      </c>
      <c r="C461" s="329"/>
      <c r="F461" s="291">
        <f t="shared" si="19"/>
        <v>25039</v>
      </c>
      <c r="G461" s="291">
        <v>0</v>
      </c>
      <c r="H461" s="291">
        <v>25038644</v>
      </c>
    </row>
    <row r="462" spans="1:8" ht="12.75">
      <c r="A462" s="344"/>
      <c r="B462" s="333" t="s">
        <v>564</v>
      </c>
      <c r="C462" s="329"/>
      <c r="F462" s="291">
        <f t="shared" si="19"/>
        <v>0</v>
      </c>
      <c r="G462" s="291">
        <v>0</v>
      </c>
      <c r="H462" s="291">
        <v>0</v>
      </c>
    </row>
    <row r="463" spans="1:8" ht="12.75">
      <c r="A463" s="343"/>
      <c r="B463" s="326" t="s">
        <v>565</v>
      </c>
      <c r="C463" s="326"/>
      <c r="F463" s="291">
        <f t="shared" si="19"/>
        <v>36887</v>
      </c>
      <c r="G463" s="291">
        <v>0</v>
      </c>
      <c r="H463" s="291">
        <v>36886884</v>
      </c>
    </row>
    <row r="464" spans="1:8" ht="12.75">
      <c r="A464" s="343"/>
      <c r="B464" s="326"/>
      <c r="C464" s="326"/>
      <c r="F464" s="291">
        <f t="shared" si="19"/>
        <v>0</v>
      </c>
      <c r="G464" s="291">
        <v>0</v>
      </c>
    </row>
    <row r="465" spans="1:8" ht="12.75">
      <c r="A465" s="343"/>
      <c r="B465" s="326" t="s">
        <v>566</v>
      </c>
      <c r="C465" s="326"/>
      <c r="F465" s="291">
        <f t="shared" si="19"/>
        <v>1260500</v>
      </c>
      <c r="G465" s="291">
        <v>0</v>
      </c>
      <c r="H465" s="291">
        <v>1260499693</v>
      </c>
    </row>
  </sheetData>
  <printOptions horizontalCentered="1"/>
  <pageMargins left="1" right="1" top="0.5" bottom="0.5" header="0.5" footer="0.5"/>
  <pageSetup scale="90" orientation="portrait" horizontalDpi="300" verticalDpi="300" r:id="rId1"/>
  <headerFooter alignWithMargins="0"/>
  <rowBreaks count="1" manualBreakCount="1">
    <brk id="56" max="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L165"/>
  <sheetViews>
    <sheetView view="pageBreakPreview" zoomScaleNormal="100" zoomScaleSheetLayoutView="100" workbookViewId="0">
      <selection activeCell="M57" sqref="M57"/>
    </sheetView>
  </sheetViews>
  <sheetFormatPr defaultColWidth="10.7109375" defaultRowHeight="12.75"/>
  <cols>
    <col min="1" max="1" width="8.28515625" style="378" customWidth="1"/>
    <col min="2" max="2" width="18.7109375" style="76" customWidth="1"/>
    <col min="3" max="4" width="10.7109375" style="53" customWidth="1"/>
    <col min="5" max="5" width="10.140625" style="53" customWidth="1"/>
    <col min="6" max="6" width="14.7109375" style="56" customWidth="1"/>
    <col min="7" max="7" width="11.85546875" style="53" bestFit="1" customWidth="1"/>
    <col min="8" max="8" width="2.140625" style="53" customWidth="1"/>
    <col min="9" max="9" width="18.42578125" style="53" customWidth="1"/>
    <col min="10" max="10" width="19.140625" style="53" customWidth="1"/>
    <col min="11" max="11" width="10.85546875" style="53" bestFit="1" customWidth="1"/>
    <col min="12" max="16384" width="10.7109375" style="53"/>
  </cols>
  <sheetData>
    <row r="1" spans="1:9">
      <c r="A1" s="759" t="s">
        <v>116</v>
      </c>
      <c r="B1" s="759"/>
      <c r="C1" s="759"/>
      <c r="D1" s="759"/>
      <c r="E1" s="759"/>
      <c r="F1" s="759"/>
      <c r="G1" s="759"/>
      <c r="H1" s="759"/>
    </row>
    <row r="2" spans="1:9">
      <c r="A2" s="760" t="s">
        <v>580</v>
      </c>
      <c r="B2" s="760"/>
      <c r="C2" s="760"/>
      <c r="D2" s="760"/>
      <c r="E2" s="760"/>
      <c r="F2" s="760"/>
      <c r="G2" s="760"/>
      <c r="H2" s="760"/>
    </row>
    <row r="3" spans="1:9">
      <c r="A3" s="760" t="s">
        <v>165</v>
      </c>
      <c r="B3" s="760"/>
      <c r="C3" s="760"/>
      <c r="D3" s="760"/>
      <c r="E3" s="760"/>
      <c r="F3" s="760"/>
      <c r="G3" s="760"/>
      <c r="H3" s="760"/>
    </row>
    <row r="4" spans="1:9">
      <c r="A4" s="761" t="str">
        <f>'no print-ADJ SUMMARY'!A4</f>
        <v>TWELVE MONTHS ENDED SEPTEMBER 30, 2014</v>
      </c>
      <c r="B4" s="761"/>
      <c r="C4" s="761"/>
      <c r="D4" s="761"/>
      <c r="E4" s="761"/>
      <c r="F4" s="761"/>
      <c r="G4" s="761"/>
      <c r="H4" s="761"/>
    </row>
    <row r="5" spans="1:9">
      <c r="A5" s="762" t="s">
        <v>144</v>
      </c>
      <c r="B5" s="762"/>
      <c r="C5" s="762"/>
      <c r="D5" s="762"/>
      <c r="E5" s="762"/>
      <c r="F5" s="762"/>
      <c r="G5" s="762"/>
      <c r="H5" s="762"/>
    </row>
    <row r="6" spans="1:9" ht="13.5" thickBot="1">
      <c r="A6" s="377"/>
      <c r="B6" s="384"/>
      <c r="C6" s="54"/>
      <c r="D6" s="55"/>
      <c r="E6" s="55"/>
      <c r="F6" s="55"/>
      <c r="I6" s="57" t="s">
        <v>581</v>
      </c>
    </row>
    <row r="7" spans="1:9" ht="13.5" thickBot="1">
      <c r="C7" s="56"/>
      <c r="D7" s="56"/>
      <c r="E7" s="756" t="s">
        <v>580</v>
      </c>
      <c r="F7" s="757"/>
      <c r="G7" s="758"/>
      <c r="I7" s="57" t="s">
        <v>582</v>
      </c>
    </row>
    <row r="8" spans="1:9">
      <c r="C8" s="56"/>
      <c r="D8" s="56"/>
      <c r="E8" s="378">
        <f>'ADJ DETAIL-INPUT'!W10</f>
        <v>2.1499999999999968</v>
      </c>
      <c r="F8" s="414"/>
      <c r="G8" s="414"/>
      <c r="I8" s="57"/>
    </row>
    <row r="9" spans="1:9">
      <c r="C9" s="56"/>
      <c r="D9" s="56"/>
      <c r="E9" s="58" t="s">
        <v>25</v>
      </c>
      <c r="F9" s="57" t="s">
        <v>613</v>
      </c>
      <c r="I9" s="57" t="s">
        <v>583</v>
      </c>
    </row>
    <row r="10" spans="1:9">
      <c r="B10" s="385" t="s">
        <v>145</v>
      </c>
      <c r="C10" s="56"/>
      <c r="D10" s="56"/>
      <c r="E10" s="389" t="s">
        <v>283</v>
      </c>
      <c r="F10" s="59" t="s">
        <v>146</v>
      </c>
      <c r="G10" s="59" t="s">
        <v>33</v>
      </c>
      <c r="I10" s="59" t="str">
        <f>F10</f>
        <v>Adjustments</v>
      </c>
    </row>
    <row r="11" spans="1:9">
      <c r="A11" s="378">
        <v>1</v>
      </c>
      <c r="B11" s="76" t="str">
        <f>'no print-ADJ SUMMARY'!C10</f>
        <v>Results of Operations</v>
      </c>
      <c r="C11" s="56"/>
      <c r="D11" s="56"/>
      <c r="E11" s="388">
        <f>'no print-ADJ SUMMARY'!E10</f>
        <v>1260500</v>
      </c>
      <c r="F11" s="375"/>
      <c r="G11" s="53">
        <f>SUM(E11:F11)</f>
        <v>1260500</v>
      </c>
      <c r="I11" s="415">
        <f>ROUND(E11*$E$56*-$F$63,0)+(E60*0.35)</f>
        <v>869.75</v>
      </c>
    </row>
    <row r="12" spans="1:9">
      <c r="A12" s="378">
        <f>'no print-ADJ SUMMARY'!A11</f>
        <v>1.01</v>
      </c>
      <c r="B12" s="386" t="str">
        <f>'no print-ADJ SUMMARY'!C11</f>
        <v>Deferred FIT Rate Base</v>
      </c>
      <c r="C12" s="56"/>
      <c r="D12" s="56"/>
      <c r="E12" s="60"/>
      <c r="F12" s="388">
        <f>'no print-ADJ SUMMARY'!E11</f>
        <v>-6009</v>
      </c>
      <c r="G12" s="53">
        <f>SUM(E12:F12)</f>
        <v>-6009</v>
      </c>
      <c r="I12" s="388">
        <f>ROUND(F12*$E$56*-$F$63,0)</f>
        <v>56</v>
      </c>
    </row>
    <row r="13" spans="1:9">
      <c r="A13" s="378">
        <f>'no print-ADJ SUMMARY'!A12</f>
        <v>1.02</v>
      </c>
      <c r="B13" s="386" t="str">
        <f>'no print-ADJ SUMMARY'!C12</f>
        <v>Deferred Debits and Credits</v>
      </c>
      <c r="C13" s="56"/>
      <c r="D13" s="56"/>
      <c r="E13" s="60"/>
      <c r="F13" s="388">
        <f>'no print-ADJ SUMMARY'!E12</f>
        <v>-7399</v>
      </c>
      <c r="G13" s="388">
        <f t="shared" ref="G13:G15" si="0">SUM(E13:F13)</f>
        <v>-7399</v>
      </c>
      <c r="I13" s="388">
        <f>ROUND(F13*$E$56*-$F$63,0)</f>
        <v>69</v>
      </c>
    </row>
    <row r="14" spans="1:9">
      <c r="A14" s="378">
        <f>'no print-ADJ SUMMARY'!A13</f>
        <v>1.03</v>
      </c>
      <c r="B14" s="386" t="str">
        <f>'no print-ADJ SUMMARY'!C13</f>
        <v>Working Capital</v>
      </c>
      <c r="C14" s="56"/>
      <c r="D14" s="56"/>
      <c r="E14" s="60"/>
      <c r="F14" s="388">
        <f>'no print-ADJ SUMMARY'!E13</f>
        <v>20703</v>
      </c>
      <c r="G14" s="53">
        <f t="shared" si="0"/>
        <v>20703</v>
      </c>
      <c r="I14" s="388">
        <f>ROUND(F14*$E$56*-$F$63,0)</f>
        <v>-194</v>
      </c>
    </row>
    <row r="15" spans="1:9">
      <c r="A15" s="378">
        <f>'no print-ADJ SUMMARY'!A14</f>
        <v>2.0099999999999998</v>
      </c>
      <c r="B15" s="386" t="str">
        <f>'no print-ADJ SUMMARY'!C14</f>
        <v>Eliminate B &amp; O Taxes</v>
      </c>
      <c r="C15" s="56"/>
      <c r="D15" s="56"/>
      <c r="E15" s="60"/>
      <c r="F15" s="388">
        <f>'no print-ADJ SUMMARY'!E14</f>
        <v>0</v>
      </c>
      <c r="G15" s="53">
        <f t="shared" si="0"/>
        <v>0</v>
      </c>
      <c r="I15" s="388">
        <f>ROUND(F15*$E$56*-$F$63,0)</f>
        <v>0</v>
      </c>
    </row>
    <row r="16" spans="1:9">
      <c r="A16" s="378">
        <f>'no print-ADJ SUMMARY'!A15</f>
        <v>2.0199999999999996</v>
      </c>
      <c r="B16" s="386" t="str">
        <f>'no print-ADJ SUMMARY'!C15</f>
        <v>Restate Property Tax</v>
      </c>
      <c r="C16" s="56"/>
      <c r="D16" s="56"/>
      <c r="E16" s="60"/>
      <c r="F16" s="388">
        <f>'no print-ADJ SUMMARY'!E15</f>
        <v>0</v>
      </c>
      <c r="G16" s="53">
        <f t="shared" ref="G16:G31" si="1">SUM(E16:F16)</f>
        <v>0</v>
      </c>
      <c r="I16" s="388">
        <f t="shared" ref="I16:I31" si="2">ROUND(F16*$E$56*-$F$63,0)</f>
        <v>0</v>
      </c>
    </row>
    <row r="17" spans="1:9">
      <c r="A17" s="378">
        <f>'no print-ADJ SUMMARY'!A16</f>
        <v>2.0299999999999994</v>
      </c>
      <c r="B17" s="386" t="str">
        <f>'no print-ADJ SUMMARY'!C16</f>
        <v>Uncollect. Expense</v>
      </c>
      <c r="C17" s="56"/>
      <c r="D17" s="56"/>
      <c r="E17" s="60"/>
      <c r="F17" s="388">
        <f>'no print-ADJ SUMMARY'!E16</f>
        <v>0</v>
      </c>
      <c r="G17" s="53">
        <f t="shared" si="1"/>
        <v>0</v>
      </c>
      <c r="I17" s="388">
        <f t="shared" si="2"/>
        <v>0</v>
      </c>
    </row>
    <row r="18" spans="1:9">
      <c r="A18" s="378">
        <f>'no print-ADJ SUMMARY'!A17</f>
        <v>2.0399999999999991</v>
      </c>
      <c r="B18" s="386" t="str">
        <f>'no print-ADJ SUMMARY'!C17</f>
        <v>Regulatory Expense</v>
      </c>
      <c r="C18" s="56"/>
      <c r="D18" s="56"/>
      <c r="E18" s="60"/>
      <c r="F18" s="388">
        <f>'no print-ADJ SUMMARY'!E17</f>
        <v>0</v>
      </c>
      <c r="G18" s="53">
        <f t="shared" si="1"/>
        <v>0</v>
      </c>
      <c r="I18" s="388">
        <f t="shared" si="2"/>
        <v>0</v>
      </c>
    </row>
    <row r="19" spans="1:9">
      <c r="A19" s="378">
        <f>'no print-ADJ SUMMARY'!A18</f>
        <v>2.0499999999999989</v>
      </c>
      <c r="B19" s="386" t="str">
        <f>'no print-ADJ SUMMARY'!C18</f>
        <v>Injuries and Damages</v>
      </c>
      <c r="C19" s="56"/>
      <c r="D19" s="56"/>
      <c r="E19" s="60"/>
      <c r="F19" s="388">
        <f>'no print-ADJ SUMMARY'!E18</f>
        <v>0</v>
      </c>
      <c r="G19" s="53">
        <f t="shared" si="1"/>
        <v>0</v>
      </c>
      <c r="I19" s="388">
        <f t="shared" si="2"/>
        <v>0</v>
      </c>
    </row>
    <row r="20" spans="1:9">
      <c r="A20" s="378">
        <f>'no print-ADJ SUMMARY'!A19</f>
        <v>2.0599999999999987</v>
      </c>
      <c r="B20" s="386" t="str">
        <f>'no print-ADJ SUMMARY'!C19</f>
        <v>FIT/DFIT/ ITC/PTC Expense</v>
      </c>
      <c r="C20" s="56"/>
      <c r="D20" s="56"/>
      <c r="E20" s="60"/>
      <c r="F20" s="388">
        <f>'no print-ADJ SUMMARY'!E19</f>
        <v>0</v>
      </c>
      <c r="G20" s="53">
        <f t="shared" si="1"/>
        <v>0</v>
      </c>
      <c r="I20" s="388">
        <f t="shared" si="2"/>
        <v>0</v>
      </c>
    </row>
    <row r="21" spans="1:9">
      <c r="A21" s="378">
        <f>'no print-ADJ SUMMARY'!A20</f>
        <v>2.0699999999999985</v>
      </c>
      <c r="B21" s="386" t="str">
        <f>'no print-ADJ SUMMARY'!C20</f>
        <v>Office Space Charges to Subsidiaries</v>
      </c>
      <c r="C21" s="56"/>
      <c r="D21" s="56"/>
      <c r="E21" s="60"/>
      <c r="F21" s="388">
        <f>'no print-ADJ SUMMARY'!E20</f>
        <v>0</v>
      </c>
      <c r="G21" s="53">
        <f t="shared" si="1"/>
        <v>0</v>
      </c>
      <c r="I21" s="388">
        <f t="shared" si="2"/>
        <v>0</v>
      </c>
    </row>
    <row r="22" spans="1:9">
      <c r="A22" s="378">
        <f>'no print-ADJ SUMMARY'!A21</f>
        <v>2.0799999999999983</v>
      </c>
      <c r="B22" s="386" t="str">
        <f>'no print-ADJ SUMMARY'!C21</f>
        <v>Restate Excise Taxes</v>
      </c>
      <c r="C22" s="56"/>
      <c r="D22" s="56"/>
      <c r="E22" s="60"/>
      <c r="F22" s="388">
        <f>'no print-ADJ SUMMARY'!E21</f>
        <v>0</v>
      </c>
      <c r="G22" s="53">
        <f t="shared" si="1"/>
        <v>0</v>
      </c>
      <c r="I22" s="388">
        <f t="shared" si="2"/>
        <v>0</v>
      </c>
    </row>
    <row r="23" spans="1:9">
      <c r="A23" s="378">
        <f>'no print-ADJ SUMMARY'!A22</f>
        <v>2.0899999999999981</v>
      </c>
      <c r="B23" s="386" t="str">
        <f>'no print-ADJ SUMMARY'!C22</f>
        <v>Net Gains / Losses</v>
      </c>
      <c r="C23" s="56"/>
      <c r="D23" s="56"/>
      <c r="E23" s="60"/>
      <c r="F23" s="388">
        <f>'no print-ADJ SUMMARY'!E22</f>
        <v>0</v>
      </c>
      <c r="G23" s="53">
        <f t="shared" si="1"/>
        <v>0</v>
      </c>
      <c r="I23" s="388">
        <f t="shared" si="2"/>
        <v>0</v>
      </c>
    </row>
    <row r="24" spans="1:9">
      <c r="A24" s="378">
        <f>'no print-ADJ SUMMARY'!A23</f>
        <v>2.0999999999999979</v>
      </c>
      <c r="B24" s="386" t="str">
        <f>'no print-ADJ SUMMARY'!C23</f>
        <v>Weather Normalization</v>
      </c>
      <c r="C24" s="56"/>
      <c r="D24" s="56"/>
      <c r="E24" s="60"/>
      <c r="F24" s="388">
        <f>'no print-ADJ SUMMARY'!E23</f>
        <v>0</v>
      </c>
      <c r="G24" s="53">
        <f t="shared" si="1"/>
        <v>0</v>
      </c>
      <c r="I24" s="388">
        <f t="shared" si="2"/>
        <v>0</v>
      </c>
    </row>
    <row r="25" spans="1:9">
      <c r="A25" s="378">
        <f>'no print-ADJ SUMMARY'!A24</f>
        <v>2.1099999999999977</v>
      </c>
      <c r="B25" s="386" t="str">
        <f>'no print-ADJ SUMMARY'!C24</f>
        <v>Eliminate Adder Schedules</v>
      </c>
      <c r="C25" s="56"/>
      <c r="D25" s="56"/>
      <c r="E25" s="60"/>
      <c r="F25" s="388">
        <f>'no print-ADJ SUMMARY'!E24</f>
        <v>0</v>
      </c>
      <c r="G25" s="53">
        <f t="shared" si="1"/>
        <v>0</v>
      </c>
      <c r="I25" s="388">
        <f t="shared" si="2"/>
        <v>0</v>
      </c>
    </row>
    <row r="26" spans="1:9">
      <c r="A26" s="378">
        <f>'no print-ADJ SUMMARY'!A25</f>
        <v>2.1199999999999974</v>
      </c>
      <c r="B26" s="386" t="str">
        <f>'no print-ADJ SUMMARY'!C25</f>
        <v>Misc. Restating Expenses</v>
      </c>
      <c r="C26" s="56"/>
      <c r="D26" s="56"/>
      <c r="E26" s="60"/>
      <c r="F26" s="388">
        <f>'no print-ADJ SUMMARY'!E25</f>
        <v>0</v>
      </c>
      <c r="G26" s="53">
        <f t="shared" si="1"/>
        <v>0</v>
      </c>
      <c r="I26" s="388">
        <f t="shared" si="2"/>
        <v>0</v>
      </c>
    </row>
    <row r="27" spans="1:9">
      <c r="A27" s="378">
        <f>'no print-ADJ SUMMARY'!A26</f>
        <v>2.1299999999999972</v>
      </c>
      <c r="B27" s="386" t="str">
        <f>'no print-ADJ SUMMARY'!C26</f>
        <v>Eliminate WA Power Cost Defer</v>
      </c>
      <c r="C27" s="56"/>
      <c r="D27" s="56"/>
      <c r="E27" s="60"/>
      <c r="F27" s="388">
        <f>'no print-ADJ SUMMARY'!E26</f>
        <v>0</v>
      </c>
      <c r="G27" s="53">
        <f t="shared" si="1"/>
        <v>0</v>
      </c>
      <c r="I27" s="388">
        <f t="shared" si="2"/>
        <v>0</v>
      </c>
    </row>
    <row r="28" spans="1:9">
      <c r="A28" s="378">
        <f>'no print-ADJ SUMMARY'!A27</f>
        <v>2.139999999999997</v>
      </c>
      <c r="B28" s="386" t="str">
        <f>'no print-ADJ SUMMARY'!C27</f>
        <v>Nez Perce Settlement Adjustment</v>
      </c>
      <c r="C28" s="56"/>
      <c r="D28" s="56"/>
      <c r="E28" s="60"/>
      <c r="F28" s="388">
        <f>'no print-ADJ SUMMARY'!E27</f>
        <v>0</v>
      </c>
      <c r="G28" s="53">
        <f t="shared" si="1"/>
        <v>0</v>
      </c>
      <c r="I28" s="388">
        <f t="shared" si="2"/>
        <v>0</v>
      </c>
    </row>
    <row r="29" spans="1:9">
      <c r="A29" s="378">
        <f>'no print-ADJ SUMMARY'!A28</f>
        <v>2.1499999999999968</v>
      </c>
      <c r="B29" s="386" t="str">
        <f>'no print-ADJ SUMMARY'!C28</f>
        <v>Restate Debt Interest</v>
      </c>
      <c r="C29" s="56"/>
      <c r="D29" s="56"/>
      <c r="E29" s="60"/>
      <c r="F29" s="388">
        <f>'no print-ADJ SUMMARY'!E28</f>
        <v>0</v>
      </c>
      <c r="G29" s="53">
        <f t="shared" ref="G29" si="3">SUM(E29:F29)</f>
        <v>0</v>
      </c>
      <c r="I29" s="388">
        <f t="shared" ref="I29" si="4">ROUND(F29*$E$56*-$F$63,0)</f>
        <v>0</v>
      </c>
    </row>
    <row r="30" spans="1:9">
      <c r="A30" s="378">
        <f>'no print-ADJ SUMMARY'!A29</f>
        <v>2.1599999999999966</v>
      </c>
      <c r="B30" s="386" t="str">
        <f>'no print-ADJ SUMMARY'!C29</f>
        <v>Restate Incentive Expenses</v>
      </c>
      <c r="C30" s="56"/>
      <c r="D30" s="56"/>
      <c r="E30" s="60"/>
      <c r="F30" s="388">
        <f>'no print-ADJ SUMMARY'!E29</f>
        <v>0</v>
      </c>
      <c r="G30" s="53">
        <f t="shared" si="1"/>
        <v>0</v>
      </c>
      <c r="I30" s="388">
        <f t="shared" si="2"/>
        <v>0</v>
      </c>
    </row>
    <row r="31" spans="1:9">
      <c r="A31" s="378">
        <f>'no print-ADJ SUMMARY'!A30</f>
        <v>2.1800000000000002</v>
      </c>
      <c r="B31" s="386" t="str">
        <f>'no print-ADJ SUMMARY'!C30</f>
        <v>Restate Long-Term Incentive P.</v>
      </c>
      <c r="C31" s="56"/>
      <c r="D31" s="56"/>
      <c r="E31" s="60"/>
      <c r="F31" s="388">
        <f>'no print-ADJ SUMMARY'!E30</f>
        <v>0</v>
      </c>
      <c r="G31" s="53">
        <f t="shared" si="1"/>
        <v>0</v>
      </c>
      <c r="I31" s="388">
        <f t="shared" si="2"/>
        <v>0</v>
      </c>
    </row>
    <row r="32" spans="1:9">
      <c r="A32" s="378">
        <f>'no print-ADJ SUMMARY'!A36</f>
        <v>3</v>
      </c>
      <c r="B32" s="386" t="str">
        <f>'no print-ADJ SUMMARY'!C36</f>
        <v>Pro Forma Power Supply</v>
      </c>
      <c r="C32" s="56"/>
      <c r="D32" s="56"/>
      <c r="E32" s="60"/>
      <c r="F32" s="388">
        <f>'no print-ADJ SUMMARY'!E36</f>
        <v>0</v>
      </c>
      <c r="G32" s="53">
        <f t="shared" ref="G32:G38" si="5">SUM(E32:F32)</f>
        <v>0</v>
      </c>
      <c r="I32" s="388">
        <f t="shared" ref="I32:I38" si="6">ROUND(F32*$E$56*-$F$63,0)</f>
        <v>0</v>
      </c>
    </row>
    <row r="33" spans="1:9">
      <c r="A33" s="378">
        <f>'no print-ADJ SUMMARY'!A37</f>
        <v>3.01</v>
      </c>
      <c r="B33" s="386" t="str">
        <f>'no print-ADJ SUMMARY'!C37</f>
        <v>Pro Forma Transmission Rev/Exp</v>
      </c>
      <c r="C33" s="56"/>
      <c r="D33" s="56"/>
      <c r="E33" s="60"/>
      <c r="F33" s="388">
        <f>'no print-ADJ SUMMARY'!E37</f>
        <v>0</v>
      </c>
      <c r="G33" s="53">
        <f t="shared" si="5"/>
        <v>0</v>
      </c>
      <c r="I33" s="388">
        <f t="shared" si="6"/>
        <v>0</v>
      </c>
    </row>
    <row r="34" spans="1:9">
      <c r="A34" s="378">
        <f>'no print-ADJ SUMMARY'!A38</f>
        <v>3.0199999999999996</v>
      </c>
      <c r="B34" s="386" t="str">
        <f>'no print-ADJ SUMMARY'!C38</f>
        <v>Pro Forma Labor Non-Exec</v>
      </c>
      <c r="C34" s="56"/>
      <c r="D34" s="56"/>
      <c r="E34" s="60"/>
      <c r="F34" s="388">
        <f>'no print-ADJ SUMMARY'!E38</f>
        <v>0</v>
      </c>
      <c r="G34" s="53">
        <f t="shared" si="5"/>
        <v>0</v>
      </c>
      <c r="I34" s="388">
        <f t="shared" si="6"/>
        <v>0</v>
      </c>
    </row>
    <row r="35" spans="1:9">
      <c r="A35" s="378">
        <f>'no print-ADJ SUMMARY'!A39</f>
        <v>3.0299999999999994</v>
      </c>
      <c r="B35" s="386" t="str">
        <f>'no print-ADJ SUMMARY'!C39</f>
        <v>Pro Forma Labor Exec</v>
      </c>
      <c r="C35" s="56"/>
      <c r="D35" s="56"/>
      <c r="E35" s="60"/>
      <c r="F35" s="388">
        <f>'no print-ADJ SUMMARY'!E39</f>
        <v>0</v>
      </c>
      <c r="G35" s="53">
        <f t="shared" si="5"/>
        <v>0</v>
      </c>
      <c r="I35" s="388">
        <f t="shared" si="6"/>
        <v>0</v>
      </c>
    </row>
    <row r="36" spans="1:9">
      <c r="A36" s="378">
        <f>'no print-ADJ SUMMARY'!A40</f>
        <v>3.0399999999999991</v>
      </c>
      <c r="B36" s="386" t="str">
        <f>'no print-ADJ SUMMARY'!C40</f>
        <v>Pro Forma Employee Benefits</v>
      </c>
      <c r="C36" s="56"/>
      <c r="D36" s="56"/>
      <c r="E36" s="60"/>
      <c r="F36" s="388">
        <f>'no print-ADJ SUMMARY'!E40</f>
        <v>0</v>
      </c>
      <c r="G36" s="53">
        <f t="shared" si="5"/>
        <v>0</v>
      </c>
      <c r="I36" s="388">
        <f t="shared" si="6"/>
        <v>0</v>
      </c>
    </row>
    <row r="37" spans="1:9">
      <c r="A37" s="378">
        <f>'no print-ADJ SUMMARY'!A41</f>
        <v>3.0499999999999989</v>
      </c>
      <c r="B37" s="386" t="str">
        <f>'no print-ADJ SUMMARY'!C41</f>
        <v>Pro Forma Insurance Expense</v>
      </c>
      <c r="C37" s="56"/>
      <c r="D37" s="56"/>
      <c r="E37" s="60"/>
      <c r="F37" s="388">
        <f>'no print-ADJ SUMMARY'!E41</f>
        <v>0</v>
      </c>
      <c r="G37" s="53">
        <f t="shared" si="5"/>
        <v>0</v>
      </c>
      <c r="I37" s="388">
        <f t="shared" si="6"/>
        <v>0</v>
      </c>
    </row>
    <row r="38" spans="1:9">
      <c r="A38" s="378">
        <f>'no print-ADJ SUMMARY'!A42</f>
        <v>3.0599999999999987</v>
      </c>
      <c r="B38" s="386" t="str">
        <f>'no print-ADJ SUMMARY'!C42</f>
        <v>Pro Forma Property Tax</v>
      </c>
      <c r="C38" s="56"/>
      <c r="D38" s="56"/>
      <c r="E38" s="60"/>
      <c r="F38" s="388">
        <f>'no print-ADJ SUMMARY'!E42</f>
        <v>0</v>
      </c>
      <c r="G38" s="53">
        <f t="shared" si="5"/>
        <v>0</v>
      </c>
      <c r="I38" s="388">
        <f t="shared" si="6"/>
        <v>0</v>
      </c>
    </row>
    <row r="39" spans="1:9">
      <c r="A39" s="378">
        <f>'no print-ADJ SUMMARY'!A43</f>
        <v>3.0699999999999985</v>
      </c>
      <c r="B39" s="386" t="str">
        <f>'no print-ADJ SUMMARY'!C43</f>
        <v>Pro Forma Information Tech/Serv Exp</v>
      </c>
      <c r="C39" s="56"/>
      <c r="D39" s="56"/>
      <c r="E39" s="60"/>
      <c r="F39" s="388">
        <f>'no print-ADJ SUMMARY'!E43</f>
        <v>0</v>
      </c>
      <c r="G39" s="53">
        <f t="shared" ref="G39:G41" si="7">SUM(E39:F39)</f>
        <v>0</v>
      </c>
      <c r="I39" s="388">
        <f t="shared" ref="I39:I41" si="8">ROUND(F39*$E$56*-$F$63,0)</f>
        <v>0</v>
      </c>
    </row>
    <row r="40" spans="1:9">
      <c r="A40" s="378">
        <f>'no print-ADJ SUMMARY'!A44</f>
        <v>3.0799999999999983</v>
      </c>
      <c r="B40" s="386" t="str">
        <f>'no print-ADJ SUMMARY'!C44</f>
        <v>Pro Forma Lake Spokane Deferral</v>
      </c>
      <c r="C40" s="56"/>
      <c r="D40" s="56"/>
      <c r="E40" s="60"/>
      <c r="F40" s="388">
        <f>'no print-ADJ SUMMARY'!E44</f>
        <v>0</v>
      </c>
      <c r="G40" s="53">
        <f>SUM(E40:F40)</f>
        <v>0</v>
      </c>
      <c r="I40" s="388">
        <f>ROUND(F40*$E$56*-$F$63,0)</f>
        <v>0</v>
      </c>
    </row>
    <row r="41" spans="1:9">
      <c r="A41" s="378">
        <f>'no print-ADJ SUMMARY'!A45</f>
        <v>3.0899999999999981</v>
      </c>
      <c r="B41" s="386" t="str">
        <f>'no print-ADJ SUMMARY'!C45</f>
        <v>Pro Forma Revenue Normalization</v>
      </c>
      <c r="C41" s="56"/>
      <c r="D41" s="56"/>
      <c r="E41" s="60"/>
      <c r="F41" s="388">
        <f>'no print-ADJ SUMMARY'!E45</f>
        <v>0</v>
      </c>
      <c r="G41" s="53">
        <f t="shared" si="7"/>
        <v>0</v>
      </c>
      <c r="I41" s="388">
        <f t="shared" si="8"/>
        <v>0</v>
      </c>
    </row>
    <row r="42" spans="1:9">
      <c r="A42" s="378">
        <f>'no print-ADJ SUMMARY'!A46</f>
        <v>3.0999999999999979</v>
      </c>
      <c r="B42" s="386" t="str">
        <f>'no print-ADJ SUMMARY'!C46</f>
        <v>Pro Forma Major Maint-Hydro Thermal, Other</v>
      </c>
      <c r="C42" s="56"/>
      <c r="D42" s="56"/>
      <c r="E42" s="60"/>
      <c r="F42" s="388">
        <f>'no print-ADJ SUMMARY'!E46</f>
        <v>0</v>
      </c>
      <c r="G42" s="53">
        <f t="shared" ref="G42" si="9">SUM(E42:F42)</f>
        <v>0</v>
      </c>
      <c r="I42" s="388">
        <f t="shared" ref="I42" si="10">ROUND(F42*$E$56*-$F$63,0)</f>
        <v>0</v>
      </c>
    </row>
    <row r="43" spans="1:9">
      <c r="A43" s="378">
        <f>'no print-ADJ SUMMARY'!A47</f>
        <v>3.1099999999999977</v>
      </c>
      <c r="B43" s="386" t="str">
        <f>'no print-ADJ SUMMARY'!C47</f>
        <v>Actual Capital Add Dec 2014 EOP</v>
      </c>
      <c r="C43" s="56"/>
      <c r="D43" s="56"/>
      <c r="E43" s="60"/>
      <c r="F43" s="388">
        <f>'no print-ADJ SUMMARY'!E47</f>
        <v>-4371.2005786896552</v>
      </c>
      <c r="G43" s="53">
        <f t="shared" ref="G43" si="11">SUM(E43:F43)</f>
        <v>-4371.2005786896552</v>
      </c>
      <c r="I43" s="388">
        <f t="shared" ref="I43" si="12">ROUND(F43*$E$56*-$F$63,0)</f>
        <v>41</v>
      </c>
    </row>
    <row r="44" spans="1:9">
      <c r="A44" s="378">
        <f>'no print-ADJ SUMMARY'!A48</f>
        <v>3.13</v>
      </c>
      <c r="B44" s="386" t="str">
        <f>'no print-ADJ SUMMARY'!C48</f>
        <v>WA CS2 &amp; Colstrip O&amp;M</v>
      </c>
      <c r="C44" s="56"/>
      <c r="D44" s="56"/>
      <c r="E44" s="60"/>
      <c r="F44" s="388">
        <f>'no print-ADJ SUMMARY'!E48</f>
        <v>-4371.2005786896552</v>
      </c>
      <c r="G44" s="388">
        <f t="shared" ref="G44" si="13">SUM(E44:F44)</f>
        <v>-4371.2005786896552</v>
      </c>
      <c r="H44" s="388"/>
      <c r="I44" s="388">
        <f t="shared" ref="I44:I49" si="14">ROUND(F44*$E$56*-$F$63,0)</f>
        <v>41</v>
      </c>
    </row>
    <row r="45" spans="1:9">
      <c r="A45" s="378">
        <f>'no print-ADJ SUMMARY'!A51</f>
        <v>4.01</v>
      </c>
      <c r="B45" s="386" t="str">
        <f>'no print-ADJ SUMMARY'!C51</f>
        <v>Planned Capital Add 2015 EOP</v>
      </c>
      <c r="C45" s="56"/>
      <c r="D45" s="56"/>
      <c r="E45" s="60"/>
      <c r="F45" s="388">
        <f>'no print-ADJ SUMMARY'!E51</f>
        <v>58095.338104278628</v>
      </c>
      <c r="G45" s="388">
        <f t="shared" ref="G45:G49" si="15">SUM(E45:F45)</f>
        <v>58095.338104278628</v>
      </c>
      <c r="H45" s="388"/>
      <c r="I45" s="388">
        <f t="shared" si="14"/>
        <v>-545</v>
      </c>
    </row>
    <row r="46" spans="1:9">
      <c r="A46" s="378">
        <f>'no print-ADJ SUMMARY'!A52</f>
        <v>4.0199999999999996</v>
      </c>
      <c r="B46" s="386" t="str">
        <f>'no print-ADJ SUMMARY'!C52</f>
        <v>Planned Capital Add 2016 AMA</v>
      </c>
      <c r="C46" s="56"/>
      <c r="D46" s="56"/>
      <c r="E46" s="60"/>
      <c r="F46" s="388">
        <f>'no print-ADJ SUMMARY'!E52</f>
        <v>0</v>
      </c>
      <c r="G46" s="388">
        <f t="shared" si="15"/>
        <v>0</v>
      </c>
      <c r="H46" s="388"/>
      <c r="I46" s="388">
        <f t="shared" si="14"/>
        <v>0</v>
      </c>
    </row>
    <row r="47" spans="1:9">
      <c r="A47" s="378">
        <f>'no print-ADJ SUMMARY'!A53</f>
        <v>4.0299999999999994</v>
      </c>
      <c r="B47" s="386" t="str">
        <f>'no print-ADJ SUMMARY'!C53</f>
        <v>Meter Retirement</v>
      </c>
      <c r="C47" s="56"/>
      <c r="D47" s="56"/>
      <c r="E47" s="60"/>
      <c r="F47" s="388">
        <f>'no print-ADJ SUMMARY'!E53</f>
        <v>0</v>
      </c>
      <c r="G47" s="388">
        <f t="shared" ref="G47" si="16">SUM(E47:F47)</f>
        <v>0</v>
      </c>
      <c r="H47" s="388"/>
      <c r="I47" s="388">
        <f t="shared" si="14"/>
        <v>0</v>
      </c>
    </row>
    <row r="48" spans="1:9">
      <c r="A48" s="378">
        <f>'no print-ADJ SUMMARY'!A54</f>
        <v>4.0399999999999991</v>
      </c>
      <c r="B48" s="386" t="str">
        <f>'no print-ADJ SUMMARY'!C54</f>
        <v>O&amp;M Offsets</v>
      </c>
      <c r="C48" s="56"/>
      <c r="D48" s="56"/>
      <c r="E48" s="60"/>
      <c r="F48" s="388">
        <f>'no print-ADJ SUMMARY'!E54</f>
        <v>0</v>
      </c>
      <c r="G48" s="388">
        <f t="shared" si="15"/>
        <v>0</v>
      </c>
      <c r="H48" s="388"/>
      <c r="I48" s="388">
        <f t="shared" si="14"/>
        <v>0</v>
      </c>
    </row>
    <row r="49" spans="1:12">
      <c r="A49" s="378">
        <f>'no print-ADJ SUMMARY'!A55</f>
        <v>4.0499999999999989</v>
      </c>
      <c r="B49" s="386" t="str">
        <f>'no print-ADJ SUMMARY'!C55</f>
        <v>Reconcile Pro Forma To Attrition</v>
      </c>
      <c r="C49" s="56"/>
      <c r="D49" s="56"/>
      <c r="E49" s="60"/>
      <c r="F49" s="388">
        <f>'no print-ADJ SUMMARY'!E55</f>
        <v>0</v>
      </c>
      <c r="G49" s="388">
        <f t="shared" si="15"/>
        <v>0</v>
      </c>
      <c r="H49" s="388"/>
      <c r="I49" s="388">
        <f t="shared" si="14"/>
        <v>0</v>
      </c>
    </row>
    <row r="50" spans="1:12" ht="10.5" customHeight="1">
      <c r="B50" s="386"/>
      <c r="C50" s="56"/>
      <c r="D50" s="56"/>
      <c r="E50" s="451"/>
      <c r="F50" s="452"/>
      <c r="G50" s="453"/>
      <c r="H50" s="453"/>
      <c r="I50" s="452"/>
    </row>
    <row r="51" spans="1:12">
      <c r="B51" s="386"/>
      <c r="C51" s="56"/>
      <c r="D51" s="56"/>
      <c r="E51" s="60"/>
      <c r="F51" s="375"/>
      <c r="G51" s="72"/>
      <c r="H51" s="66"/>
    </row>
    <row r="52" spans="1:12">
      <c r="B52" s="386" t="s">
        <v>623</v>
      </c>
      <c r="C52" s="56"/>
      <c r="D52" s="56"/>
      <c r="E52" s="88">
        <f>SUM(E11:E50)</f>
        <v>1260500</v>
      </c>
      <c r="F52" s="88">
        <f>SUM(F11:F50)</f>
        <v>56647.936946899317</v>
      </c>
      <c r="G52" s="88">
        <f>SUM(G11:G50)</f>
        <v>1317147.9369468994</v>
      </c>
      <c r="H52" s="60"/>
      <c r="I52" s="60"/>
      <c r="K52" s="410">
        <f>G52-'no print-ADJ SUMMARY'!E56</f>
        <v>0</v>
      </c>
      <c r="L52" s="411" t="s">
        <v>610</v>
      </c>
    </row>
    <row r="53" spans="1:12">
      <c r="B53" s="386"/>
      <c r="C53" s="56"/>
      <c r="D53" s="56"/>
      <c r="E53" s="88"/>
      <c r="F53" s="390"/>
    </row>
    <row r="54" spans="1:12">
      <c r="B54" s="386"/>
      <c r="C54" s="56"/>
      <c r="D54" s="56"/>
      <c r="E54" s="88"/>
      <c r="F54" s="390"/>
      <c r="G54" s="198"/>
    </row>
    <row r="55" spans="1:12" ht="5.25" customHeight="1">
      <c r="C55" s="56"/>
      <c r="D55" s="56"/>
      <c r="E55" s="88"/>
      <c r="F55" s="88"/>
      <c r="G55" s="88"/>
    </row>
    <row r="56" spans="1:12">
      <c r="B56" s="76" t="s">
        <v>166</v>
      </c>
      <c r="C56" s="56"/>
      <c r="D56" s="56"/>
      <c r="E56" s="274">
        <f>'RR SUMMARY'!Q11</f>
        <v>2.6800000000000001E-2</v>
      </c>
      <c r="F56" s="274">
        <f>E56-I56</f>
        <v>2.6800000000000001E-2</v>
      </c>
      <c r="G56" s="95"/>
      <c r="I56" s="274"/>
    </row>
    <row r="57" spans="1:12" ht="6" customHeight="1">
      <c r="C57" s="56"/>
      <c r="D57" s="56"/>
      <c r="E57" s="88"/>
      <c r="F57" s="88"/>
      <c r="G57" s="88"/>
    </row>
    <row r="58" spans="1:12">
      <c r="B58" s="76" t="s">
        <v>147</v>
      </c>
      <c r="C58" s="56"/>
      <c r="D58" s="56"/>
      <c r="E58" s="88">
        <f>E52*E56</f>
        <v>33781.4</v>
      </c>
      <c r="F58" s="88">
        <f>F52*F56</f>
        <v>1518.1647101769017</v>
      </c>
      <c r="G58" s="88">
        <f>SUM(E58:F58)</f>
        <v>35299.564710176906</v>
      </c>
      <c r="I58" s="88">
        <f>SUM(I11:I50)</f>
        <v>337.75</v>
      </c>
    </row>
    <row r="59" spans="1:12">
      <c r="C59" s="56"/>
      <c r="D59" s="56"/>
      <c r="E59" s="88"/>
      <c r="F59" s="88"/>
      <c r="G59" s="88"/>
      <c r="I59" s="88"/>
    </row>
    <row r="60" spans="1:12">
      <c r="B60" s="76" t="s">
        <v>579</v>
      </c>
      <c r="C60" s="56"/>
      <c r="D60" s="56"/>
      <c r="E60" s="391">
        <v>36265</v>
      </c>
      <c r="F60" s="391"/>
      <c r="G60" s="95">
        <f>SUM(E60:F60)</f>
        <v>36265</v>
      </c>
      <c r="I60" s="391"/>
    </row>
    <row r="61" spans="1:12" ht="5.25" customHeight="1">
      <c r="C61" s="56"/>
      <c r="D61" s="56"/>
      <c r="E61" s="88"/>
      <c r="F61" s="88"/>
      <c r="G61" s="88"/>
      <c r="I61" s="88"/>
    </row>
    <row r="62" spans="1:12">
      <c r="B62" s="76" t="s">
        <v>149</v>
      </c>
      <c r="C62" s="56"/>
      <c r="D62" s="56"/>
      <c r="E62" s="88">
        <f>E58-E60</f>
        <v>-2483.5999999999985</v>
      </c>
      <c r="F62" s="88">
        <f>F58-F60</f>
        <v>1518.1647101769017</v>
      </c>
      <c r="G62" s="88">
        <f>SUM(E62:F62)</f>
        <v>-965.43528982309681</v>
      </c>
      <c r="I62" s="88"/>
    </row>
    <row r="63" spans="1:12" ht="18" customHeight="1">
      <c r="B63" s="76" t="s">
        <v>150</v>
      </c>
      <c r="D63" s="56"/>
      <c r="E63" s="393">
        <v>0.35</v>
      </c>
      <c r="F63" s="393">
        <v>0.35</v>
      </c>
      <c r="G63" s="95"/>
      <c r="I63" s="393"/>
    </row>
    <row r="64" spans="1:12" ht="5.25" customHeight="1" thickBot="1">
      <c r="D64" s="56"/>
      <c r="E64" s="88"/>
      <c r="F64" s="88"/>
      <c r="G64" s="88"/>
      <c r="I64" s="88"/>
    </row>
    <row r="65" spans="1:11" ht="13.5" thickBot="1">
      <c r="B65" s="76" t="s">
        <v>151</v>
      </c>
      <c r="D65" s="56"/>
      <c r="E65" s="418">
        <f>ROUND(E62*-E63,0)</f>
        <v>869</v>
      </c>
      <c r="F65" s="117">
        <f>ROUND(F62*-F63,0)</f>
        <v>-531</v>
      </c>
      <c r="G65" s="117">
        <f>SUM(E65:F65)</f>
        <v>338</v>
      </c>
      <c r="I65" s="117">
        <f>I58</f>
        <v>337.75</v>
      </c>
      <c r="J65" s="416" t="s">
        <v>614</v>
      </c>
      <c r="K65" s="53">
        <f>'ADJ DETAIL-INPUT'!AX51+'ADJ DETAIL-INPUT'!W50-I65</f>
        <v>-41.109509990024549</v>
      </c>
    </row>
    <row r="66" spans="1:11" ht="13.5" thickTop="1">
      <c r="D66" s="56"/>
      <c r="E66" s="419">
        <f>E8</f>
        <v>2.1499999999999968</v>
      </c>
      <c r="F66" s="94"/>
      <c r="G66" s="94"/>
      <c r="I66" s="94"/>
    </row>
    <row r="67" spans="1:11" ht="13.5" thickBot="1">
      <c r="E67" s="420" t="s">
        <v>25</v>
      </c>
      <c r="F67" s="392"/>
    </row>
    <row r="68" spans="1:11" hidden="1">
      <c r="A68" s="379" t="s">
        <v>238</v>
      </c>
      <c r="B68" s="387" t="s">
        <v>237</v>
      </c>
    </row>
    <row r="69" spans="1:11" hidden="1">
      <c r="B69" s="385" t="s">
        <v>148</v>
      </c>
    </row>
    <row r="70" spans="1:11" hidden="1">
      <c r="B70" s="76" t="s">
        <v>152</v>
      </c>
      <c r="C70" s="104">
        <v>2430</v>
      </c>
      <c r="H70" s="53" t="s">
        <v>231</v>
      </c>
    </row>
    <row r="71" spans="1:11" hidden="1">
      <c r="B71" s="76" t="s">
        <v>153</v>
      </c>
      <c r="C71" s="103">
        <v>2935</v>
      </c>
      <c r="H71" s="53" t="s">
        <v>231</v>
      </c>
    </row>
    <row r="72" spans="1:11" hidden="1">
      <c r="B72" s="76" t="s">
        <v>154</v>
      </c>
      <c r="C72" s="61">
        <f>C70+C71</f>
        <v>5365</v>
      </c>
    </row>
    <row r="73" spans="1:11" hidden="1">
      <c r="C73" s="60"/>
    </row>
    <row r="74" spans="1:11" hidden="1">
      <c r="C74" s="65"/>
      <c r="D74" s="57"/>
      <c r="E74" s="57" t="s">
        <v>155</v>
      </c>
    </row>
    <row r="75" spans="1:11" hidden="1">
      <c r="C75" s="59" t="s">
        <v>126</v>
      </c>
      <c r="D75" s="59" t="s">
        <v>156</v>
      </c>
      <c r="E75" s="59" t="s">
        <v>31</v>
      </c>
    </row>
    <row r="76" spans="1:11" hidden="1">
      <c r="B76" s="76" t="s">
        <v>157</v>
      </c>
      <c r="C76" s="77" t="e">
        <f>#REF!</f>
        <v>#REF!</v>
      </c>
      <c r="D76" s="78" t="e">
        <f>ROUND(C76/$C$79,4)</f>
        <v>#REF!</v>
      </c>
      <c r="E76" s="77" t="e">
        <f>D76*E79</f>
        <v>#REF!</v>
      </c>
      <c r="F76" s="110"/>
    </row>
    <row r="77" spans="1:11" hidden="1">
      <c r="B77" s="76" t="s">
        <v>158</v>
      </c>
      <c r="C77" s="79" t="e">
        <f>#REF!</f>
        <v>#REF!</v>
      </c>
      <c r="D77" s="78" t="e">
        <f>ROUND(C77/$C$79,4)</f>
        <v>#REF!</v>
      </c>
      <c r="E77" s="79" t="e">
        <f>D77*E79</f>
        <v>#REF!</v>
      </c>
    </row>
    <row r="78" spans="1:11" hidden="1">
      <c r="B78" s="76" t="s">
        <v>159</v>
      </c>
      <c r="C78" s="79" t="e">
        <f>#REF!</f>
        <v>#REF!</v>
      </c>
      <c r="D78" s="78" t="e">
        <f>ROUND(C78/$C$79,4)-0.0001</f>
        <v>#REF!</v>
      </c>
      <c r="E78" s="79" t="e">
        <f>E79*D78</f>
        <v>#REF!</v>
      </c>
    </row>
    <row r="79" spans="1:11" hidden="1">
      <c r="B79" s="76" t="s">
        <v>160</v>
      </c>
      <c r="C79" s="80" t="e">
        <f>C76+C77+C78</f>
        <v>#REF!</v>
      </c>
      <c r="D79" s="81" t="e">
        <f>D76+D77+D78</f>
        <v>#REF!</v>
      </c>
      <c r="E79" s="80">
        <f>C72</f>
        <v>5365</v>
      </c>
    </row>
    <row r="80" spans="1:11" hidden="1">
      <c r="C80" s="82"/>
      <c r="D80" s="82"/>
      <c r="E80" s="82"/>
    </row>
    <row r="81" spans="1:6" hidden="1">
      <c r="B81" s="76" t="s">
        <v>161</v>
      </c>
      <c r="C81" s="77" t="e">
        <f>#REF!</f>
        <v>#REF!</v>
      </c>
      <c r="D81" s="78" t="e">
        <f>C81/C83</f>
        <v>#REF!</v>
      </c>
      <c r="E81" s="77" t="e">
        <f>D81*E83</f>
        <v>#REF!</v>
      </c>
    </row>
    <row r="82" spans="1:6" hidden="1">
      <c r="B82" s="76" t="s">
        <v>162</v>
      </c>
      <c r="C82" s="82" t="e">
        <f>#REF!</f>
        <v>#REF!</v>
      </c>
      <c r="D82" s="78" t="e">
        <f>C82/C83</f>
        <v>#REF!</v>
      </c>
      <c r="E82" s="82" t="e">
        <f>D82*E83</f>
        <v>#REF!</v>
      </c>
    </row>
    <row r="83" spans="1:6" hidden="1">
      <c r="B83" s="76" t="s">
        <v>160</v>
      </c>
      <c r="C83" s="80" t="e">
        <f>C81+C82</f>
        <v>#REF!</v>
      </c>
      <c r="D83" s="81" t="e">
        <f>D81+D82</f>
        <v>#REF!</v>
      </c>
      <c r="E83" s="80" t="e">
        <f>E76</f>
        <v>#REF!</v>
      </c>
    </row>
    <row r="84" spans="1:6" hidden="1">
      <c r="C84" s="82"/>
      <c r="D84" s="82"/>
      <c r="E84" s="82"/>
    </row>
    <row r="85" spans="1:6" hidden="1">
      <c r="B85" s="76" t="s">
        <v>163</v>
      </c>
      <c r="C85" s="77" t="e">
        <f>#REF!</f>
        <v>#REF!</v>
      </c>
      <c r="D85" s="83" t="e">
        <f>C85/C87</f>
        <v>#REF!</v>
      </c>
      <c r="E85" s="77" t="e">
        <f>E87*D85</f>
        <v>#REF!</v>
      </c>
    </row>
    <row r="86" spans="1:6" hidden="1">
      <c r="B86" s="76" t="s">
        <v>164</v>
      </c>
      <c r="C86" s="82" t="e">
        <f>#REF!</f>
        <v>#REF!</v>
      </c>
      <c r="D86" s="84" t="e">
        <f>C86/C87</f>
        <v>#REF!</v>
      </c>
      <c r="E86" s="82" t="e">
        <f>E87*D86</f>
        <v>#REF!</v>
      </c>
    </row>
    <row r="87" spans="1:6" hidden="1">
      <c r="B87" s="76" t="s">
        <v>160</v>
      </c>
      <c r="C87" s="80" t="e">
        <f>SUM(C85:C86)</f>
        <v>#REF!</v>
      </c>
      <c r="D87" s="85" t="e">
        <f>SUM(D85:D86)</f>
        <v>#REF!</v>
      </c>
      <c r="E87" s="80" t="e">
        <f>E77</f>
        <v>#REF!</v>
      </c>
    </row>
    <row r="88" spans="1:6" hidden="1">
      <c r="A88" s="380" t="str">
        <f>A1</f>
        <v>AVISTA UTILITIES</v>
      </c>
      <c r="C88" s="51"/>
      <c r="D88" s="52"/>
      <c r="E88" s="51"/>
      <c r="F88" s="52"/>
    </row>
    <row r="89" spans="1:6" hidden="1">
      <c r="A89" s="380" t="str">
        <f>A2</f>
        <v>Restate Debt Interest</v>
      </c>
      <c r="C89" s="51"/>
      <c r="D89" s="52"/>
      <c r="E89" s="51"/>
      <c r="F89" s="52"/>
    </row>
    <row r="90" spans="1:6" hidden="1">
      <c r="A90" s="380" t="s">
        <v>167</v>
      </c>
      <c r="C90" s="51"/>
      <c r="D90" s="52"/>
      <c r="E90" s="51"/>
      <c r="F90" s="52"/>
    </row>
    <row r="91" spans="1:6" hidden="1">
      <c r="A91" s="381" t="str">
        <f>A4</f>
        <v>TWELVE MONTHS ENDED SEPTEMBER 30, 2014</v>
      </c>
      <c r="C91" s="54"/>
      <c r="D91" s="52"/>
      <c r="E91" s="54"/>
      <c r="F91" s="52"/>
    </row>
    <row r="92" spans="1:6" hidden="1">
      <c r="A92" s="382" t="s">
        <v>144</v>
      </c>
      <c r="C92" s="51"/>
      <c r="D92" s="52"/>
      <c r="E92" s="52"/>
      <c r="F92" s="52"/>
    </row>
    <row r="93" spans="1:6" hidden="1">
      <c r="C93" s="56"/>
      <c r="D93" s="56"/>
      <c r="E93" s="58"/>
      <c r="F93" s="57" t="s">
        <v>24</v>
      </c>
    </row>
    <row r="94" spans="1:6" hidden="1">
      <c r="B94" s="385" t="s">
        <v>145</v>
      </c>
      <c r="C94" s="56"/>
      <c r="D94" s="56"/>
      <c r="E94" s="58"/>
      <c r="F94" s="59" t="s">
        <v>146</v>
      </c>
    </row>
    <row r="95" spans="1:6" hidden="1">
      <c r="A95" s="378" t="e">
        <f>'no print-ADJ SUMMARY'!#REF!</f>
        <v>#REF!</v>
      </c>
      <c r="B95" s="76" t="e">
        <f>'no print-ADJ SUMMARY'!#REF!</f>
        <v>#REF!</v>
      </c>
      <c r="C95" s="56"/>
      <c r="D95" s="56"/>
      <c r="E95" s="60"/>
      <c r="F95" s="107" t="e">
        <f>'no print-ADJ SUMMARY'!#REF!</f>
        <v>#REF!</v>
      </c>
    </row>
    <row r="96" spans="1:6" hidden="1">
      <c r="A96" s="378" t="e">
        <f>'no print-ADJ SUMMARY'!#REF!</f>
        <v>#REF!</v>
      </c>
      <c r="B96" s="76" t="e">
        <f>'no print-ADJ SUMMARY'!#REF!</f>
        <v>#REF!</v>
      </c>
      <c r="C96" s="56"/>
      <c r="D96" s="56"/>
      <c r="E96" s="60"/>
      <c r="F96" s="107" t="e">
        <f>'no print-ADJ SUMMARY'!#REF!</f>
        <v>#REF!</v>
      </c>
    </row>
    <row r="97" spans="1:6" hidden="1">
      <c r="A97" s="378" t="e">
        <f>'no print-ADJ SUMMARY'!#REF!</f>
        <v>#REF!</v>
      </c>
      <c r="B97" s="76" t="e">
        <f>'no print-ADJ SUMMARY'!#REF!</f>
        <v>#REF!</v>
      </c>
      <c r="C97" s="56"/>
      <c r="D97" s="56"/>
      <c r="E97" s="60"/>
      <c r="F97" s="107" t="e">
        <f>'no print-ADJ SUMMARY'!#REF!</f>
        <v>#REF!</v>
      </c>
    </row>
    <row r="98" spans="1:6" hidden="1">
      <c r="A98" s="378" t="e">
        <f>'no print-ADJ SUMMARY'!#REF!</f>
        <v>#REF!</v>
      </c>
      <c r="B98" s="76" t="e">
        <f>'no print-ADJ SUMMARY'!#REF!</f>
        <v>#REF!</v>
      </c>
      <c r="C98" s="56"/>
      <c r="D98" s="56"/>
      <c r="E98" s="60"/>
      <c r="F98" s="107" t="e">
        <f>'no print-ADJ SUMMARY'!#REF!</f>
        <v>#REF!</v>
      </c>
    </row>
    <row r="99" spans="1:6" hidden="1">
      <c r="A99" s="378" t="e">
        <f>'no print-ADJ SUMMARY'!#REF!</f>
        <v>#REF!</v>
      </c>
      <c r="B99" s="76" t="e">
        <f>'no print-ADJ SUMMARY'!#REF!</f>
        <v>#REF!</v>
      </c>
      <c r="C99" s="56"/>
      <c r="D99" s="56"/>
      <c r="E99" s="60"/>
      <c r="F99" s="107" t="e">
        <f>'no print-ADJ SUMMARY'!#REF!</f>
        <v>#REF!</v>
      </c>
    </row>
    <row r="100" spans="1:6" hidden="1">
      <c r="A100" s="378" t="e">
        <f>'no print-ADJ SUMMARY'!#REF!</f>
        <v>#REF!</v>
      </c>
      <c r="B100" s="76" t="e">
        <f>'no print-ADJ SUMMARY'!#REF!</f>
        <v>#REF!</v>
      </c>
      <c r="C100" s="56"/>
      <c r="D100" s="56"/>
      <c r="E100" s="60"/>
      <c r="F100" s="107" t="e">
        <f>'no print-ADJ SUMMARY'!#REF!</f>
        <v>#REF!</v>
      </c>
    </row>
    <row r="101" spans="1:6" hidden="1">
      <c r="A101" s="378" t="e">
        <f>'no print-ADJ SUMMARY'!#REF!</f>
        <v>#REF!</v>
      </c>
      <c r="B101" s="76" t="e">
        <f>'no print-ADJ SUMMARY'!#REF!</f>
        <v>#REF!</v>
      </c>
      <c r="C101" s="56"/>
      <c r="D101" s="56"/>
      <c r="E101" s="60"/>
      <c r="F101" s="107" t="e">
        <f>'no print-ADJ SUMMARY'!#REF!</f>
        <v>#REF!</v>
      </c>
    </row>
    <row r="102" spans="1:6" hidden="1">
      <c r="A102" s="378" t="e">
        <f>'no print-ADJ SUMMARY'!#REF!</f>
        <v>#REF!</v>
      </c>
      <c r="B102" s="76" t="e">
        <f>'no print-ADJ SUMMARY'!#REF!</f>
        <v>#REF!</v>
      </c>
      <c r="C102" s="56"/>
      <c r="D102" s="56"/>
      <c r="E102" s="60"/>
      <c r="F102" s="107" t="e">
        <f>'no print-ADJ SUMMARY'!#REF!</f>
        <v>#REF!</v>
      </c>
    </row>
    <row r="103" spans="1:6" hidden="1">
      <c r="A103" s="378" t="e">
        <f>'no print-ADJ SUMMARY'!#REF!</f>
        <v>#REF!</v>
      </c>
      <c r="B103" s="76" t="e">
        <f>'no print-ADJ SUMMARY'!#REF!</f>
        <v>#REF!</v>
      </c>
      <c r="C103" s="56"/>
      <c r="D103" s="56"/>
      <c r="E103" s="60"/>
      <c r="F103" s="107" t="e">
        <f>'no print-ADJ SUMMARY'!#REF!</f>
        <v>#REF!</v>
      </c>
    </row>
    <row r="104" spans="1:6" hidden="1">
      <c r="A104" s="378" t="e">
        <f>'no print-ADJ SUMMARY'!#REF!</f>
        <v>#REF!</v>
      </c>
      <c r="B104" s="76" t="e">
        <f>'no print-ADJ SUMMARY'!#REF!</f>
        <v>#REF!</v>
      </c>
      <c r="C104" s="56"/>
      <c r="D104" s="56"/>
      <c r="E104" s="60"/>
      <c r="F104" s="107" t="e">
        <f>'no print-ADJ SUMMARY'!#REF!</f>
        <v>#REF!</v>
      </c>
    </row>
    <row r="105" spans="1:6" hidden="1">
      <c r="A105" s="378" t="e">
        <f>'no print-ADJ SUMMARY'!#REF!</f>
        <v>#REF!</v>
      </c>
      <c r="B105" s="76" t="e">
        <f>'no print-ADJ SUMMARY'!#REF!</f>
        <v>#REF!</v>
      </c>
      <c r="C105" s="56"/>
      <c r="D105" s="56"/>
      <c r="E105" s="60"/>
      <c r="F105" s="107" t="e">
        <f>'no print-ADJ SUMMARY'!#REF!</f>
        <v>#REF!</v>
      </c>
    </row>
    <row r="106" spans="1:6" hidden="1">
      <c r="A106" s="378" t="e">
        <f>'no print-ADJ SUMMARY'!#REF!</f>
        <v>#REF!</v>
      </c>
      <c r="B106" s="76" t="e">
        <f>'no print-ADJ SUMMARY'!#REF!</f>
        <v>#REF!</v>
      </c>
      <c r="C106" s="56"/>
      <c r="D106" s="56"/>
      <c r="E106" s="60"/>
      <c r="F106" s="107" t="e">
        <f>'no print-ADJ SUMMARY'!#REF!</f>
        <v>#REF!</v>
      </c>
    </row>
    <row r="107" spans="1:6" hidden="1">
      <c r="A107" s="378" t="e">
        <f>'no print-ADJ SUMMARY'!#REF!</f>
        <v>#REF!</v>
      </c>
      <c r="B107" s="76" t="e">
        <f>'no print-ADJ SUMMARY'!#REF!</f>
        <v>#REF!</v>
      </c>
      <c r="C107" s="56"/>
      <c r="D107" s="56"/>
      <c r="E107" s="60"/>
      <c r="F107" s="107" t="e">
        <f>'no print-ADJ SUMMARY'!#REF!</f>
        <v>#REF!</v>
      </c>
    </row>
    <row r="108" spans="1:6" hidden="1">
      <c r="A108" s="378" t="e">
        <f>'no print-ADJ SUMMARY'!#REF!</f>
        <v>#REF!</v>
      </c>
      <c r="B108" s="76" t="e">
        <f>'no print-ADJ SUMMARY'!#REF!</f>
        <v>#REF!</v>
      </c>
      <c r="C108" s="56"/>
      <c r="D108" s="56"/>
      <c r="E108" s="60"/>
      <c r="F108" s="107" t="e">
        <f>'no print-ADJ SUMMARY'!#REF!</f>
        <v>#REF!</v>
      </c>
    </row>
    <row r="109" spans="1:6" hidden="1">
      <c r="A109" s="378" t="e">
        <f>'no print-ADJ SUMMARY'!#REF!</f>
        <v>#REF!</v>
      </c>
      <c r="B109" s="76" t="e">
        <f>'no print-ADJ SUMMARY'!#REF!</f>
        <v>#REF!</v>
      </c>
      <c r="C109" s="56"/>
      <c r="D109" s="56"/>
      <c r="E109" s="60"/>
      <c r="F109" s="107" t="e">
        <f>'no print-ADJ SUMMARY'!#REF!</f>
        <v>#REF!</v>
      </c>
    </row>
    <row r="110" spans="1:6" hidden="1">
      <c r="A110" s="378" t="e">
        <f>'no print-ADJ SUMMARY'!#REF!</f>
        <v>#REF!</v>
      </c>
      <c r="B110" s="76" t="e">
        <f>'no print-ADJ SUMMARY'!#REF!</f>
        <v>#REF!</v>
      </c>
      <c r="C110" s="56"/>
      <c r="D110" s="56"/>
      <c r="E110" s="60"/>
      <c r="F110" s="107" t="e">
        <f>'no print-ADJ SUMMARY'!#REF!</f>
        <v>#REF!</v>
      </c>
    </row>
    <row r="111" spans="1:6" hidden="1">
      <c r="A111" s="378" t="e">
        <f>'no print-ADJ SUMMARY'!#REF!</f>
        <v>#REF!</v>
      </c>
      <c r="B111" s="76" t="e">
        <f>'no print-ADJ SUMMARY'!#REF!</f>
        <v>#REF!</v>
      </c>
      <c r="C111" s="56"/>
      <c r="D111" s="56"/>
      <c r="E111" s="60"/>
      <c r="F111" s="107" t="e">
        <f>'no print-ADJ SUMMARY'!#REF!</f>
        <v>#REF!</v>
      </c>
    </row>
    <row r="112" spans="1:6" hidden="1">
      <c r="A112" s="378" t="e">
        <f>'no print-ADJ SUMMARY'!#REF!</f>
        <v>#REF!</v>
      </c>
      <c r="B112" s="76" t="e">
        <f>'no print-ADJ SUMMARY'!#REF!</f>
        <v>#REF!</v>
      </c>
      <c r="C112" s="56"/>
      <c r="D112" s="56"/>
      <c r="E112" s="60"/>
      <c r="F112" s="107" t="e">
        <f>'no print-ADJ SUMMARY'!#REF!</f>
        <v>#REF!</v>
      </c>
    </row>
    <row r="113" spans="1:6" hidden="1">
      <c r="A113" s="378" t="e">
        <f>'no print-ADJ SUMMARY'!#REF!</f>
        <v>#REF!</v>
      </c>
      <c r="B113" s="76" t="e">
        <f>'no print-ADJ SUMMARY'!#REF!</f>
        <v>#REF!</v>
      </c>
      <c r="C113" s="56"/>
      <c r="D113" s="56"/>
      <c r="E113" s="60"/>
      <c r="F113" s="107" t="e">
        <f>'no print-ADJ SUMMARY'!#REF!</f>
        <v>#REF!</v>
      </c>
    </row>
    <row r="114" spans="1:6" hidden="1">
      <c r="A114" s="378" t="e">
        <f>'no print-ADJ SUMMARY'!#REF!</f>
        <v>#REF!</v>
      </c>
      <c r="B114" s="76" t="e">
        <f>'no print-ADJ SUMMARY'!#REF!</f>
        <v>#REF!</v>
      </c>
      <c r="C114" s="56"/>
      <c r="D114" s="56"/>
      <c r="E114" s="60"/>
      <c r="F114" s="107" t="e">
        <f>'no print-ADJ SUMMARY'!#REF!</f>
        <v>#REF!</v>
      </c>
    </row>
    <row r="115" spans="1:6" hidden="1">
      <c r="A115" s="378" t="e">
        <f>'no print-ADJ SUMMARY'!#REF!</f>
        <v>#REF!</v>
      </c>
      <c r="B115" s="76" t="e">
        <f>'no print-ADJ SUMMARY'!#REF!</f>
        <v>#REF!</v>
      </c>
      <c r="C115" s="56"/>
      <c r="D115" s="56"/>
      <c r="E115" s="60"/>
      <c r="F115" s="107" t="e">
        <f>'no print-ADJ SUMMARY'!#REF!</f>
        <v>#REF!</v>
      </c>
    </row>
    <row r="116" spans="1:6" ht="5.25" hidden="1" customHeight="1">
      <c r="C116" s="56"/>
      <c r="D116" s="56"/>
      <c r="E116" s="60"/>
      <c r="F116" s="107"/>
    </row>
    <row r="117" spans="1:6" ht="13.5" hidden="1" customHeight="1">
      <c r="A117" s="378" t="e">
        <f>'no print-ADJ SUMMARY'!#REF!</f>
        <v>#REF!</v>
      </c>
      <c r="B117" s="76" t="e">
        <f>'no print-ADJ SUMMARY'!#REF!</f>
        <v>#REF!</v>
      </c>
      <c r="C117" s="56"/>
      <c r="D117" s="56"/>
      <c r="E117" s="60"/>
      <c r="F117" s="107" t="e">
        <f>'no print-ADJ SUMMARY'!#REF!</f>
        <v>#REF!</v>
      </c>
    </row>
    <row r="118" spans="1:6" hidden="1">
      <c r="A118" s="378" t="e">
        <f>'no print-ADJ SUMMARY'!#REF!</f>
        <v>#REF!</v>
      </c>
      <c r="B118" s="76" t="e">
        <f>'no print-ADJ SUMMARY'!#REF!</f>
        <v>#REF!</v>
      </c>
      <c r="C118" s="56"/>
      <c r="D118" s="56"/>
      <c r="E118" s="60"/>
      <c r="F118" s="107" t="e">
        <f>'no print-ADJ SUMMARY'!#REF!</f>
        <v>#REF!</v>
      </c>
    </row>
    <row r="119" spans="1:6" hidden="1">
      <c r="A119" s="378" t="e">
        <f>'no print-ADJ SUMMARY'!#REF!</f>
        <v>#REF!</v>
      </c>
      <c r="B119" s="76" t="e">
        <f>'no print-ADJ SUMMARY'!#REF!</f>
        <v>#REF!</v>
      </c>
      <c r="C119" s="56"/>
      <c r="D119" s="56"/>
      <c r="E119" s="60"/>
      <c r="F119" s="107" t="e">
        <f>'no print-ADJ SUMMARY'!#REF!</f>
        <v>#REF!</v>
      </c>
    </row>
    <row r="120" spans="1:6" hidden="1">
      <c r="A120" s="378" t="e">
        <f>'no print-ADJ SUMMARY'!#REF!</f>
        <v>#REF!</v>
      </c>
      <c r="B120" s="76" t="e">
        <f>'no print-ADJ SUMMARY'!#REF!</f>
        <v>#REF!</v>
      </c>
      <c r="C120" s="56"/>
      <c r="D120" s="56"/>
      <c r="E120" s="60"/>
      <c r="F120" s="107" t="e">
        <f>'no print-ADJ SUMMARY'!#REF!</f>
        <v>#REF!</v>
      </c>
    </row>
    <row r="121" spans="1:6" hidden="1">
      <c r="A121" s="378" t="e">
        <f>'no print-ADJ SUMMARY'!#REF!</f>
        <v>#REF!</v>
      </c>
      <c r="B121" s="76" t="e">
        <f>'no print-ADJ SUMMARY'!#REF!</f>
        <v>#REF!</v>
      </c>
      <c r="C121" s="56"/>
      <c r="D121" s="56"/>
      <c r="E121" s="60"/>
      <c r="F121" s="107" t="e">
        <f>'no print-ADJ SUMMARY'!#REF!</f>
        <v>#REF!</v>
      </c>
    </row>
    <row r="122" spans="1:6" hidden="1">
      <c r="A122" s="378" t="e">
        <f>'no print-ADJ SUMMARY'!#REF!</f>
        <v>#REF!</v>
      </c>
      <c r="B122" s="76" t="e">
        <f>'no print-ADJ SUMMARY'!#REF!</f>
        <v>#REF!</v>
      </c>
      <c r="C122" s="56"/>
      <c r="D122" s="56"/>
      <c r="E122" s="60"/>
      <c r="F122" s="107" t="e">
        <f>'no print-ADJ SUMMARY'!#REF!</f>
        <v>#REF!</v>
      </c>
    </row>
    <row r="123" spans="1:6" hidden="1">
      <c r="A123" s="378" t="e">
        <f>'no print-ADJ SUMMARY'!#REF!</f>
        <v>#REF!</v>
      </c>
      <c r="B123" s="76" t="e">
        <f>'no print-ADJ SUMMARY'!#REF!</f>
        <v>#REF!</v>
      </c>
      <c r="C123" s="56"/>
      <c r="D123" s="56"/>
      <c r="E123" s="60"/>
      <c r="F123" s="107" t="e">
        <f>'no print-ADJ SUMMARY'!#REF!</f>
        <v>#REF!</v>
      </c>
    </row>
    <row r="124" spans="1:6" hidden="1">
      <c r="A124" s="378" t="e">
        <f>'no print-ADJ SUMMARY'!#REF!</f>
        <v>#REF!</v>
      </c>
      <c r="B124" s="76" t="e">
        <f>'no print-ADJ SUMMARY'!#REF!</f>
        <v>#REF!</v>
      </c>
      <c r="C124" s="56"/>
      <c r="D124" s="56"/>
      <c r="E124" s="60"/>
      <c r="F124" s="107" t="e">
        <f>'no print-ADJ SUMMARY'!#REF!</f>
        <v>#REF!</v>
      </c>
    </row>
    <row r="125" spans="1:6" hidden="1">
      <c r="A125" s="378" t="e">
        <f>'no print-ADJ SUMMARY'!#REF!</f>
        <v>#REF!</v>
      </c>
      <c r="B125" s="76" t="e">
        <f>'no print-ADJ SUMMARY'!#REF!</f>
        <v>#REF!</v>
      </c>
      <c r="C125" s="56"/>
      <c r="D125" s="56"/>
      <c r="E125" s="60"/>
      <c r="F125" s="107" t="e">
        <f>'no print-ADJ SUMMARY'!#REF!</f>
        <v>#REF!</v>
      </c>
    </row>
    <row r="126" spans="1:6" hidden="1">
      <c r="A126" s="378" t="e">
        <f>'no print-ADJ SUMMARY'!#REF!</f>
        <v>#REF!</v>
      </c>
      <c r="B126" s="76" t="e">
        <f>'no print-ADJ SUMMARY'!#REF!</f>
        <v>#REF!</v>
      </c>
      <c r="C126" s="56"/>
      <c r="D126" s="56"/>
      <c r="E126" s="60"/>
      <c r="F126" s="107" t="e">
        <f>'no print-ADJ SUMMARY'!#REF!</f>
        <v>#REF!</v>
      </c>
    </row>
    <row r="127" spans="1:6" hidden="1">
      <c r="A127" s="378" t="e">
        <f>'no print-ADJ SUMMARY'!#REF!</f>
        <v>#REF!</v>
      </c>
      <c r="B127" s="76" t="e">
        <f>'no print-ADJ SUMMARY'!#REF!</f>
        <v>#REF!</v>
      </c>
      <c r="C127" s="56"/>
      <c r="D127" s="56"/>
      <c r="E127" s="60"/>
      <c r="F127" s="107" t="e">
        <f>'no print-ADJ SUMMARY'!#REF!</f>
        <v>#REF!</v>
      </c>
    </row>
    <row r="128" spans="1:6" hidden="1">
      <c r="A128" s="378" t="e">
        <f>'no print-ADJ SUMMARY'!#REF!</f>
        <v>#REF!</v>
      </c>
      <c r="B128" s="76" t="e">
        <f>'no print-ADJ SUMMARY'!#REF!</f>
        <v>#REF!</v>
      </c>
      <c r="C128" s="56"/>
      <c r="D128" s="56"/>
      <c r="E128" s="60"/>
      <c r="F128" s="107" t="e">
        <f>'no print-ADJ SUMMARY'!#REF!</f>
        <v>#REF!</v>
      </c>
    </row>
    <row r="129" spans="1:9" hidden="1">
      <c r="A129" s="378" t="e">
        <f>'no print-ADJ SUMMARY'!#REF!</f>
        <v>#REF!</v>
      </c>
      <c r="B129" s="76" t="e">
        <f>'no print-ADJ SUMMARY'!#REF!</f>
        <v>#REF!</v>
      </c>
      <c r="C129" s="56"/>
      <c r="D129" s="56"/>
      <c r="E129" s="60"/>
      <c r="F129" s="107" t="e">
        <f>'no print-ADJ SUMMARY'!#REF!</f>
        <v>#REF!</v>
      </c>
    </row>
    <row r="130" spans="1:9" hidden="1">
      <c r="A130" s="378" t="e">
        <f>'no print-ADJ SUMMARY'!#REF!</f>
        <v>#REF!</v>
      </c>
      <c r="B130" s="76" t="e">
        <f>'no print-ADJ SUMMARY'!#REF!</f>
        <v>#REF!</v>
      </c>
      <c r="C130" s="56"/>
      <c r="D130" s="56"/>
      <c r="E130" s="60"/>
      <c r="F130" s="107" t="e">
        <f>'no print-ADJ SUMMARY'!#REF!</f>
        <v>#REF!</v>
      </c>
    </row>
    <row r="131" spans="1:9" ht="13.5" hidden="1" customHeight="1">
      <c r="A131" s="378" t="e">
        <f>'no print-ADJ SUMMARY'!#REF!</f>
        <v>#REF!</v>
      </c>
      <c r="B131" s="76" t="e">
        <f>'no print-ADJ SUMMARY'!#REF!</f>
        <v>#REF!</v>
      </c>
      <c r="C131" s="56"/>
      <c r="D131" s="56"/>
      <c r="E131" s="60"/>
      <c r="F131" s="107" t="e">
        <f>'no print-ADJ SUMMARY'!#REF!</f>
        <v>#REF!</v>
      </c>
    </row>
    <row r="132" spans="1:9" ht="0.75" hidden="1" customHeight="1">
      <c r="A132" s="378" t="e">
        <f>'no print-ADJ SUMMARY'!#REF!</f>
        <v>#REF!</v>
      </c>
      <c r="B132" s="76" t="e">
        <f>'no print-ADJ SUMMARY'!#REF!</f>
        <v>#REF!</v>
      </c>
      <c r="C132" s="56"/>
      <c r="D132" s="56"/>
      <c r="E132" s="60"/>
      <c r="F132" s="107" t="e">
        <f>'no print-ADJ SUMMARY'!#REF!</f>
        <v>#REF!</v>
      </c>
    </row>
    <row r="133" spans="1:9" ht="13.5" hidden="1" customHeight="1">
      <c r="B133" s="76" t="s">
        <v>187</v>
      </c>
      <c r="C133" s="56"/>
      <c r="D133" s="56"/>
      <c r="E133" s="60"/>
      <c r="F133" s="61" t="e">
        <f>SUM(F95:F132)</f>
        <v>#REF!</v>
      </c>
    </row>
    <row r="134" spans="1:9" hidden="1">
      <c r="C134" s="56"/>
      <c r="D134" s="56"/>
      <c r="E134" s="56"/>
      <c r="F134" s="53"/>
      <c r="G134" s="118"/>
    </row>
    <row r="135" spans="1:9" hidden="1">
      <c r="B135" s="76" t="str">
        <f>B56</f>
        <v>Weighted Average Cost of Debt</v>
      </c>
      <c r="C135" s="73"/>
      <c r="D135" s="73"/>
      <c r="E135" s="74"/>
      <c r="F135" s="143" t="e">
        <f>'RR SUMMARY'!#REF!</f>
        <v>#REF!</v>
      </c>
      <c r="H135" s="144" t="s">
        <v>235</v>
      </c>
      <c r="I135" s="82"/>
    </row>
    <row r="136" spans="1:9" hidden="1">
      <c r="C136" s="56"/>
      <c r="D136" s="56"/>
      <c r="F136" s="53"/>
    </row>
    <row r="137" spans="1:9" hidden="1">
      <c r="B137" s="76" t="s">
        <v>147</v>
      </c>
      <c r="C137" s="56"/>
      <c r="D137" s="56"/>
      <c r="E137" s="60"/>
      <c r="F137" s="60" t="e">
        <f>F133*F135</f>
        <v>#REF!</v>
      </c>
    </row>
    <row r="138" spans="1:9" hidden="1">
      <c r="C138" s="56"/>
      <c r="D138" s="56"/>
      <c r="E138" s="56"/>
      <c r="F138" s="53"/>
    </row>
    <row r="139" spans="1:9" hidden="1">
      <c r="B139" s="76" t="s">
        <v>239</v>
      </c>
      <c r="C139" s="56"/>
      <c r="D139" s="56"/>
      <c r="F139" s="124">
        <v>21469</v>
      </c>
      <c r="H139" s="129" t="s">
        <v>243</v>
      </c>
    </row>
    <row r="140" spans="1:9" hidden="1">
      <c r="C140" s="56"/>
      <c r="D140" s="56"/>
      <c r="E140" s="56"/>
      <c r="F140" s="53"/>
    </row>
    <row r="141" spans="1:9" hidden="1">
      <c r="B141" s="76" t="s">
        <v>149</v>
      </c>
      <c r="C141" s="56"/>
      <c r="D141" s="56"/>
      <c r="E141" s="60"/>
      <c r="F141" s="60" t="e">
        <f>F137-F139</f>
        <v>#REF!</v>
      </c>
    </row>
    <row r="142" spans="1:9" hidden="1">
      <c r="B142" s="76" t="s">
        <v>150</v>
      </c>
      <c r="D142" s="56"/>
      <c r="E142" s="63"/>
      <c r="F142" s="64">
        <v>0.35</v>
      </c>
    </row>
    <row r="143" spans="1:9" hidden="1">
      <c r="D143" s="56"/>
      <c r="E143" s="56"/>
      <c r="F143" s="53"/>
    </row>
    <row r="144" spans="1:9" hidden="1">
      <c r="B144" s="76" t="s">
        <v>151</v>
      </c>
      <c r="D144" s="56"/>
      <c r="E144" s="60"/>
      <c r="F144" s="60" t="e">
        <f>F141*-F142</f>
        <v>#REF!</v>
      </c>
      <c r="G144" s="60"/>
    </row>
    <row r="145" spans="1:6" ht="13.5" hidden="1" thickTop="1">
      <c r="D145" s="56"/>
      <c r="E145" s="60"/>
      <c r="F145" s="75"/>
    </row>
    <row r="146" spans="1:6" hidden="1">
      <c r="A146" s="383"/>
      <c r="F146" s="53"/>
    </row>
    <row r="147" spans="1:6" hidden="1">
      <c r="A147" s="383"/>
      <c r="B147" s="385" t="s">
        <v>148</v>
      </c>
      <c r="F147" s="53"/>
    </row>
    <row r="148" spans="1:6" hidden="1">
      <c r="A148" s="383"/>
      <c r="B148" s="76" t="s">
        <v>152</v>
      </c>
      <c r="C148" s="60">
        <f>C70</f>
        <v>2430</v>
      </c>
      <c r="F148" s="53"/>
    </row>
    <row r="149" spans="1:6" hidden="1">
      <c r="A149" s="383"/>
      <c r="B149" s="76" t="s">
        <v>153</v>
      </c>
      <c r="C149" s="53">
        <f>C71</f>
        <v>2935</v>
      </c>
      <c r="F149" s="53"/>
    </row>
    <row r="150" spans="1:6" hidden="1">
      <c r="A150" s="383"/>
      <c r="B150" s="76" t="s">
        <v>154</v>
      </c>
      <c r="C150" s="61">
        <f>C148+C149</f>
        <v>5365</v>
      </c>
      <c r="F150" s="53"/>
    </row>
    <row r="151" spans="1:6" hidden="1">
      <c r="A151" s="383"/>
      <c r="C151" s="60"/>
      <c r="F151" s="53"/>
    </row>
    <row r="152" spans="1:6" hidden="1">
      <c r="A152" s="383"/>
      <c r="C152" s="65"/>
      <c r="D152" s="57"/>
      <c r="E152" s="57" t="s">
        <v>155</v>
      </c>
      <c r="F152" s="53"/>
    </row>
    <row r="153" spans="1:6" hidden="1">
      <c r="A153" s="383"/>
      <c r="C153" s="59" t="s">
        <v>126</v>
      </c>
      <c r="D153" s="59" t="s">
        <v>156</v>
      </c>
      <c r="E153" s="59" t="s">
        <v>31</v>
      </c>
      <c r="F153" s="53"/>
    </row>
    <row r="154" spans="1:6" hidden="1">
      <c r="A154" s="383"/>
      <c r="B154" s="76" t="s">
        <v>157</v>
      </c>
      <c r="C154" s="60" t="e">
        <f>$C$76</f>
        <v>#REF!</v>
      </c>
      <c r="D154" s="62" t="e">
        <f>C154/C157</f>
        <v>#REF!</v>
      </c>
      <c r="E154" s="60" t="e">
        <f>D154*E157</f>
        <v>#REF!</v>
      </c>
      <c r="F154" s="53"/>
    </row>
    <row r="155" spans="1:6" hidden="1">
      <c r="A155" s="383"/>
      <c r="B155" s="76" t="s">
        <v>158</v>
      </c>
      <c r="C155" s="53" t="e">
        <f>$C$77</f>
        <v>#REF!</v>
      </c>
      <c r="D155" s="71" t="e">
        <f>C155/C157</f>
        <v>#REF!</v>
      </c>
      <c r="E155" s="66" t="e">
        <f>D155*E157</f>
        <v>#REF!</v>
      </c>
      <c r="F155" s="53"/>
    </row>
    <row r="156" spans="1:6" hidden="1">
      <c r="A156" s="383"/>
      <c r="B156" s="76" t="s">
        <v>159</v>
      </c>
      <c r="C156" s="53" t="e">
        <f>$C$78</f>
        <v>#REF!</v>
      </c>
      <c r="D156" s="71" t="e">
        <f>C156/C157</f>
        <v>#REF!</v>
      </c>
      <c r="E156" s="66" t="e">
        <f>E157*D156</f>
        <v>#REF!</v>
      </c>
      <c r="F156" s="53"/>
    </row>
    <row r="157" spans="1:6" hidden="1">
      <c r="A157" s="383"/>
      <c r="B157" s="76" t="s">
        <v>160</v>
      </c>
      <c r="C157" s="61" t="e">
        <f>C154+C155+C156</f>
        <v>#REF!</v>
      </c>
      <c r="D157" s="67" t="e">
        <f>D154+D155+D156</f>
        <v>#REF!</v>
      </c>
      <c r="E157" s="61">
        <f>C150</f>
        <v>5365</v>
      </c>
      <c r="F157" s="53"/>
    </row>
    <row r="158" spans="1:6" hidden="1">
      <c r="A158" s="383"/>
      <c r="F158" s="53"/>
    </row>
    <row r="159" spans="1:6" hidden="1">
      <c r="A159" s="383"/>
      <c r="B159" s="76" t="s">
        <v>161</v>
      </c>
      <c r="C159" s="60" t="e">
        <f>$C$81</f>
        <v>#REF!</v>
      </c>
      <c r="D159" s="62" t="e">
        <f>C159/C161</f>
        <v>#REF!</v>
      </c>
      <c r="E159" s="60" t="e">
        <f>D159*E161</f>
        <v>#REF!</v>
      </c>
      <c r="F159" s="53"/>
    </row>
    <row r="160" spans="1:6" hidden="1">
      <c r="A160" s="383"/>
      <c r="B160" s="76" t="s">
        <v>162</v>
      </c>
      <c r="C160" s="53" t="e">
        <f>$C$82</f>
        <v>#REF!</v>
      </c>
      <c r="D160" s="62" t="e">
        <f>C160/C161</f>
        <v>#REF!</v>
      </c>
      <c r="E160" s="53" t="e">
        <f>D160*E161</f>
        <v>#REF!</v>
      </c>
      <c r="F160" s="53"/>
    </row>
    <row r="161" spans="1:6" hidden="1">
      <c r="A161" s="383"/>
      <c r="B161" s="76" t="s">
        <v>160</v>
      </c>
      <c r="C161" s="61" t="e">
        <f>C159+C160</f>
        <v>#REF!</v>
      </c>
      <c r="D161" s="67" t="e">
        <f>D159+D160</f>
        <v>#REF!</v>
      </c>
      <c r="E161" s="61" t="e">
        <f>E154</f>
        <v>#REF!</v>
      </c>
      <c r="F161" s="53"/>
    </row>
    <row r="162" spans="1:6" hidden="1">
      <c r="A162" s="383"/>
      <c r="F162" s="53"/>
    </row>
    <row r="163" spans="1:6" hidden="1">
      <c r="A163" s="383"/>
      <c r="B163" s="76" t="s">
        <v>163</v>
      </c>
      <c r="C163" s="60" t="e">
        <f>$C$85</f>
        <v>#REF!</v>
      </c>
      <c r="D163" s="68" t="e">
        <f>C163/C165</f>
        <v>#REF!</v>
      </c>
      <c r="E163" s="60" t="e">
        <f>E165*D163</f>
        <v>#REF!</v>
      </c>
      <c r="F163" s="53"/>
    </row>
    <row r="164" spans="1:6" hidden="1">
      <c r="A164" s="383"/>
      <c r="B164" s="76" t="s">
        <v>164</v>
      </c>
      <c r="C164" s="53" t="e">
        <f>C$86</f>
        <v>#REF!</v>
      </c>
      <c r="D164" s="69" t="e">
        <f>C164/C165</f>
        <v>#REF!</v>
      </c>
      <c r="E164" s="53" t="e">
        <f>E165*D164</f>
        <v>#REF!</v>
      </c>
      <c r="F164" s="53"/>
    </row>
    <row r="165" spans="1:6" hidden="1">
      <c r="A165" s="383"/>
      <c r="B165" s="76" t="s">
        <v>160</v>
      </c>
      <c r="C165" s="61" t="e">
        <f>SUM(C163:C164)</f>
        <v>#REF!</v>
      </c>
      <c r="D165" s="70" t="e">
        <f>SUM(D163:D164)</f>
        <v>#REF!</v>
      </c>
      <c r="E165" s="61" t="e">
        <f>E155</f>
        <v>#REF!</v>
      </c>
      <c r="F165" s="53"/>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horizontalDpi="300" verticalDpi="300" r:id="rId1"/>
  <headerFooter alignWithMargins="0">
    <oddFooter>&amp;Lfile:  &amp;f&amp;Rkm &amp;d</oddFooter>
  </headerFooter>
  <rowBreaks count="1" manualBreakCount="1">
    <brk id="87" max="16383" man="1"/>
  </rowBreaks>
  <colBreaks count="1" manualBreakCount="1">
    <brk id="9" max="62"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Exhibit</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2015-08-24T17:22:49+00:00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F547BBB4-CD8F-48F1-A3AC-17A5B459BCD7}"/>
</file>

<file path=customXml/itemProps2.xml><?xml version="1.0" encoding="utf-8"?>
<ds:datastoreItem xmlns:ds="http://schemas.openxmlformats.org/officeDocument/2006/customXml" ds:itemID="{32780A8D-7354-4342-A4B2-2D5E0050B6D8}"/>
</file>

<file path=customXml/itemProps3.xml><?xml version="1.0" encoding="utf-8"?>
<ds:datastoreItem xmlns:ds="http://schemas.openxmlformats.org/officeDocument/2006/customXml" ds:itemID="{1E4B0D85-FE81-4902-871C-3C3F384DEC77}"/>
</file>

<file path=customXml/itemProps4.xml><?xml version="1.0" encoding="utf-8"?>
<ds:datastoreItem xmlns:ds="http://schemas.openxmlformats.org/officeDocument/2006/customXml" ds:itemID="{0B9EA3E6-A04F-499C-BF20-547AA8B8DC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PROPOSED RATES-2016</vt:lpstr>
      <vt:lpstr>RR SUMMARY</vt:lpstr>
      <vt:lpstr>CF </vt:lpstr>
      <vt:lpstr>ADJ DETAIL-INPUT</vt:lpstr>
      <vt:lpstr>COMPARISON -SETTLEMENT</vt:lpstr>
      <vt:lpstr>no print-LEAD SHEETS</vt:lpstr>
      <vt:lpstr>no print-ADJ SUMMARY</vt:lpstr>
      <vt:lpstr>no print-ROO INPUT</vt:lpstr>
      <vt:lpstr>no print-DEBT CALC</vt:lpstr>
      <vt:lpstr>ID_Elec</vt:lpstr>
      <vt:lpstr>'ADJ DETAIL-INPUT'!Print_Area</vt:lpstr>
      <vt:lpstr>'CF '!Print_Area</vt:lpstr>
      <vt:lpstr>'COMPARISON -SETTLEMENT'!Print_Area</vt:lpstr>
      <vt:lpstr>'no print-ADJ SUMMARY'!Print_Area</vt:lpstr>
      <vt:lpstr>'no print-DEBT CALC'!Print_Area</vt:lpstr>
      <vt:lpstr>'no print-LEAD SHEETS'!Print_Area</vt:lpstr>
      <vt:lpstr>'no print-ROO INPUT'!Print_Area</vt:lpstr>
      <vt:lpstr>'PROPOSED RATES-2016'!Print_Area</vt:lpstr>
      <vt:lpstr>'RR SUMMARY'!Print_Area</vt:lpstr>
      <vt:lpstr>'COMPARISON -SETTLEMENT'!Print_for_CBReport</vt:lpstr>
      <vt:lpstr>Print_for_CBReport</vt:lpstr>
      <vt:lpstr>'ADJ DETAIL-INPUT'!Print_Titles</vt:lpstr>
      <vt:lpstr>'no print-LEAD SHEETS'!Print_Titles</vt:lpstr>
      <vt:lpstr>'no print-ROO INPUT'!Print_Titles</vt:lpstr>
      <vt:lpstr>WA_Elec</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Electric Pro Forma Rev Reqmt Model</dc:title>
  <dc:creator>Preferred Customer</dc:creator>
  <dc:description/>
  <cp:lastModifiedBy>Information Services</cp:lastModifiedBy>
  <cp:lastPrinted>2015-08-19T23:23:21Z</cp:lastPrinted>
  <dcterms:created xsi:type="dcterms:W3CDTF">1997-05-15T21:41:44Z</dcterms:created>
  <dcterms:modified xsi:type="dcterms:W3CDTF">2015-08-21T21:36:03Z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