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80" windowHeight="8712" tabRatio="603" activeTab="1"/>
  </bookViews>
  <sheets>
    <sheet name="2010" sheetId="1" r:id="rId1"/>
    <sheet name="GL Accounts" sheetId="2" r:id="rId2"/>
  </sheets>
  <definedNames>
    <definedName name="_xlnm.Print_Area" localSheetId="1">'GL Accounts'!$A$1:$D$82</definedName>
    <definedName name="Revenue_Run_Customers">#REF!</definedName>
    <definedName name="Revenue_Run_Therms">#REF!</definedName>
    <definedName name="TableName">"Dummy"</definedName>
    <definedName name="WC_Unb_Calc">#REF!</definedName>
  </definedNames>
  <calcPr calcMode="manual" fullCalcOnLoad="1"/>
</workbook>
</file>

<file path=xl/sharedStrings.xml><?xml version="1.0" encoding="utf-8"?>
<sst xmlns="http://schemas.openxmlformats.org/spreadsheetml/2006/main" count="185" uniqueCount="105">
  <si>
    <t>AVISTA UTILITIES</t>
  </si>
  <si>
    <t>Schedule 101 Billed Therms</t>
  </si>
  <si>
    <t>January</t>
  </si>
  <si>
    <t>February</t>
  </si>
  <si>
    <t>March</t>
  </si>
  <si>
    <t>April</t>
  </si>
  <si>
    <t>May</t>
  </si>
  <si>
    <t>June</t>
  </si>
  <si>
    <t>July</t>
  </si>
  <si>
    <t>August</t>
  </si>
  <si>
    <t>September</t>
  </si>
  <si>
    <t>October</t>
  </si>
  <si>
    <t>November</t>
  </si>
  <si>
    <t>December</t>
  </si>
  <si>
    <t>Deduct Prior Month Unbilled Therms</t>
  </si>
  <si>
    <t>Add Current Month Unbilled Therms</t>
  </si>
  <si>
    <t>Normal DDH</t>
  </si>
  <si>
    <t>Actual DDH</t>
  </si>
  <si>
    <t>01</t>
  </si>
  <si>
    <t>21</t>
  </si>
  <si>
    <t>Res 101</t>
  </si>
  <si>
    <t>Com 101</t>
  </si>
  <si>
    <t>Ind 101</t>
  </si>
  <si>
    <t>Add Weather Adjustment</t>
  </si>
  <si>
    <t>Schedule 101</t>
  </si>
  <si>
    <t>Weather Normalization</t>
  </si>
  <si>
    <t>Total</t>
  </si>
  <si>
    <t>Degree Day Adjustment</t>
  </si>
  <si>
    <t>31</t>
  </si>
  <si>
    <t>80</t>
  </si>
  <si>
    <t>Washington - Gas</t>
  </si>
  <si>
    <t>Sch. 101</t>
  </si>
  <si>
    <t xml:space="preserve">  Total 101</t>
  </si>
  <si>
    <t xml:space="preserve">   Total</t>
  </si>
  <si>
    <t>Monthly Unbilled Calculation</t>
  </si>
  <si>
    <t>Weather Adj Calendar Therms</t>
  </si>
  <si>
    <t xml:space="preserve">   Weather Adj Calendar Therms</t>
  </si>
  <si>
    <t xml:space="preserve">      Times Current Margin Rate per Therm</t>
  </si>
  <si>
    <t xml:space="preserve">      Therm Difference</t>
  </si>
  <si>
    <t>Less Test Year Therms</t>
  </si>
  <si>
    <t>Deduct New Customer Usage(1)</t>
  </si>
  <si>
    <t xml:space="preserve">         Revenue Excess (Shortfall)</t>
  </si>
  <si>
    <t>90% Limitation</t>
  </si>
  <si>
    <t xml:space="preserve">Deferred Revenue Account Entry </t>
  </si>
  <si>
    <t>407328 or (407428)</t>
  </si>
  <si>
    <t>Period to Date</t>
  </si>
  <si>
    <t>Monthly</t>
  </si>
  <si>
    <t>Revenue Run Customers (Meters Billed)</t>
  </si>
  <si>
    <t>Class</t>
  </si>
  <si>
    <t>Residential 101</t>
  </si>
  <si>
    <t>Commercial 101</t>
  </si>
  <si>
    <t>Industrial 101</t>
  </si>
  <si>
    <t>Interdepartmental 101</t>
  </si>
  <si>
    <t>Use/DD/Cust(6)</t>
  </si>
  <si>
    <t>2007 Total</t>
  </si>
  <si>
    <t>Ferc Acct:186328</t>
  </si>
  <si>
    <t xml:space="preserve">Ferc Acct Desc:REG ASSET-DECOUPLING DEFERRED </t>
  </si>
  <si>
    <t>Service:GD</t>
  </si>
  <si>
    <t>Jurisdiction:WA</t>
  </si>
  <si>
    <t>Accounting Period</t>
  </si>
  <si>
    <t>Beginning Balance</t>
  </si>
  <si>
    <t>Monthly Activity</t>
  </si>
  <si>
    <t>Ending Balance</t>
  </si>
  <si>
    <t>Balance Sheet Accounts</t>
  </si>
  <si>
    <t>Ferc Acct:182328</t>
  </si>
  <si>
    <t>Ferc Acct Desc:REG ASSET- DECOUPLING SURCHARG</t>
  </si>
  <si>
    <t>Ferc Acct:182329</t>
  </si>
  <si>
    <t>Ferc Acct Desc:REG ASSET- DECOUPLING PRIOR YE</t>
  </si>
  <si>
    <t>Sum: 0.00</t>
  </si>
  <si>
    <t>Ferc Acct:283328</t>
  </si>
  <si>
    <t>Ferc Acct Desc:ADFIT DECOUPLING DEFERRED REV</t>
  </si>
  <si>
    <t>Income Statement Accounts</t>
  </si>
  <si>
    <t>Ferc Acct:407428</t>
  </si>
  <si>
    <t>Ferc Acct Desc:REG CREDIT DECOUPLING DEF REV</t>
  </si>
  <si>
    <t>Ferc Acct:407328</t>
  </si>
  <si>
    <t>Ferc Acct Desc:REG DEBIT DECOUPLING DEF REV</t>
  </si>
  <si>
    <t>Ferc Acct:407329</t>
  </si>
  <si>
    <t>Ferc Acct Desc:REG DEBIT AMT DECOUPLING SURCH</t>
  </si>
  <si>
    <t>Interim Decoupling Mechanism pending Resolution in Docket No. UG-090135</t>
  </si>
  <si>
    <t xml:space="preserve">2009/2010 compared to 2007 Test Year until new base rates become effective </t>
  </si>
  <si>
    <t>Adjusted for Actual New Customer Usage and Schedule Shifting</t>
  </si>
  <si>
    <t>Period July 2009 - June 2010</t>
  </si>
  <si>
    <t>12 Months Ended June 2010 Actual</t>
  </si>
  <si>
    <t>Schedule Shifting Adjustment (2)</t>
  </si>
  <si>
    <t>July Amount Journalized (3)</t>
  </si>
  <si>
    <t>Adjustment for July Schedule Shifting (3)</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</si>
  <si>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</si>
  <si>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</si>
  <si>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2007 Test Year Factors,  2009 Actual Weather and Cycle Days</t>
  </si>
  <si>
    <t>Unbilled DDH (6)</t>
  </si>
  <si>
    <t>Unbilled Factor (6)</t>
  </si>
  <si>
    <t>07 Baseld(1)</t>
  </si>
  <si>
    <t>(3)  The schedule shifting query was under construction at the time of the July close, therefore a true-up to reflect the corrected July entry was recorded with the August Journal.</t>
  </si>
  <si>
    <t>GL Account Balance  Accounting Period : '200907, 200908, 200909'</t>
  </si>
  <si>
    <t>200907</t>
  </si>
  <si>
    <t>200908</t>
  </si>
  <si>
    <t>200909</t>
  </si>
  <si>
    <t>Sum: -574,988.00</t>
  </si>
  <si>
    <t>Sum: -47,312.84</t>
  </si>
  <si>
    <t>Sum: 683,564.00</t>
  </si>
  <si>
    <t>Sum: -21,442.10</t>
  </si>
  <si>
    <t>Sum: 47,626.83</t>
  </si>
  <si>
    <t>See Note 1</t>
  </si>
  <si>
    <t>August Journal Entry (3)</t>
  </si>
  <si>
    <t>Note 1     In order to maintain conservative books of record during this interim period, the income statement side of the deferral entries (normally recorded in account 407428 (credits) or 407328 (debits)) have been recorded in the balance sheet account 186000 for miscellaneous suspense items.  Upon resolution of this issue in Docket No. UG-090135, expected prior to the end of December 2009, the accumulated deferred revenue from July through November will be reversed from Account 186000 and either 1) moved to Account 186328 to bring the deferral balance to $0 if continuation of the mechanism is denied, or 2) moved to Account 407428 / 407328 if continuation of the mechanism is approved.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</si>
</sst>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_(* #,##0.00000_);_(* \(#,##0.00000\);_(* &quot;-&quot;?????_);_(@_)"/>
    <numFmt numFmtId="169" formatCode="&quot;$&quot;#,##0"/>
    <numFmt numFmtId="170" formatCode="0.000000"/>
    <numFmt numFmtId="171" formatCode="0.00000"/>
    <numFmt numFmtId="172" formatCode="0.0000"/>
    <numFmt numFmtId="173" formatCode="0.000"/>
    <numFmt numFmtId="174" formatCode="0.0"/>
    <numFmt numFmtId="175" formatCode="_(* #,##0.0_);_(* \(#,##0.0\);_(* &quot;-&quot;?_);_(@_)"/>
    <numFmt numFmtId="176" formatCode="mmm/yyyy"/>
    <numFmt numFmtId="177" formatCode="_(* #,##0.000_);_(* \(#,##0.000\);_(* &quot;-&quot;??_);_(@_)"/>
    <numFmt numFmtId="178" formatCode="_(* #,##0.0000_);_(* \(#,##0.0000\);_(* &quot;-&quot;??_);_(@_)"/>
    <numFmt numFmtId="179" formatCode="_(* #,##0.00000_);_(* \(#,##0.00000\);_(* &quot;-&quot;??_);_(@_)"/>
    <numFmt numFmtId="180" formatCode="0.0%"/>
    <numFmt numFmtId="181" formatCode="#,###,###,##0"/>
    <numFmt numFmtId="182" formatCode="#,###,###,###,##0"/>
    <numFmt numFmtId="183" formatCode="0.000%"/>
    <numFmt numFmtId="184" formatCode="0.0000%"/>
    <numFmt numFmtId="185" formatCode="_(* #,##0.0000_);_(* \(#,##0.0000\);_(* &quot;-&quot;????_);_(@_)"/>
    <numFmt numFmtId="186" formatCode="0.00000000"/>
    <numFmt numFmtId="187" formatCode="0.0000000"/>
    <numFmt numFmtId="188" formatCode="&quot;$&quot;#,##0.00000_);\(&quot;$&quot;#,##0.00000\)"/>
    <numFmt numFmtId="189" formatCode="#,##0.00000_);\(#,##0.00000\)"/>
    <numFmt numFmtId="190" formatCode="&quot;$&quot;#,##0.0_);\(&quot;$&quot;#,##0.0\)"/>
    <numFmt numFmtId="191" formatCode="&quot;$&quot;#,##0.00000"/>
    <numFmt numFmtId="192" formatCode="_(* #,##0.000_);_(* \(#,##0.000\);_(* &quot;-&quot;???_);_(@_)"/>
    <numFmt numFmtId="193" formatCode="#,##0,;\-#,##0,"/>
    <numFmt numFmtId="194" formatCode="&quot;Sum: &quot;###,###,##0.00;&quot;Sum: &quot;\-###,###,##0.00"/>
    <numFmt numFmtId="195" formatCode="###,###,##0.00"/>
    <numFmt numFmtId="196" formatCode="#,###,###,##0.00"/>
  </numFmts>
  <fonts count="11">
    <font>
      <sz val="10"/>
      <name val="Arial"/>
      <family val="0"/>
    </font>
    <font>
      <b/>
      <sz val="10"/>
      <name val="Arial"/>
      <family val="2"/>
    </font>
    <font>
      <sz val="10"/>
      <color indexed="8"/>
      <name val="Times New Roman"/>
      <family val="1"/>
    </font>
    <font>
      <sz val="10"/>
      <color indexed="8"/>
      <name val="Arial"/>
      <family val="2"/>
    </font>
    <font>
      <u val="single"/>
      <sz val="10"/>
      <name val="Arial"/>
      <family val="2"/>
    </font>
    <font>
      <b/>
      <u val="single"/>
      <sz val="10"/>
      <name val="Arial"/>
      <family val="2"/>
    </font>
    <font>
      <b/>
      <i/>
      <sz val="10"/>
      <name val="Arial"/>
      <family val="2"/>
    </font>
    <font>
      <b/>
      <sz val="10"/>
      <color indexed="8"/>
      <name val="Arial"/>
      <family val="2"/>
    </font>
    <font>
      <sz val="10"/>
      <color indexed="18"/>
      <name val="Arial"/>
      <family val="0"/>
    </font>
    <font>
      <sz val="10"/>
      <color indexed="12"/>
      <name val="Arial"/>
      <family val="2"/>
    </font>
    <font>
      <b/>
      <i/>
      <sz val="12"/>
      <name val="Arial"/>
      <family val="2"/>
    </font>
  </fonts>
  <fills count="6">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4"/>
        <bgColor indexed="64"/>
      </patternFill>
    </fill>
    <fill>
      <patternFill patternType="solid">
        <fgColor indexed="15"/>
        <bgColor indexed="64"/>
      </patternFill>
    </fill>
  </fills>
  <borders count="3">
    <border>
      <left/>
      <right/>
      <top/>
      <bottom/>
      <diagonal/>
    </border>
    <border>
      <left>
        <color indexed="63"/>
      </left>
      <right>
        <color indexed="63"/>
      </right>
      <top style="thin"/>
      <bottom>
        <color indexed="63"/>
      </bottom>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7">
    <xf numFmtId="0" fontId="0" fillId="0" borderId="0" xfId="0" applyAlignment="1">
      <alignment/>
    </xf>
    <xf numFmtId="167" fontId="0" fillId="0" borderId="0" xfId="15" applyNumberFormat="1" applyFont="1" applyAlignment="1">
      <alignment/>
    </xf>
    <xf numFmtId="0" fontId="0" fillId="0" borderId="0" xfId="0" applyFont="1" applyAlignment="1">
      <alignment/>
    </xf>
    <xf numFmtId="167" fontId="0" fillId="0" borderId="0" xfId="0" applyNumberFormat="1" applyFont="1" applyAlignment="1">
      <alignment/>
    </xf>
    <xf numFmtId="167" fontId="0" fillId="0" borderId="1" xfId="0" applyNumberFormat="1" applyFont="1" applyBorder="1" applyAlignment="1">
      <alignment/>
    </xf>
    <xf numFmtId="0" fontId="1" fillId="0" borderId="0" xfId="0" applyFont="1" applyAlignment="1">
      <alignment/>
    </xf>
    <xf numFmtId="167" fontId="0" fillId="0" borderId="0" xfId="0" applyNumberFormat="1" applyFont="1" applyBorder="1" applyAlignment="1">
      <alignment/>
    </xf>
    <xf numFmtId="167" fontId="0" fillId="0" borderId="0" xfId="0" applyNumberFormat="1" applyBorder="1" applyAlignment="1">
      <alignment/>
    </xf>
    <xf numFmtId="167" fontId="0" fillId="0" borderId="0" xfId="0" applyNumberFormat="1" applyAlignment="1">
      <alignment/>
    </xf>
    <xf numFmtId="167" fontId="0" fillId="0" borderId="0" xfId="15" applyNumberFormat="1" applyAlignment="1">
      <alignment/>
    </xf>
    <xf numFmtId="167" fontId="0" fillId="0" borderId="1" xfId="0" applyNumberFormat="1" applyBorder="1" applyAlignment="1">
      <alignment/>
    </xf>
    <xf numFmtId="0" fontId="1" fillId="0" borderId="0" xfId="0" applyFont="1" applyAlignment="1">
      <alignment horizontal="center"/>
    </xf>
    <xf numFmtId="0" fontId="0" fillId="0" borderId="0" xfId="0" applyAlignment="1">
      <alignment horizontal="left"/>
    </xf>
    <xf numFmtId="167" fontId="0" fillId="0" borderId="1" xfId="15" applyNumberFormat="1" applyBorder="1" applyAlignment="1">
      <alignment/>
    </xf>
    <xf numFmtId="167" fontId="0" fillId="0" borderId="0" xfId="15" applyNumberFormat="1" applyBorder="1" applyAlignment="1">
      <alignment/>
    </xf>
    <xf numFmtId="10" fontId="0" fillId="0" borderId="0" xfId="20" applyNumberFormat="1" applyBorder="1" applyAlignment="1">
      <alignment/>
    </xf>
    <xf numFmtId="10" fontId="0" fillId="0" borderId="0" xfId="20" applyNumberFormat="1" applyAlignment="1">
      <alignment/>
    </xf>
    <xf numFmtId="10" fontId="0" fillId="0" borderId="0" xfId="20" applyNumberFormat="1" applyFont="1" applyAlignment="1">
      <alignment/>
    </xf>
    <xf numFmtId="167" fontId="0" fillId="0" borderId="0" xfId="15" applyNumberFormat="1" applyFont="1" applyFill="1" applyAlignment="1">
      <alignment/>
    </xf>
    <xf numFmtId="0" fontId="4" fillId="0" borderId="0" xfId="0" applyFont="1" applyAlignment="1">
      <alignment/>
    </xf>
    <xf numFmtId="0" fontId="5" fillId="0" borderId="0" xfId="0" applyFont="1" applyAlignment="1">
      <alignment/>
    </xf>
    <xf numFmtId="0" fontId="4" fillId="0" borderId="0" xfId="0" applyFont="1" applyAlignment="1" quotePrefix="1">
      <alignment horizontal="right"/>
    </xf>
    <xf numFmtId="0" fontId="4" fillId="0" borderId="0" xfId="0" applyFont="1" applyAlignment="1">
      <alignment horizontal="right"/>
    </xf>
    <xf numFmtId="17" fontId="4" fillId="0" borderId="0" xfId="0" applyNumberFormat="1" applyFont="1" applyAlignment="1">
      <alignment horizontal="right"/>
    </xf>
    <xf numFmtId="0" fontId="5" fillId="0" borderId="0" xfId="0" applyFont="1" applyAlignment="1">
      <alignment horizontal="center"/>
    </xf>
    <xf numFmtId="17" fontId="4" fillId="0" borderId="0" xfId="0" applyNumberFormat="1" applyFont="1" applyAlignment="1">
      <alignment/>
    </xf>
    <xf numFmtId="0" fontId="6" fillId="0" borderId="0" xfId="0" applyFont="1" applyAlignment="1">
      <alignment/>
    </xf>
    <xf numFmtId="9" fontId="0" fillId="0" borderId="0" xfId="20" applyFont="1" applyAlignment="1">
      <alignment/>
    </xf>
    <xf numFmtId="0" fontId="0" fillId="0" borderId="0" xfId="0" applyFont="1" applyAlignment="1">
      <alignment horizontal="right"/>
    </xf>
    <xf numFmtId="5" fontId="1" fillId="0" borderId="0" xfId="17" applyNumberFormat="1" applyFont="1" applyAlignment="1">
      <alignment/>
    </xf>
    <xf numFmtId="5" fontId="1" fillId="0" borderId="0" xfId="17" applyNumberFormat="1" applyFont="1" applyBorder="1" applyAlignment="1">
      <alignment/>
    </xf>
    <xf numFmtId="5" fontId="1" fillId="0" borderId="0" xfId="17" applyNumberFormat="1" applyFont="1" applyFill="1" applyAlignment="1">
      <alignment/>
    </xf>
    <xf numFmtId="0" fontId="0" fillId="0" borderId="0" xfId="0" applyAlignment="1">
      <alignment horizontal="center"/>
    </xf>
    <xf numFmtId="167" fontId="0" fillId="0" borderId="0" xfId="15" applyNumberFormat="1" applyFont="1" applyBorder="1" applyAlignment="1">
      <alignment/>
    </xf>
    <xf numFmtId="0" fontId="0" fillId="0" borderId="0" xfId="0" applyFont="1" applyFill="1" applyAlignment="1">
      <alignment/>
    </xf>
    <xf numFmtId="0" fontId="4" fillId="0" borderId="0" xfId="0" applyFont="1" applyAlignment="1">
      <alignment horizontal="center"/>
    </xf>
    <xf numFmtId="172" fontId="0" fillId="0" borderId="0" xfId="0" applyNumberFormat="1" applyAlignment="1">
      <alignment/>
    </xf>
    <xf numFmtId="0" fontId="4" fillId="0" borderId="0" xfId="0" applyFont="1" applyAlignment="1">
      <alignment horizontal="right"/>
    </xf>
    <xf numFmtId="0" fontId="0" fillId="0" borderId="0" xfId="0" applyAlignment="1" quotePrefix="1">
      <alignment horizontal="center"/>
    </xf>
    <xf numFmtId="0" fontId="0" fillId="2" borderId="0" xfId="0" applyFont="1" applyFill="1" applyAlignment="1">
      <alignment/>
    </xf>
    <xf numFmtId="0" fontId="0" fillId="0" borderId="0" xfId="0" applyFill="1" applyAlignment="1">
      <alignment/>
    </xf>
    <xf numFmtId="174" fontId="0" fillId="0" borderId="0" xfId="0" applyNumberFormat="1" applyFont="1" applyFill="1" applyAlignment="1">
      <alignment/>
    </xf>
    <xf numFmtId="10" fontId="0" fillId="0" borderId="0" xfId="20" applyNumberFormat="1" applyFont="1" applyFill="1" applyAlignment="1">
      <alignment/>
    </xf>
    <xf numFmtId="10" fontId="0" fillId="0" borderId="0" xfId="20" applyNumberFormat="1" applyFill="1" applyAlignment="1">
      <alignment/>
    </xf>
    <xf numFmtId="167" fontId="1" fillId="0" borderId="0" xfId="15" applyNumberFormat="1" applyFont="1" applyBorder="1" applyAlignment="1">
      <alignment/>
    </xf>
    <xf numFmtId="165" fontId="1" fillId="0" borderId="0" xfId="17" applyNumberFormat="1" applyFont="1" applyBorder="1" applyAlignment="1">
      <alignment/>
    </xf>
    <xf numFmtId="167" fontId="0" fillId="0" borderId="0" xfId="0" applyNumberFormat="1" applyFont="1" applyFill="1" applyBorder="1" applyAlignment="1">
      <alignment/>
    </xf>
    <xf numFmtId="43" fontId="0" fillId="0" borderId="0" xfId="15" applyFont="1" applyAlignment="1">
      <alignment/>
    </xf>
    <xf numFmtId="0" fontId="0" fillId="0" borderId="0" xfId="19">
      <alignment/>
      <protection/>
    </xf>
    <xf numFmtId="0" fontId="2" fillId="3" borderId="2" xfId="19" applyFont="1" applyFill="1" applyBorder="1" applyAlignment="1">
      <alignment horizontal="left" vertical="center" wrapText="1"/>
      <protection/>
    </xf>
    <xf numFmtId="0" fontId="3" fillId="2" borderId="2" xfId="19" applyFont="1" applyFill="1" applyBorder="1" applyAlignment="1">
      <alignment horizontal="left" vertical="top"/>
      <protection/>
    </xf>
    <xf numFmtId="0" fontId="2" fillId="3" borderId="2" xfId="19" applyFont="1" applyFill="1" applyBorder="1" applyAlignment="1">
      <alignment horizontal="left" vertical="top"/>
      <protection/>
    </xf>
    <xf numFmtId="0" fontId="2" fillId="4" borderId="2" xfId="19" applyFont="1" applyFill="1" applyBorder="1" applyAlignment="1">
      <alignment horizontal="left" vertical="center"/>
      <protection/>
    </xf>
    <xf numFmtId="196" fontId="2" fillId="4" borderId="2" xfId="19" applyNumberFormat="1" applyFont="1" applyFill="1" applyBorder="1" applyAlignment="1">
      <alignment horizontal="right" vertical="center"/>
      <protection/>
    </xf>
    <xf numFmtId="195" fontId="2" fillId="4" borderId="2" xfId="19" applyNumberFormat="1" applyFont="1" applyFill="1" applyBorder="1" applyAlignment="1">
      <alignment horizontal="right" vertical="center"/>
      <protection/>
    </xf>
    <xf numFmtId="0" fontId="7" fillId="5" borderId="2" xfId="19" applyFont="1" applyFill="1" applyBorder="1" applyAlignment="1">
      <alignment horizontal="left" vertical="top"/>
      <protection/>
    </xf>
    <xf numFmtId="196" fontId="7" fillId="5" borderId="2" xfId="19" applyNumberFormat="1" applyFont="1" applyFill="1" applyBorder="1" applyAlignment="1">
      <alignment horizontal="left" vertical="top"/>
      <protection/>
    </xf>
    <xf numFmtId="195" fontId="7" fillId="5" borderId="2" xfId="19" applyNumberFormat="1" applyFont="1" applyFill="1" applyBorder="1" applyAlignment="1">
      <alignment horizontal="left" vertical="top"/>
      <protection/>
    </xf>
    <xf numFmtId="0" fontId="2" fillId="3" borderId="2" xfId="19" applyFont="1" applyFill="1" applyBorder="1" applyAlignment="1">
      <alignment horizontal="right" vertical="center" wrapText="1"/>
      <protection/>
    </xf>
    <xf numFmtId="0" fontId="1" fillId="0" borderId="0" xfId="19" applyFont="1" applyAlignment="1">
      <alignment horizontal="center"/>
      <protection/>
    </xf>
    <xf numFmtId="0" fontId="2" fillId="3" borderId="2" xfId="0" applyFont="1" applyFill="1" applyBorder="1" applyAlignment="1">
      <alignment horizontal="left" vertical="center" wrapText="1"/>
    </xf>
    <xf numFmtId="0" fontId="3" fillId="2" borderId="2" xfId="0" applyFont="1" applyFill="1" applyBorder="1" applyAlignment="1">
      <alignment horizontal="left" vertical="top"/>
    </xf>
    <xf numFmtId="0" fontId="2" fillId="3" borderId="2" xfId="0" applyFont="1" applyFill="1" applyBorder="1" applyAlignment="1">
      <alignment horizontal="left" vertical="top"/>
    </xf>
    <xf numFmtId="0" fontId="2" fillId="4" borderId="2" xfId="0" applyFont="1" applyFill="1" applyBorder="1" applyAlignment="1">
      <alignment horizontal="left" vertical="center"/>
    </xf>
    <xf numFmtId="196" fontId="2" fillId="4" borderId="2" xfId="0" applyNumberFormat="1" applyFont="1" applyFill="1" applyBorder="1" applyAlignment="1">
      <alignment horizontal="right" vertical="center"/>
    </xf>
    <xf numFmtId="195" fontId="2" fillId="4" borderId="2" xfId="0" applyNumberFormat="1" applyFont="1" applyFill="1" applyBorder="1" applyAlignment="1">
      <alignment horizontal="right" vertical="center"/>
    </xf>
    <xf numFmtId="0" fontId="7" fillId="5" borderId="2" xfId="0" applyFont="1" applyFill="1" applyBorder="1" applyAlignment="1">
      <alignment horizontal="left" vertical="top"/>
    </xf>
    <xf numFmtId="196" fontId="7" fillId="5" borderId="2" xfId="0" applyNumberFormat="1" applyFont="1" applyFill="1" applyBorder="1" applyAlignment="1">
      <alignment horizontal="left" vertical="top"/>
    </xf>
    <xf numFmtId="195" fontId="7" fillId="5" borderId="2" xfId="0" applyNumberFormat="1" applyFont="1" applyFill="1" applyBorder="1" applyAlignment="1">
      <alignment horizontal="left" vertical="top"/>
    </xf>
    <xf numFmtId="0" fontId="2" fillId="3" borderId="2" xfId="0" applyFont="1" applyFill="1" applyBorder="1" applyAlignment="1">
      <alignment horizontal="right" vertical="center" wrapText="1"/>
    </xf>
    <xf numFmtId="166" fontId="8" fillId="0" borderId="0" xfId="15" applyNumberFormat="1" applyFont="1" applyFill="1" applyBorder="1" applyAlignment="1">
      <alignment/>
    </xf>
    <xf numFmtId="174" fontId="8" fillId="0" borderId="0" xfId="0" applyNumberFormat="1" applyFont="1" applyFill="1" applyAlignment="1">
      <alignment/>
    </xf>
    <xf numFmtId="0" fontId="8" fillId="0" borderId="0" xfId="0" applyFont="1" applyFill="1" applyAlignment="1">
      <alignment/>
    </xf>
    <xf numFmtId="10" fontId="8" fillId="0" borderId="0" xfId="20" applyNumberFormat="1" applyFont="1" applyFill="1" applyBorder="1" applyAlignment="1">
      <alignment/>
    </xf>
    <xf numFmtId="10" fontId="8" fillId="0" borderId="0" xfId="20" applyNumberFormat="1" applyFont="1" applyFill="1" applyAlignment="1">
      <alignment/>
    </xf>
    <xf numFmtId="167" fontId="8" fillId="0" borderId="0" xfId="0" applyNumberFormat="1" applyFont="1" applyAlignment="1">
      <alignment/>
    </xf>
    <xf numFmtId="167" fontId="8" fillId="0" borderId="0" xfId="15" applyNumberFormat="1" applyFont="1" applyFill="1" applyAlignment="1">
      <alignment/>
    </xf>
    <xf numFmtId="0" fontId="0" fillId="0" borderId="0" xfId="19" applyAlignment="1" quotePrefix="1">
      <alignment horizontal="center"/>
      <protection/>
    </xf>
    <xf numFmtId="167" fontId="8" fillId="0" borderId="0" xfId="0" applyNumberFormat="1" applyFont="1" applyFill="1" applyAlignment="1">
      <alignment/>
    </xf>
    <xf numFmtId="0" fontId="0" fillId="0" borderId="0" xfId="0"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167" fontId="0" fillId="0" borderId="0" xfId="15" applyNumberFormat="1" applyFont="1" applyFill="1" applyBorder="1" applyAlignment="1">
      <alignment/>
    </xf>
    <xf numFmtId="167" fontId="9" fillId="0" borderId="0" xfId="15" applyNumberFormat="1" applyFont="1" applyFill="1" applyAlignment="1">
      <alignment/>
    </xf>
    <xf numFmtId="167" fontId="9" fillId="0" borderId="0" xfId="15" applyNumberFormat="1" applyFont="1" applyFill="1" applyBorder="1" applyAlignment="1">
      <alignment/>
    </xf>
    <xf numFmtId="0" fontId="4" fillId="0" borderId="0" xfId="0" applyFont="1" applyBorder="1" applyAlignment="1">
      <alignment/>
    </xf>
    <xf numFmtId="9" fontId="0" fillId="0" borderId="0" xfId="20" applyFont="1" applyBorder="1" applyAlignment="1">
      <alignment/>
    </xf>
    <xf numFmtId="5" fontId="1" fillId="0" borderId="0" xfId="0" applyNumberFormat="1" applyFont="1" applyAlignment="1">
      <alignment/>
    </xf>
    <xf numFmtId="5" fontId="1" fillId="0" borderId="0" xfId="0" applyNumberFormat="1" applyFont="1" applyBorder="1" applyAlignment="1">
      <alignment/>
    </xf>
    <xf numFmtId="0" fontId="0" fillId="0" borderId="0" xfId="0" applyAlignment="1">
      <alignment wrapText="1"/>
    </xf>
    <xf numFmtId="0" fontId="0" fillId="0" borderId="0" xfId="0" applyAlignment="1">
      <alignment horizontal="right"/>
    </xf>
    <xf numFmtId="0" fontId="1" fillId="0" borderId="0" xfId="0" applyFont="1" applyAlignment="1">
      <alignment horizontal="left"/>
    </xf>
    <xf numFmtId="0" fontId="0" fillId="0" borderId="0" xfId="0" applyAlignment="1">
      <alignment wrapText="1"/>
    </xf>
    <xf numFmtId="0" fontId="0" fillId="0" borderId="0" xfId="0" applyAlignment="1">
      <alignment horizontal="left" wrapText="1"/>
    </xf>
    <xf numFmtId="5" fontId="1" fillId="0" borderId="1" xfId="0" applyNumberFormat="1" applyFont="1" applyBorder="1" applyAlignment="1">
      <alignment/>
    </xf>
    <xf numFmtId="0" fontId="10" fillId="0" borderId="0" xfId="0" applyFont="1" applyAlignment="1">
      <alignment/>
    </xf>
    <xf numFmtId="0" fontId="10" fillId="0" borderId="0" xfId="0" applyFont="1" applyAlignment="1">
      <alignment wrapText="1"/>
    </xf>
  </cellXfs>
  <cellStyles count="7">
    <cellStyle name="Normal" xfId="0"/>
    <cellStyle name="Comma" xfId="15"/>
    <cellStyle name="Comma [0]" xfId="16"/>
    <cellStyle name="Currency" xfId="17"/>
    <cellStyle name="Currency [0]" xfId="18"/>
    <cellStyle name="Normal_Decoupling GL_Account Monthly Balances Q2 0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FFFF"/>
      <rgbColor rgb="00CCCCCC"/>
      <rgbColor rgb="00CCFFCC"/>
      <rgbColor rgb="00FFFFC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Q132"/>
  <sheetViews>
    <sheetView tabSelected="1" view="pageBreakPreview" zoomScale="60" workbookViewId="0" topLeftCell="A1">
      <selection activeCell="B57" sqref="B57"/>
    </sheetView>
  </sheetViews>
  <sheetFormatPr defaultColWidth="9.140625" defaultRowHeight="12.75"/>
  <cols>
    <col min="1" max="1" width="17.7109375" style="2" customWidth="1"/>
    <col min="2" max="2" width="11.7109375" style="2" customWidth="1"/>
    <col min="3" max="3" width="11.00390625" style="2" customWidth="1"/>
    <col min="4" max="4" width="13.57421875" style="2" customWidth="1"/>
    <col min="5" max="5" width="12.7109375" style="2" customWidth="1"/>
    <col min="6" max="6" width="13.00390625" style="2" customWidth="1"/>
    <col min="7" max="9" width="13.00390625" style="2" bestFit="1" customWidth="1"/>
    <col min="10" max="10" width="13.8515625" style="2" bestFit="1" customWidth="1"/>
    <col min="11" max="11" width="13.00390625" style="2" bestFit="1" customWidth="1"/>
    <col min="12" max="12" width="12.8515625" style="2" bestFit="1" customWidth="1"/>
    <col min="13" max="13" width="13.00390625" style="2" customWidth="1"/>
    <col min="14" max="14" width="12.28125" style="2" customWidth="1"/>
    <col min="15" max="15" width="12.57421875" style="2" customWidth="1"/>
    <col min="16" max="16" width="13.28125" style="2" customWidth="1"/>
    <col min="17" max="17" width="14.00390625" style="2" bestFit="1" customWidth="1"/>
    <col min="18" max="18" width="10.28125" style="2" bestFit="1" customWidth="1"/>
    <col min="19" max="16384" width="9.140625" style="2" customWidth="1"/>
  </cols>
  <sheetData>
    <row r="1" spans="1:16" ht="12.75">
      <c r="A1" s="91" t="s">
        <v>0</v>
      </c>
      <c r="B1" s="91"/>
      <c r="C1" s="91"/>
      <c r="D1" s="91"/>
      <c r="E1" s="91"/>
      <c r="F1" s="91"/>
      <c r="G1" s="91"/>
      <c r="H1" s="91"/>
      <c r="I1" s="91"/>
      <c r="J1" s="91"/>
      <c r="K1" s="91"/>
      <c r="L1" s="91"/>
      <c r="M1" s="91"/>
      <c r="N1" s="91"/>
      <c r="O1" s="91"/>
      <c r="P1" s="91"/>
    </row>
    <row r="2" spans="1:16" ht="12.75">
      <c r="A2" s="91" t="s">
        <v>30</v>
      </c>
      <c r="B2" s="91"/>
      <c r="C2" s="91"/>
      <c r="D2" s="91"/>
      <c r="E2" s="91"/>
      <c r="F2" s="91"/>
      <c r="G2" s="91"/>
      <c r="H2" s="91"/>
      <c r="I2" s="91"/>
      <c r="J2" s="91"/>
      <c r="K2" s="91"/>
      <c r="L2" s="91"/>
      <c r="M2" s="91"/>
      <c r="N2" s="91"/>
      <c r="O2" s="91"/>
      <c r="P2" s="91"/>
    </row>
    <row r="3" spans="1:16" ht="12.75">
      <c r="A3" s="91" t="s">
        <v>78</v>
      </c>
      <c r="B3" s="91"/>
      <c r="C3" s="91"/>
      <c r="D3" s="91"/>
      <c r="E3" s="91"/>
      <c r="F3" s="91"/>
      <c r="G3" s="91"/>
      <c r="H3" s="91"/>
      <c r="I3" s="91"/>
      <c r="J3" s="91"/>
      <c r="K3" s="91"/>
      <c r="L3" s="91"/>
      <c r="M3" s="91"/>
      <c r="N3" s="91"/>
      <c r="O3" s="91"/>
      <c r="P3" s="91"/>
    </row>
    <row r="4" spans="1:16" ht="12.75">
      <c r="A4" s="91" t="s">
        <v>79</v>
      </c>
      <c r="B4" s="91"/>
      <c r="C4" s="91"/>
      <c r="D4" s="91"/>
      <c r="E4" s="91"/>
      <c r="F4" s="91"/>
      <c r="G4" s="91"/>
      <c r="H4" s="91"/>
      <c r="I4" s="91"/>
      <c r="J4" s="91"/>
      <c r="K4" s="91"/>
      <c r="L4" s="91"/>
      <c r="M4" s="91"/>
      <c r="N4" s="91"/>
      <c r="O4" s="91"/>
      <c r="P4" s="91"/>
    </row>
    <row r="5" spans="1:16" ht="12.75">
      <c r="A5" s="91" t="s">
        <v>80</v>
      </c>
      <c r="B5" s="91"/>
      <c r="C5" s="91"/>
      <c r="D5" s="91"/>
      <c r="E5" s="91"/>
      <c r="F5" s="91"/>
      <c r="G5" s="91"/>
      <c r="H5" s="91"/>
      <c r="I5" s="91"/>
      <c r="J5" s="91"/>
      <c r="K5" s="91"/>
      <c r="L5" s="91"/>
      <c r="M5" s="91"/>
      <c r="N5" s="91"/>
      <c r="O5" s="91"/>
      <c r="P5" s="91"/>
    </row>
    <row r="6" spans="1:16" ht="12.75">
      <c r="A6" s="91" t="s">
        <v>81</v>
      </c>
      <c r="B6" s="91"/>
      <c r="C6" s="91"/>
      <c r="D6" s="91"/>
      <c r="E6" s="91"/>
      <c r="F6" s="91"/>
      <c r="G6" s="91"/>
      <c r="H6" s="91"/>
      <c r="I6" s="91"/>
      <c r="J6" s="91"/>
      <c r="K6" s="91"/>
      <c r="L6" s="91"/>
      <c r="M6" s="91"/>
      <c r="N6" s="91"/>
      <c r="O6" s="91"/>
      <c r="P6" s="91"/>
    </row>
    <row r="7" spans="1:10" ht="12.75">
      <c r="A7" s="5"/>
      <c r="J7" s="79"/>
    </row>
    <row r="8" spans="1:10" ht="12.75">
      <c r="A8" s="5"/>
      <c r="J8" s="79"/>
    </row>
    <row r="9" spans="4:16" ht="12.75">
      <c r="D9" s="11">
        <v>2009</v>
      </c>
      <c r="E9" s="11">
        <v>2009</v>
      </c>
      <c r="F9" s="11">
        <v>2009</v>
      </c>
      <c r="G9" s="11">
        <v>2009</v>
      </c>
      <c r="H9" s="11">
        <v>2009</v>
      </c>
      <c r="I9" s="11">
        <v>2009</v>
      </c>
      <c r="J9" s="80">
        <v>2010</v>
      </c>
      <c r="K9" s="11">
        <v>2010</v>
      </c>
      <c r="L9" s="11">
        <v>2010</v>
      </c>
      <c r="M9" s="11">
        <v>2010</v>
      </c>
      <c r="N9" s="11">
        <v>2010</v>
      </c>
      <c r="O9" s="11">
        <v>2010</v>
      </c>
      <c r="P9" s="5" t="s">
        <v>45</v>
      </c>
    </row>
    <row r="10" spans="4:16" ht="12.75">
      <c r="D10" s="24" t="s">
        <v>8</v>
      </c>
      <c r="E10" s="24" t="s">
        <v>9</v>
      </c>
      <c r="F10" s="24" t="s">
        <v>10</v>
      </c>
      <c r="G10" s="24" t="s">
        <v>11</v>
      </c>
      <c r="H10" s="24" t="s">
        <v>12</v>
      </c>
      <c r="I10" s="24" t="s">
        <v>13</v>
      </c>
      <c r="J10" s="81" t="s">
        <v>2</v>
      </c>
      <c r="K10" s="24" t="s">
        <v>3</v>
      </c>
      <c r="L10" s="24" t="s">
        <v>4</v>
      </c>
      <c r="M10" s="24" t="s">
        <v>5</v>
      </c>
      <c r="N10" s="24" t="s">
        <v>6</v>
      </c>
      <c r="O10" s="24" t="s">
        <v>7</v>
      </c>
      <c r="P10" s="24" t="s">
        <v>26</v>
      </c>
    </row>
    <row r="11" spans="1:17" ht="12.75">
      <c r="A11" s="5" t="s">
        <v>82</v>
      </c>
      <c r="B11" s="5"/>
      <c r="J11" s="79"/>
      <c r="Q11" s="3"/>
    </row>
    <row r="12" spans="1:17" ht="12.75">
      <c r="A12" s="20" t="s">
        <v>24</v>
      </c>
      <c r="D12" s="1"/>
      <c r="E12" s="1"/>
      <c r="F12" s="1"/>
      <c r="G12" s="18"/>
      <c r="H12" s="18"/>
      <c r="I12" s="18"/>
      <c r="J12" s="82"/>
      <c r="K12" s="18"/>
      <c r="L12" s="18"/>
      <c r="M12" s="18"/>
      <c r="N12" s="18"/>
      <c r="O12" s="18"/>
      <c r="Q12" s="3"/>
    </row>
    <row r="13" spans="1:17" ht="12.75">
      <c r="A13" s="2" t="s">
        <v>1</v>
      </c>
      <c r="D13" s="76">
        <v>2373945</v>
      </c>
      <c r="E13" s="76">
        <v>2111270</v>
      </c>
      <c r="F13" s="76">
        <v>2274191</v>
      </c>
      <c r="G13" s="83"/>
      <c r="H13" s="83"/>
      <c r="I13" s="83"/>
      <c r="J13" s="84"/>
      <c r="K13" s="83"/>
      <c r="L13" s="83"/>
      <c r="M13" s="83"/>
      <c r="N13" s="83"/>
      <c r="O13" s="83"/>
      <c r="P13" s="3">
        <f>SUM(D13:O13)</f>
        <v>6759406</v>
      </c>
      <c r="Q13" s="3"/>
    </row>
    <row r="14" spans="1:17" ht="12.75">
      <c r="A14" s="26" t="s">
        <v>40</v>
      </c>
      <c r="D14" s="76">
        <v>-68969</v>
      </c>
      <c r="E14" s="76">
        <v>-62393</v>
      </c>
      <c r="F14" s="76">
        <v>-67659</v>
      </c>
      <c r="G14" s="83"/>
      <c r="H14" s="83"/>
      <c r="I14" s="83"/>
      <c r="J14" s="84"/>
      <c r="K14" s="83"/>
      <c r="L14" s="83"/>
      <c r="M14" s="83"/>
      <c r="N14" s="83"/>
      <c r="O14" s="83"/>
      <c r="P14" s="3">
        <f>SUM(D14:O14)</f>
        <v>-199021</v>
      </c>
      <c r="Q14" s="1"/>
    </row>
    <row r="15" spans="1:17" ht="12.75">
      <c r="A15" s="26" t="s">
        <v>83</v>
      </c>
      <c r="D15" s="76">
        <f>35413-7959</f>
        <v>27454</v>
      </c>
      <c r="E15" s="76">
        <f>25840-5754</f>
        <v>20086</v>
      </c>
      <c r="F15" s="76">
        <f>23251-5711</f>
        <v>17540</v>
      </c>
      <c r="G15" s="83"/>
      <c r="H15" s="83"/>
      <c r="I15" s="83"/>
      <c r="J15" s="84"/>
      <c r="K15" s="83"/>
      <c r="L15" s="83"/>
      <c r="M15" s="83"/>
      <c r="N15" s="83"/>
      <c r="O15" s="83"/>
      <c r="P15" s="3"/>
      <c r="Q15" s="1"/>
    </row>
    <row r="16" spans="1:17" ht="12.75">
      <c r="A16" s="2" t="s">
        <v>14</v>
      </c>
      <c r="D16" s="1">
        <f aca="true" t="shared" si="0" ref="D16:I16">-J72</f>
        <v>-1646524</v>
      </c>
      <c r="E16" s="1">
        <f t="shared" si="0"/>
        <v>-1261285</v>
      </c>
      <c r="F16" s="1">
        <f t="shared" si="0"/>
        <v>-1348002</v>
      </c>
      <c r="G16" s="1">
        <f t="shared" si="0"/>
        <v>-1913331</v>
      </c>
      <c r="H16" s="1">
        <f t="shared" si="0"/>
        <v>0</v>
      </c>
      <c r="I16" s="1">
        <f t="shared" si="0"/>
        <v>0</v>
      </c>
      <c r="J16" s="82"/>
      <c r="K16" s="18"/>
      <c r="L16" s="18"/>
      <c r="M16" s="18"/>
      <c r="N16" s="18"/>
      <c r="O16" s="18"/>
      <c r="P16" s="3">
        <f>SUM(D16:O16)</f>
        <v>-6169142</v>
      </c>
      <c r="Q16" s="1"/>
    </row>
    <row r="17" spans="1:17" ht="12.75">
      <c r="A17" s="2" t="s">
        <v>15</v>
      </c>
      <c r="D17" s="1">
        <f aca="true" t="shared" si="1" ref="D17:I17">K72</f>
        <v>1261285</v>
      </c>
      <c r="E17" s="1">
        <f t="shared" si="1"/>
        <v>1348002</v>
      </c>
      <c r="F17" s="1">
        <f t="shared" si="1"/>
        <v>1913331</v>
      </c>
      <c r="G17" s="1">
        <f t="shared" si="1"/>
        <v>0</v>
      </c>
      <c r="H17" s="1">
        <f t="shared" si="1"/>
        <v>0</v>
      </c>
      <c r="I17" s="1">
        <f t="shared" si="1"/>
        <v>0</v>
      </c>
      <c r="J17" s="82"/>
      <c r="K17" s="18"/>
      <c r="L17" s="18"/>
      <c r="M17" s="18"/>
      <c r="N17" s="18"/>
      <c r="O17" s="18"/>
      <c r="P17" s="3">
        <f>SUM(D17:O17)</f>
        <v>4522618</v>
      </c>
      <c r="Q17" s="1"/>
    </row>
    <row r="18" spans="1:17" ht="12.75">
      <c r="A18" s="2" t="s">
        <v>23</v>
      </c>
      <c r="D18" s="1">
        <f aca="true" t="shared" si="2" ref="D18:I18">J56</f>
        <v>0</v>
      </c>
      <c r="E18" s="1">
        <f t="shared" si="2"/>
        <v>0</v>
      </c>
      <c r="F18" s="1">
        <f t="shared" si="2"/>
        <v>0</v>
      </c>
      <c r="G18" s="1">
        <f t="shared" si="2"/>
        <v>0</v>
      </c>
      <c r="H18" s="1">
        <f t="shared" si="2"/>
        <v>0</v>
      </c>
      <c r="I18" s="1">
        <f t="shared" si="2"/>
        <v>0</v>
      </c>
      <c r="J18" s="82"/>
      <c r="K18" s="18"/>
      <c r="L18" s="18"/>
      <c r="M18" s="18"/>
      <c r="N18" s="18"/>
      <c r="O18" s="18"/>
      <c r="P18" s="3">
        <f>SUM(D18:O18)</f>
        <v>0</v>
      </c>
      <c r="Q18" s="1"/>
    </row>
    <row r="19" spans="1:16" ht="12.75">
      <c r="A19" s="2" t="s">
        <v>36</v>
      </c>
      <c r="D19" s="4">
        <f aca="true" t="shared" si="3" ref="D19:P19">SUM(D13:D18)</f>
        <v>1947191</v>
      </c>
      <c r="E19" s="4">
        <f t="shared" si="3"/>
        <v>2155680</v>
      </c>
      <c r="F19" s="4">
        <f t="shared" si="3"/>
        <v>2789401</v>
      </c>
      <c r="G19" s="4">
        <f t="shared" si="3"/>
        <v>-1913331</v>
      </c>
      <c r="H19" s="4">
        <f t="shared" si="3"/>
        <v>0</v>
      </c>
      <c r="I19" s="4">
        <f t="shared" si="3"/>
        <v>0</v>
      </c>
      <c r="J19" s="4">
        <f t="shared" si="3"/>
        <v>0</v>
      </c>
      <c r="K19" s="4">
        <f t="shared" si="3"/>
        <v>0</v>
      </c>
      <c r="L19" s="4">
        <f t="shared" si="3"/>
        <v>0</v>
      </c>
      <c r="M19" s="4">
        <f t="shared" si="3"/>
        <v>0</v>
      </c>
      <c r="N19" s="4">
        <f t="shared" si="3"/>
        <v>0</v>
      </c>
      <c r="O19" s="4">
        <f t="shared" si="3"/>
        <v>0</v>
      </c>
      <c r="P19" s="4">
        <f t="shared" si="3"/>
        <v>4913861</v>
      </c>
    </row>
    <row r="20" spans="4:16" ht="12.75">
      <c r="D20" s="6"/>
      <c r="E20" s="6"/>
      <c r="F20" s="6"/>
      <c r="G20" s="6"/>
      <c r="H20" s="6"/>
      <c r="I20" s="6"/>
      <c r="J20" s="6"/>
      <c r="K20" s="6"/>
      <c r="L20" s="6"/>
      <c r="M20" s="6"/>
      <c r="N20" s="6"/>
      <c r="O20" s="6"/>
      <c r="P20" s="6"/>
    </row>
    <row r="21" spans="1:16" ht="12.75">
      <c r="A21" s="2" t="s">
        <v>35</v>
      </c>
      <c r="D21" s="6">
        <f aca="true" t="shared" si="4" ref="D21:O21">D19</f>
        <v>1947191</v>
      </c>
      <c r="E21" s="6">
        <f t="shared" si="4"/>
        <v>2155680</v>
      </c>
      <c r="F21" s="6">
        <f t="shared" si="4"/>
        <v>2789401</v>
      </c>
      <c r="G21" s="6">
        <f t="shared" si="4"/>
        <v>-1913331</v>
      </c>
      <c r="H21" s="6">
        <f t="shared" si="4"/>
        <v>0</v>
      </c>
      <c r="I21" s="6">
        <f t="shared" si="4"/>
        <v>0</v>
      </c>
      <c r="J21" s="6">
        <f t="shared" si="4"/>
        <v>0</v>
      </c>
      <c r="K21" s="6">
        <f t="shared" si="4"/>
        <v>0</v>
      </c>
      <c r="L21" s="6">
        <f t="shared" si="4"/>
        <v>0</v>
      </c>
      <c r="M21" s="6">
        <f t="shared" si="4"/>
        <v>0</v>
      </c>
      <c r="N21" s="6">
        <f t="shared" si="4"/>
        <v>0</v>
      </c>
      <c r="O21" s="6">
        <f t="shared" si="4"/>
        <v>0</v>
      </c>
      <c r="P21" s="3">
        <f>SUM(D21:O21)</f>
        <v>4978941</v>
      </c>
    </row>
    <row r="22" spans="1:16" s="5" customFormat="1" ht="12.75">
      <c r="A22" t="s">
        <v>39</v>
      </c>
      <c r="B22"/>
      <c r="C22"/>
      <c r="D22" s="7">
        <v>1958680</v>
      </c>
      <c r="E22" s="7">
        <v>2065128</v>
      </c>
      <c r="F22" s="7">
        <v>3366957</v>
      </c>
      <c r="G22" s="7">
        <v>8401998</v>
      </c>
      <c r="H22" s="7">
        <v>13830005</v>
      </c>
      <c r="I22" s="7">
        <v>20708858</v>
      </c>
      <c r="J22" s="7">
        <v>20189483</v>
      </c>
      <c r="K22" s="7">
        <v>18089596</v>
      </c>
      <c r="L22" s="7">
        <v>13420523</v>
      </c>
      <c r="M22" s="7">
        <v>7791044</v>
      </c>
      <c r="N22" s="7">
        <v>4652911</v>
      </c>
      <c r="O22" s="7">
        <v>2115994</v>
      </c>
      <c r="P22" s="3">
        <f>SUM(D22:O22)</f>
        <v>116591177</v>
      </c>
    </row>
    <row r="23" spans="1:16" s="5" customFormat="1" ht="12.75">
      <c r="A23" s="2" t="s">
        <v>38</v>
      </c>
      <c r="B23" s="2"/>
      <c r="C23"/>
      <c r="D23" s="10">
        <f>D21-D22</f>
        <v>-11489</v>
      </c>
      <c r="E23" s="10">
        <f>E21-E22</f>
        <v>90552</v>
      </c>
      <c r="F23" s="10">
        <f>F21-F22</f>
        <v>-577556</v>
      </c>
      <c r="G23" s="10"/>
      <c r="H23" s="10"/>
      <c r="I23" s="10"/>
      <c r="J23" s="10"/>
      <c r="K23" s="10"/>
      <c r="L23" s="10"/>
      <c r="M23" s="10"/>
      <c r="N23" s="10"/>
      <c r="O23" s="10"/>
      <c r="P23" s="4">
        <f>SUM(D23:O23)</f>
        <v>-498493</v>
      </c>
    </row>
    <row r="24" spans="1:16" ht="12.75">
      <c r="A24" s="2" t="s">
        <v>37</v>
      </c>
      <c r="C24"/>
      <c r="D24" s="19">
        <v>0.24201</v>
      </c>
      <c r="E24" s="19">
        <v>0.24201</v>
      </c>
      <c r="F24" s="19">
        <v>0.24201</v>
      </c>
      <c r="G24" s="19">
        <v>0.24201</v>
      </c>
      <c r="H24" s="19">
        <v>0.24201</v>
      </c>
      <c r="I24" s="19">
        <v>0.24201</v>
      </c>
      <c r="J24" s="85">
        <v>0.24201</v>
      </c>
      <c r="K24" s="19">
        <v>0.24201</v>
      </c>
      <c r="L24" s="19">
        <v>0.24201</v>
      </c>
      <c r="M24" s="19">
        <v>0.24201</v>
      </c>
      <c r="N24" s="19">
        <v>0.24201</v>
      </c>
      <c r="O24" s="19">
        <v>0.24201</v>
      </c>
      <c r="P24"/>
    </row>
    <row r="25" spans="1:16" ht="12.75">
      <c r="A25" s="5" t="s">
        <v>41</v>
      </c>
      <c r="B25" s="5"/>
      <c r="C25" s="5"/>
      <c r="D25" s="29">
        <f aca="true" t="shared" si="5" ref="D25:O25">D23*D24</f>
        <v>-2780.45289</v>
      </c>
      <c r="E25" s="29">
        <f t="shared" si="5"/>
        <v>21914.48952</v>
      </c>
      <c r="F25" s="31">
        <f t="shared" si="5"/>
        <v>-139774.32756</v>
      </c>
      <c r="G25" s="29">
        <f t="shared" si="5"/>
        <v>0</v>
      </c>
      <c r="H25" s="29">
        <f t="shared" si="5"/>
        <v>0</v>
      </c>
      <c r="I25" s="29">
        <f t="shared" si="5"/>
        <v>0</v>
      </c>
      <c r="J25" s="30">
        <f t="shared" si="5"/>
        <v>0</v>
      </c>
      <c r="K25" s="29">
        <f t="shared" si="5"/>
        <v>0</v>
      </c>
      <c r="L25" s="29">
        <f t="shared" si="5"/>
        <v>0</v>
      </c>
      <c r="M25" s="31">
        <f t="shared" si="5"/>
        <v>0</v>
      </c>
      <c r="N25" s="29">
        <f t="shared" si="5"/>
        <v>0</v>
      </c>
      <c r="O25" s="31">
        <f t="shared" si="5"/>
        <v>0</v>
      </c>
      <c r="P25" s="29">
        <f>SUM(D25:O25)</f>
        <v>-120640.29093</v>
      </c>
    </row>
    <row r="26" spans="1:16" ht="12.75">
      <c r="A26" s="5"/>
      <c r="B26" s="28" t="s">
        <v>42</v>
      </c>
      <c r="D26" s="27">
        <v>0.9</v>
      </c>
      <c r="E26" s="27">
        <v>0.9</v>
      </c>
      <c r="F26" s="27">
        <v>0.9</v>
      </c>
      <c r="G26" s="27">
        <v>0.9</v>
      </c>
      <c r="H26" s="27">
        <v>0.9</v>
      </c>
      <c r="I26" s="27">
        <v>0.9</v>
      </c>
      <c r="J26" s="86">
        <v>0.9</v>
      </c>
      <c r="K26" s="27">
        <v>0.9</v>
      </c>
      <c r="L26" s="27">
        <v>0.9</v>
      </c>
      <c r="M26" s="27">
        <v>0.9</v>
      </c>
      <c r="N26" s="27">
        <v>0.9</v>
      </c>
      <c r="O26" s="27">
        <v>0.9</v>
      </c>
      <c r="P26" s="29"/>
    </row>
    <row r="27" spans="1:16" ht="12.75">
      <c r="A27" s="5" t="s">
        <v>43</v>
      </c>
      <c r="D27" s="30">
        <f aca="true" t="shared" si="6" ref="D27:O27">ROUND(D25*D26,0)</f>
        <v>-2502</v>
      </c>
      <c r="E27" s="30">
        <f t="shared" si="6"/>
        <v>19723</v>
      </c>
      <c r="F27" s="30">
        <f t="shared" si="6"/>
        <v>-125797</v>
      </c>
      <c r="G27" s="30">
        <f t="shared" si="6"/>
        <v>0</v>
      </c>
      <c r="H27" s="30">
        <f t="shared" si="6"/>
        <v>0</v>
      </c>
      <c r="I27" s="30">
        <f t="shared" si="6"/>
        <v>0</v>
      </c>
      <c r="J27" s="30">
        <f t="shared" si="6"/>
        <v>0</v>
      </c>
      <c r="K27" s="30">
        <f t="shared" si="6"/>
        <v>0</v>
      </c>
      <c r="L27" s="30">
        <f t="shared" si="6"/>
        <v>0</v>
      </c>
      <c r="M27" s="30">
        <f t="shared" si="6"/>
        <v>0</v>
      </c>
      <c r="N27" s="30">
        <f t="shared" si="6"/>
        <v>0</v>
      </c>
      <c r="O27" s="30">
        <f t="shared" si="6"/>
        <v>0</v>
      </c>
      <c r="P27" s="30">
        <f>SUM(D27:O27)</f>
        <v>-108576</v>
      </c>
    </row>
    <row r="28" spans="1:16" ht="12.75">
      <c r="A28"/>
      <c r="B28" s="5" t="s">
        <v>44</v>
      </c>
      <c r="C28"/>
      <c r="D28"/>
      <c r="E28" s="1"/>
      <c r="F28" s="1"/>
      <c r="G28" s="1"/>
      <c r="H28" s="1"/>
      <c r="I28" s="1"/>
      <c r="J28" s="33"/>
      <c r="K28" s="1"/>
      <c r="L28" s="1"/>
      <c r="M28" s="1"/>
      <c r="N28" s="1"/>
      <c r="O28" s="1"/>
      <c r="P28" s="3"/>
    </row>
    <row r="29" spans="1:16" ht="12.75">
      <c r="A29"/>
      <c r="B29" s="5"/>
      <c r="C29"/>
      <c r="D29"/>
      <c r="E29" s="1"/>
      <c r="F29" s="1"/>
      <c r="G29" s="1"/>
      <c r="H29" s="1"/>
      <c r="I29" s="1"/>
      <c r="J29" s="33"/>
      <c r="K29" s="1"/>
      <c r="L29" s="1"/>
      <c r="M29" s="1"/>
      <c r="N29" s="1"/>
      <c r="O29" s="1"/>
      <c r="P29" s="3"/>
    </row>
    <row r="30" spans="1:16" ht="12.75">
      <c r="A30" s="5" t="s">
        <v>84</v>
      </c>
      <c r="B30" s="5"/>
      <c r="C30"/>
      <c r="D30" s="30">
        <v>-8482</v>
      </c>
      <c r="E30" s="1"/>
      <c r="F30" s="1"/>
      <c r="G30" s="1"/>
      <c r="H30" s="1"/>
      <c r="I30" s="1"/>
      <c r="J30" s="30"/>
      <c r="K30" s="1"/>
      <c r="L30" s="1"/>
      <c r="M30" s="1"/>
      <c r="N30" s="1"/>
      <c r="O30" s="1"/>
      <c r="P30" s="30"/>
    </row>
    <row r="31" spans="1:16" ht="12.75">
      <c r="A31" s="5" t="s">
        <v>85</v>
      </c>
      <c r="B31" s="5"/>
      <c r="C31"/>
      <c r="E31" s="87">
        <f>D27-D30</f>
        <v>5980</v>
      </c>
      <c r="F31" s="1"/>
      <c r="G31" s="1"/>
      <c r="H31" s="1"/>
      <c r="I31" s="1"/>
      <c r="J31" s="44"/>
      <c r="K31" s="1"/>
      <c r="L31" s="1"/>
      <c r="M31" s="1"/>
      <c r="N31" s="1"/>
      <c r="O31" s="1"/>
      <c r="P31" s="3"/>
    </row>
    <row r="32" spans="1:16" ht="12.75">
      <c r="A32" s="5" t="s">
        <v>103</v>
      </c>
      <c r="B32" s="5"/>
      <c r="C32"/>
      <c r="D32"/>
      <c r="E32" s="94">
        <f>E27+E31</f>
        <v>25703</v>
      </c>
      <c r="F32" s="1"/>
      <c r="G32" s="1"/>
      <c r="H32" s="1"/>
      <c r="I32" s="1"/>
      <c r="J32" s="45"/>
      <c r="K32" s="1"/>
      <c r="L32" s="1"/>
      <c r="M32" s="1"/>
      <c r="N32" s="1"/>
      <c r="O32" s="1"/>
      <c r="P32" s="30"/>
    </row>
    <row r="33" spans="1:16" ht="12.75">
      <c r="A33" s="5"/>
      <c r="B33" s="5"/>
      <c r="C33"/>
      <c r="D33"/>
      <c r="E33" s="88"/>
      <c r="F33" s="1"/>
      <c r="G33" s="1"/>
      <c r="H33" s="1"/>
      <c r="I33" s="1"/>
      <c r="J33" s="45"/>
      <c r="K33" s="1"/>
      <c r="L33" s="1"/>
      <c r="M33" s="1"/>
      <c r="N33" s="1"/>
      <c r="O33" s="1"/>
      <c r="P33" s="30"/>
    </row>
    <row r="34" spans="1:16" ht="15.75" customHeight="1">
      <c r="A34" s="95" t="s">
        <v>86</v>
      </c>
      <c r="D34" s="1"/>
      <c r="E34" s="1"/>
      <c r="F34" s="1"/>
      <c r="G34" s="1"/>
      <c r="H34" s="1"/>
      <c r="I34" s="1"/>
      <c r="J34" s="1"/>
      <c r="K34" s="1"/>
      <c r="L34" s="1"/>
      <c r="M34" s="1"/>
      <c r="N34" s="1"/>
      <c r="O34" s="1"/>
      <c r="P34" s="3"/>
    </row>
    <row r="35" spans="1:16" ht="33" customHeight="1">
      <c r="A35" s="96" t="s">
        <v>87</v>
      </c>
      <c r="B35" s="96"/>
      <c r="C35" s="96"/>
      <c r="D35" s="96"/>
      <c r="E35" s="96"/>
      <c r="F35" s="96"/>
      <c r="G35" s="96"/>
      <c r="H35" s="96"/>
      <c r="I35" s="96"/>
      <c r="J35" s="96"/>
      <c r="K35" s="96"/>
      <c r="L35" s="96"/>
      <c r="M35" s="96"/>
      <c r="N35" s="96"/>
      <c r="O35" s="96"/>
      <c r="P35" s="96"/>
    </row>
    <row r="36" spans="1:16" ht="15.75" customHeight="1">
      <c r="A36" s="95" t="s">
        <v>92</v>
      </c>
      <c r="D36" s="1"/>
      <c r="E36" s="1"/>
      <c r="F36" s="1"/>
      <c r="G36" s="1"/>
      <c r="H36" s="1"/>
      <c r="I36" s="1"/>
      <c r="J36" s="1"/>
      <c r="K36" s="1"/>
      <c r="L36" s="1"/>
      <c r="M36" s="1"/>
      <c r="N36" s="1"/>
      <c r="O36" s="1"/>
      <c r="P36" s="3"/>
    </row>
    <row r="37" spans="1:16" ht="12.75">
      <c r="A37" s="26"/>
      <c r="D37" s="1"/>
      <c r="E37" s="1"/>
      <c r="F37" s="1"/>
      <c r="G37" s="1"/>
      <c r="H37" s="1"/>
      <c r="I37" s="1"/>
      <c r="J37" s="1"/>
      <c r="K37" s="1"/>
      <c r="L37" s="1"/>
      <c r="M37" s="1"/>
      <c r="N37" s="1"/>
      <c r="O37" s="1"/>
      <c r="P37" s="3"/>
    </row>
    <row r="38" spans="1:16" ht="12.75">
      <c r="A38" s="26"/>
      <c r="D38" s="1"/>
      <c r="E38" s="1"/>
      <c r="F38" s="1"/>
      <c r="G38" s="1"/>
      <c r="H38" s="1"/>
      <c r="I38" s="1"/>
      <c r="J38" s="1"/>
      <c r="K38" s="1"/>
      <c r="L38" s="1"/>
      <c r="M38" s="1"/>
      <c r="N38" s="1"/>
      <c r="O38" s="1"/>
      <c r="P38" s="3"/>
    </row>
    <row r="39" spans="1:16" ht="12.75">
      <c r="A39" s="5"/>
      <c r="D39" s="30"/>
      <c r="E39" s="30"/>
      <c r="F39" s="30"/>
      <c r="G39" s="30"/>
      <c r="H39" s="30"/>
      <c r="I39" s="30"/>
      <c r="J39" s="30"/>
      <c r="K39" s="30"/>
      <c r="L39" s="30"/>
      <c r="M39" s="30"/>
      <c r="N39" s="30"/>
      <c r="O39" s="30"/>
      <c r="P39" s="30"/>
    </row>
    <row r="40" spans="1:16" ht="12.75">
      <c r="A40" s="39"/>
      <c r="B40" s="39"/>
      <c r="C40" s="39"/>
      <c r="D40" s="39"/>
      <c r="E40" s="39"/>
      <c r="F40" s="39"/>
      <c r="G40" s="39"/>
      <c r="H40" s="39"/>
      <c r="I40" s="39"/>
      <c r="J40" s="39"/>
      <c r="K40" s="39"/>
      <c r="L40" s="39"/>
      <c r="M40" s="39"/>
      <c r="N40" s="39"/>
      <c r="O40" s="39"/>
      <c r="P40" s="39"/>
    </row>
    <row r="41" ht="12.75">
      <c r="A41" s="26" t="s">
        <v>88</v>
      </c>
    </row>
    <row r="42" spans="1:16" ht="12.75">
      <c r="A42" s="20" t="s">
        <v>25</v>
      </c>
      <c r="B42"/>
      <c r="C42"/>
      <c r="D42"/>
      <c r="E42"/>
      <c r="F42"/>
      <c r="G42"/>
      <c r="H42"/>
      <c r="I42"/>
      <c r="J42"/>
      <c r="K42"/>
      <c r="L42"/>
      <c r="M42"/>
      <c r="N42"/>
      <c r="O42"/>
      <c r="P42"/>
    </row>
    <row r="43" spans="1:16" ht="12.75">
      <c r="A43"/>
      <c r="B43"/>
      <c r="C43"/>
      <c r="D43" s="23">
        <v>39814</v>
      </c>
      <c r="E43" s="23">
        <v>39845</v>
      </c>
      <c r="F43" s="23">
        <v>39873</v>
      </c>
      <c r="G43" s="23">
        <v>39904</v>
      </c>
      <c r="H43" s="23">
        <v>39934</v>
      </c>
      <c r="I43" s="23">
        <v>39965</v>
      </c>
      <c r="J43" s="23">
        <v>39995</v>
      </c>
      <c r="K43" s="23">
        <v>40026</v>
      </c>
      <c r="L43" s="23">
        <v>40057</v>
      </c>
      <c r="M43" s="23">
        <v>40087</v>
      </c>
      <c r="N43" s="23">
        <v>40118</v>
      </c>
      <c r="O43" s="23">
        <v>40148</v>
      </c>
      <c r="P43" s="22" t="s">
        <v>26</v>
      </c>
    </row>
    <row r="44" spans="1:16" ht="12.75">
      <c r="A44" s="2" t="s">
        <v>16</v>
      </c>
      <c r="D44" s="6">
        <v>1105</v>
      </c>
      <c r="E44" s="6">
        <v>912</v>
      </c>
      <c r="F44" s="6">
        <v>768</v>
      </c>
      <c r="G44" s="6">
        <v>536</v>
      </c>
      <c r="H44" s="6">
        <v>324</v>
      </c>
      <c r="I44" s="6">
        <v>139</v>
      </c>
      <c r="J44" s="6">
        <v>37</v>
      </c>
      <c r="K44" s="6">
        <v>34</v>
      </c>
      <c r="L44" s="6">
        <v>189</v>
      </c>
      <c r="M44" s="6">
        <v>543</v>
      </c>
      <c r="N44" s="6">
        <v>894</v>
      </c>
      <c r="O44" s="6">
        <v>1171</v>
      </c>
      <c r="P44" s="3">
        <f>SUM(D44:O44)</f>
        <v>6652</v>
      </c>
    </row>
    <row r="45" spans="1:16" ht="12.75">
      <c r="A45" s="34" t="s">
        <v>17</v>
      </c>
      <c r="B45"/>
      <c r="C45"/>
      <c r="D45" s="75">
        <v>1204</v>
      </c>
      <c r="E45" s="75">
        <v>957</v>
      </c>
      <c r="F45" s="75">
        <v>936</v>
      </c>
      <c r="G45" s="75">
        <v>586</v>
      </c>
      <c r="H45" s="75">
        <v>303</v>
      </c>
      <c r="I45" s="75">
        <v>93</v>
      </c>
      <c r="J45" s="78">
        <v>17</v>
      </c>
      <c r="K45" s="75">
        <v>23</v>
      </c>
      <c r="L45" s="75">
        <v>103</v>
      </c>
      <c r="M45" s="8">
        <v>543</v>
      </c>
      <c r="N45" s="8">
        <v>894</v>
      </c>
      <c r="O45" s="8">
        <v>1171</v>
      </c>
      <c r="P45" s="3">
        <f>SUM(D45:O45)</f>
        <v>6830</v>
      </c>
    </row>
    <row r="46" spans="1:16" ht="12.75">
      <c r="A46" s="5" t="s">
        <v>27</v>
      </c>
      <c r="B46"/>
      <c r="C46"/>
      <c r="D46" s="10">
        <f aca="true" t="shared" si="7" ref="D46:P46">D44-D45</f>
        <v>-99</v>
      </c>
      <c r="E46" s="10">
        <f t="shared" si="7"/>
        <v>-45</v>
      </c>
      <c r="F46" s="10">
        <f t="shared" si="7"/>
        <v>-168</v>
      </c>
      <c r="G46" s="10">
        <f t="shared" si="7"/>
        <v>-50</v>
      </c>
      <c r="H46" s="10">
        <f t="shared" si="7"/>
        <v>21</v>
      </c>
      <c r="I46" s="10">
        <f t="shared" si="7"/>
        <v>46</v>
      </c>
      <c r="J46" s="10">
        <f t="shared" si="7"/>
        <v>20</v>
      </c>
      <c r="K46" s="10">
        <f t="shared" si="7"/>
        <v>11</v>
      </c>
      <c r="L46" s="10">
        <f t="shared" si="7"/>
        <v>86</v>
      </c>
      <c r="M46" s="10">
        <f t="shared" si="7"/>
        <v>0</v>
      </c>
      <c r="N46" s="10">
        <f t="shared" si="7"/>
        <v>0</v>
      </c>
      <c r="O46" s="10">
        <f t="shared" si="7"/>
        <v>0</v>
      </c>
      <c r="P46" s="10">
        <f t="shared" si="7"/>
        <v>-178</v>
      </c>
    </row>
    <row r="47" spans="1:16" ht="12.75">
      <c r="A47" s="5"/>
      <c r="B47" s="21"/>
      <c r="C47" s="35" t="s">
        <v>46</v>
      </c>
      <c r="D47" s="8"/>
      <c r="E47" s="8"/>
      <c r="F47" s="8"/>
      <c r="G47" s="8"/>
      <c r="H47" s="8"/>
      <c r="I47" s="8"/>
      <c r="J47"/>
      <c r="K47"/>
      <c r="L47"/>
      <c r="M47"/>
      <c r="N47"/>
      <c r="O47"/>
      <c r="P47"/>
    </row>
    <row r="48" spans="1:16" ht="12.75">
      <c r="A48" t="s">
        <v>20</v>
      </c>
      <c r="B48"/>
      <c r="C48" s="22" t="s">
        <v>53</v>
      </c>
      <c r="D48" s="36">
        <v>0.1005</v>
      </c>
      <c r="E48" s="36">
        <v>0.1005</v>
      </c>
      <c r="F48" s="36">
        <v>0.1005</v>
      </c>
      <c r="G48" s="36">
        <v>0.0896</v>
      </c>
      <c r="H48" s="36">
        <v>0.0896</v>
      </c>
      <c r="I48" s="36">
        <v>0.0896</v>
      </c>
      <c r="J48" s="36">
        <v>0</v>
      </c>
      <c r="K48" s="36">
        <v>0</v>
      </c>
      <c r="L48" s="36">
        <v>0</v>
      </c>
      <c r="M48" s="36">
        <v>0.0896</v>
      </c>
      <c r="N48" s="36">
        <v>0.0896</v>
      </c>
      <c r="O48" s="36">
        <v>0.1005</v>
      </c>
      <c r="P48"/>
    </row>
    <row r="49" spans="1:16" ht="12.75">
      <c r="A49" t="s">
        <v>21</v>
      </c>
      <c r="B49"/>
      <c r="C49" s="22" t="s">
        <v>53</v>
      </c>
      <c r="D49" s="36">
        <v>0.2427</v>
      </c>
      <c r="E49" s="36">
        <v>0.2427</v>
      </c>
      <c r="F49" s="36">
        <v>0.2427</v>
      </c>
      <c r="G49" s="36">
        <v>0.1688</v>
      </c>
      <c r="H49" s="36">
        <v>0.1688</v>
      </c>
      <c r="I49" s="36">
        <v>0.1688</v>
      </c>
      <c r="J49" s="36">
        <v>0</v>
      </c>
      <c r="K49" s="36">
        <v>0</v>
      </c>
      <c r="L49" s="36">
        <v>0</v>
      </c>
      <c r="M49" s="36">
        <v>0.1688</v>
      </c>
      <c r="N49" s="36">
        <v>0.1688</v>
      </c>
      <c r="O49" s="36">
        <v>0.2427</v>
      </c>
      <c r="P49"/>
    </row>
    <row r="50" spans="1:16" ht="12.75">
      <c r="A50" t="s">
        <v>22</v>
      </c>
      <c r="B50"/>
      <c r="C50" s="22" t="s">
        <v>53</v>
      </c>
      <c r="D50" s="36">
        <v>0.4222</v>
      </c>
      <c r="E50" s="36">
        <v>0.4222</v>
      </c>
      <c r="F50" s="36">
        <v>0.4222</v>
      </c>
      <c r="G50" s="36">
        <v>0.3055</v>
      </c>
      <c r="H50" s="36">
        <v>0.3055</v>
      </c>
      <c r="I50" s="36">
        <v>0.3055</v>
      </c>
      <c r="J50" s="36">
        <v>0</v>
      </c>
      <c r="K50" s="36">
        <v>0</v>
      </c>
      <c r="L50" s="36">
        <v>0</v>
      </c>
      <c r="M50" s="36">
        <v>0.3055</v>
      </c>
      <c r="N50" s="36">
        <v>0.3055</v>
      </c>
      <c r="O50" s="36">
        <v>0.4222</v>
      </c>
      <c r="P50"/>
    </row>
    <row r="51" spans="1:16" ht="12.75">
      <c r="A51"/>
      <c r="B51" s="19"/>
      <c r="C51"/>
      <c r="D51"/>
      <c r="E51"/>
      <c r="F51"/>
      <c r="G51"/>
      <c r="H51"/>
      <c r="I51"/>
      <c r="J51"/>
      <c r="K51"/>
      <c r="L51"/>
      <c r="M51"/>
      <c r="N51"/>
      <c r="O51"/>
      <c r="P51"/>
    </row>
    <row r="52" spans="1:16" ht="12.75">
      <c r="A52" s="20" t="s">
        <v>31</v>
      </c>
      <c r="B52" s="19"/>
      <c r="C52" s="19"/>
      <c r="D52"/>
      <c r="E52"/>
      <c r="F52"/>
      <c r="G52"/>
      <c r="H52"/>
      <c r="I52"/>
      <c r="J52"/>
      <c r="K52"/>
      <c r="L52"/>
      <c r="M52"/>
      <c r="N52"/>
      <c r="O52"/>
      <c r="P52"/>
    </row>
    <row r="53" spans="1:16" ht="12.75">
      <c r="A53" t="s">
        <v>20</v>
      </c>
      <c r="B53"/>
      <c r="C53"/>
      <c r="D53" s="9">
        <f aca="true" t="shared" si="8" ref="D53:O55">ROUND(D$46*D48*D77,0)</f>
        <v>-1266432</v>
      </c>
      <c r="E53" s="9">
        <f t="shared" si="8"/>
        <v>-576804</v>
      </c>
      <c r="F53" s="9">
        <f t="shared" si="8"/>
        <v>-2152541</v>
      </c>
      <c r="G53" s="9">
        <f t="shared" si="8"/>
        <v>-571325</v>
      </c>
      <c r="H53" s="9">
        <f t="shared" si="8"/>
        <v>239744</v>
      </c>
      <c r="I53" s="9">
        <f t="shared" si="8"/>
        <v>524329</v>
      </c>
      <c r="J53" s="9">
        <f t="shared" si="8"/>
        <v>0</v>
      </c>
      <c r="K53" s="9">
        <f t="shared" si="8"/>
        <v>0</v>
      </c>
      <c r="L53" s="9">
        <f t="shared" si="8"/>
        <v>0</v>
      </c>
      <c r="M53" s="9">
        <f t="shared" si="8"/>
        <v>0</v>
      </c>
      <c r="N53" s="9">
        <f t="shared" si="8"/>
        <v>0</v>
      </c>
      <c r="O53" s="9">
        <f t="shared" si="8"/>
        <v>0</v>
      </c>
      <c r="P53" s="9">
        <f>SUM(D53:O53)</f>
        <v>-3803029</v>
      </c>
    </row>
    <row r="54" spans="1:16" ht="12.75">
      <c r="A54" t="s">
        <v>21</v>
      </c>
      <c r="B54"/>
      <c r="C54"/>
      <c r="D54" s="9">
        <f t="shared" si="8"/>
        <v>-274151</v>
      </c>
      <c r="E54" s="9">
        <f t="shared" si="8"/>
        <v>-126121</v>
      </c>
      <c r="F54" s="9">
        <f t="shared" si="8"/>
        <v>-466858</v>
      </c>
      <c r="G54" s="9">
        <f t="shared" si="8"/>
        <v>-96798</v>
      </c>
      <c r="H54" s="9">
        <f t="shared" si="8"/>
        <v>40694</v>
      </c>
      <c r="I54" s="9">
        <f t="shared" si="8"/>
        <v>89326</v>
      </c>
      <c r="J54" s="9">
        <f t="shared" si="8"/>
        <v>0</v>
      </c>
      <c r="K54" s="9">
        <f t="shared" si="8"/>
        <v>0</v>
      </c>
      <c r="L54" s="9">
        <f t="shared" si="8"/>
        <v>0</v>
      </c>
      <c r="M54" s="9">
        <f t="shared" si="8"/>
        <v>0</v>
      </c>
      <c r="N54" s="9">
        <f t="shared" si="8"/>
        <v>0</v>
      </c>
      <c r="O54" s="9">
        <f t="shared" si="8"/>
        <v>0</v>
      </c>
      <c r="P54" s="9">
        <f>SUM(D54:O54)</f>
        <v>-833908</v>
      </c>
    </row>
    <row r="55" spans="1:16" ht="12.75">
      <c r="A55" t="s">
        <v>22</v>
      </c>
      <c r="B55"/>
      <c r="C55"/>
      <c r="D55" s="9">
        <f t="shared" si="8"/>
        <v>-3595</v>
      </c>
      <c r="E55" s="9">
        <f t="shared" si="8"/>
        <v>-1862</v>
      </c>
      <c r="F55" s="9">
        <f t="shared" si="8"/>
        <v>-6526</v>
      </c>
      <c r="G55" s="9">
        <f t="shared" si="8"/>
        <v>-1405</v>
      </c>
      <c r="H55" s="9">
        <f t="shared" si="8"/>
        <v>597</v>
      </c>
      <c r="I55" s="9">
        <f t="shared" si="8"/>
        <v>1335</v>
      </c>
      <c r="J55" s="9">
        <f t="shared" si="8"/>
        <v>0</v>
      </c>
      <c r="K55" s="9">
        <f t="shared" si="8"/>
        <v>0</v>
      </c>
      <c r="L55" s="9">
        <f t="shared" si="8"/>
        <v>0</v>
      </c>
      <c r="M55" s="9">
        <f t="shared" si="8"/>
        <v>0</v>
      </c>
      <c r="N55" s="9">
        <f t="shared" si="8"/>
        <v>0</v>
      </c>
      <c r="O55" s="9">
        <f t="shared" si="8"/>
        <v>0</v>
      </c>
      <c r="P55" s="9">
        <f>SUM(D55:O55)</f>
        <v>-11456</v>
      </c>
    </row>
    <row r="56" spans="1:16" ht="12.75">
      <c r="A56" t="s">
        <v>32</v>
      </c>
      <c r="B56"/>
      <c r="C56"/>
      <c r="D56" s="13">
        <f aca="true" t="shared" si="9" ref="D56:P56">SUM(D53:D55)</f>
        <v>-1544178</v>
      </c>
      <c r="E56" s="13">
        <f t="shared" si="9"/>
        <v>-704787</v>
      </c>
      <c r="F56" s="13">
        <f t="shared" si="9"/>
        <v>-2625925</v>
      </c>
      <c r="G56" s="13">
        <f t="shared" si="9"/>
        <v>-669528</v>
      </c>
      <c r="H56" s="13">
        <f t="shared" si="9"/>
        <v>281035</v>
      </c>
      <c r="I56" s="13">
        <f t="shared" si="9"/>
        <v>614990</v>
      </c>
      <c r="J56" s="13">
        <f t="shared" si="9"/>
        <v>0</v>
      </c>
      <c r="K56" s="13">
        <f t="shared" si="9"/>
        <v>0</v>
      </c>
      <c r="L56" s="13">
        <f t="shared" si="9"/>
        <v>0</v>
      </c>
      <c r="M56" s="13">
        <f t="shared" si="9"/>
        <v>0</v>
      </c>
      <c r="N56" s="13">
        <f t="shared" si="9"/>
        <v>0</v>
      </c>
      <c r="O56" s="13">
        <f t="shared" si="9"/>
        <v>0</v>
      </c>
      <c r="P56" s="13">
        <f t="shared" si="9"/>
        <v>-4648393</v>
      </c>
    </row>
    <row r="57" spans="1:16" ht="12.75">
      <c r="A57"/>
      <c r="B57"/>
      <c r="C57"/>
      <c r="D57"/>
      <c r="E57"/>
      <c r="F57"/>
      <c r="G57"/>
      <c r="H57"/>
      <c r="I57"/>
      <c r="J57"/>
      <c r="K57"/>
      <c r="L57"/>
      <c r="M57"/>
      <c r="N57"/>
      <c r="O57"/>
      <c r="P57"/>
    </row>
    <row r="58" spans="1:16" ht="12.75">
      <c r="A58"/>
      <c r="B58"/>
      <c r="C58"/>
      <c r="D58"/>
      <c r="E58"/>
      <c r="F58"/>
      <c r="G58"/>
      <c r="H58"/>
      <c r="I58"/>
      <c r="J58"/>
      <c r="K58"/>
      <c r="L58"/>
      <c r="M58"/>
      <c r="N58"/>
      <c r="O58"/>
      <c r="P58"/>
    </row>
    <row r="59" spans="1:16" ht="12.75">
      <c r="A59" s="20" t="s">
        <v>34</v>
      </c>
      <c r="B59"/>
      <c r="C59"/>
      <c r="D59" s="14"/>
      <c r="E59"/>
      <c r="F59"/>
      <c r="G59"/>
      <c r="H59"/>
      <c r="I59"/>
      <c r="J59"/>
      <c r="K59"/>
      <c r="L59"/>
      <c r="M59"/>
      <c r="N59"/>
      <c r="O59"/>
      <c r="P59"/>
    </row>
    <row r="60" spans="1:16" ht="12.75">
      <c r="A60" s="12"/>
      <c r="B60"/>
      <c r="C60"/>
      <c r="D60" s="25">
        <v>39783</v>
      </c>
      <c r="E60" s="25">
        <v>39814</v>
      </c>
      <c r="F60" s="25">
        <v>39845</v>
      </c>
      <c r="G60" s="25">
        <v>39873</v>
      </c>
      <c r="H60" s="25">
        <v>39904</v>
      </c>
      <c r="I60" s="25">
        <v>39934</v>
      </c>
      <c r="J60" s="25">
        <v>39965</v>
      </c>
      <c r="K60" s="25">
        <v>39995</v>
      </c>
      <c r="L60" s="25">
        <v>40026</v>
      </c>
      <c r="M60" s="25">
        <v>40057</v>
      </c>
      <c r="N60" s="25">
        <v>40087</v>
      </c>
      <c r="O60" s="25">
        <v>40118</v>
      </c>
      <c r="P60" s="25">
        <v>40148</v>
      </c>
    </row>
    <row r="61" spans="1:16" ht="12.75">
      <c r="A61" t="s">
        <v>89</v>
      </c>
      <c r="B61"/>
      <c r="C61"/>
      <c r="D61" s="70">
        <v>952.4</v>
      </c>
      <c r="E61" s="71">
        <v>740.5</v>
      </c>
      <c r="F61" s="72">
        <v>571.1</v>
      </c>
      <c r="G61" s="71">
        <v>535.7</v>
      </c>
      <c r="H61" s="71">
        <v>355.5</v>
      </c>
      <c r="I61" s="71">
        <v>141.4</v>
      </c>
      <c r="J61" s="71">
        <v>56.4</v>
      </c>
      <c r="K61" s="71">
        <v>7</v>
      </c>
      <c r="L61" s="71">
        <v>13</v>
      </c>
      <c r="M61" s="71">
        <v>78.9</v>
      </c>
      <c r="N61" s="34"/>
      <c r="O61" s="41"/>
      <c r="P61" s="40"/>
    </row>
    <row r="62" spans="1:16" ht="12.75">
      <c r="A62" t="s">
        <v>90</v>
      </c>
      <c r="B62"/>
      <c r="C62"/>
      <c r="D62" s="73">
        <v>0.6863</v>
      </c>
      <c r="E62" s="74">
        <v>0.5975</v>
      </c>
      <c r="F62" s="74">
        <v>0.6062</v>
      </c>
      <c r="G62" s="74">
        <v>0.6011</v>
      </c>
      <c r="H62" s="74">
        <v>0.6251</v>
      </c>
      <c r="I62" s="74">
        <v>0.6223</v>
      </c>
      <c r="J62" s="74">
        <v>0.6204</v>
      </c>
      <c r="K62" s="74">
        <v>0.6162</v>
      </c>
      <c r="L62" s="74">
        <v>0.6575</v>
      </c>
      <c r="M62" s="74">
        <v>0.6724</v>
      </c>
      <c r="N62" s="42">
        <v>0</v>
      </c>
      <c r="O62" s="42">
        <v>0</v>
      </c>
      <c r="P62" s="43">
        <v>0</v>
      </c>
    </row>
    <row r="63" spans="1:16" ht="12.75">
      <c r="A63" s="5"/>
      <c r="B63" s="21" t="s">
        <v>91</v>
      </c>
      <c r="C63" s="35" t="s">
        <v>46</v>
      </c>
      <c r="D63" s="15"/>
      <c r="E63" s="17"/>
      <c r="F63" s="17"/>
      <c r="G63" s="17"/>
      <c r="H63" s="17"/>
      <c r="I63" s="17"/>
      <c r="J63" s="17"/>
      <c r="K63" s="17"/>
      <c r="L63" s="17"/>
      <c r="M63" s="17"/>
      <c r="N63" s="17"/>
      <c r="O63" s="17"/>
      <c r="P63" s="16"/>
    </row>
    <row r="64" spans="1:16" ht="12.75">
      <c r="A64" t="s">
        <v>20</v>
      </c>
      <c r="B64" s="32">
        <v>15</v>
      </c>
      <c r="C64" s="22" t="s">
        <v>53</v>
      </c>
      <c r="D64" s="36">
        <v>0.1005</v>
      </c>
      <c r="E64" s="36">
        <v>0.1005</v>
      </c>
      <c r="F64" s="36">
        <v>0.1005</v>
      </c>
      <c r="G64" s="36">
        <f>(F64+H64)/2</f>
        <v>0.09505</v>
      </c>
      <c r="H64" s="36">
        <v>0.0896</v>
      </c>
      <c r="I64" s="36">
        <v>0.0896</v>
      </c>
      <c r="J64" s="36">
        <f>(I64+K64)/2</f>
        <v>0.0448</v>
      </c>
      <c r="K64" s="36">
        <v>0</v>
      </c>
      <c r="L64" s="36">
        <v>0</v>
      </c>
      <c r="M64" s="36">
        <f>(L64+N64)/2</f>
        <v>0.0448</v>
      </c>
      <c r="N64" s="36">
        <v>0.0896</v>
      </c>
      <c r="O64" s="36">
        <f>(N64+P64)/2</f>
        <v>0.09505</v>
      </c>
      <c r="P64" s="36">
        <v>0.1005</v>
      </c>
    </row>
    <row r="65" spans="1:16" ht="12.75">
      <c r="A65" t="s">
        <v>21</v>
      </c>
      <c r="B65" s="32">
        <v>12</v>
      </c>
      <c r="C65" s="22" t="s">
        <v>53</v>
      </c>
      <c r="D65" s="36">
        <v>0.2427</v>
      </c>
      <c r="E65" s="36">
        <v>0.2427</v>
      </c>
      <c r="F65" s="36">
        <v>0.2427</v>
      </c>
      <c r="G65" s="36">
        <f>(F65+H65)/2</f>
        <v>0.20575</v>
      </c>
      <c r="H65" s="36">
        <v>0.1688</v>
      </c>
      <c r="I65" s="36">
        <v>0.1688</v>
      </c>
      <c r="J65" s="36">
        <f>(I65+K65)/2</f>
        <v>0.0844</v>
      </c>
      <c r="K65" s="36">
        <v>0</v>
      </c>
      <c r="L65" s="36">
        <v>0</v>
      </c>
      <c r="M65" s="36">
        <f>(L65+N65)/2</f>
        <v>0.0844</v>
      </c>
      <c r="N65" s="36">
        <v>0.1688</v>
      </c>
      <c r="O65" s="36">
        <f>(N65+P65)/2</f>
        <v>0.20575</v>
      </c>
      <c r="P65" s="36">
        <v>0.2427</v>
      </c>
    </row>
    <row r="66" spans="1:16" ht="12.75">
      <c r="A66" t="s">
        <v>22</v>
      </c>
      <c r="B66" s="32">
        <v>0</v>
      </c>
      <c r="C66" s="22" t="s">
        <v>53</v>
      </c>
      <c r="D66" s="36">
        <v>0.4222</v>
      </c>
      <c r="E66" s="36">
        <v>0.4222</v>
      </c>
      <c r="F66" s="36">
        <v>0.4222</v>
      </c>
      <c r="G66" s="36">
        <f>(F66+H66)/2</f>
        <v>0.36385</v>
      </c>
      <c r="H66" s="36">
        <v>0.3055</v>
      </c>
      <c r="I66" s="36">
        <v>0.3055</v>
      </c>
      <c r="J66" s="36">
        <f>(I66+K66)/2</f>
        <v>0.15275</v>
      </c>
      <c r="K66" s="36">
        <v>0</v>
      </c>
      <c r="L66" s="36">
        <v>0</v>
      </c>
      <c r="M66" s="36">
        <f>(L66+N66)/2</f>
        <v>0.15275</v>
      </c>
      <c r="N66" s="36">
        <v>0.3055</v>
      </c>
      <c r="O66" s="36">
        <f>(N66+P66)/2</f>
        <v>0.36385</v>
      </c>
      <c r="P66" s="36">
        <v>0.4222</v>
      </c>
    </row>
    <row r="67" spans="1:16" ht="12.75">
      <c r="A67"/>
      <c r="B67"/>
      <c r="C67" s="19"/>
      <c r="D67" s="15"/>
      <c r="E67" s="17"/>
      <c r="F67" s="17"/>
      <c r="G67" s="17"/>
      <c r="H67" s="17"/>
      <c r="I67" s="17"/>
      <c r="J67" s="17"/>
      <c r="K67" s="17"/>
      <c r="L67" s="17"/>
      <c r="M67" s="17"/>
      <c r="N67" s="17"/>
      <c r="O67" s="17"/>
      <c r="P67" s="16"/>
    </row>
    <row r="68" spans="1:16" ht="12.75">
      <c r="A68" s="20" t="s">
        <v>31</v>
      </c>
      <c r="B68" s="21"/>
      <c r="C68" s="22"/>
      <c r="D68" s="15"/>
      <c r="E68" s="17"/>
      <c r="F68" s="17"/>
      <c r="G68" s="17"/>
      <c r="H68" s="17"/>
      <c r="I68" s="17"/>
      <c r="J68" s="17"/>
      <c r="K68" s="17"/>
      <c r="L68" s="17"/>
      <c r="M68" s="17"/>
      <c r="N68" s="17"/>
      <c r="O68" s="17"/>
      <c r="P68" s="16"/>
    </row>
    <row r="69" spans="1:16" ht="12.75">
      <c r="A69" t="s">
        <v>20</v>
      </c>
      <c r="B69"/>
      <c r="C69"/>
      <c r="D69" s="9">
        <f aca="true" t="shared" si="10" ref="D69:P71">ROUND((D$61*D64)*C77,0)+ROUND(($B64*D$62)*C77,0)</f>
        <v>13471627</v>
      </c>
      <c r="E69" s="9">
        <f t="shared" si="10"/>
        <v>10613457</v>
      </c>
      <c r="F69" s="9">
        <f t="shared" si="10"/>
        <v>8480016</v>
      </c>
      <c r="G69" s="9">
        <f t="shared" si="10"/>
        <v>7641086</v>
      </c>
      <c r="H69" s="9">
        <f t="shared" si="10"/>
        <v>5257890</v>
      </c>
      <c r="I69" s="9">
        <f t="shared" si="10"/>
        <v>2803632</v>
      </c>
      <c r="J69" s="9">
        <f t="shared" si="10"/>
        <v>1505300</v>
      </c>
      <c r="K69" s="9">
        <f t="shared" si="10"/>
        <v>1176227</v>
      </c>
      <c r="L69" s="9">
        <f t="shared" si="10"/>
        <v>1257291</v>
      </c>
      <c r="M69" s="9">
        <f t="shared" si="10"/>
        <v>1742063</v>
      </c>
      <c r="N69" s="9">
        <f t="shared" si="10"/>
        <v>0</v>
      </c>
      <c r="O69" s="9">
        <f t="shared" si="10"/>
        <v>0</v>
      </c>
      <c r="P69" s="9">
        <f t="shared" si="10"/>
        <v>0</v>
      </c>
    </row>
    <row r="70" spans="1:16" ht="12.75">
      <c r="A70" t="s">
        <v>21</v>
      </c>
      <c r="B70"/>
      <c r="C70"/>
      <c r="D70" s="9">
        <f t="shared" si="10"/>
        <v>2746681</v>
      </c>
      <c r="E70" s="9">
        <f t="shared" si="10"/>
        <v>2132408</v>
      </c>
      <c r="F70" s="9">
        <f t="shared" si="10"/>
        <v>1684627</v>
      </c>
      <c r="G70" s="9">
        <f t="shared" si="10"/>
        <v>1344613</v>
      </c>
      <c r="H70" s="9">
        <f t="shared" si="10"/>
        <v>774267</v>
      </c>
      <c r="I70" s="9">
        <f t="shared" si="10"/>
        <v>359736</v>
      </c>
      <c r="J70" s="9">
        <f t="shared" si="10"/>
        <v>140406</v>
      </c>
      <c r="K70" s="9">
        <f t="shared" si="10"/>
        <v>85058</v>
      </c>
      <c r="L70" s="9">
        <f t="shared" si="10"/>
        <v>90711</v>
      </c>
      <c r="M70" s="9">
        <f t="shared" si="10"/>
        <v>170123</v>
      </c>
      <c r="N70" s="9">
        <f t="shared" si="10"/>
        <v>0</v>
      </c>
      <c r="O70" s="9">
        <f t="shared" si="10"/>
        <v>0</v>
      </c>
      <c r="P70" s="9">
        <f t="shared" si="10"/>
        <v>0</v>
      </c>
    </row>
    <row r="71" spans="1:16" ht="12.75">
      <c r="A71" t="s">
        <v>22</v>
      </c>
      <c r="B71"/>
      <c r="C71"/>
      <c r="D71" s="9">
        <f t="shared" si="10"/>
        <v>37396</v>
      </c>
      <c r="E71" s="9">
        <f t="shared" si="10"/>
        <v>26887</v>
      </c>
      <c r="F71" s="9">
        <f t="shared" si="10"/>
        <v>23630</v>
      </c>
      <c r="G71" s="9">
        <f t="shared" si="10"/>
        <v>17932</v>
      </c>
      <c r="H71" s="9">
        <f t="shared" si="10"/>
        <v>9992</v>
      </c>
      <c r="I71" s="9">
        <f t="shared" si="10"/>
        <v>4017</v>
      </c>
      <c r="J71" s="9">
        <f t="shared" si="10"/>
        <v>818</v>
      </c>
      <c r="K71" s="9">
        <f t="shared" si="10"/>
        <v>0</v>
      </c>
      <c r="L71" s="9">
        <f t="shared" si="10"/>
        <v>0</v>
      </c>
      <c r="M71" s="9">
        <f t="shared" si="10"/>
        <v>1145</v>
      </c>
      <c r="N71" s="9">
        <f t="shared" si="10"/>
        <v>0</v>
      </c>
      <c r="O71" s="9">
        <f t="shared" si="10"/>
        <v>0</v>
      </c>
      <c r="P71" s="9">
        <f t="shared" si="10"/>
        <v>0</v>
      </c>
    </row>
    <row r="72" spans="1:16" ht="12.75">
      <c r="A72" t="s">
        <v>33</v>
      </c>
      <c r="B72"/>
      <c r="C72"/>
      <c r="D72" s="13">
        <f aca="true" t="shared" si="11" ref="D72:P72">SUM(D69:D71)</f>
        <v>16255704</v>
      </c>
      <c r="E72" s="13">
        <f t="shared" si="11"/>
        <v>12772752</v>
      </c>
      <c r="F72" s="13">
        <f t="shared" si="11"/>
        <v>10188273</v>
      </c>
      <c r="G72" s="13">
        <f t="shared" si="11"/>
        <v>9003631</v>
      </c>
      <c r="H72" s="13">
        <f t="shared" si="11"/>
        <v>6042149</v>
      </c>
      <c r="I72" s="13">
        <f t="shared" si="11"/>
        <v>3167385</v>
      </c>
      <c r="J72" s="13">
        <f t="shared" si="11"/>
        <v>1646524</v>
      </c>
      <c r="K72" s="13">
        <f t="shared" si="11"/>
        <v>1261285</v>
      </c>
      <c r="L72" s="13">
        <f t="shared" si="11"/>
        <v>1348002</v>
      </c>
      <c r="M72" s="13">
        <f t="shared" si="11"/>
        <v>1913331</v>
      </c>
      <c r="N72" s="13">
        <f t="shared" si="11"/>
        <v>0</v>
      </c>
      <c r="O72" s="13">
        <f t="shared" si="11"/>
        <v>0</v>
      </c>
      <c r="P72" s="13">
        <f t="shared" si="11"/>
        <v>0</v>
      </c>
    </row>
    <row r="73" spans="1:16" ht="12.75">
      <c r="A73"/>
      <c r="B73"/>
      <c r="C73"/>
      <c r="D73"/>
      <c r="E73"/>
      <c r="F73"/>
      <c r="G73"/>
      <c r="H73"/>
      <c r="I73"/>
      <c r="J73"/>
      <c r="K73"/>
      <c r="L73"/>
      <c r="M73"/>
      <c r="N73"/>
      <c r="O73"/>
      <c r="P73"/>
    </row>
    <row r="74" spans="1:16" ht="12.75">
      <c r="A74"/>
      <c r="B74"/>
      <c r="C74"/>
      <c r="D74"/>
      <c r="E74"/>
      <c r="F74"/>
      <c r="G74"/>
      <c r="H74"/>
      <c r="I74"/>
      <c r="J74"/>
      <c r="K74"/>
      <c r="L74"/>
      <c r="M74"/>
      <c r="N74"/>
      <c r="O74"/>
      <c r="P74"/>
    </row>
    <row r="75" spans="1:16" ht="12.75">
      <c r="A75" s="5" t="s">
        <v>47</v>
      </c>
      <c r="B75"/>
      <c r="C75"/>
      <c r="D75"/>
      <c r="E75"/>
      <c r="F75"/>
      <c r="G75"/>
      <c r="H75"/>
      <c r="I75"/>
      <c r="J75"/>
      <c r="K75"/>
      <c r="L75"/>
      <c r="M75"/>
      <c r="N75"/>
      <c r="O75"/>
      <c r="P75"/>
    </row>
    <row r="76" spans="1:16" ht="12.75">
      <c r="A76" s="5"/>
      <c r="B76" t="s">
        <v>48</v>
      </c>
      <c r="C76" s="25">
        <v>39052</v>
      </c>
      <c r="D76" s="25">
        <v>39083</v>
      </c>
      <c r="E76" s="25">
        <v>39114</v>
      </c>
      <c r="F76" s="25">
        <v>39142</v>
      </c>
      <c r="G76" s="25">
        <v>39173</v>
      </c>
      <c r="H76" s="25">
        <v>39203</v>
      </c>
      <c r="I76" s="25">
        <v>39234</v>
      </c>
      <c r="J76" s="25">
        <v>39264</v>
      </c>
      <c r="K76" s="25">
        <v>39295</v>
      </c>
      <c r="L76" s="25">
        <v>39326</v>
      </c>
      <c r="M76" s="25">
        <v>39356</v>
      </c>
      <c r="N76" s="25">
        <v>39387</v>
      </c>
      <c r="O76" s="25">
        <v>39417</v>
      </c>
      <c r="P76" s="37" t="s">
        <v>54</v>
      </c>
    </row>
    <row r="77" spans="1:16" ht="12.75">
      <c r="A77" t="s">
        <v>49</v>
      </c>
      <c r="B77" s="38" t="s">
        <v>18</v>
      </c>
      <c r="C77" s="9">
        <v>127078</v>
      </c>
      <c r="D77" s="9">
        <v>127286</v>
      </c>
      <c r="E77" s="9">
        <v>127541</v>
      </c>
      <c r="F77" s="9">
        <v>127490</v>
      </c>
      <c r="G77" s="9">
        <v>127528</v>
      </c>
      <c r="H77" s="9">
        <v>127415</v>
      </c>
      <c r="I77" s="9">
        <v>127215</v>
      </c>
      <c r="J77" s="9">
        <v>127256</v>
      </c>
      <c r="K77" s="9">
        <v>127482</v>
      </c>
      <c r="L77" s="9">
        <v>127898</v>
      </c>
      <c r="M77" s="9">
        <v>128371</v>
      </c>
      <c r="N77" s="9">
        <v>129218</v>
      </c>
      <c r="O77" s="9">
        <v>129424</v>
      </c>
      <c r="P77" s="9">
        <f>SUM(D77:O77)</f>
        <v>1534124</v>
      </c>
    </row>
    <row r="78" spans="1:16" ht="12.75">
      <c r="A78" t="s">
        <v>50</v>
      </c>
      <c r="B78" s="38" t="s">
        <v>19</v>
      </c>
      <c r="C78" s="9">
        <v>11474</v>
      </c>
      <c r="D78" s="9">
        <v>11410</v>
      </c>
      <c r="E78" s="9">
        <v>11548</v>
      </c>
      <c r="F78" s="9">
        <v>11450</v>
      </c>
      <c r="G78" s="9">
        <v>11469</v>
      </c>
      <c r="H78" s="9">
        <v>11480</v>
      </c>
      <c r="I78" s="9">
        <v>11504</v>
      </c>
      <c r="J78" s="9">
        <v>11503</v>
      </c>
      <c r="K78" s="9">
        <v>11497</v>
      </c>
      <c r="L78" s="9">
        <v>11551</v>
      </c>
      <c r="M78" s="9">
        <v>11552</v>
      </c>
      <c r="N78" s="9">
        <v>11597</v>
      </c>
      <c r="O78" s="9">
        <v>11702</v>
      </c>
      <c r="P78" s="9">
        <f>SUM(D78:O78)</f>
        <v>138263</v>
      </c>
    </row>
    <row r="79" spans="1:16" ht="12.75">
      <c r="A79" t="s">
        <v>51</v>
      </c>
      <c r="B79" s="38" t="s">
        <v>28</v>
      </c>
      <c r="C79" s="9">
        <v>93</v>
      </c>
      <c r="D79" s="9">
        <v>86</v>
      </c>
      <c r="E79" s="9">
        <v>98</v>
      </c>
      <c r="F79" s="9">
        <v>92</v>
      </c>
      <c r="G79" s="9">
        <v>92</v>
      </c>
      <c r="H79" s="9">
        <v>93</v>
      </c>
      <c r="I79" s="9">
        <v>95</v>
      </c>
      <c r="J79" s="9">
        <v>94</v>
      </c>
      <c r="K79" s="9">
        <v>93</v>
      </c>
      <c r="L79" s="9">
        <v>95</v>
      </c>
      <c r="M79" s="9">
        <v>93</v>
      </c>
      <c r="N79" s="9">
        <v>92</v>
      </c>
      <c r="O79" s="9">
        <v>93</v>
      </c>
      <c r="P79" s="9">
        <f>SUM(D79:O79)</f>
        <v>1116</v>
      </c>
    </row>
    <row r="80" spans="1:16" ht="12.75">
      <c r="A80" t="s">
        <v>52</v>
      </c>
      <c r="B80" s="38" t="s">
        <v>29</v>
      </c>
      <c r="C80" s="9">
        <v>22</v>
      </c>
      <c r="D80" s="9">
        <v>22</v>
      </c>
      <c r="E80" s="9">
        <v>23</v>
      </c>
      <c r="F80" s="9">
        <v>23</v>
      </c>
      <c r="G80" s="9">
        <v>24</v>
      </c>
      <c r="H80" s="9">
        <v>24</v>
      </c>
      <c r="I80" s="9">
        <v>24</v>
      </c>
      <c r="J80" s="9">
        <v>24</v>
      </c>
      <c r="K80" s="9">
        <v>24</v>
      </c>
      <c r="L80" s="9">
        <v>24</v>
      </c>
      <c r="M80" s="9">
        <v>23</v>
      </c>
      <c r="N80" s="9">
        <v>23</v>
      </c>
      <c r="O80" s="9">
        <v>23</v>
      </c>
      <c r="P80" s="9">
        <f>SUM(D80:O80)</f>
        <v>281</v>
      </c>
    </row>
    <row r="81" spans="1:16" ht="12.75">
      <c r="A81" t="s">
        <v>33</v>
      </c>
      <c r="B81"/>
      <c r="C81" s="10">
        <f aca="true" t="shared" si="12" ref="C81:P81">SUM(C77:C80)</f>
        <v>138667</v>
      </c>
      <c r="D81" s="10">
        <f t="shared" si="12"/>
        <v>138804</v>
      </c>
      <c r="E81" s="10">
        <f t="shared" si="12"/>
        <v>139210</v>
      </c>
      <c r="F81" s="10">
        <f t="shared" si="12"/>
        <v>139055</v>
      </c>
      <c r="G81" s="10">
        <f t="shared" si="12"/>
        <v>139113</v>
      </c>
      <c r="H81" s="10">
        <f t="shared" si="12"/>
        <v>139012</v>
      </c>
      <c r="I81" s="10">
        <f t="shared" si="12"/>
        <v>138838</v>
      </c>
      <c r="J81" s="10">
        <f t="shared" si="12"/>
        <v>138877</v>
      </c>
      <c r="K81" s="10">
        <f t="shared" si="12"/>
        <v>139096</v>
      </c>
      <c r="L81" s="10">
        <f t="shared" si="12"/>
        <v>139568</v>
      </c>
      <c r="M81" s="10">
        <f t="shared" si="12"/>
        <v>140039</v>
      </c>
      <c r="N81" s="10">
        <f t="shared" si="12"/>
        <v>140930</v>
      </c>
      <c r="O81" s="10">
        <f t="shared" si="12"/>
        <v>141242</v>
      </c>
      <c r="P81" s="10">
        <f t="shared" si="12"/>
        <v>1673784</v>
      </c>
    </row>
    <row r="82" spans="1:16" ht="12.75">
      <c r="A82"/>
      <c r="B82"/>
      <c r="C82"/>
      <c r="D82"/>
      <c r="E82"/>
      <c r="F82"/>
      <c r="G82"/>
      <c r="H82"/>
      <c r="I82"/>
      <c r="J82"/>
      <c r="K82"/>
      <c r="L82"/>
      <c r="M82"/>
      <c r="N82"/>
      <c r="O82"/>
      <c r="P82"/>
    </row>
    <row r="83" spans="1:16" ht="12.75">
      <c r="A83"/>
      <c r="B83"/>
      <c r="C83"/>
      <c r="D83"/>
      <c r="E83"/>
      <c r="F83"/>
      <c r="G83"/>
      <c r="H83"/>
      <c r="I83"/>
      <c r="J83"/>
      <c r="K83"/>
      <c r="L83"/>
      <c r="M83"/>
      <c r="N83"/>
      <c r="O83"/>
      <c r="P83"/>
    </row>
    <row r="84" spans="1:16" ht="12.75">
      <c r="A84"/>
      <c r="B84"/>
      <c r="C84"/>
      <c r="D84"/>
      <c r="E84"/>
      <c r="F84"/>
      <c r="G84"/>
      <c r="H84"/>
      <c r="I84"/>
      <c r="J84"/>
      <c r="K84"/>
      <c r="L84"/>
      <c r="M84"/>
      <c r="N84"/>
      <c r="O84"/>
      <c r="P84"/>
    </row>
    <row r="85" spans="1:16" ht="12.75">
      <c r="A85"/>
      <c r="B85"/>
      <c r="C85"/>
      <c r="D85"/>
      <c r="E85"/>
      <c r="F85"/>
      <c r="G85"/>
      <c r="H85"/>
      <c r="I85"/>
      <c r="J85"/>
      <c r="K85"/>
      <c r="L85"/>
      <c r="M85"/>
      <c r="N85"/>
      <c r="O85"/>
      <c r="P85"/>
    </row>
    <row r="86" spans="1:16" ht="12.75">
      <c r="A86"/>
      <c r="B86"/>
      <c r="C86"/>
      <c r="D86"/>
      <c r="E86"/>
      <c r="F86"/>
      <c r="G86"/>
      <c r="H86"/>
      <c r="I86"/>
      <c r="J86"/>
      <c r="K86"/>
      <c r="L86"/>
      <c r="M86"/>
      <c r="N86"/>
      <c r="O86"/>
      <c r="P86"/>
    </row>
    <row r="87" spans="1:16" ht="12.75">
      <c r="A87"/>
      <c r="B87"/>
      <c r="C87"/>
      <c r="D87"/>
      <c r="E87"/>
      <c r="F87"/>
      <c r="G87"/>
      <c r="H87"/>
      <c r="I87"/>
      <c r="J87"/>
      <c r="K87"/>
      <c r="L87"/>
      <c r="M87"/>
      <c r="N87"/>
      <c r="O87"/>
      <c r="P87"/>
    </row>
    <row r="88" spans="1:16" ht="12.75">
      <c r="A88"/>
      <c r="B88"/>
      <c r="C88"/>
      <c r="D88"/>
      <c r="E88"/>
      <c r="F88"/>
      <c r="G88"/>
      <c r="H88"/>
      <c r="I88"/>
      <c r="J88"/>
      <c r="K88"/>
      <c r="L88"/>
      <c r="M88"/>
      <c r="N88"/>
      <c r="O88"/>
      <c r="P88"/>
    </row>
    <row r="89" spans="1:16" ht="12.75">
      <c r="A89"/>
      <c r="B89"/>
      <c r="C89"/>
      <c r="D89"/>
      <c r="E89"/>
      <c r="F89"/>
      <c r="G89"/>
      <c r="H89"/>
      <c r="I89"/>
      <c r="J89"/>
      <c r="K89"/>
      <c r="L89"/>
      <c r="M89"/>
      <c r="N89"/>
      <c r="O89"/>
      <c r="P89"/>
    </row>
    <row r="90" spans="1:16" ht="12.75">
      <c r="A90"/>
      <c r="B90"/>
      <c r="C90"/>
      <c r="D90"/>
      <c r="E90"/>
      <c r="F90"/>
      <c r="G90"/>
      <c r="H90"/>
      <c r="I90"/>
      <c r="J90"/>
      <c r="K90"/>
      <c r="L90"/>
      <c r="M90"/>
      <c r="N90"/>
      <c r="O90"/>
      <c r="P90"/>
    </row>
    <row r="91" spans="1:16" ht="12.75">
      <c r="A91"/>
      <c r="B91"/>
      <c r="C91"/>
      <c r="D91"/>
      <c r="E91"/>
      <c r="F91"/>
      <c r="G91"/>
      <c r="H91"/>
      <c r="I91"/>
      <c r="J91"/>
      <c r="K91"/>
      <c r="L91"/>
      <c r="M91"/>
      <c r="N91"/>
      <c r="O91"/>
      <c r="P91"/>
    </row>
    <row r="92" spans="1:16" ht="12.75">
      <c r="A92"/>
      <c r="B92"/>
      <c r="C92"/>
      <c r="D92"/>
      <c r="E92"/>
      <c r="F92"/>
      <c r="G92"/>
      <c r="H92"/>
      <c r="I92"/>
      <c r="J92"/>
      <c r="K92"/>
      <c r="L92"/>
      <c r="M92"/>
      <c r="N92"/>
      <c r="O92"/>
      <c r="P92"/>
    </row>
    <row r="93" spans="1:16" ht="12.75">
      <c r="A93"/>
      <c r="B93"/>
      <c r="C93"/>
      <c r="D93"/>
      <c r="E93"/>
      <c r="F93"/>
      <c r="G93"/>
      <c r="H93"/>
      <c r="I93"/>
      <c r="J93"/>
      <c r="K93"/>
      <c r="L93"/>
      <c r="M93"/>
      <c r="N93"/>
      <c r="O93"/>
      <c r="P93"/>
    </row>
    <row r="94" spans="1:16" ht="12.75">
      <c r="A94"/>
      <c r="B94"/>
      <c r="C94"/>
      <c r="D94"/>
      <c r="E94"/>
      <c r="F94"/>
      <c r="G94"/>
      <c r="H94"/>
      <c r="I94"/>
      <c r="J94"/>
      <c r="K94"/>
      <c r="L94"/>
      <c r="M94"/>
      <c r="N94"/>
      <c r="O94"/>
      <c r="P94"/>
    </row>
    <row r="95" spans="1:16" ht="12.75">
      <c r="A95"/>
      <c r="B95"/>
      <c r="C95"/>
      <c r="D95"/>
      <c r="E95"/>
      <c r="F95"/>
      <c r="G95"/>
      <c r="H95"/>
      <c r="I95"/>
      <c r="J95"/>
      <c r="K95"/>
      <c r="L95"/>
      <c r="M95"/>
      <c r="N95"/>
      <c r="O95"/>
      <c r="P95"/>
    </row>
    <row r="96" spans="1:16" ht="12.75">
      <c r="A96"/>
      <c r="B96"/>
      <c r="C96"/>
      <c r="D96"/>
      <c r="E96"/>
      <c r="F96"/>
      <c r="G96"/>
      <c r="H96"/>
      <c r="I96"/>
      <c r="J96"/>
      <c r="K96"/>
      <c r="L96"/>
      <c r="M96"/>
      <c r="N96"/>
      <c r="O96"/>
      <c r="P96"/>
    </row>
    <row r="97" spans="1:16" ht="12.75">
      <c r="A97"/>
      <c r="B97"/>
      <c r="C97"/>
      <c r="D97"/>
      <c r="E97"/>
      <c r="F97"/>
      <c r="G97"/>
      <c r="H97"/>
      <c r="I97"/>
      <c r="J97"/>
      <c r="K97"/>
      <c r="L97"/>
      <c r="M97"/>
      <c r="N97"/>
      <c r="O97"/>
      <c r="P97"/>
    </row>
    <row r="98" spans="1:16" ht="12.75">
      <c r="A98"/>
      <c r="B98"/>
      <c r="C98"/>
      <c r="D98"/>
      <c r="E98"/>
      <c r="F98"/>
      <c r="G98"/>
      <c r="H98"/>
      <c r="I98"/>
      <c r="J98"/>
      <c r="K98"/>
      <c r="L98"/>
      <c r="M98"/>
      <c r="N98"/>
      <c r="O98"/>
      <c r="P98"/>
    </row>
    <row r="99" spans="1:16" ht="12.75">
      <c r="A99"/>
      <c r="B99"/>
      <c r="C99"/>
      <c r="D99"/>
      <c r="E99"/>
      <c r="F99"/>
      <c r="G99"/>
      <c r="H99"/>
      <c r="I99"/>
      <c r="J99"/>
      <c r="K99"/>
      <c r="L99"/>
      <c r="M99"/>
      <c r="N99"/>
      <c r="O99"/>
      <c r="P99"/>
    </row>
    <row r="100" spans="1:16" ht="12.75">
      <c r="A100"/>
      <c r="B100"/>
      <c r="C100"/>
      <c r="D100"/>
      <c r="E100"/>
      <c r="F100"/>
      <c r="G100"/>
      <c r="H100"/>
      <c r="I100"/>
      <c r="J100"/>
      <c r="K100"/>
      <c r="L100"/>
      <c r="M100"/>
      <c r="N100"/>
      <c r="O100"/>
      <c r="P100"/>
    </row>
    <row r="101" spans="1:16" ht="12.75">
      <c r="A101"/>
      <c r="B101"/>
      <c r="C101"/>
      <c r="D101"/>
      <c r="E101"/>
      <c r="F101"/>
      <c r="G101"/>
      <c r="H101"/>
      <c r="I101"/>
      <c r="J101"/>
      <c r="K101"/>
      <c r="L101"/>
      <c r="M101"/>
      <c r="N101"/>
      <c r="O101"/>
      <c r="P101"/>
    </row>
    <row r="102" spans="1:16" ht="12.75">
      <c r="A102"/>
      <c r="B102"/>
      <c r="C102"/>
      <c r="D102"/>
      <c r="E102"/>
      <c r="F102"/>
      <c r="G102"/>
      <c r="H102"/>
      <c r="I102"/>
      <c r="J102"/>
      <c r="K102"/>
      <c r="L102"/>
      <c r="M102"/>
      <c r="N102"/>
      <c r="O102"/>
      <c r="P102"/>
    </row>
    <row r="103" spans="1:16" ht="12.75">
      <c r="A103"/>
      <c r="B103"/>
      <c r="C103"/>
      <c r="D103"/>
      <c r="E103"/>
      <c r="F103"/>
      <c r="G103"/>
      <c r="H103"/>
      <c r="I103"/>
      <c r="J103"/>
      <c r="K103"/>
      <c r="L103"/>
      <c r="M103"/>
      <c r="N103"/>
      <c r="O103"/>
      <c r="P103"/>
    </row>
    <row r="104" spans="1:16" ht="12.75">
      <c r="A104"/>
      <c r="B104"/>
      <c r="C104"/>
      <c r="D104"/>
      <c r="E104"/>
      <c r="F104"/>
      <c r="G104"/>
      <c r="H104"/>
      <c r="I104"/>
      <c r="J104"/>
      <c r="K104"/>
      <c r="L104"/>
      <c r="M104"/>
      <c r="N104"/>
      <c r="O104"/>
      <c r="P104"/>
    </row>
    <row r="105" spans="1:16" ht="12.75">
      <c r="A105"/>
      <c r="B105"/>
      <c r="C105"/>
      <c r="D105"/>
      <c r="E105"/>
      <c r="F105"/>
      <c r="G105"/>
      <c r="H105"/>
      <c r="I105"/>
      <c r="J105"/>
      <c r="K105"/>
      <c r="L105"/>
      <c r="M105"/>
      <c r="N105"/>
      <c r="O105"/>
      <c r="P105"/>
    </row>
    <row r="106" spans="1:16" ht="12.75">
      <c r="A106"/>
      <c r="B106"/>
      <c r="C106"/>
      <c r="D106"/>
      <c r="E106"/>
      <c r="F106"/>
      <c r="G106"/>
      <c r="H106"/>
      <c r="I106"/>
      <c r="J106"/>
      <c r="K106"/>
      <c r="L106"/>
      <c r="M106"/>
      <c r="N106"/>
      <c r="O106"/>
      <c r="P106"/>
    </row>
    <row r="107" spans="1:16" ht="12.75">
      <c r="A107"/>
      <c r="B107"/>
      <c r="C107"/>
      <c r="D107"/>
      <c r="E107"/>
      <c r="F107"/>
      <c r="G107"/>
      <c r="H107"/>
      <c r="I107"/>
      <c r="J107"/>
      <c r="K107"/>
      <c r="L107"/>
      <c r="M107"/>
      <c r="N107"/>
      <c r="O107"/>
      <c r="P107"/>
    </row>
    <row r="108" spans="1:16" ht="12.75">
      <c r="A108"/>
      <c r="B108"/>
      <c r="C108"/>
      <c r="D108"/>
      <c r="E108"/>
      <c r="F108"/>
      <c r="G108"/>
      <c r="H108"/>
      <c r="I108"/>
      <c r="J108"/>
      <c r="K108"/>
      <c r="L108"/>
      <c r="M108"/>
      <c r="N108"/>
      <c r="O108"/>
      <c r="P108"/>
    </row>
    <row r="109" spans="1:16" ht="12.75">
      <c r="A109"/>
      <c r="B109"/>
      <c r="C109"/>
      <c r="D109"/>
      <c r="E109"/>
      <c r="F109"/>
      <c r="G109"/>
      <c r="H109"/>
      <c r="I109"/>
      <c r="J109"/>
      <c r="K109"/>
      <c r="L109"/>
      <c r="M109"/>
      <c r="N109"/>
      <c r="O109"/>
      <c r="P109"/>
    </row>
    <row r="110" spans="1:16" ht="12.75">
      <c r="A110"/>
      <c r="B110"/>
      <c r="C110"/>
      <c r="D110"/>
      <c r="E110"/>
      <c r="F110"/>
      <c r="G110"/>
      <c r="H110"/>
      <c r="I110"/>
      <c r="J110"/>
      <c r="K110"/>
      <c r="L110"/>
      <c r="M110"/>
      <c r="N110"/>
      <c r="O110"/>
      <c r="P110"/>
    </row>
    <row r="111" spans="1:16" ht="12.75">
      <c r="A111"/>
      <c r="B111"/>
      <c r="C111"/>
      <c r="D111"/>
      <c r="E111"/>
      <c r="F111"/>
      <c r="G111"/>
      <c r="H111"/>
      <c r="I111"/>
      <c r="J111"/>
      <c r="K111"/>
      <c r="L111"/>
      <c r="M111"/>
      <c r="N111"/>
      <c r="O111"/>
      <c r="P111"/>
    </row>
    <row r="112" spans="1:16" ht="12.75">
      <c r="A112"/>
      <c r="B112"/>
      <c r="C112"/>
      <c r="D112"/>
      <c r="E112"/>
      <c r="F112"/>
      <c r="G112"/>
      <c r="H112"/>
      <c r="I112"/>
      <c r="J112"/>
      <c r="K112"/>
      <c r="L112"/>
      <c r="M112"/>
      <c r="N112"/>
      <c r="O112"/>
      <c r="P112"/>
    </row>
    <row r="113" spans="1:16" ht="12.75">
      <c r="A113"/>
      <c r="B113"/>
      <c r="C113"/>
      <c r="D113"/>
      <c r="E113"/>
      <c r="F113"/>
      <c r="G113"/>
      <c r="H113"/>
      <c r="I113"/>
      <c r="J113"/>
      <c r="K113"/>
      <c r="L113"/>
      <c r="M113"/>
      <c r="N113"/>
      <c r="O113"/>
      <c r="P113"/>
    </row>
    <row r="114" spans="1:16" ht="12.75">
      <c r="A114"/>
      <c r="B114"/>
      <c r="C114"/>
      <c r="D114"/>
      <c r="E114"/>
      <c r="F114"/>
      <c r="G114"/>
      <c r="H114"/>
      <c r="I114"/>
      <c r="J114"/>
      <c r="K114"/>
      <c r="L114"/>
      <c r="M114"/>
      <c r="N114"/>
      <c r="O114"/>
      <c r="P114"/>
    </row>
    <row r="115" spans="1:16" ht="12.75">
      <c r="A115"/>
      <c r="B115"/>
      <c r="C115"/>
      <c r="D115"/>
      <c r="E115"/>
      <c r="F115"/>
      <c r="G115"/>
      <c r="H115"/>
      <c r="I115"/>
      <c r="J115"/>
      <c r="K115"/>
      <c r="L115"/>
      <c r="M115"/>
      <c r="N115"/>
      <c r="O115"/>
      <c r="P115"/>
    </row>
    <row r="116" spans="1:16" ht="12.75">
      <c r="A116"/>
      <c r="B116"/>
      <c r="C116"/>
      <c r="D116"/>
      <c r="E116"/>
      <c r="F116"/>
      <c r="G116"/>
      <c r="H116"/>
      <c r="I116"/>
      <c r="J116"/>
      <c r="K116"/>
      <c r="L116"/>
      <c r="M116"/>
      <c r="N116"/>
      <c r="O116"/>
      <c r="P116"/>
    </row>
    <row r="117" spans="1:16" ht="12.75">
      <c r="A117"/>
      <c r="B117"/>
      <c r="C117"/>
      <c r="D117"/>
      <c r="E117"/>
      <c r="F117"/>
      <c r="G117"/>
      <c r="H117"/>
      <c r="I117"/>
      <c r="J117"/>
      <c r="K117"/>
      <c r="L117"/>
      <c r="M117"/>
      <c r="N117"/>
      <c r="O117"/>
      <c r="P117"/>
    </row>
    <row r="118" spans="1:16" ht="12.75">
      <c r="A118"/>
      <c r="B118"/>
      <c r="C118"/>
      <c r="D118"/>
      <c r="E118"/>
      <c r="F118"/>
      <c r="G118"/>
      <c r="H118"/>
      <c r="I118"/>
      <c r="J118"/>
      <c r="K118"/>
      <c r="L118"/>
      <c r="M118"/>
      <c r="N118"/>
      <c r="O118"/>
      <c r="P118"/>
    </row>
    <row r="119" spans="1:16" ht="12.75">
      <c r="A119"/>
      <c r="B119"/>
      <c r="C119"/>
      <c r="D119"/>
      <c r="E119"/>
      <c r="F119"/>
      <c r="G119"/>
      <c r="H119"/>
      <c r="I119"/>
      <c r="J119"/>
      <c r="K119"/>
      <c r="L119"/>
      <c r="M119"/>
      <c r="N119"/>
      <c r="O119"/>
      <c r="P119"/>
    </row>
    <row r="120" spans="1:16" ht="12.75">
      <c r="A120"/>
      <c r="B120"/>
      <c r="C120"/>
      <c r="D120"/>
      <c r="E120"/>
      <c r="F120"/>
      <c r="G120"/>
      <c r="H120"/>
      <c r="I120"/>
      <c r="J120"/>
      <c r="K120"/>
      <c r="L120"/>
      <c r="M120"/>
      <c r="N120"/>
      <c r="O120"/>
      <c r="P120"/>
    </row>
    <row r="121" spans="1:16" ht="12.75">
      <c r="A121"/>
      <c r="B121"/>
      <c r="C121"/>
      <c r="D121"/>
      <c r="E121"/>
      <c r="F121"/>
      <c r="G121"/>
      <c r="H121"/>
      <c r="I121"/>
      <c r="J121"/>
      <c r="K121"/>
      <c r="L121"/>
      <c r="M121"/>
      <c r="N121"/>
      <c r="O121"/>
      <c r="P121"/>
    </row>
    <row r="122" spans="1:16" ht="12.75">
      <c r="A122"/>
      <c r="B122"/>
      <c r="C122"/>
      <c r="D122"/>
      <c r="E122"/>
      <c r="F122"/>
      <c r="G122"/>
      <c r="H122"/>
      <c r="I122"/>
      <c r="J122"/>
      <c r="K122"/>
      <c r="L122"/>
      <c r="M122"/>
      <c r="N122"/>
      <c r="O122"/>
      <c r="P122"/>
    </row>
    <row r="124" spans="4:9" ht="12.75">
      <c r="D124" s="46"/>
      <c r="E124" s="46"/>
      <c r="F124" s="46"/>
      <c r="G124" s="46"/>
      <c r="H124" s="46"/>
      <c r="I124" s="46"/>
    </row>
    <row r="125" spans="4:9" ht="12.75">
      <c r="D125" s="3"/>
      <c r="E125" s="3"/>
      <c r="F125" s="3"/>
      <c r="G125" s="3"/>
      <c r="H125" s="3"/>
      <c r="I125" s="3"/>
    </row>
    <row r="126" spans="4:9" ht="12.75">
      <c r="D126" s="1"/>
      <c r="E126" s="1"/>
      <c r="F126" s="1"/>
      <c r="G126" s="1"/>
      <c r="H126" s="1"/>
      <c r="I126" s="1"/>
    </row>
    <row r="127" spans="4:9" ht="12.75">
      <c r="D127" s="3"/>
      <c r="E127" s="3"/>
      <c r="F127" s="3"/>
      <c r="G127" s="3"/>
      <c r="H127" s="3"/>
      <c r="I127" s="3"/>
    </row>
    <row r="130" spans="4:9" ht="12.75">
      <c r="D130" s="47"/>
      <c r="E130" s="47"/>
      <c r="F130" s="47"/>
      <c r="G130" s="47"/>
      <c r="H130" s="47"/>
      <c r="I130" s="47"/>
    </row>
    <row r="131" spans="4:9" ht="12.75">
      <c r="D131" s="47"/>
      <c r="E131" s="47"/>
      <c r="F131" s="47"/>
      <c r="G131" s="47"/>
      <c r="H131" s="47"/>
      <c r="I131" s="47"/>
    </row>
    <row r="132" spans="4:9" ht="12.75">
      <c r="D132" s="47"/>
      <c r="E132" s="47"/>
      <c r="F132" s="47"/>
      <c r="G132" s="47"/>
      <c r="H132" s="47"/>
      <c r="I132" s="47"/>
    </row>
  </sheetData>
  <mergeCells count="7">
    <mergeCell ref="A5:P5"/>
    <mergeCell ref="A6:P6"/>
    <mergeCell ref="A35:P35"/>
    <mergeCell ref="A1:P1"/>
    <mergeCell ref="A2:P2"/>
    <mergeCell ref="A3:P3"/>
    <mergeCell ref="A4:P4"/>
  </mergeCells>
  <printOptions horizontalCentered="1" verticalCentered="1"/>
  <pageMargins left="0.25" right="0.25" top="0.5" bottom="0.4" header="0.75" footer="0.25"/>
  <pageSetup horizontalDpi="600" verticalDpi="600" orientation="landscape" scale="65" r:id="rId1"/>
  <headerFooter alignWithMargins="0">
    <oddHeader>&amp;C&amp;16Avista Corporation Natural Gas Decoupling Mechanism
Docket No. UG-060518
Quarterly report for 3rd Quarter 2009</oddHeader>
    <oddFooter>&amp;Lfile: &amp;F / &amp;A&amp;RPage &amp;P of &amp;N</oddFooter>
  </headerFooter>
  <rowBreaks count="1" manualBreakCount="1">
    <brk id="39" max="255" man="1"/>
  </rowBreaks>
</worksheet>
</file>

<file path=xl/worksheets/sheet2.xml><?xml version="1.0" encoding="utf-8"?>
<worksheet xmlns="http://schemas.openxmlformats.org/spreadsheetml/2006/main" xmlns:r="http://schemas.openxmlformats.org/officeDocument/2006/relationships">
  <sheetPr codeName="Sheet2"/>
  <dimension ref="A1:K101"/>
  <sheetViews>
    <sheetView tabSelected="1" view="pageBreakPreview" zoomScale="88" zoomScaleSheetLayoutView="88" workbookViewId="0" topLeftCell="A25">
      <selection activeCell="B57" sqref="B57"/>
    </sheetView>
  </sheetViews>
  <sheetFormatPr defaultColWidth="9.140625" defaultRowHeight="12.75"/>
  <cols>
    <col min="1" max="1" width="16.57421875" style="48" customWidth="1"/>
    <col min="2" max="2" width="49.00390625" style="48" bestFit="1" customWidth="1"/>
    <col min="3" max="3" width="16.00390625" style="48" bestFit="1" customWidth="1"/>
    <col min="4" max="4" width="13.7109375" style="48" bestFit="1" customWidth="1"/>
    <col min="5" max="16384" width="8.8515625" style="48" customWidth="1"/>
  </cols>
  <sheetData>
    <row r="1" ht="12.75">
      <c r="B1" s="59" t="s">
        <v>63</v>
      </c>
    </row>
    <row r="2" ht="12.75">
      <c r="A2" s="48" t="s">
        <v>93</v>
      </c>
    </row>
    <row r="4" spans="1:4" ht="12.75" customHeight="1">
      <c r="A4" s="49" t="s">
        <v>55</v>
      </c>
      <c r="B4" s="50" t="s">
        <v>56</v>
      </c>
      <c r="C4" s="51" t="s">
        <v>57</v>
      </c>
      <c r="D4" s="51" t="s">
        <v>58</v>
      </c>
    </row>
    <row r="6" spans="1:4" ht="12.75">
      <c r="A6" s="49" t="s">
        <v>59</v>
      </c>
      <c r="B6" s="58" t="s">
        <v>60</v>
      </c>
      <c r="C6" s="58" t="s">
        <v>61</v>
      </c>
      <c r="D6" s="58" t="s">
        <v>62</v>
      </c>
    </row>
    <row r="7" spans="1:4" ht="12.75">
      <c r="A7" s="52" t="s">
        <v>94</v>
      </c>
      <c r="B7" s="53">
        <v>683564</v>
      </c>
      <c r="C7" s="54">
        <v>-675082</v>
      </c>
      <c r="D7" s="53">
        <v>8482</v>
      </c>
    </row>
    <row r="8" spans="1:4" ht="12.75">
      <c r="A8" s="52" t="s">
        <v>95</v>
      </c>
      <c r="B8" s="53">
        <v>8482</v>
      </c>
      <c r="C8" s="54">
        <v>-25703</v>
      </c>
      <c r="D8" s="53">
        <v>-17221</v>
      </c>
    </row>
    <row r="9" spans="1:4" ht="12.75">
      <c r="A9" s="52" t="s">
        <v>96</v>
      </c>
      <c r="B9" s="53">
        <v>-17221</v>
      </c>
      <c r="C9" s="54">
        <v>125797</v>
      </c>
      <c r="D9" s="53">
        <v>108576</v>
      </c>
    </row>
    <row r="10" spans="1:4" ht="12.75">
      <c r="A10" s="55"/>
      <c r="B10" s="56"/>
      <c r="C10" s="57" t="s">
        <v>97</v>
      </c>
      <c r="D10" s="56"/>
    </row>
    <row r="13" spans="1:4" ht="12.75">
      <c r="A13" t="s">
        <v>93</v>
      </c>
      <c r="B13"/>
      <c r="C13"/>
      <c r="D13"/>
    </row>
    <row r="14" spans="1:4" ht="12.75">
      <c r="A14"/>
      <c r="B14"/>
      <c r="C14"/>
      <c r="D14"/>
    </row>
    <row r="15" spans="1:4" ht="12.75">
      <c r="A15" s="60" t="s">
        <v>64</v>
      </c>
      <c r="B15" s="61" t="s">
        <v>65</v>
      </c>
      <c r="C15" s="62" t="s">
        <v>57</v>
      </c>
      <c r="D15" s="62" t="s">
        <v>58</v>
      </c>
    </row>
    <row r="16" spans="1:4" ht="12.75">
      <c r="A16"/>
      <c r="B16"/>
      <c r="C16"/>
      <c r="D16"/>
    </row>
    <row r="17" spans="1:4" ht="12.75">
      <c r="A17" s="60" t="s">
        <v>59</v>
      </c>
      <c r="B17" s="69" t="s">
        <v>60</v>
      </c>
      <c r="C17" s="69" t="s">
        <v>61</v>
      </c>
      <c r="D17" s="69" t="s">
        <v>62</v>
      </c>
    </row>
    <row r="18" spans="1:4" ht="12.75">
      <c r="A18" s="63" t="s">
        <v>94</v>
      </c>
      <c r="B18" s="64">
        <v>48621.45</v>
      </c>
      <c r="C18" s="65">
        <v>-20004.33</v>
      </c>
      <c r="D18" s="64">
        <v>28617.12</v>
      </c>
    </row>
    <row r="19" spans="1:4" ht="12.75">
      <c r="A19" s="63" t="s">
        <v>95</v>
      </c>
      <c r="B19" s="64">
        <v>28617.12</v>
      </c>
      <c r="C19" s="65">
        <v>-12688.88</v>
      </c>
      <c r="D19" s="64">
        <v>15928.24</v>
      </c>
    </row>
    <row r="20" spans="1:4" ht="12.75">
      <c r="A20" s="63" t="s">
        <v>96</v>
      </c>
      <c r="B20" s="64">
        <v>15928.24</v>
      </c>
      <c r="C20" s="65">
        <v>-14619.63</v>
      </c>
      <c r="D20" s="64">
        <v>1308.61</v>
      </c>
    </row>
    <row r="21" spans="1:4" ht="12.75">
      <c r="A21" s="66"/>
      <c r="B21" s="67"/>
      <c r="C21" s="68" t="s">
        <v>98</v>
      </c>
      <c r="D21" s="67"/>
    </row>
    <row r="24" spans="1:4" ht="12.75">
      <c r="A24" t="s">
        <v>93</v>
      </c>
      <c r="B24"/>
      <c r="C24"/>
      <c r="D24"/>
    </row>
    <row r="25" spans="1:4" ht="12.75">
      <c r="A25"/>
      <c r="B25"/>
      <c r="C25"/>
      <c r="D25"/>
    </row>
    <row r="26" spans="1:4" ht="12.75">
      <c r="A26" s="60" t="s">
        <v>66</v>
      </c>
      <c r="B26" s="61" t="s">
        <v>67</v>
      </c>
      <c r="C26" s="62" t="s">
        <v>57</v>
      </c>
      <c r="D26" s="62" t="s">
        <v>58</v>
      </c>
    </row>
    <row r="27" spans="1:4" ht="12.75">
      <c r="A27"/>
      <c r="B27"/>
      <c r="C27"/>
      <c r="D27"/>
    </row>
    <row r="28" spans="1:4" ht="12.75">
      <c r="A28" s="60" t="s">
        <v>59</v>
      </c>
      <c r="B28" s="69" t="s">
        <v>60</v>
      </c>
      <c r="C28" s="69" t="s">
        <v>61</v>
      </c>
      <c r="D28" s="69" t="s">
        <v>62</v>
      </c>
    </row>
    <row r="29" spans="1:4" ht="12.75">
      <c r="A29" s="63" t="s">
        <v>94</v>
      </c>
      <c r="B29" s="64">
        <v>0</v>
      </c>
      <c r="C29" s="65">
        <v>683564</v>
      </c>
      <c r="D29" s="64">
        <v>683564</v>
      </c>
    </row>
    <row r="30" spans="1:4" ht="12.75">
      <c r="A30" s="63" t="s">
        <v>95</v>
      </c>
      <c r="B30" s="64">
        <v>683564</v>
      </c>
      <c r="C30" s="65">
        <v>0</v>
      </c>
      <c r="D30" s="64">
        <v>683564</v>
      </c>
    </row>
    <row r="31" spans="1:4" ht="12.75">
      <c r="A31" s="63" t="s">
        <v>96</v>
      </c>
      <c r="B31" s="64">
        <v>683564</v>
      </c>
      <c r="C31" s="65">
        <v>0</v>
      </c>
      <c r="D31" s="64">
        <v>683564</v>
      </c>
    </row>
    <row r="32" spans="1:4" ht="12.75">
      <c r="A32" s="66"/>
      <c r="B32" s="67"/>
      <c r="C32" s="68" t="s">
        <v>99</v>
      </c>
      <c r="D32" s="67"/>
    </row>
    <row r="35" spans="1:4" ht="12.75" customHeight="1">
      <c r="A35" t="s">
        <v>93</v>
      </c>
      <c r="B35"/>
      <c r="C35"/>
      <c r="D35"/>
    </row>
    <row r="36" spans="1:4" ht="12.75">
      <c r="A36"/>
      <c r="B36"/>
      <c r="C36"/>
      <c r="D36"/>
    </row>
    <row r="37" spans="1:4" ht="12.75">
      <c r="A37" s="60" t="s">
        <v>69</v>
      </c>
      <c r="B37" s="61" t="s">
        <v>70</v>
      </c>
      <c r="C37" s="62" t="s">
        <v>57</v>
      </c>
      <c r="D37" s="62" t="s">
        <v>58</v>
      </c>
    </row>
    <row r="38" spans="1:4" ht="12.75">
      <c r="A38"/>
      <c r="B38"/>
      <c r="C38"/>
      <c r="D38"/>
    </row>
    <row r="39" spans="1:4" ht="12.75">
      <c r="A39" s="60" t="s">
        <v>59</v>
      </c>
      <c r="B39" s="69" t="s">
        <v>60</v>
      </c>
      <c r="C39" s="69" t="s">
        <v>61</v>
      </c>
      <c r="D39" s="69" t="s">
        <v>62</v>
      </c>
    </row>
    <row r="40" spans="1:4" ht="12.75">
      <c r="A40" s="63" t="s">
        <v>94</v>
      </c>
      <c r="B40" s="64">
        <v>-256264.96</v>
      </c>
      <c r="C40" s="65">
        <v>4032.82</v>
      </c>
      <c r="D40" s="64">
        <v>-252232.14</v>
      </c>
    </row>
    <row r="41" spans="1:4" ht="12.75">
      <c r="A41" s="63" t="s">
        <v>95</v>
      </c>
      <c r="B41" s="64">
        <v>-252232.14</v>
      </c>
      <c r="C41" s="65">
        <v>13437.16</v>
      </c>
      <c r="D41" s="64">
        <v>-238794.98</v>
      </c>
    </row>
    <row r="42" spans="1:4" ht="12.75">
      <c r="A42" s="63" t="s">
        <v>96</v>
      </c>
      <c r="B42" s="64">
        <v>-238794.98</v>
      </c>
      <c r="C42" s="65">
        <v>-38912.08</v>
      </c>
      <c r="D42" s="64">
        <v>-277707.06</v>
      </c>
    </row>
    <row r="43" spans="1:4" ht="12.75">
      <c r="A43" s="66"/>
      <c r="B43" s="67"/>
      <c r="C43" s="68" t="s">
        <v>100</v>
      </c>
      <c r="D43" s="67"/>
    </row>
    <row r="44" spans="1:4" ht="12.75">
      <c r="A44"/>
      <c r="B44"/>
      <c r="C44"/>
      <c r="D44"/>
    </row>
    <row r="46" ht="12.75">
      <c r="B46" s="59" t="s">
        <v>71</v>
      </c>
    </row>
    <row r="47" spans="1:4" ht="12.75">
      <c r="A47" t="s">
        <v>93</v>
      </c>
      <c r="B47"/>
      <c r="C47"/>
      <c r="D47" s="90" t="s">
        <v>102</v>
      </c>
    </row>
    <row r="48" spans="1:4" ht="12.75">
      <c r="A48"/>
      <c r="B48"/>
      <c r="C48"/>
      <c r="D48"/>
    </row>
    <row r="49" spans="1:4" ht="12.75">
      <c r="A49" s="60" t="s">
        <v>72</v>
      </c>
      <c r="B49" s="61" t="s">
        <v>73</v>
      </c>
      <c r="C49" s="62" t="s">
        <v>57</v>
      </c>
      <c r="D49" s="62" t="s">
        <v>58</v>
      </c>
    </row>
    <row r="50" spans="1:4" ht="12.75">
      <c r="A50"/>
      <c r="B50"/>
      <c r="C50"/>
      <c r="D50"/>
    </row>
    <row r="51" spans="1:4" ht="12.75">
      <c r="A51" s="60" t="s">
        <v>59</v>
      </c>
      <c r="B51" s="69" t="s">
        <v>60</v>
      </c>
      <c r="C51" s="69" t="s">
        <v>61</v>
      </c>
      <c r="D51" s="69" t="s">
        <v>62</v>
      </c>
    </row>
    <row r="52" spans="1:4" ht="12.75">
      <c r="A52" s="63" t="s">
        <v>94</v>
      </c>
      <c r="B52" s="64">
        <v>-438632</v>
      </c>
      <c r="C52" s="65">
        <v>0</v>
      </c>
      <c r="D52" s="64">
        <v>-438632</v>
      </c>
    </row>
    <row r="53" spans="1:4" ht="12.75">
      <c r="A53" s="63" t="s">
        <v>95</v>
      </c>
      <c r="B53" s="64">
        <v>-438632</v>
      </c>
      <c r="C53" s="65">
        <v>0</v>
      </c>
      <c r="D53" s="64">
        <v>-438632</v>
      </c>
    </row>
    <row r="54" spans="1:4" ht="12.75">
      <c r="A54" s="63" t="s">
        <v>96</v>
      </c>
      <c r="B54" s="64">
        <v>-438632</v>
      </c>
      <c r="C54" s="65">
        <v>0</v>
      </c>
      <c r="D54" s="64">
        <v>-438632</v>
      </c>
    </row>
    <row r="55" spans="1:4" ht="12.75">
      <c r="A55" s="66"/>
      <c r="B55" s="67"/>
      <c r="C55" s="68" t="s">
        <v>68</v>
      </c>
      <c r="D55" s="67"/>
    </row>
    <row r="58" spans="1:4" ht="12.75">
      <c r="A58" t="s">
        <v>93</v>
      </c>
      <c r="B58"/>
      <c r="C58"/>
      <c r="D58" s="90" t="s">
        <v>102</v>
      </c>
    </row>
    <row r="59" spans="1:4" ht="12.75">
      <c r="A59"/>
      <c r="B59"/>
      <c r="C59"/>
      <c r="D59"/>
    </row>
    <row r="60" spans="1:4" ht="12.75">
      <c r="A60" s="60" t="s">
        <v>74</v>
      </c>
      <c r="B60" s="61" t="s">
        <v>75</v>
      </c>
      <c r="C60" s="62" t="s">
        <v>57</v>
      </c>
      <c r="D60" s="62" t="s">
        <v>58</v>
      </c>
    </row>
    <row r="61" spans="1:4" ht="12.75">
      <c r="A61"/>
      <c r="B61"/>
      <c r="C61"/>
      <c r="D61"/>
    </row>
    <row r="62" spans="1:4" ht="12.75">
      <c r="A62" s="60" t="s">
        <v>59</v>
      </c>
      <c r="B62" s="69" t="s">
        <v>60</v>
      </c>
      <c r="C62" s="69" t="s">
        <v>61</v>
      </c>
      <c r="D62" s="69" t="s">
        <v>62</v>
      </c>
    </row>
    <row r="63" spans="1:4" ht="12.75">
      <c r="A63" s="63" t="s">
        <v>96</v>
      </c>
      <c r="B63" s="64">
        <v>345005</v>
      </c>
      <c r="C63" s="65">
        <v>0</v>
      </c>
      <c r="D63" s="64">
        <v>345005</v>
      </c>
    </row>
    <row r="64" spans="1:4" ht="12.75">
      <c r="A64" s="63" t="s">
        <v>94</v>
      </c>
      <c r="B64" s="64">
        <v>345005</v>
      </c>
      <c r="C64" s="65">
        <v>0</v>
      </c>
      <c r="D64" s="64">
        <v>345005</v>
      </c>
    </row>
    <row r="65" spans="1:4" ht="12.75">
      <c r="A65" s="63" t="s">
        <v>95</v>
      </c>
      <c r="B65" s="64">
        <v>345005</v>
      </c>
      <c r="C65" s="65">
        <v>0</v>
      </c>
      <c r="D65" s="64">
        <v>345005</v>
      </c>
    </row>
    <row r="66" spans="1:4" ht="12.75">
      <c r="A66" s="66"/>
      <c r="B66" s="67"/>
      <c r="C66" s="68" t="s">
        <v>68</v>
      </c>
      <c r="D66" s="67"/>
    </row>
    <row r="69" spans="1:4" ht="12.75">
      <c r="A69" t="s">
        <v>93</v>
      </c>
      <c r="B69"/>
      <c r="C69"/>
      <c r="D69"/>
    </row>
    <row r="70" spans="1:4" ht="12.75">
      <c r="A70"/>
      <c r="B70"/>
      <c r="C70"/>
      <c r="D70"/>
    </row>
    <row r="71" spans="1:4" ht="12.75">
      <c r="A71" s="60" t="s">
        <v>76</v>
      </c>
      <c r="B71" s="61" t="s">
        <v>77</v>
      </c>
      <c r="C71" s="62" t="s">
        <v>57</v>
      </c>
      <c r="D71" s="62" t="s">
        <v>58</v>
      </c>
    </row>
    <row r="72" spans="1:4" ht="12.75">
      <c r="A72"/>
      <c r="B72"/>
      <c r="C72"/>
      <c r="D72"/>
    </row>
    <row r="73" spans="1:4" ht="12.75">
      <c r="A73" s="60" t="s">
        <v>59</v>
      </c>
      <c r="B73" s="69" t="s">
        <v>60</v>
      </c>
      <c r="C73" s="69" t="s">
        <v>61</v>
      </c>
      <c r="D73" s="69" t="s">
        <v>62</v>
      </c>
    </row>
    <row r="74" spans="1:4" ht="12.75">
      <c r="A74" s="63" t="s">
        <v>94</v>
      </c>
      <c r="B74" s="64">
        <v>437749.8</v>
      </c>
      <c r="C74" s="65">
        <v>20174.53</v>
      </c>
      <c r="D74" s="64">
        <v>457924.33</v>
      </c>
    </row>
    <row r="75" spans="1:4" ht="12.75">
      <c r="A75" s="63" t="s">
        <v>95</v>
      </c>
      <c r="B75" s="64">
        <v>457924.33</v>
      </c>
      <c r="C75" s="65">
        <v>12787.82</v>
      </c>
      <c r="D75" s="64">
        <v>470712.15</v>
      </c>
    </row>
    <row r="76" spans="1:4" ht="12.75">
      <c r="A76" s="63" t="s">
        <v>96</v>
      </c>
      <c r="B76" s="64">
        <v>470712.15</v>
      </c>
      <c r="C76" s="65">
        <v>14664.48</v>
      </c>
      <c r="D76" s="64">
        <v>485376.63</v>
      </c>
    </row>
    <row r="77" spans="1:4" ht="12.75">
      <c r="A77" s="66"/>
      <c r="B77" s="67"/>
      <c r="C77" s="68" t="s">
        <v>101</v>
      </c>
      <c r="D77" s="67"/>
    </row>
    <row r="80" spans="1:11" ht="105" customHeight="1">
      <c r="A80" s="93" t="s">
        <v>104</v>
      </c>
      <c r="B80" s="93"/>
      <c r="C80" s="93"/>
      <c r="D80" s="93"/>
      <c r="E80" s="89"/>
      <c r="F80" s="89"/>
      <c r="G80" s="89"/>
      <c r="H80" s="89"/>
      <c r="I80" s="89"/>
      <c r="J80" s="89"/>
      <c r="K80" s="89"/>
    </row>
    <row r="81" spans="1:11" ht="12.75">
      <c r="A81" s="92"/>
      <c r="B81" s="92"/>
      <c r="C81" s="92"/>
      <c r="D81" s="92"/>
      <c r="E81" s="92"/>
      <c r="F81" s="92"/>
      <c r="G81" s="92"/>
      <c r="H81" s="92"/>
      <c r="I81" s="92"/>
      <c r="J81" s="92"/>
      <c r="K81" s="92"/>
    </row>
    <row r="82" spans="1:11" ht="12.75">
      <c r="A82" s="92"/>
      <c r="B82" s="92"/>
      <c r="C82" s="92"/>
      <c r="D82" s="92"/>
      <c r="E82" s="92"/>
      <c r="F82" s="92"/>
      <c r="G82" s="92"/>
      <c r="H82" s="92"/>
      <c r="I82" s="92"/>
      <c r="J82" s="92"/>
      <c r="K82" s="92"/>
    </row>
    <row r="83" spans="1:4" ht="12.75">
      <c r="A83"/>
      <c r="B83"/>
      <c r="C83"/>
      <c r="D83"/>
    </row>
    <row r="84" spans="1:4" ht="12.75">
      <c r="A84"/>
      <c r="B84" s="12"/>
      <c r="C84"/>
      <c r="D84"/>
    </row>
    <row r="85" spans="1:4" ht="12.75">
      <c r="A85"/>
      <c r="B85"/>
      <c r="C85"/>
      <c r="D85"/>
    </row>
    <row r="86" spans="1:4" ht="12.75">
      <c r="A86"/>
      <c r="B86"/>
      <c r="C86"/>
      <c r="D86"/>
    </row>
    <row r="87" spans="1:4" ht="12.75">
      <c r="A87"/>
      <c r="B87"/>
      <c r="C87"/>
      <c r="D87"/>
    </row>
    <row r="88" spans="1:4" ht="12.75">
      <c r="A88"/>
      <c r="B88"/>
      <c r="C88"/>
      <c r="D88"/>
    </row>
    <row r="101" ht="12.75">
      <c r="B101" s="77"/>
    </row>
  </sheetData>
  <mergeCells count="3">
    <mergeCell ref="A81:K81"/>
    <mergeCell ref="A82:K82"/>
    <mergeCell ref="A80:D80"/>
  </mergeCells>
  <printOptions horizontalCentered="1"/>
  <pageMargins left="0.5" right="0.5" top="1.5" bottom="0.75" header="0.75" footer="0.5"/>
  <pageSetup horizontalDpi="600" verticalDpi="600" orientation="landscape" scale="78" r:id="rId1"/>
  <headerFooter alignWithMargins="0">
    <oddHeader>&amp;C&amp;12Avista Corporation Natural Gas Decoupling Mechanism
Docket No. UG-060518
Quarterly Report for 3rd Quarter 2009</oddHeader>
    <oddFooter>&amp;Lfile: &amp;F / &amp;A&amp;RPage &amp;P of &amp;N</oddFooter>
  </headerFooter>
  <rowBreaks count="1" manualBreakCount="1">
    <brk id="4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Corp Employee</cp:lastModifiedBy>
  <cp:lastPrinted>2009-10-30T20:27:18Z</cp:lastPrinted>
  <dcterms:created xsi:type="dcterms:W3CDTF">1996-10-14T23:33:28Z</dcterms:created>
  <dcterms:modified xsi:type="dcterms:W3CDTF">2009-10-30T20:27:27Z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2009-10-30T00:00:00Z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