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Direct Testimony &amp; Exhibits\11) Knox\"/>
    </mc:Choice>
  </mc:AlternateContent>
  <bookViews>
    <workbookView xWindow="-12" yWindow="-12" windowWidth="18276" windowHeight="7356"/>
  </bookViews>
  <sheets>
    <sheet name="Sumcost Exhibits" sheetId="2" r:id="rId1"/>
  </sheets>
  <calcPr calcId="152511"/>
</workbook>
</file>

<file path=xl/calcChain.xml><?xml version="1.0" encoding="utf-8"?>
<calcChain xmlns="http://schemas.openxmlformats.org/spreadsheetml/2006/main">
  <c r="H251" i="2" l="1"/>
  <c r="I251" i="2"/>
  <c r="J251" i="2"/>
  <c r="K251" i="2"/>
  <c r="L251" i="2"/>
  <c r="G251" i="2"/>
  <c r="H225" i="2"/>
  <c r="I225" i="2"/>
  <c r="J225" i="2"/>
  <c r="K225" i="2"/>
  <c r="L225" i="2"/>
  <c r="G225" i="2"/>
  <c r="F226" i="2" l="1"/>
  <c r="F62" i="2"/>
  <c r="A262" i="2" l="1"/>
  <c r="A203" i="2"/>
  <c r="A139" i="2"/>
  <c r="B143" i="2"/>
  <c r="B142" i="2"/>
  <c r="B141" i="2"/>
  <c r="B69" i="2"/>
  <c r="B68" i="2"/>
  <c r="B67" i="2"/>
  <c r="B204" i="2"/>
  <c r="K255" i="2" l="1"/>
  <c r="I255" i="2"/>
  <c r="G255" i="2"/>
  <c r="L255" i="2"/>
  <c r="J255" i="2"/>
  <c r="H255" i="2"/>
  <c r="F254" i="2"/>
  <c r="K252" i="2"/>
  <c r="I252" i="2"/>
  <c r="G252" i="2"/>
  <c r="L252" i="2"/>
  <c r="J252" i="2"/>
  <c r="H252" i="2"/>
  <c r="F251" i="2"/>
  <c r="F245" i="2"/>
  <c r="L239" i="2"/>
  <c r="L241" i="2" s="1"/>
  <c r="J239" i="2"/>
  <c r="J241" i="2" s="1"/>
  <c r="H239" i="2"/>
  <c r="H241" i="2" s="1"/>
  <c r="F237" i="2"/>
  <c r="F236" i="2"/>
  <c r="F235" i="2"/>
  <c r="F234" i="2"/>
  <c r="F233" i="2"/>
  <c r="F232" i="2"/>
  <c r="K239" i="2"/>
  <c r="K241" i="2" s="1"/>
  <c r="I239" i="2"/>
  <c r="I241" i="2" s="1"/>
  <c r="G239" i="2"/>
  <c r="G241" i="2" s="1"/>
  <c r="F220" i="2"/>
  <c r="L221" i="2"/>
  <c r="K221" i="2"/>
  <c r="J221" i="2"/>
  <c r="I221" i="2"/>
  <c r="H221" i="2"/>
  <c r="G221" i="2"/>
  <c r="F219" i="2"/>
  <c r="F216" i="2"/>
  <c r="L217" i="2"/>
  <c r="L223" i="2" s="1"/>
  <c r="K217" i="2"/>
  <c r="K223" i="2" s="1"/>
  <c r="J217" i="2"/>
  <c r="J223" i="2" s="1"/>
  <c r="I217" i="2"/>
  <c r="I223" i="2" s="1"/>
  <c r="H217" i="2"/>
  <c r="H223" i="2" s="1"/>
  <c r="F215" i="2"/>
  <c r="L211" i="2"/>
  <c r="K211" i="2"/>
  <c r="J211" i="2"/>
  <c r="I211" i="2"/>
  <c r="H211" i="2"/>
  <c r="G211" i="2"/>
  <c r="F211" i="2"/>
  <c r="E211" i="2"/>
  <c r="D211" i="2"/>
  <c r="C211" i="2"/>
  <c r="B211" i="2"/>
  <c r="L210" i="2"/>
  <c r="K210" i="2"/>
  <c r="J210" i="2"/>
  <c r="I210" i="2"/>
  <c r="H210" i="2"/>
  <c r="G210" i="2"/>
  <c r="F210" i="2"/>
  <c r="E210" i="2"/>
  <c r="D210" i="2"/>
  <c r="C210" i="2"/>
  <c r="B210" i="2"/>
  <c r="L209" i="2"/>
  <c r="K209" i="2"/>
  <c r="J209" i="2"/>
  <c r="I209" i="2"/>
  <c r="H209" i="2"/>
  <c r="G209" i="2"/>
  <c r="F209" i="2"/>
  <c r="E209" i="2"/>
  <c r="D209" i="2"/>
  <c r="C209" i="2"/>
  <c r="B209" i="2"/>
  <c r="L208" i="2"/>
  <c r="K208" i="2"/>
  <c r="J208" i="2"/>
  <c r="I208" i="2"/>
  <c r="H208" i="2"/>
  <c r="G208" i="2"/>
  <c r="F208" i="2"/>
  <c r="E208" i="2"/>
  <c r="D208" i="2"/>
  <c r="C208" i="2"/>
  <c r="B208" i="2"/>
  <c r="B207" i="2"/>
  <c r="L206" i="2"/>
  <c r="F206" i="2"/>
  <c r="B206" i="2"/>
  <c r="L205" i="2"/>
  <c r="J205" i="2"/>
  <c r="B205" i="2"/>
  <c r="J204" i="2"/>
  <c r="F204" i="2"/>
  <c r="F190" i="2"/>
  <c r="L191" i="2"/>
  <c r="J191" i="2"/>
  <c r="H191" i="2"/>
  <c r="F189" i="2"/>
  <c r="K191" i="2"/>
  <c r="I191" i="2"/>
  <c r="G191" i="2"/>
  <c r="F178" i="2"/>
  <c r="K179" i="2"/>
  <c r="I179" i="2"/>
  <c r="I198" i="2" s="1"/>
  <c r="G179" i="2"/>
  <c r="G198" i="2" s="1"/>
  <c r="L179" i="2"/>
  <c r="J179" i="2"/>
  <c r="H179" i="2"/>
  <c r="F176" i="2"/>
  <c r="F163" i="2"/>
  <c r="K164" i="2"/>
  <c r="I164" i="2"/>
  <c r="G164" i="2"/>
  <c r="L164" i="2"/>
  <c r="J164" i="2"/>
  <c r="H164" i="2"/>
  <c r="F161" i="2"/>
  <c r="F151" i="2"/>
  <c r="L152" i="2"/>
  <c r="J152" i="2"/>
  <c r="H152" i="2"/>
  <c r="F150" i="2"/>
  <c r="K152" i="2"/>
  <c r="I152" i="2"/>
  <c r="G152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L144" i="2"/>
  <c r="K144" i="2"/>
  <c r="J144" i="2"/>
  <c r="I144" i="2"/>
  <c r="H144" i="2"/>
  <c r="G144" i="2"/>
  <c r="F144" i="2"/>
  <c r="E144" i="2"/>
  <c r="D144" i="2"/>
  <c r="C144" i="2"/>
  <c r="J141" i="2"/>
  <c r="F140" i="2"/>
  <c r="L131" i="2"/>
  <c r="K131" i="2"/>
  <c r="J131" i="2"/>
  <c r="I131" i="2"/>
  <c r="H131" i="2"/>
  <c r="G131" i="2"/>
  <c r="F131" i="2"/>
  <c r="F123" i="2"/>
  <c r="F122" i="2"/>
  <c r="F121" i="2"/>
  <c r="L124" i="2"/>
  <c r="K124" i="2"/>
  <c r="J124" i="2"/>
  <c r="I124" i="2"/>
  <c r="H124" i="2"/>
  <c r="G124" i="2"/>
  <c r="F120" i="2"/>
  <c r="L117" i="2"/>
  <c r="K117" i="2"/>
  <c r="J117" i="2"/>
  <c r="I117" i="2"/>
  <c r="H117" i="2"/>
  <c r="G117" i="2"/>
  <c r="F117" i="2"/>
  <c r="F109" i="2"/>
  <c r="F108" i="2"/>
  <c r="F107" i="2"/>
  <c r="L110" i="2"/>
  <c r="K110" i="2"/>
  <c r="J110" i="2"/>
  <c r="I110" i="2"/>
  <c r="H110" i="2"/>
  <c r="G110" i="2"/>
  <c r="F106" i="2"/>
  <c r="L100" i="2"/>
  <c r="K100" i="2"/>
  <c r="J100" i="2"/>
  <c r="I100" i="2"/>
  <c r="H100" i="2"/>
  <c r="G100" i="2"/>
  <c r="F100" i="2"/>
  <c r="F92" i="2"/>
  <c r="F91" i="2"/>
  <c r="F90" i="2"/>
  <c r="L93" i="2"/>
  <c r="K93" i="2"/>
  <c r="J93" i="2"/>
  <c r="I93" i="2"/>
  <c r="H93" i="2"/>
  <c r="G93" i="2"/>
  <c r="L86" i="2"/>
  <c r="K86" i="2"/>
  <c r="J86" i="2"/>
  <c r="I86" i="2"/>
  <c r="H86" i="2"/>
  <c r="G86" i="2"/>
  <c r="F86" i="2"/>
  <c r="F78" i="2"/>
  <c r="F77" i="2"/>
  <c r="F76" i="2"/>
  <c r="L79" i="2"/>
  <c r="K79" i="2"/>
  <c r="J79" i="2"/>
  <c r="J137" i="2" s="1"/>
  <c r="I79" i="2"/>
  <c r="H79" i="2"/>
  <c r="G79" i="2"/>
  <c r="F73" i="2"/>
  <c r="E73" i="2"/>
  <c r="D73" i="2"/>
  <c r="C73" i="2"/>
  <c r="F72" i="2"/>
  <c r="E72" i="2"/>
  <c r="D72" i="2"/>
  <c r="C72" i="2"/>
  <c r="F71" i="2"/>
  <c r="E71" i="2"/>
  <c r="D71" i="2"/>
  <c r="C71" i="2"/>
  <c r="L70" i="2"/>
  <c r="K70" i="2"/>
  <c r="J70" i="2"/>
  <c r="I70" i="2"/>
  <c r="H70" i="2"/>
  <c r="G70" i="2"/>
  <c r="F70" i="2"/>
  <c r="E70" i="2"/>
  <c r="D70" i="2"/>
  <c r="C70" i="2"/>
  <c r="J67" i="2"/>
  <c r="F66" i="2"/>
  <c r="F61" i="2"/>
  <c r="F54" i="2"/>
  <c r="F52" i="2"/>
  <c r="F51" i="2"/>
  <c r="F50" i="2"/>
  <c r="F49" i="2"/>
  <c r="L53" i="2"/>
  <c r="K53" i="2"/>
  <c r="J53" i="2"/>
  <c r="I53" i="2"/>
  <c r="H53" i="2"/>
  <c r="G53" i="2"/>
  <c r="F46" i="2"/>
  <c r="F45" i="2"/>
  <c r="F42" i="2"/>
  <c r="F41" i="2"/>
  <c r="F40" i="2"/>
  <c r="F39" i="2"/>
  <c r="F38" i="2"/>
  <c r="F37" i="2"/>
  <c r="L43" i="2"/>
  <c r="K43" i="2"/>
  <c r="J43" i="2"/>
  <c r="I43" i="2"/>
  <c r="H43" i="2"/>
  <c r="G43" i="2"/>
  <c r="F32" i="2"/>
  <c r="L33" i="2"/>
  <c r="K33" i="2"/>
  <c r="J33" i="2"/>
  <c r="I33" i="2"/>
  <c r="H33" i="2"/>
  <c r="G33" i="2"/>
  <c r="F31" i="2"/>
  <c r="F28" i="2"/>
  <c r="F27" i="2"/>
  <c r="F23" i="2"/>
  <c r="F22" i="2"/>
  <c r="F21" i="2"/>
  <c r="F20" i="2"/>
  <c r="L24" i="2"/>
  <c r="K24" i="2"/>
  <c r="J24" i="2"/>
  <c r="I24" i="2"/>
  <c r="H24" i="2"/>
  <c r="G24" i="2"/>
  <c r="F19" i="2"/>
  <c r="F15" i="2"/>
  <c r="F14" i="2"/>
  <c r="F13" i="2"/>
  <c r="F12" i="2"/>
  <c r="L16" i="2"/>
  <c r="K16" i="2"/>
  <c r="J16" i="2"/>
  <c r="I16" i="2"/>
  <c r="H16" i="2"/>
  <c r="G16" i="2"/>
  <c r="F11" i="2"/>
  <c r="L147" i="2"/>
  <c r="K147" i="2"/>
  <c r="J147" i="2"/>
  <c r="I147" i="2"/>
  <c r="H147" i="2"/>
  <c r="G147" i="2"/>
  <c r="L146" i="2"/>
  <c r="K146" i="2"/>
  <c r="J146" i="2"/>
  <c r="I146" i="2"/>
  <c r="H146" i="2"/>
  <c r="G146" i="2"/>
  <c r="L145" i="2"/>
  <c r="K145" i="2"/>
  <c r="J145" i="2"/>
  <c r="I145" i="2"/>
  <c r="H145" i="2"/>
  <c r="G145" i="2"/>
  <c r="L142" i="2"/>
  <c r="F142" i="2"/>
  <c r="L141" i="2"/>
  <c r="J140" i="2"/>
  <c r="G137" i="2" l="1"/>
  <c r="K137" i="2"/>
  <c r="J26" i="2"/>
  <c r="J29" i="2" s="1"/>
  <c r="K26" i="2"/>
  <c r="K29" i="2" s="1"/>
  <c r="G26" i="2"/>
  <c r="G29" i="2" s="1"/>
  <c r="H26" i="2"/>
  <c r="H29" i="2" s="1"/>
  <c r="L26" i="2"/>
  <c r="L29" i="2" s="1"/>
  <c r="L228" i="2"/>
  <c r="L243" i="2" s="1"/>
  <c r="L247" i="2" s="1"/>
  <c r="K228" i="2"/>
  <c r="K243" i="2" s="1"/>
  <c r="K247" i="2" s="1"/>
  <c r="J228" i="2"/>
  <c r="J243" i="2" s="1"/>
  <c r="J247" i="2" s="1"/>
  <c r="H228" i="2"/>
  <c r="H243" i="2" s="1"/>
  <c r="H247" i="2" s="1"/>
  <c r="I228" i="2"/>
  <c r="I243" i="2" s="1"/>
  <c r="I247" i="2" s="1"/>
  <c r="K198" i="2"/>
  <c r="F217" i="2"/>
  <c r="J133" i="2"/>
  <c r="H55" i="2"/>
  <c r="H57" i="2" s="1"/>
  <c r="L55" i="2"/>
  <c r="L57" i="2" s="1"/>
  <c r="G55" i="2"/>
  <c r="G57" i="2" s="1"/>
  <c r="K55" i="2"/>
  <c r="K57" i="2" s="1"/>
  <c r="H133" i="2"/>
  <c r="L133" i="2"/>
  <c r="J55" i="2"/>
  <c r="J57" i="2" s="1"/>
  <c r="I55" i="2"/>
  <c r="I57" i="2" s="1"/>
  <c r="I26" i="2"/>
  <c r="I29" i="2" s="1"/>
  <c r="F24" i="2"/>
  <c r="J257" i="2"/>
  <c r="G257" i="2"/>
  <c r="K257" i="2"/>
  <c r="F221" i="2"/>
  <c r="H257" i="2"/>
  <c r="L257" i="2"/>
  <c r="I257" i="2"/>
  <c r="F252" i="2"/>
  <c r="F255" i="2"/>
  <c r="F241" i="2"/>
  <c r="G217" i="2"/>
  <c r="G223" i="2" s="1"/>
  <c r="F231" i="2"/>
  <c r="F239" i="2" s="1"/>
  <c r="G133" i="2"/>
  <c r="I133" i="2"/>
  <c r="K133" i="2"/>
  <c r="F33" i="2"/>
  <c r="G135" i="2"/>
  <c r="G102" i="2"/>
  <c r="I135" i="2"/>
  <c r="I102" i="2"/>
  <c r="K135" i="2"/>
  <c r="K102" i="2"/>
  <c r="F16" i="2"/>
  <c r="F110" i="2"/>
  <c r="F124" i="2"/>
  <c r="H137" i="2"/>
  <c r="L137" i="2"/>
  <c r="H198" i="2"/>
  <c r="J198" i="2"/>
  <c r="L198" i="2"/>
  <c r="H135" i="2"/>
  <c r="H102" i="2"/>
  <c r="J135" i="2"/>
  <c r="J102" i="2"/>
  <c r="L135" i="2"/>
  <c r="L102" i="2"/>
  <c r="G200" i="2"/>
  <c r="G172" i="2"/>
  <c r="I200" i="2"/>
  <c r="I172" i="2"/>
  <c r="K200" i="2"/>
  <c r="K172" i="2"/>
  <c r="H200" i="2"/>
  <c r="H172" i="2"/>
  <c r="J200" i="2"/>
  <c r="J172" i="2"/>
  <c r="L200" i="2"/>
  <c r="L172" i="2"/>
  <c r="I137" i="2"/>
  <c r="F36" i="2"/>
  <c r="F43" i="2" s="1"/>
  <c r="F48" i="2"/>
  <c r="F53" i="2" s="1"/>
  <c r="J66" i="2"/>
  <c r="L68" i="2"/>
  <c r="G71" i="2"/>
  <c r="I71" i="2"/>
  <c r="K71" i="2"/>
  <c r="H72" i="2"/>
  <c r="J72" i="2"/>
  <c r="L72" i="2"/>
  <c r="G73" i="2"/>
  <c r="I73" i="2"/>
  <c r="K73" i="2"/>
  <c r="F75" i="2"/>
  <c r="F79" i="2" s="1"/>
  <c r="F89" i="2"/>
  <c r="F93" i="2" s="1"/>
  <c r="F149" i="2"/>
  <c r="F152" i="2" s="1"/>
  <c r="F162" i="2"/>
  <c r="F164" i="2" s="1"/>
  <c r="F177" i="2"/>
  <c r="F179" i="2" s="1"/>
  <c r="F188" i="2"/>
  <c r="F191" i="2" s="1"/>
  <c r="L67" i="2"/>
  <c r="F68" i="2"/>
  <c r="H71" i="2"/>
  <c r="J71" i="2"/>
  <c r="L71" i="2"/>
  <c r="G72" i="2"/>
  <c r="I72" i="2"/>
  <c r="K72" i="2"/>
  <c r="H73" i="2"/>
  <c r="J73" i="2"/>
  <c r="L73" i="2"/>
  <c r="J59" i="2" l="1"/>
  <c r="K59" i="2"/>
  <c r="G59" i="2"/>
  <c r="I59" i="2"/>
  <c r="L59" i="2"/>
  <c r="H59" i="2"/>
  <c r="G228" i="2"/>
  <c r="F26" i="2"/>
  <c r="F29" i="2" s="1"/>
  <c r="F55" i="2"/>
  <c r="F57" i="2" s="1"/>
  <c r="F257" i="2"/>
  <c r="F223" i="2"/>
  <c r="F198" i="2"/>
  <c r="F133" i="2"/>
  <c r="F200" i="2"/>
  <c r="F172" i="2"/>
  <c r="F135" i="2"/>
  <c r="F102" i="2"/>
  <c r="F137" i="2"/>
  <c r="F59" i="2" l="1"/>
  <c r="L60" i="2" s="1"/>
  <c r="F225" i="2"/>
  <c r="H60" i="2" l="1"/>
  <c r="K60" i="2"/>
  <c r="G60" i="2"/>
  <c r="J60" i="2"/>
  <c r="F60" i="2"/>
  <c r="I60" i="2"/>
  <c r="G243" i="2"/>
  <c r="F228" i="2"/>
  <c r="F243" i="2" l="1"/>
  <c r="F247" i="2" s="1"/>
  <c r="G247" i="2"/>
</calcChain>
</file>

<file path=xl/sharedStrings.xml><?xml version="1.0" encoding="utf-8"?>
<sst xmlns="http://schemas.openxmlformats.org/spreadsheetml/2006/main" count="254" uniqueCount="152">
  <si>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</si>
  <si>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</si>
  <si>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</si>
  <si>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</si>
  <si>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</si>
  <si>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</si>
  <si>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</si>
  <si>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</si>
  <si>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</si>
  <si>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</si>
  <si>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</si>
  <si>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</si>
  <si>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</si>
  <si>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</si>
  <si>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</si>
  <si>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</si>
  <si>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</si>
  <si>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</si>
  <si>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</si>
  <si>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</si>
  <si>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</si>
  <si>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</si>
  <si>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</si>
  <si>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</si>
  <si>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</si>
  <si>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</si>
  <si>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</si>
  <si>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</si>
  <si>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</si>
  <si>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</si>
  <si>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</si>
  <si>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</si>
  <si>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</si>
  <si>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</si>
  <si>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</si>
  <si>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</si>
  <si>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</si>
  <si>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</si>
  <si>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</si>
  <si>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</si>
  <si>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</si>
  <si>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</si>
  <si>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</si>
  <si>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</si>
  <si>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</si>
  <si>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</si>
  <si>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</si>
  <si>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</si>
  <si>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</si>
  <si>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</si>
  <si>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</si>
  <si>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</si>
  <si>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</si>
  <si>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</si>
  <si>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</si>
  <si>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</si>
  <si>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</si>
  <si>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</si>
  <si>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</si>
  <si>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</si>
  <si>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</si>
  <si>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</si>
  <si>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</si>
  <si>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</si>
  <si>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</si>
  <si>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</si>
  <si>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</si>
  <si>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</si>
  <si>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</si>
  <si>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</si>
  <si>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</si>
  <si>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</si>
  <si>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</si>
  <si>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</si>
  <si>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</si>
  <si>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</si>
  <si>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</si>
  <si>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</si>
  <si>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</si>
  <si>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</si>
  <si>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</si>
  <si>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</si>
  <si>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</si>
  <si>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</si>
  <si>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</si>
  <si>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</si>
  <si>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</si>
  <si>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</si>
  <si>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</si>
  <si>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</si>
  <si>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</si>
  <si>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</si>
  <si>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</si>
  <si>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</si>
  <si>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</si>
  <si>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</si>
  <si>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</si>
  <si>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</si>
  <si>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</si>
  <si>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</si>
  <si>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</si>
  <si>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</si>
  <si>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11-12</t>
  </si>
  <si>
    <t>Sch 21-22</t>
  </si>
  <si>
    <t>Sch 25</t>
  </si>
  <si>
    <t>Sch 31-32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</si>
  <si>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</si>
  <si>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</si>
  <si>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</si>
  <si>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</si>
  <si>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</si>
  <si>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</si>
  <si>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</si>
  <si>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</si>
  <si>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</si>
  <si>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</si>
  <si>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</si>
  <si>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</si>
  <si>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</si>
  <si>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</si>
  <si>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</si>
  <si>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</si>
  <si>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</si>
  <si>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</si>
  <si>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</si>
  <si>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</si>
  <si>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</si>
  <si>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</si>
  <si>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</si>
  <si>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</si>
  <si>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</si>
  <si>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</si>
  <si>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</si>
  <si>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</si>
  <si>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</si>
  <si>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</si>
  <si>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</si>
  <si>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</si>
  <si>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</si>
  <si>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</si>
  <si>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</si>
  <si>
    <t>Target Revenue Increase</t>
  </si>
  <si>
    <t>Load Factor Peak Credit Method</t>
  </si>
  <si>
    <t>AS FILED METHOD</t>
  </si>
  <si>
    <t>Revenue Related Expenses</t>
  </si>
  <si>
    <t>Tax Benefit of Interest</t>
  </si>
  <si>
    <t>Sch 1-2</t>
  </si>
  <si>
    <t>Scenario: Company Base Case UE-19_____</t>
  </si>
  <si>
    <t>For the Twelve Months Ended December 31, 2018</t>
  </si>
  <si>
    <t>Sch 41-48</t>
  </si>
  <si>
    <t>File:  WAElec COS Base Case UE-19____/ Sumcost Exhibits</t>
  </si>
  <si>
    <t>Return on Rate Base @ 7.52%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</si>
</sst>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000_);[Red]\(&quot;$&quot;#,##0.00000\)"/>
    <numFmt numFmtId="165" formatCode="mm/dd/yy"/>
    <numFmt numFmtId="166" formatCode="0.000000"/>
  </numFmts>
  <fonts count="5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7" fontId="3" fillId="0" borderId="0" xfId="0" applyNumberFormat="1" applyFont="1"/>
    <xf numFmtId="8" fontId="3" fillId="0" borderId="0" xfId="2" applyFont="1"/>
    <xf numFmtId="8" fontId="2" fillId="0" borderId="0" xfId="2" applyFont="1"/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37" fontId="2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37" fontId="2" fillId="0" borderId="0" xfId="0" applyNumberFormat="1" applyFont="1"/>
    <xf numFmtId="0" fontId="0" fillId="0" borderId="0" xfId="0"/>
    <xf numFmtId="37" fontId="2" fillId="0" borderId="0" xfId="0" applyNumberFormat="1" applyFont="1"/>
    <xf numFmtId="8" fontId="2" fillId="0" borderId="0" xfId="2" applyNumberFormat="1" applyFont="1"/>
    <xf numFmtId="164" fontId="2" fillId="0" borderId="0" xfId="2" applyNumberFormat="1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7" fontId="3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37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0" xfId="0" applyNumberFormat="1" applyFont="1"/>
    <xf numFmtId="166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2"/>
  <sheetViews>
    <sheetView tabSelected="1" topLeftCell="A97" zoomScaleNormal="100" workbookViewId="0">
      <selection activeCell="F129" sqref="F129:G129"/>
    </sheetView>
  </sheetViews>
  <sheetFormatPr defaultRowHeight="13.2"/>
  <cols>
    <col min="1" max="1" width="5.109375" customWidth="1"/>
    <col min="2" max="2" width="22.5546875" customWidth="1"/>
    <col min="3" max="3" width="3" customWidth="1"/>
    <col min="4" max="4" width="3.5546875" customWidth="1"/>
    <col min="5" max="5" width="3" customWidth="1"/>
    <col min="6" max="6" width="12.109375" customWidth="1"/>
    <col min="7" max="7" width="11.5546875" customWidth="1"/>
    <col min="8" max="8" width="11.44140625" customWidth="1"/>
    <col min="9" max="9" width="10.6640625" customWidth="1"/>
    <col min="10" max="10" width="11" customWidth="1"/>
    <col min="11" max="11" width="10.88671875" customWidth="1"/>
    <col min="12" max="12" width="10.6640625" customWidth="1"/>
    <col min="13" max="13" width="9.88671875" customWidth="1"/>
  </cols>
  <sheetData>
    <row r="1" spans="1:12" ht="30" customHeight="1">
      <c r="L1" s="1"/>
    </row>
    <row r="2" spans="1:12" ht="13.8">
      <c r="A2" s="2"/>
      <c r="B2" s="39" t="s">
        <v>0</v>
      </c>
      <c r="C2" s="32"/>
      <c r="D2" s="32"/>
      <c r="E2" s="30"/>
      <c r="F2" s="32" t="s">
        <v>1</v>
      </c>
      <c r="G2" s="32"/>
      <c r="H2" s="32"/>
      <c r="I2" s="30"/>
      <c r="J2" s="31" t="s">
        <v>92</v>
      </c>
      <c r="K2" s="32"/>
      <c r="L2" s="34"/>
    </row>
    <row r="3" spans="1:12" ht="13.8">
      <c r="A3" s="2"/>
      <c r="B3" s="51" t="s">
        <v>147</v>
      </c>
      <c r="C3" s="32"/>
      <c r="D3" s="32"/>
      <c r="E3" s="30"/>
      <c r="F3" s="32" t="s">
        <v>2</v>
      </c>
      <c r="G3" s="32"/>
      <c r="H3" s="32"/>
      <c r="I3" s="30"/>
      <c r="J3" s="31" t="s">
        <v>3</v>
      </c>
      <c r="K3" s="32"/>
      <c r="L3" s="38">
        <v>43585</v>
      </c>
    </row>
    <row r="4" spans="1:12" ht="13.8">
      <c r="A4" s="2"/>
      <c r="B4" s="37" t="s">
        <v>142</v>
      </c>
      <c r="C4" s="32"/>
      <c r="D4" s="32"/>
      <c r="E4" s="30"/>
      <c r="F4" s="32" t="s">
        <v>148</v>
      </c>
      <c r="G4" s="32"/>
      <c r="H4" s="32"/>
      <c r="I4" s="32"/>
      <c r="J4" s="32"/>
      <c r="K4" s="32"/>
      <c r="L4" s="35" t="s">
        <v>15</v>
      </c>
    </row>
    <row r="5" spans="1:12" ht="13.8">
      <c r="A5" s="2"/>
      <c r="B5" s="37" t="s">
        <v>143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30" customHeight="1">
      <c r="A6" s="2"/>
      <c r="B6" s="33" t="s">
        <v>4</v>
      </c>
      <c r="C6" s="33" t="s">
        <v>5</v>
      </c>
      <c r="D6" s="33" t="s">
        <v>6</v>
      </c>
      <c r="E6" s="33" t="s">
        <v>7</v>
      </c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</row>
    <row r="7" spans="1:12" ht="13.8">
      <c r="A7" s="2"/>
      <c r="B7" s="36" t="s">
        <v>15</v>
      </c>
      <c r="C7" s="36" t="s">
        <v>15</v>
      </c>
      <c r="D7" s="33" t="s">
        <v>15</v>
      </c>
      <c r="E7" s="33" t="s">
        <v>15</v>
      </c>
      <c r="F7" s="33" t="s">
        <v>15</v>
      </c>
      <c r="G7" s="33" t="s">
        <v>93</v>
      </c>
      <c r="H7" s="33" t="s">
        <v>94</v>
      </c>
      <c r="I7" s="33" t="s">
        <v>95</v>
      </c>
      <c r="J7" s="33" t="s">
        <v>96</v>
      </c>
      <c r="K7" s="33" t="s">
        <v>97</v>
      </c>
      <c r="L7" s="33" t="s">
        <v>98</v>
      </c>
    </row>
    <row r="8" spans="1:12" ht="13.8">
      <c r="A8" s="2"/>
      <c r="B8" s="36" t="s">
        <v>15</v>
      </c>
      <c r="C8" s="36" t="s">
        <v>15</v>
      </c>
      <c r="D8" s="33" t="s">
        <v>15</v>
      </c>
      <c r="E8" s="33" t="s">
        <v>15</v>
      </c>
      <c r="F8" s="33" t="s">
        <v>16</v>
      </c>
      <c r="G8" s="33" t="s">
        <v>99</v>
      </c>
      <c r="H8" s="33" t="s">
        <v>99</v>
      </c>
      <c r="I8" s="33" t="s">
        <v>99</v>
      </c>
      <c r="J8" s="33" t="s">
        <v>100</v>
      </c>
      <c r="K8" s="33" t="s">
        <v>99</v>
      </c>
      <c r="L8" s="33" t="s">
        <v>101</v>
      </c>
    </row>
    <row r="9" spans="1:12" ht="13.8">
      <c r="A9" s="2"/>
      <c r="B9" s="36" t="s">
        <v>17</v>
      </c>
      <c r="C9" s="33" t="s">
        <v>15</v>
      </c>
      <c r="D9" s="33" t="s">
        <v>15</v>
      </c>
      <c r="E9" s="33" t="s">
        <v>15</v>
      </c>
      <c r="F9" s="33" t="s">
        <v>18</v>
      </c>
      <c r="G9" s="33" t="s">
        <v>146</v>
      </c>
      <c r="H9" s="33" t="s">
        <v>102</v>
      </c>
      <c r="I9" s="33" t="s">
        <v>103</v>
      </c>
      <c r="J9" s="33" t="s">
        <v>104</v>
      </c>
      <c r="K9" s="33" t="s">
        <v>105</v>
      </c>
      <c r="L9" s="33" t="s">
        <v>149</v>
      </c>
    </row>
    <row r="10" spans="1:12" ht="13.8">
      <c r="A10" s="2"/>
      <c r="B10" s="9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3.8">
      <c r="A11" s="2">
        <v>1</v>
      </c>
      <c r="B11" s="9" t="s">
        <v>20</v>
      </c>
      <c r="C11" s="9"/>
      <c r="D11" s="5"/>
      <c r="E11" s="4"/>
      <c r="F11" s="10">
        <f>SUM(G11:Q11)</f>
        <v>924089999.99999976</v>
      </c>
      <c r="G11" s="40">
        <v>413757501.95532084</v>
      </c>
      <c r="H11" s="40">
        <v>101030984.57406582</v>
      </c>
      <c r="I11" s="40">
        <v>218372271.16286302</v>
      </c>
      <c r="J11" s="40">
        <v>166779892.71973532</v>
      </c>
      <c r="K11" s="40">
        <v>21909069.050737169</v>
      </c>
      <c r="L11" s="40">
        <v>2240280.5372776971</v>
      </c>
    </row>
    <row r="12" spans="1:12" ht="13.8">
      <c r="A12" s="2">
        <v>2</v>
      </c>
      <c r="B12" s="9" t="s">
        <v>21</v>
      </c>
      <c r="C12" s="9"/>
      <c r="D12" s="5"/>
      <c r="E12" s="4"/>
      <c r="F12" s="10">
        <f>SUM(G12:Q12)</f>
        <v>513069999.99999994</v>
      </c>
      <c r="G12" s="40">
        <v>229724985.15103129</v>
      </c>
      <c r="H12" s="40">
        <v>56094067.953787997</v>
      </c>
      <c r="I12" s="40">
        <v>121243884.43282595</v>
      </c>
      <c r="J12" s="40">
        <v>92598945.511491969</v>
      </c>
      <c r="K12" s="40">
        <v>12164276.269477777</v>
      </c>
      <c r="L12" s="40">
        <v>1243840.6813850037</v>
      </c>
    </row>
    <row r="13" spans="1:12" ht="13.8">
      <c r="A13" s="2">
        <v>3</v>
      </c>
      <c r="B13" s="9" t="s">
        <v>22</v>
      </c>
      <c r="C13" s="9"/>
      <c r="D13" s="5"/>
      <c r="E13" s="4"/>
      <c r="F13" s="10">
        <f>SUM(G13:Q13)</f>
        <v>1179545999.9999998</v>
      </c>
      <c r="G13" s="40">
        <v>637293008.61118972</v>
      </c>
      <c r="H13" s="40">
        <v>150828350.67390868</v>
      </c>
      <c r="I13" s="40">
        <v>268633585.86655587</v>
      </c>
      <c r="J13" s="40">
        <v>38151860.760663383</v>
      </c>
      <c r="K13" s="40">
        <v>35666860.066675767</v>
      </c>
      <c r="L13" s="40">
        <v>48972334.021006599</v>
      </c>
    </row>
    <row r="14" spans="1:12" ht="13.8">
      <c r="A14" s="2">
        <v>4</v>
      </c>
      <c r="B14" s="9" t="s">
        <v>23</v>
      </c>
      <c r="C14" s="9"/>
      <c r="D14" s="5"/>
      <c r="E14" s="4"/>
      <c r="F14" s="10">
        <f>SUM(G14:Q14)</f>
        <v>187386000.00000003</v>
      </c>
      <c r="G14" s="40">
        <v>89573296.780880898</v>
      </c>
      <c r="H14" s="40">
        <v>21513740.995683294</v>
      </c>
      <c r="I14" s="40">
        <v>43420975.166284442</v>
      </c>
      <c r="J14" s="40">
        <v>25554986.333760545</v>
      </c>
      <c r="K14" s="40">
        <v>4769113.1967495317</v>
      </c>
      <c r="L14" s="40">
        <v>2553887.5266413139</v>
      </c>
    </row>
    <row r="15" spans="1:12" ht="13.8">
      <c r="A15" s="2">
        <v>5</v>
      </c>
      <c r="B15" s="9" t="s">
        <v>24</v>
      </c>
      <c r="C15" s="9"/>
      <c r="D15" s="5"/>
      <c r="E15" s="4"/>
      <c r="F15" s="10">
        <f>SUM(G15:Q15)</f>
        <v>287021000</v>
      </c>
      <c r="G15" s="40">
        <v>153438038.46370995</v>
      </c>
      <c r="H15" s="40">
        <v>33744674.123570561</v>
      </c>
      <c r="I15" s="40">
        <v>57473267.506871022</v>
      </c>
      <c r="J15" s="40">
        <v>31462516.682485055</v>
      </c>
      <c r="K15" s="40">
        <v>6793284.2743280679</v>
      </c>
      <c r="L15" s="40">
        <v>4109218.9490353619</v>
      </c>
    </row>
    <row r="16" spans="1:12" ht="13.8">
      <c r="A16" s="2">
        <v>6</v>
      </c>
      <c r="B16" s="9" t="s">
        <v>25</v>
      </c>
      <c r="C16" s="9"/>
      <c r="D16" s="9"/>
      <c r="E16" s="2"/>
      <c r="F16" s="11">
        <f t="shared" ref="F16:L16" si="0">SUM(F11:F15)</f>
        <v>3091112999.9999995</v>
      </c>
      <c r="G16" s="11">
        <f t="shared" si="0"/>
        <v>1523786830.9621325</v>
      </c>
      <c r="H16" s="11">
        <f t="shared" si="0"/>
        <v>363211818.32101637</v>
      </c>
      <c r="I16" s="11">
        <f t="shared" si="0"/>
        <v>709143984.13540018</v>
      </c>
      <c r="J16" s="11">
        <f t="shared" si="0"/>
        <v>354548202.00813627</v>
      </c>
      <c r="K16" s="11">
        <f t="shared" si="0"/>
        <v>81302602.857968315</v>
      </c>
      <c r="L16" s="11">
        <f t="shared" si="0"/>
        <v>59119561.715345979</v>
      </c>
    </row>
    <row r="17" spans="1:12" ht="13.8">
      <c r="A17" s="2"/>
      <c r="B17" s="9"/>
      <c r="C17" s="9"/>
      <c r="D17" s="9"/>
      <c r="E17" s="2"/>
      <c r="F17" s="9"/>
      <c r="G17" s="9"/>
      <c r="H17" s="9"/>
      <c r="I17" s="9"/>
      <c r="J17" s="9"/>
      <c r="K17" s="9"/>
      <c r="L17" s="9"/>
    </row>
    <row r="18" spans="1:12" ht="13.8">
      <c r="A18" s="2"/>
      <c r="B18" s="9" t="s">
        <v>26</v>
      </c>
      <c r="C18" s="9"/>
      <c r="D18" s="9"/>
      <c r="E18" s="2"/>
      <c r="F18" s="9"/>
      <c r="G18" s="9"/>
      <c r="H18" s="9"/>
      <c r="I18" s="9"/>
      <c r="J18" s="9"/>
      <c r="K18" s="9"/>
      <c r="L18" s="9"/>
    </row>
    <row r="19" spans="1:12" ht="13.8">
      <c r="A19" s="2">
        <v>7</v>
      </c>
      <c r="B19" s="9" t="s">
        <v>20</v>
      </c>
      <c r="C19" s="9"/>
      <c r="D19" s="5"/>
      <c r="E19" s="4"/>
      <c r="F19" s="10">
        <f>SUM(G19:Q19)</f>
        <v>-366301000</v>
      </c>
      <c r="G19" s="41">
        <v>-164009768.2300815</v>
      </c>
      <c r="H19" s="41">
        <v>-40047777.468065761</v>
      </c>
      <c r="I19" s="41">
        <v>-86560812.582354426</v>
      </c>
      <c r="J19" s="41">
        <v>-66110055.820463128</v>
      </c>
      <c r="K19" s="41">
        <v>-8684558.7576470654</v>
      </c>
      <c r="L19" s="41">
        <v>-888027.14138813072</v>
      </c>
    </row>
    <row r="20" spans="1:12" ht="13.8">
      <c r="A20" s="2">
        <v>8</v>
      </c>
      <c r="B20" s="9" t="s">
        <v>21</v>
      </c>
      <c r="C20" s="9"/>
      <c r="D20" s="5"/>
      <c r="E20" s="4"/>
      <c r="F20" s="10">
        <f>SUM(G20:Q20)</f>
        <v>-142967000.00000003</v>
      </c>
      <c r="G20" s="41">
        <v>-64012887.037027083</v>
      </c>
      <c r="H20" s="41">
        <v>-15630616.900518855</v>
      </c>
      <c r="I20" s="41">
        <v>-33784618.913029082</v>
      </c>
      <c r="J20" s="41">
        <v>-25802704.198143471</v>
      </c>
      <c r="K20" s="41">
        <v>-3389576.6375317774</v>
      </c>
      <c r="L20" s="41">
        <v>-346596.31374972186</v>
      </c>
    </row>
    <row r="21" spans="1:12" ht="13.8">
      <c r="A21" s="2">
        <v>9</v>
      </c>
      <c r="B21" s="9" t="s">
        <v>22</v>
      </c>
      <c r="C21" s="9"/>
      <c r="D21" s="5"/>
      <c r="E21" s="4"/>
      <c r="F21" s="10">
        <f>SUM(G21:Q21)</f>
        <v>-349610999.99999994</v>
      </c>
      <c r="G21" s="41">
        <v>-192616594.20078352</v>
      </c>
      <c r="H21" s="41">
        <v>-44504781.159393363</v>
      </c>
      <c r="I21" s="41">
        <v>-77193234.28122285</v>
      </c>
      <c r="J21" s="41">
        <v>-10982487.236342929</v>
      </c>
      <c r="K21" s="41">
        <v>-10317902.026525486</v>
      </c>
      <c r="L21" s="41">
        <v>-13996001.095731817</v>
      </c>
    </row>
    <row r="22" spans="1:12" ht="13.8">
      <c r="A22" s="2">
        <v>10</v>
      </c>
      <c r="B22" s="9" t="s">
        <v>23</v>
      </c>
      <c r="C22" s="9"/>
      <c r="D22" s="5"/>
      <c r="E22" s="4"/>
      <c r="F22" s="10">
        <f>SUM(G22:Q22)</f>
        <v>-49015000.000000007</v>
      </c>
      <c r="G22" s="41">
        <v>-23882958.230048198</v>
      </c>
      <c r="H22" s="41">
        <v>-5684670.9295670046</v>
      </c>
      <c r="I22" s="41">
        <v>-11205658.226913322</v>
      </c>
      <c r="J22" s="41">
        <v>-6229345.1710711708</v>
      </c>
      <c r="K22" s="41">
        <v>-1255372.4874381842</v>
      </c>
      <c r="L22" s="41">
        <v>-756994.95496212528</v>
      </c>
    </row>
    <row r="23" spans="1:12" ht="13.8">
      <c r="A23" s="2">
        <v>11</v>
      </c>
      <c r="B23" s="9" t="s">
        <v>24</v>
      </c>
      <c r="C23" s="9"/>
      <c r="D23" s="5"/>
      <c r="E23" s="4"/>
      <c r="F23" s="10">
        <f>SUM(G23:Q23)</f>
        <v>-97402000.000000015</v>
      </c>
      <c r="G23" s="41">
        <v>-51891982.194425508</v>
      </c>
      <c r="H23" s="41">
        <v>-11445879.546527607</v>
      </c>
      <c r="I23" s="41">
        <v>-19612467.349002864</v>
      </c>
      <c r="J23" s="41">
        <v>-10737806.658489715</v>
      </c>
      <c r="K23" s="41">
        <v>-2313054.2356808074</v>
      </c>
      <c r="L23" s="41">
        <v>-1400810.0158735039</v>
      </c>
    </row>
    <row r="24" spans="1:12" ht="13.8">
      <c r="A24" s="2">
        <v>12</v>
      </c>
      <c r="B24" s="9" t="s">
        <v>27</v>
      </c>
      <c r="C24" s="9"/>
      <c r="D24" s="9"/>
      <c r="E24" s="2"/>
      <c r="F24" s="11">
        <f t="shared" ref="F24:L24" si="1">SUM(F19:F23)</f>
        <v>-1005296000</v>
      </c>
      <c r="G24" s="11">
        <f t="shared" si="1"/>
        <v>-496414189.89236581</v>
      </c>
      <c r="H24" s="11">
        <f t="shared" si="1"/>
        <v>-117313726.00407259</v>
      </c>
      <c r="I24" s="11">
        <f t="shared" si="1"/>
        <v>-228356791.35252255</v>
      </c>
      <c r="J24" s="11">
        <f t="shared" si="1"/>
        <v>-119862399.08451043</v>
      </c>
      <c r="K24" s="11">
        <f t="shared" si="1"/>
        <v>-25960464.14482332</v>
      </c>
      <c r="L24" s="11">
        <f t="shared" si="1"/>
        <v>-17388429.5217053</v>
      </c>
    </row>
    <row r="25" spans="1:12" ht="13.8">
      <c r="A25" s="2"/>
      <c r="B25" s="9"/>
      <c r="C25" s="9"/>
      <c r="D25" s="9"/>
      <c r="E25" s="2"/>
      <c r="F25" s="9"/>
      <c r="G25" s="10"/>
      <c r="H25" s="9"/>
      <c r="I25" s="9"/>
      <c r="J25" s="9"/>
      <c r="K25" s="9"/>
      <c r="L25" s="9"/>
    </row>
    <row r="26" spans="1:12" ht="13.8">
      <c r="A26" s="2">
        <v>13</v>
      </c>
      <c r="B26" s="9" t="s">
        <v>28</v>
      </c>
      <c r="C26" s="9"/>
      <c r="D26" s="9"/>
      <c r="E26" s="2"/>
      <c r="F26" s="10">
        <f>F16+F24</f>
        <v>2085816999.9999995</v>
      </c>
      <c r="G26" s="10">
        <f>G16+G24</f>
        <v>1027372641.0697666</v>
      </c>
      <c r="H26" s="10">
        <f t="shared" ref="H26:L26" si="2">H16+H24</f>
        <v>245898092.31694376</v>
      </c>
      <c r="I26" s="10">
        <f t="shared" si="2"/>
        <v>480787192.78287762</v>
      </c>
      <c r="J26" s="10">
        <f t="shared" si="2"/>
        <v>234685802.92362583</v>
      </c>
      <c r="K26" s="10">
        <f t="shared" si="2"/>
        <v>55342138.713144995</v>
      </c>
      <c r="L26" s="10">
        <f t="shared" si="2"/>
        <v>41731132.193640679</v>
      </c>
    </row>
    <row r="27" spans="1:12" ht="13.8">
      <c r="A27" s="2">
        <v>14</v>
      </c>
      <c r="B27" s="9" t="s">
        <v>29</v>
      </c>
      <c r="C27" s="5"/>
      <c r="D27" s="5"/>
      <c r="E27" s="4"/>
      <c r="F27" s="10">
        <f>SUM(G27:Q27)</f>
        <v>-412182000</v>
      </c>
      <c r="G27" s="42">
        <v>-203722976.68859088</v>
      </c>
      <c r="H27" s="42">
        <v>-48423876.523329973</v>
      </c>
      <c r="I27" s="42">
        <v>-94157383.855478898</v>
      </c>
      <c r="J27" s="42">
        <v>-47279897.889502682</v>
      </c>
      <c r="K27" s="42">
        <v>-10801218.92445896</v>
      </c>
      <c r="L27" s="42">
        <v>-7796646.118638589</v>
      </c>
    </row>
    <row r="28" spans="1:12" ht="13.8">
      <c r="A28" s="2">
        <v>15</v>
      </c>
      <c r="B28" s="9" t="s">
        <v>30</v>
      </c>
      <c r="C28" s="9"/>
      <c r="D28" s="5"/>
      <c r="E28" s="4"/>
      <c r="F28" s="10">
        <f>SUM(G28:Q28)</f>
        <v>34663000.00000003</v>
      </c>
      <c r="G28" s="42">
        <v>16528796.356365353</v>
      </c>
      <c r="H28" s="42">
        <v>4127182.9506290406</v>
      </c>
      <c r="I28" s="42">
        <v>8506600.7982221246</v>
      </c>
      <c r="J28" s="42">
        <v>3628908.1843541786</v>
      </c>
      <c r="K28" s="42">
        <v>984734.83831494115</v>
      </c>
      <c r="L28" s="42">
        <v>886776.8721143892</v>
      </c>
    </row>
    <row r="29" spans="1:12" ht="13.8">
      <c r="A29" s="2">
        <v>16</v>
      </c>
      <c r="B29" s="9" t="s">
        <v>31</v>
      </c>
      <c r="C29" s="9"/>
      <c r="D29" s="9"/>
      <c r="E29" s="2"/>
      <c r="F29" s="11">
        <f t="shared" ref="F29:L29" si="3">SUM(F26:F28)</f>
        <v>1708297999.9999995</v>
      </c>
      <c r="G29" s="11">
        <f t="shared" si="3"/>
        <v>840178460.73754108</v>
      </c>
      <c r="H29" s="11">
        <f t="shared" si="3"/>
        <v>201601398.74424285</v>
      </c>
      <c r="I29" s="11">
        <f t="shared" si="3"/>
        <v>395136409.72562087</v>
      </c>
      <c r="J29" s="11">
        <f t="shared" si="3"/>
        <v>191034813.21847734</v>
      </c>
      <c r="K29" s="11">
        <f t="shared" si="3"/>
        <v>45525654.62700098</v>
      </c>
      <c r="L29" s="11">
        <f t="shared" si="3"/>
        <v>34821262.947116479</v>
      </c>
    </row>
    <row r="30" spans="1:12" ht="13.8">
      <c r="A30" s="2"/>
      <c r="B30" s="9"/>
      <c r="C30" s="9"/>
      <c r="D30" s="9"/>
      <c r="E30" s="2"/>
      <c r="F30" s="9"/>
      <c r="G30" s="10"/>
      <c r="H30" s="9"/>
      <c r="I30" s="9"/>
      <c r="J30" s="9"/>
      <c r="K30" s="9"/>
      <c r="L30" s="9"/>
    </row>
    <row r="31" spans="1:12" ht="13.8">
      <c r="A31" s="2">
        <v>17</v>
      </c>
      <c r="B31" s="9" t="s">
        <v>32</v>
      </c>
      <c r="C31" s="9"/>
      <c r="D31" s="5"/>
      <c r="E31" s="4"/>
      <c r="F31" s="10">
        <f>SUM(G31:Q31)</f>
        <v>502019000</v>
      </c>
      <c r="G31" s="43">
        <v>216074000</v>
      </c>
      <c r="H31" s="43">
        <v>75061000</v>
      </c>
      <c r="I31" s="43">
        <v>125677000</v>
      </c>
      <c r="J31" s="43">
        <v>66744000</v>
      </c>
      <c r="K31" s="43">
        <v>12039000</v>
      </c>
      <c r="L31" s="43">
        <v>6424000</v>
      </c>
    </row>
    <row r="32" spans="1:12" ht="13.8">
      <c r="A32" s="2">
        <v>18</v>
      </c>
      <c r="B32" s="9" t="s">
        <v>33</v>
      </c>
      <c r="C32" s="9"/>
      <c r="D32" s="5"/>
      <c r="E32" s="4"/>
      <c r="F32" s="10">
        <f>SUM(G32:Q32)</f>
        <v>48575000</v>
      </c>
      <c r="G32" s="43">
        <v>22107482.177800715</v>
      </c>
      <c r="H32" s="43">
        <v>5382483.3241989315</v>
      </c>
      <c r="I32" s="43">
        <v>11445623.433065325</v>
      </c>
      <c r="J32" s="43">
        <v>8193389.8605769575</v>
      </c>
      <c r="K32" s="43">
        <v>1176928.86292959</v>
      </c>
      <c r="L32" s="43">
        <v>269092.34142848384</v>
      </c>
    </row>
    <row r="33" spans="1:12" ht="13.8">
      <c r="A33" s="2">
        <v>19</v>
      </c>
      <c r="B33" s="9" t="s">
        <v>34</v>
      </c>
      <c r="C33" s="9"/>
      <c r="D33" s="9"/>
      <c r="E33" s="2"/>
      <c r="F33" s="11">
        <f t="shared" ref="F33:L33" si="4">SUM(F31:F32)</f>
        <v>550594000</v>
      </c>
      <c r="G33" s="11">
        <f t="shared" si="4"/>
        <v>238181482.17780071</v>
      </c>
      <c r="H33" s="11">
        <f t="shared" si="4"/>
        <v>80443483.324198931</v>
      </c>
      <c r="I33" s="11">
        <f t="shared" si="4"/>
        <v>137122623.43306533</v>
      </c>
      <c r="J33" s="11">
        <f t="shared" si="4"/>
        <v>74937389.860576957</v>
      </c>
      <c r="K33" s="11">
        <f t="shared" si="4"/>
        <v>13215928.86292959</v>
      </c>
      <c r="L33" s="11">
        <f t="shared" si="4"/>
        <v>6693092.3414284838</v>
      </c>
    </row>
    <row r="34" spans="1:12" ht="13.8">
      <c r="A34" s="2"/>
      <c r="B34" s="9"/>
      <c r="C34" s="9"/>
      <c r="D34" s="9"/>
      <c r="E34" s="2"/>
      <c r="F34" s="9"/>
      <c r="G34" s="10"/>
      <c r="H34" s="9"/>
      <c r="I34" s="9"/>
      <c r="J34" s="9"/>
      <c r="K34" s="9"/>
      <c r="L34" s="9"/>
    </row>
    <row r="35" spans="1:12" ht="13.8">
      <c r="A35" s="2"/>
      <c r="B35" s="9" t="s">
        <v>35</v>
      </c>
      <c r="C35" s="9"/>
      <c r="D35" s="9"/>
      <c r="E35" s="2"/>
      <c r="F35" s="9"/>
      <c r="G35" s="10"/>
      <c r="H35" s="9"/>
      <c r="I35" s="9"/>
      <c r="J35" s="9"/>
      <c r="K35" s="9"/>
      <c r="L35" s="9"/>
    </row>
    <row r="36" spans="1:12" ht="13.8">
      <c r="A36" s="2">
        <v>20</v>
      </c>
      <c r="B36" s="9" t="s">
        <v>36</v>
      </c>
      <c r="C36" s="9"/>
      <c r="D36" s="5"/>
      <c r="E36" s="4"/>
      <c r="F36" s="10">
        <f t="shared" ref="F36:F42" si="5">SUM(G36:Q36)</f>
        <v>186993000</v>
      </c>
      <c r="G36" s="44">
        <v>83725347.707616478</v>
      </c>
      <c r="H36" s="44">
        <v>20443990.194091801</v>
      </c>
      <c r="I36" s="44">
        <v>44188429.80830574</v>
      </c>
      <c r="J36" s="44">
        <v>33748522.84879338</v>
      </c>
      <c r="K36" s="44">
        <v>4433380.4597003488</v>
      </c>
      <c r="L36" s="44">
        <v>453328.98149224475</v>
      </c>
    </row>
    <row r="37" spans="1:12" ht="13.8">
      <c r="A37" s="2">
        <v>21</v>
      </c>
      <c r="B37" s="9" t="s">
        <v>37</v>
      </c>
      <c r="C37" s="9"/>
      <c r="D37" s="5"/>
      <c r="E37" s="4"/>
      <c r="F37" s="10">
        <f t="shared" si="5"/>
        <v>20551999.999999996</v>
      </c>
      <c r="G37" s="44">
        <v>9202073.5861071497</v>
      </c>
      <c r="H37" s="44">
        <v>2246955.1612572377</v>
      </c>
      <c r="I37" s="44">
        <v>4856655.6471113861</v>
      </c>
      <c r="J37" s="44">
        <v>3709227.8405523277</v>
      </c>
      <c r="K37" s="44">
        <v>487263.34786736162</v>
      </c>
      <c r="L37" s="44">
        <v>49824.417104536595</v>
      </c>
    </row>
    <row r="38" spans="1:12" ht="13.8">
      <c r="A38" s="2">
        <v>22</v>
      </c>
      <c r="B38" s="9" t="s">
        <v>38</v>
      </c>
      <c r="C38" s="9"/>
      <c r="D38" s="5"/>
      <c r="E38" s="4"/>
      <c r="F38" s="10">
        <f t="shared" si="5"/>
        <v>24743000.000000004</v>
      </c>
      <c r="G38" s="44">
        <v>13834291.447943598</v>
      </c>
      <c r="H38" s="44">
        <v>3548075.0322315693</v>
      </c>
      <c r="I38" s="44">
        <v>5285091.2703318074</v>
      </c>
      <c r="J38" s="44">
        <v>929403.64054087177</v>
      </c>
      <c r="K38" s="44">
        <v>768319.65664371464</v>
      </c>
      <c r="L38" s="44">
        <v>377818.95230844157</v>
      </c>
    </row>
    <row r="39" spans="1:12" ht="13.8">
      <c r="A39" s="2">
        <v>23</v>
      </c>
      <c r="B39" s="9" t="s">
        <v>39</v>
      </c>
      <c r="C39" s="9"/>
      <c r="D39" s="5"/>
      <c r="E39" s="4"/>
      <c r="F39" s="10">
        <f t="shared" si="5"/>
        <v>12483999.999999998</v>
      </c>
      <c r="G39" s="44">
        <v>9742997.495040834</v>
      </c>
      <c r="H39" s="44">
        <v>1624356.1372871809</v>
      </c>
      <c r="I39" s="44">
        <v>572483.00261798769</v>
      </c>
      <c r="J39" s="44">
        <v>357772.67507501721</v>
      </c>
      <c r="K39" s="44">
        <v>148527.63089746932</v>
      </c>
      <c r="L39" s="44">
        <v>37863.059081510175</v>
      </c>
    </row>
    <row r="40" spans="1:12" ht="13.8">
      <c r="A40" s="2">
        <v>24</v>
      </c>
      <c r="B40" s="9" t="s">
        <v>40</v>
      </c>
      <c r="C40" s="9"/>
      <c r="D40" s="5"/>
      <c r="E40" s="4"/>
      <c r="F40" s="10">
        <f t="shared" si="5"/>
        <v>1591000.0000000002</v>
      </c>
      <c r="G40" s="44">
        <v>1357833.4071477167</v>
      </c>
      <c r="H40" s="44">
        <v>202942.4402804265</v>
      </c>
      <c r="I40" s="44">
        <v>11955.660255093275</v>
      </c>
      <c r="J40" s="44">
        <v>144.80898013804992</v>
      </c>
      <c r="K40" s="44">
        <v>15449.439236032676</v>
      </c>
      <c r="L40" s="44">
        <v>2674.2441005928999</v>
      </c>
    </row>
    <row r="41" spans="1:12" ht="13.8">
      <c r="A41" s="2">
        <v>25</v>
      </c>
      <c r="B41" s="9" t="s">
        <v>41</v>
      </c>
      <c r="C41" s="9"/>
      <c r="D41" s="5"/>
      <c r="E41" s="4"/>
      <c r="F41" s="10">
        <f t="shared" si="5"/>
        <v>58999.999999999993</v>
      </c>
      <c r="G41" s="44">
        <v>24959.524450830428</v>
      </c>
      <c r="H41" s="44">
        <v>6509.2677133112493</v>
      </c>
      <c r="I41" s="44">
        <v>14336.535755008408</v>
      </c>
      <c r="J41" s="44">
        <v>11467.104553743911</v>
      </c>
      <c r="K41" s="44">
        <v>1532.6799277748275</v>
      </c>
      <c r="L41" s="44">
        <v>194.88759933116873</v>
      </c>
    </row>
    <row r="42" spans="1:12" ht="13.8">
      <c r="A42" s="2">
        <v>26</v>
      </c>
      <c r="B42" s="9" t="s">
        <v>42</v>
      </c>
      <c r="C42" s="9"/>
      <c r="D42" s="5"/>
      <c r="E42" s="4"/>
      <c r="F42" s="10">
        <f t="shared" si="5"/>
        <v>55014000.000000007</v>
      </c>
      <c r="G42" s="44">
        <v>29143870.413422029</v>
      </c>
      <c r="H42" s="44">
        <v>6621161.5178174814</v>
      </c>
      <c r="I42" s="44">
        <v>11099962.463310225</v>
      </c>
      <c r="J42" s="44">
        <v>6318078.5657753749</v>
      </c>
      <c r="K42" s="44">
        <v>1314982.6991377107</v>
      </c>
      <c r="L42" s="44">
        <v>515944.34053719387</v>
      </c>
    </row>
    <row r="43" spans="1:12" ht="13.8">
      <c r="A43" s="2">
        <v>27</v>
      </c>
      <c r="B43" s="9" t="s">
        <v>43</v>
      </c>
      <c r="C43" s="9"/>
      <c r="D43" s="9"/>
      <c r="E43" s="2"/>
      <c r="F43" s="11">
        <f t="shared" ref="F43:L43" si="6">SUM(F36:F42)</f>
        <v>301436000</v>
      </c>
      <c r="G43" s="11">
        <f t="shared" si="6"/>
        <v>147031373.58172864</v>
      </c>
      <c r="H43" s="11">
        <f t="shared" si="6"/>
        <v>34693989.750679009</v>
      </c>
      <c r="I43" s="11">
        <f t="shared" si="6"/>
        <v>66028914.387687251</v>
      </c>
      <c r="J43" s="11">
        <f t="shared" si="6"/>
        <v>45074617.484270856</v>
      </c>
      <c r="K43" s="11">
        <f t="shared" si="6"/>
        <v>7169455.9134104121</v>
      </c>
      <c r="L43" s="11">
        <f t="shared" si="6"/>
        <v>1437648.882223851</v>
      </c>
    </row>
    <row r="44" spans="1:12" ht="13.8">
      <c r="A44" s="2"/>
      <c r="B44" s="9"/>
      <c r="C44" s="9"/>
      <c r="D44" s="9"/>
      <c r="E44" s="2"/>
      <c r="F44" s="9"/>
      <c r="G44" s="10"/>
      <c r="H44" s="9"/>
      <c r="I44" s="9"/>
      <c r="J44" s="9"/>
      <c r="K44" s="9"/>
      <c r="L44" s="9"/>
    </row>
    <row r="45" spans="1:12" ht="13.8">
      <c r="A45" s="2">
        <v>28</v>
      </c>
      <c r="B45" s="9" t="s">
        <v>44</v>
      </c>
      <c r="C45" s="9"/>
      <c r="D45" s="5"/>
      <c r="E45" s="4"/>
      <c r="F45" s="10">
        <f>SUM(G45:Q45)</f>
        <v>48925000</v>
      </c>
      <c r="G45" s="45">
        <v>22442597.974309884</v>
      </c>
      <c r="H45" s="45">
        <v>6345211.476956686</v>
      </c>
      <c r="I45" s="45">
        <v>11764778.312659035</v>
      </c>
      <c r="J45" s="45">
        <v>6438658.6392176794</v>
      </c>
      <c r="K45" s="45">
        <v>1228253.7115427572</v>
      </c>
      <c r="L45" s="45">
        <v>705499.8853139577</v>
      </c>
    </row>
    <row r="46" spans="1:12" ht="13.8">
      <c r="A46" s="2">
        <v>29</v>
      </c>
      <c r="B46" s="9" t="s">
        <v>45</v>
      </c>
      <c r="C46" s="9"/>
      <c r="D46" s="5"/>
      <c r="E46" s="4"/>
      <c r="F46" s="10">
        <f>SUM(G46:Q46)</f>
        <v>-757999.99999999965</v>
      </c>
      <c r="G46" s="45">
        <v>-434314.43948830594</v>
      </c>
      <c r="H46" s="45">
        <v>-429705.37831280322</v>
      </c>
      <c r="I46" s="45">
        <v>52077.174153446016</v>
      </c>
      <c r="J46" s="45">
        <v>89593.935787489041</v>
      </c>
      <c r="K46" s="45">
        <v>-49421.208934447262</v>
      </c>
      <c r="L46" s="45">
        <v>13769.91679462174</v>
      </c>
    </row>
    <row r="47" spans="1:12" ht="13.8">
      <c r="A47" s="2"/>
      <c r="B47" s="9" t="s">
        <v>46</v>
      </c>
      <c r="C47" s="9"/>
      <c r="D47" s="9"/>
      <c r="E47" s="2"/>
      <c r="F47" s="9"/>
      <c r="G47" s="45"/>
      <c r="H47" s="45"/>
      <c r="I47" s="45"/>
      <c r="J47" s="45"/>
      <c r="K47" s="45"/>
      <c r="L47" s="45"/>
    </row>
    <row r="48" spans="1:12" ht="13.8">
      <c r="A48" s="2">
        <v>30</v>
      </c>
      <c r="B48" s="9" t="s">
        <v>47</v>
      </c>
      <c r="C48" s="9"/>
      <c r="D48" s="5"/>
      <c r="E48" s="4"/>
      <c r="F48" s="10">
        <f>SUM(G48:Q48)</f>
        <v>22504000</v>
      </c>
      <c r="G48" s="45">
        <v>10076073.568594553</v>
      </c>
      <c r="H48" s="45">
        <v>2460367.7962696031</v>
      </c>
      <c r="I48" s="45">
        <v>5317933.9569187732</v>
      </c>
      <c r="J48" s="45">
        <v>4061525.0741431294</v>
      </c>
      <c r="K48" s="45">
        <v>533542.93404082849</v>
      </c>
      <c r="L48" s="45">
        <v>54556.670033110728</v>
      </c>
    </row>
    <row r="49" spans="1:12" ht="13.8">
      <c r="A49" s="2">
        <v>31</v>
      </c>
      <c r="B49" s="9" t="s">
        <v>48</v>
      </c>
      <c r="C49" s="9"/>
      <c r="D49" s="5"/>
      <c r="E49" s="4"/>
      <c r="F49" s="10">
        <f>SUM(G49:Q49)</f>
        <v>10417000</v>
      </c>
      <c r="G49" s="45">
        <v>4664168.9639197234</v>
      </c>
      <c r="H49" s="45">
        <v>1138893.144940475</v>
      </c>
      <c r="I49" s="45">
        <v>2461647.6194997723</v>
      </c>
      <c r="J49" s="45">
        <v>1880061.6200386141</v>
      </c>
      <c r="K49" s="45">
        <v>246974.61535297331</v>
      </c>
      <c r="L49" s="45">
        <v>25254.03624844092</v>
      </c>
    </row>
    <row r="50" spans="1:12" ht="13.8">
      <c r="A50" s="2">
        <v>32</v>
      </c>
      <c r="B50" s="9" t="s">
        <v>49</v>
      </c>
      <c r="C50" s="9"/>
      <c r="D50" s="5"/>
      <c r="E50" s="4"/>
      <c r="F50" s="10">
        <f>SUM(G50:Q50)</f>
        <v>28948000</v>
      </c>
      <c r="G50" s="45">
        <v>15449575.57560198</v>
      </c>
      <c r="H50" s="45">
        <v>3680964.178065517</v>
      </c>
      <c r="I50" s="45">
        <v>6457336.2711773794</v>
      </c>
      <c r="J50" s="45">
        <v>961510.90437181375</v>
      </c>
      <c r="K50" s="45">
        <v>863340.15128893172</v>
      </c>
      <c r="L50" s="45">
        <v>1535272.9194943774</v>
      </c>
    </row>
    <row r="51" spans="1:12" ht="13.8">
      <c r="A51" s="2">
        <v>33</v>
      </c>
      <c r="B51" s="9" t="s">
        <v>50</v>
      </c>
      <c r="C51" s="9"/>
      <c r="D51" s="5"/>
      <c r="E51" s="4"/>
      <c r="F51" s="10">
        <f>SUM(G51:Q51)</f>
        <v>14998000.000000002</v>
      </c>
      <c r="G51" s="45">
        <v>8095332.2877199575</v>
      </c>
      <c r="H51" s="45">
        <v>1765497.0067123189</v>
      </c>
      <c r="I51" s="45">
        <v>2955204.2394398674</v>
      </c>
      <c r="J51" s="45">
        <v>1619112.2356119049</v>
      </c>
      <c r="K51" s="45">
        <v>351467.50837031921</v>
      </c>
      <c r="L51" s="45">
        <v>211386.72214563409</v>
      </c>
    </row>
    <row r="52" spans="1:12" ht="13.8">
      <c r="A52" s="2">
        <v>34</v>
      </c>
      <c r="B52" s="9" t="s">
        <v>51</v>
      </c>
      <c r="C52" s="9"/>
      <c r="D52" s="5"/>
      <c r="E52" s="4"/>
      <c r="F52" s="10">
        <f>SUM(G52:Q52)</f>
        <v>22185000.000000004</v>
      </c>
      <c r="G52" s="45">
        <v>11289851.064856263</v>
      </c>
      <c r="H52" s="45">
        <v>2851840.4530576919</v>
      </c>
      <c r="I52" s="45">
        <v>4673570.0697963955</v>
      </c>
      <c r="J52" s="45">
        <v>2457378.7236225489</v>
      </c>
      <c r="K52" s="45">
        <v>585445.72284168727</v>
      </c>
      <c r="L52" s="45">
        <v>326913.96582541551</v>
      </c>
    </row>
    <row r="53" spans="1:12" ht="13.8">
      <c r="A53" s="2">
        <v>35</v>
      </c>
      <c r="B53" s="9" t="s">
        <v>52</v>
      </c>
      <c r="C53" s="9"/>
      <c r="D53" s="9"/>
      <c r="E53" s="2"/>
      <c r="F53" s="11">
        <f t="shared" ref="F53:L53" si="7">SUM(F48:F52)</f>
        <v>99052000</v>
      </c>
      <c r="G53" s="11">
        <f t="shared" si="7"/>
        <v>49575001.460692473</v>
      </c>
      <c r="H53" s="11">
        <f t="shared" si="7"/>
        <v>11897562.579045605</v>
      </c>
      <c r="I53" s="11">
        <f t="shared" si="7"/>
        <v>21865692.156832185</v>
      </c>
      <c r="J53" s="11">
        <f t="shared" si="7"/>
        <v>10979588.557788013</v>
      </c>
      <c r="K53" s="11">
        <f t="shared" si="7"/>
        <v>2580770.9318947401</v>
      </c>
      <c r="L53" s="11">
        <f t="shared" si="7"/>
        <v>2153384.3137469785</v>
      </c>
    </row>
    <row r="54" spans="1:12" ht="13.8">
      <c r="A54" s="2">
        <v>36</v>
      </c>
      <c r="B54" s="9" t="s">
        <v>53</v>
      </c>
      <c r="C54" s="9"/>
      <c r="D54" s="5"/>
      <c r="E54" s="4"/>
      <c r="F54" s="10">
        <f>SUM(G54:Q54)</f>
        <v>8033000</v>
      </c>
      <c r="G54" s="46">
        <v>-280376.51145045215</v>
      </c>
      <c r="H54" s="46">
        <v>3149654.0184116941</v>
      </c>
      <c r="I54" s="46">
        <v>3772644.2037247363</v>
      </c>
      <c r="J54" s="46">
        <v>1030543.468873105</v>
      </c>
      <c r="K54" s="46">
        <v>154590.13845677636</v>
      </c>
      <c r="L54" s="46">
        <v>205944.68198414045</v>
      </c>
    </row>
    <row r="55" spans="1:12" ht="13.8">
      <c r="A55" s="2">
        <v>37</v>
      </c>
      <c r="B55" s="9" t="s">
        <v>54</v>
      </c>
      <c r="C55" s="9"/>
      <c r="D55" s="9"/>
      <c r="E55" s="2"/>
      <c r="F55" s="10">
        <f t="shared" ref="F55:L55" si="8">F43+F45+F46+F53+F54</f>
        <v>456688000</v>
      </c>
      <c r="G55" s="10">
        <f t="shared" si="8"/>
        <v>218334282.06579226</v>
      </c>
      <c r="H55" s="10">
        <f t="shared" si="8"/>
        <v>55656712.44678019</v>
      </c>
      <c r="I55" s="10">
        <f t="shared" si="8"/>
        <v>103484106.23505667</v>
      </c>
      <c r="J55" s="10">
        <f t="shared" si="8"/>
        <v>63613002.08593715</v>
      </c>
      <c r="K55" s="10">
        <f t="shared" si="8"/>
        <v>11083649.486370239</v>
      </c>
      <c r="L55" s="10">
        <f t="shared" si="8"/>
        <v>4516247.6800635504</v>
      </c>
    </row>
    <row r="56" spans="1:12" ht="13.8">
      <c r="A56" s="2"/>
      <c r="B56" s="9"/>
      <c r="C56" s="9"/>
      <c r="D56" s="9"/>
      <c r="E56" s="2"/>
      <c r="F56" s="9"/>
      <c r="G56" s="9"/>
      <c r="H56" s="9"/>
      <c r="I56" s="9"/>
      <c r="J56" s="9"/>
      <c r="K56" s="9"/>
      <c r="L56" s="9"/>
    </row>
    <row r="57" spans="1:12" ht="13.8">
      <c r="A57" s="2">
        <v>38</v>
      </c>
      <c r="B57" s="9" t="s">
        <v>55</v>
      </c>
      <c r="C57" s="9"/>
      <c r="D57" s="9"/>
      <c r="E57" s="2"/>
      <c r="F57" s="10">
        <f t="shared" ref="F57:L57" si="9">F33-F55</f>
        <v>93906000</v>
      </c>
      <c r="G57" s="10">
        <f t="shared" si="9"/>
        <v>19847200.112008452</v>
      </c>
      <c r="H57" s="10">
        <f t="shared" si="9"/>
        <v>24786770.877418742</v>
      </c>
      <c r="I57" s="10">
        <f t="shared" si="9"/>
        <v>33638517.198008657</v>
      </c>
      <c r="J57" s="10">
        <f t="shared" si="9"/>
        <v>11324387.774639808</v>
      </c>
      <c r="K57" s="10">
        <f t="shared" si="9"/>
        <v>2132279.3765593506</v>
      </c>
      <c r="L57" s="10">
        <f t="shared" si="9"/>
        <v>2176844.6613649335</v>
      </c>
    </row>
    <row r="58" spans="1:12" ht="13.8">
      <c r="A58" s="2"/>
      <c r="B58" s="9"/>
      <c r="C58" s="9"/>
      <c r="D58" s="9"/>
      <c r="E58" s="2"/>
      <c r="F58" s="9"/>
      <c r="G58" s="9"/>
      <c r="H58" s="9"/>
      <c r="I58" s="9"/>
      <c r="J58" s="9"/>
      <c r="K58" s="9"/>
      <c r="L58" s="9"/>
    </row>
    <row r="59" spans="1:12" ht="13.8">
      <c r="A59" s="2">
        <v>39</v>
      </c>
      <c r="B59" s="9" t="s">
        <v>56</v>
      </c>
      <c r="C59" s="9"/>
      <c r="D59" s="9"/>
      <c r="E59" s="2"/>
      <c r="F59" s="12">
        <f t="shared" ref="F59:L59" si="10">F57/F29</f>
        <v>5.4970502804545823E-2</v>
      </c>
      <c r="G59" s="12">
        <f t="shared" si="10"/>
        <v>2.3622600482504412E-2</v>
      </c>
      <c r="H59" s="12">
        <f t="shared" si="10"/>
        <v>0.12294939931872165</v>
      </c>
      <c r="I59" s="12">
        <f t="shared" si="10"/>
        <v>8.5131403662261698E-2</v>
      </c>
      <c r="J59" s="12">
        <f t="shared" si="10"/>
        <v>5.9279183641196588E-2</v>
      </c>
      <c r="K59" s="12">
        <f t="shared" si="10"/>
        <v>4.683687459366502E-2</v>
      </c>
      <c r="L59" s="12">
        <f t="shared" si="10"/>
        <v>6.2514810696870385E-2</v>
      </c>
    </row>
    <row r="60" spans="1:12" ht="13.8">
      <c r="A60" s="2">
        <v>40</v>
      </c>
      <c r="B60" s="9" t="s">
        <v>57</v>
      </c>
      <c r="C60" s="9"/>
      <c r="D60" s="9"/>
      <c r="E60" s="2"/>
      <c r="F60" s="13">
        <f t="shared" ref="F60:L60" si="11">F59/$F59</f>
        <v>1</v>
      </c>
      <c r="G60" s="13">
        <f t="shared" si="11"/>
        <v>0.42973229781974859</v>
      </c>
      <c r="H60" s="13">
        <f t="shared" si="11"/>
        <v>2.2366431639871096</v>
      </c>
      <c r="I60" s="13">
        <f t="shared" si="11"/>
        <v>1.5486742765471249</v>
      </c>
      <c r="J60" s="13">
        <f t="shared" si="11"/>
        <v>1.078381688666207</v>
      </c>
      <c r="K60" s="13">
        <f t="shared" si="11"/>
        <v>0.85203649601312748</v>
      </c>
      <c r="L60" s="13">
        <f t="shared" si="11"/>
        <v>1.1372428394760958</v>
      </c>
    </row>
    <row r="61" spans="1:12" ht="13.8">
      <c r="A61" s="2">
        <v>41</v>
      </c>
      <c r="B61" s="9" t="s">
        <v>58</v>
      </c>
      <c r="C61" s="9"/>
      <c r="D61" s="5"/>
      <c r="E61" s="4"/>
      <c r="F61" s="10">
        <f>SUM(G61:Q61)</f>
        <v>43903000.000000007</v>
      </c>
      <c r="G61" s="47">
        <v>21592459.255797453</v>
      </c>
      <c r="H61" s="47">
        <v>5181125.4295611735</v>
      </c>
      <c r="I61" s="47">
        <v>10154945.914696349</v>
      </c>
      <c r="J61" s="47">
        <v>4909565.7811054112</v>
      </c>
      <c r="K61" s="47">
        <v>1170002.4322976579</v>
      </c>
      <c r="L61" s="47">
        <v>894901.18654195883</v>
      </c>
    </row>
    <row r="62" spans="1:12" ht="40.5" customHeight="1">
      <c r="A62" s="48">
        <v>42</v>
      </c>
      <c r="B62" s="49" t="s">
        <v>144</v>
      </c>
      <c r="C62" s="9"/>
      <c r="D62" s="5"/>
      <c r="E62" s="4"/>
      <c r="F62" s="50">
        <f>SUM(G62:Q62)</f>
        <v>23372000</v>
      </c>
      <c r="G62" s="50">
        <v>10059542.622888776</v>
      </c>
      <c r="H62" s="50">
        <v>3494540.4297446911</v>
      </c>
      <c r="I62" s="50">
        <v>5851019.2721789414</v>
      </c>
      <c r="J62" s="50">
        <v>3107334.1208201279</v>
      </c>
      <c r="K62" s="50">
        <v>560487.7663992797</v>
      </c>
      <c r="L62" s="50">
        <v>299075.78796818451</v>
      </c>
    </row>
    <row r="63" spans="1:12" ht="13.8">
      <c r="A63" s="6"/>
      <c r="B63" s="9"/>
      <c r="C63" s="9"/>
      <c r="D63" s="5"/>
      <c r="E63" s="4"/>
      <c r="F63" s="10"/>
      <c r="G63" s="10"/>
      <c r="H63" s="10"/>
      <c r="L63" s="14"/>
    </row>
    <row r="64" spans="1:12" ht="13.8">
      <c r="A64" s="51" t="s">
        <v>150</v>
      </c>
      <c r="B64" s="9"/>
      <c r="C64" s="9"/>
      <c r="D64" s="5"/>
      <c r="E64" s="4"/>
      <c r="F64" s="10"/>
      <c r="G64" s="10"/>
      <c r="H64" s="10"/>
      <c r="I64" s="52"/>
      <c r="L64" s="14" t="s">
        <v>140</v>
      </c>
    </row>
    <row r="65" spans="1:12" ht="13.8">
      <c r="A65" s="2"/>
      <c r="B65" s="9"/>
      <c r="C65" s="9"/>
      <c r="D65" s="5"/>
      <c r="E65" s="4"/>
      <c r="F65" s="10"/>
      <c r="G65" s="10"/>
      <c r="H65" s="10"/>
      <c r="I65" s="10"/>
    </row>
    <row r="66" spans="1:12" ht="13.8">
      <c r="A66" s="2"/>
      <c r="B66" s="9" t="s">
        <v>0</v>
      </c>
      <c r="C66" s="9"/>
      <c r="D66" s="9"/>
      <c r="F66" s="9" t="str">
        <f>$F$2</f>
        <v>AVISTA UTILITIES</v>
      </c>
      <c r="G66" s="9"/>
      <c r="H66" s="9"/>
      <c r="J66" s="2" t="str">
        <f>$J$2</f>
        <v>Washington Jurisdiction</v>
      </c>
      <c r="K66" s="9"/>
      <c r="L66" s="5"/>
    </row>
    <row r="67" spans="1:12" ht="13.8">
      <c r="A67" s="2"/>
      <c r="B67" s="9" t="str">
        <f>$B$3</f>
        <v>Scenario: Company Base Case UE-19_____</v>
      </c>
      <c r="C67" s="9"/>
      <c r="D67" s="9"/>
      <c r="F67" s="3" t="s">
        <v>59</v>
      </c>
      <c r="G67" s="9"/>
      <c r="H67" s="9"/>
      <c r="J67" s="2" t="str">
        <f>$J$3</f>
        <v>Electric Utility</v>
      </c>
      <c r="K67" s="9"/>
      <c r="L67" s="7">
        <f>$L$3</f>
        <v>43585</v>
      </c>
    </row>
    <row r="68" spans="1:12" ht="13.8">
      <c r="A68" s="2"/>
      <c r="B68" s="9" t="str">
        <f>$B$4</f>
        <v>Load Factor Peak Credit Method</v>
      </c>
      <c r="C68" s="9"/>
      <c r="D68" s="9"/>
      <c r="F68" s="9" t="str">
        <f>$F$4</f>
        <v>For the Twelve Months Ended December 31, 2018</v>
      </c>
      <c r="G68" s="9"/>
      <c r="H68" s="9"/>
      <c r="I68" s="9"/>
      <c r="J68" s="9"/>
      <c r="K68" s="9"/>
      <c r="L68" s="8" t="str">
        <f>$L$4</f>
        <v xml:space="preserve"> </v>
      </c>
    </row>
    <row r="69" spans="1:12" ht="13.8">
      <c r="A69" s="2"/>
      <c r="B69" s="9" t="str">
        <f>$B$5</f>
        <v>AS FILED METHOD</v>
      </c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9.5" customHeight="1">
      <c r="A70" s="2"/>
      <c r="B70" s="2" t="s">
        <v>4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 ht="13.8">
      <c r="A71" s="2"/>
      <c r="B71" s="2" t="s">
        <v>15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 ht="13.8">
      <c r="A72" s="2"/>
      <c r="B72" s="2" t="s">
        <v>15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 ht="13.8">
      <c r="A73" s="2"/>
      <c r="B73" s="6" t="s">
        <v>17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1-2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41-48</v>
      </c>
    </row>
    <row r="74" spans="1:12" ht="13.8">
      <c r="A74" s="2"/>
      <c r="B74" s="19" t="s">
        <v>60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ht="13.8">
      <c r="A75" s="2">
        <v>1</v>
      </c>
      <c r="B75" s="9" t="s">
        <v>61</v>
      </c>
      <c r="C75" s="9"/>
      <c r="D75" s="5"/>
      <c r="E75" s="2"/>
      <c r="F75" s="10">
        <f>SUM(G75:Q75)</f>
        <v>232996271.8037436</v>
      </c>
      <c r="G75" s="53">
        <v>96154912.56774047</v>
      </c>
      <c r="H75" s="53">
        <v>29579434.992291287</v>
      </c>
      <c r="I75" s="53">
        <v>58913788.394840106</v>
      </c>
      <c r="J75" s="53">
        <v>42373812.716076434</v>
      </c>
      <c r="K75" s="53">
        <v>5400727.9003917975</v>
      </c>
      <c r="L75" s="53">
        <v>573595.23240352911</v>
      </c>
    </row>
    <row r="76" spans="1:12" ht="13.8">
      <c r="A76" s="2">
        <v>2</v>
      </c>
      <c r="B76" s="9" t="s">
        <v>62</v>
      </c>
      <c r="C76" s="9"/>
      <c r="D76" s="5"/>
      <c r="E76" s="2"/>
      <c r="F76" s="10">
        <f>SUM(G76:Q76)</f>
        <v>49397045.344838127</v>
      </c>
      <c r="G76" s="53">
        <v>16631690.536803015</v>
      </c>
      <c r="H76" s="53">
        <v>8158041.8198397513</v>
      </c>
      <c r="I76" s="53">
        <v>14261527.385327591</v>
      </c>
      <c r="J76" s="53">
        <v>9131847.0973078609</v>
      </c>
      <c r="K76" s="53">
        <v>1088315.0792842747</v>
      </c>
      <c r="L76" s="53">
        <v>125623.42627563284</v>
      </c>
    </row>
    <row r="77" spans="1:12" ht="13.8">
      <c r="A77" s="2">
        <v>3</v>
      </c>
      <c r="B77" s="9" t="s">
        <v>63</v>
      </c>
      <c r="C77" s="9"/>
      <c r="D77" s="5"/>
      <c r="E77" s="2"/>
      <c r="F77" s="10">
        <f>SUM(G77:Q77)</f>
        <v>122205402.48897752</v>
      </c>
      <c r="G77" s="53">
        <v>57353610.481387615</v>
      </c>
      <c r="H77" s="53">
        <v>23105515.262454282</v>
      </c>
      <c r="I77" s="53">
        <v>30130344.286352515</v>
      </c>
      <c r="J77" s="53">
        <v>3911015.4521189635</v>
      </c>
      <c r="K77" s="53">
        <v>3231469.943951257</v>
      </c>
      <c r="L77" s="53">
        <v>4473447.0627128724</v>
      </c>
    </row>
    <row r="78" spans="1:12" ht="13.8">
      <c r="A78" s="2">
        <v>4</v>
      </c>
      <c r="B78" s="9" t="s">
        <v>64</v>
      </c>
      <c r="C78" s="9"/>
      <c r="D78" s="5"/>
      <c r="E78" s="2"/>
      <c r="F78" s="10">
        <f>SUM(G78:Q78)</f>
        <v>97420280.36244069</v>
      </c>
      <c r="G78" s="53">
        <v>45933786.41406884</v>
      </c>
      <c r="H78" s="53">
        <v>14218007.925414665</v>
      </c>
      <c r="I78" s="53">
        <v>22371339.933479808</v>
      </c>
      <c r="J78" s="53">
        <v>11327324.734496735</v>
      </c>
      <c r="K78" s="53">
        <v>2318487.0763726705</v>
      </c>
      <c r="L78" s="53">
        <v>1251334.2786079647</v>
      </c>
    </row>
    <row r="79" spans="1:12" ht="13.8">
      <c r="A79" s="2">
        <v>5</v>
      </c>
      <c r="B79" s="9" t="s">
        <v>65</v>
      </c>
      <c r="C79" s="9"/>
      <c r="D79" s="5"/>
      <c r="E79" s="2"/>
      <c r="F79" s="11">
        <f>SUM(F75:F78)</f>
        <v>502019000</v>
      </c>
      <c r="G79" s="11">
        <f t="shared" ref="G79:L79" si="12">SUM(G75:G78)</f>
        <v>216073999.99999994</v>
      </c>
      <c r="H79" s="11">
        <f t="shared" si="12"/>
        <v>75060999.999999985</v>
      </c>
      <c r="I79" s="11">
        <f t="shared" si="12"/>
        <v>125677000.00000003</v>
      </c>
      <c r="J79" s="11">
        <f t="shared" si="12"/>
        <v>66743999.999999993</v>
      </c>
      <c r="K79" s="11">
        <f t="shared" si="12"/>
        <v>12039000</v>
      </c>
      <c r="L79" s="11">
        <f t="shared" si="12"/>
        <v>6423999.9999999991</v>
      </c>
    </row>
    <row r="80" spans="1:12" ht="9" customHeight="1">
      <c r="A80" s="2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ht="13.8">
      <c r="A81" s="2"/>
      <c r="B81" s="9" t="s">
        <v>66</v>
      </c>
      <c r="C81" s="9"/>
      <c r="D81" s="5"/>
      <c r="E81" s="2"/>
      <c r="F81" s="10"/>
      <c r="G81" s="10"/>
      <c r="H81" s="10"/>
      <c r="I81" s="10"/>
      <c r="J81" s="10"/>
      <c r="K81" s="10"/>
      <c r="L81" s="10"/>
    </row>
    <row r="82" spans="1:12" ht="13.8">
      <c r="A82" s="2">
        <v>6</v>
      </c>
      <c r="B82" s="9" t="s">
        <v>61</v>
      </c>
      <c r="C82" s="9"/>
      <c r="D82" s="5"/>
      <c r="E82" s="2"/>
      <c r="F82" s="54">
        <v>4.1327202441546584E-2</v>
      </c>
      <c r="G82" s="54">
        <v>4.0491330776612301E-2</v>
      </c>
      <c r="H82" s="54">
        <v>4.7762232700601086E-2</v>
      </c>
      <c r="I82" s="54">
        <v>4.3131699944256217E-2</v>
      </c>
      <c r="J82" s="54">
        <v>3.8052426496768321E-2</v>
      </c>
      <c r="K82" s="54">
        <v>3.7036309696888564E-2</v>
      </c>
      <c r="L82" s="54">
        <v>3.0934863687190763E-2</v>
      </c>
    </row>
    <row r="83" spans="1:12" ht="13.8">
      <c r="A83" s="2">
        <v>7</v>
      </c>
      <c r="B83" s="9" t="s">
        <v>62</v>
      </c>
      <c r="C83" s="9"/>
      <c r="D83" s="9"/>
      <c r="E83" s="2"/>
      <c r="F83" s="54">
        <v>8.7616925248482913E-3</v>
      </c>
      <c r="G83" s="54">
        <v>7.0036908662935984E-3</v>
      </c>
      <c r="H83" s="54">
        <v>1.317287811217379E-2</v>
      </c>
      <c r="I83" s="54">
        <v>1.0441085808438987E-2</v>
      </c>
      <c r="J83" s="54">
        <v>8.2005587455244201E-3</v>
      </c>
      <c r="K83" s="54">
        <v>7.4632855177247746E-3</v>
      </c>
      <c r="L83" s="54">
        <v>6.7750625322851796E-3</v>
      </c>
    </row>
    <row r="84" spans="1:12" ht="13.8">
      <c r="A84" s="2">
        <v>8</v>
      </c>
      <c r="B84" s="9" t="s">
        <v>63</v>
      </c>
      <c r="C84" s="9"/>
      <c r="D84" s="9"/>
      <c r="E84" s="2"/>
      <c r="F84" s="54">
        <v>2.1675915108060995E-2</v>
      </c>
      <c r="G84" s="54">
        <v>2.4151901876035539E-2</v>
      </c>
      <c r="H84" s="54">
        <v>3.7308724690658684E-2</v>
      </c>
      <c r="I84" s="54">
        <v>2.2058893246965475E-2</v>
      </c>
      <c r="J84" s="54">
        <v>3.5121604236245411E-3</v>
      </c>
      <c r="K84" s="54">
        <v>2.2160294654297162E-2</v>
      </c>
      <c r="L84" s="54">
        <v>0.2412598070542038</v>
      </c>
    </row>
    <row r="85" spans="1:12" ht="13.8">
      <c r="A85" s="2">
        <v>9</v>
      </c>
      <c r="B85" s="9" t="s">
        <v>64</v>
      </c>
      <c r="C85" s="9"/>
      <c r="D85" s="9"/>
      <c r="E85" s="2"/>
      <c r="F85" s="54">
        <v>1.7279708457490099E-2</v>
      </c>
      <c r="G85" s="54">
        <v>1.9342954923951709E-2</v>
      </c>
      <c r="H85" s="54">
        <v>2.295797074046959E-2</v>
      </c>
      <c r="I85" s="54">
        <v>1.6378405593185697E-2</v>
      </c>
      <c r="J85" s="54">
        <v>1.0172136143437737E-2</v>
      </c>
      <c r="K85" s="54">
        <v>1.5899376338241854E-2</v>
      </c>
      <c r="L85" s="54">
        <v>6.748636172173389E-2</v>
      </c>
    </row>
    <row r="86" spans="1:12" ht="13.8">
      <c r="A86" s="2">
        <v>10</v>
      </c>
      <c r="B86" s="9" t="s">
        <v>67</v>
      </c>
      <c r="C86" s="9"/>
      <c r="D86" s="9"/>
      <c r="E86" s="9"/>
      <c r="F86" s="15">
        <f>SUM(F82:F85)</f>
        <v>8.9044518531945976E-2</v>
      </c>
      <c r="G86" s="15">
        <f t="shared" ref="G86:L86" si="13">SUM(G82:G85)</f>
        <v>9.0989878442893163E-2</v>
      </c>
      <c r="H86" s="15">
        <f t="shared" si="13"/>
        <v>0.12120180624390314</v>
      </c>
      <c r="I86" s="15">
        <f t="shared" si="13"/>
        <v>9.2010084592846375E-2</v>
      </c>
      <c r="J86" s="15">
        <f t="shared" si="13"/>
        <v>5.9937281809355016E-2</v>
      </c>
      <c r="K86" s="15">
        <f t="shared" si="13"/>
        <v>8.2559266207152357E-2</v>
      </c>
      <c r="L86" s="15">
        <f t="shared" si="13"/>
        <v>0.34645609499541363</v>
      </c>
    </row>
    <row r="87" spans="1:12" ht="9" customHeight="1">
      <c r="A87" s="2"/>
    </row>
    <row r="88" spans="1:12" ht="13.8">
      <c r="A88" s="2"/>
      <c r="B88" s="19" t="s">
        <v>68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13.8">
      <c r="A89" s="2">
        <v>11</v>
      </c>
      <c r="B89" s="9" t="s">
        <v>61</v>
      </c>
      <c r="C89" s="9"/>
      <c r="D89" s="9"/>
      <c r="E89" s="9"/>
      <c r="F89" s="10">
        <f>SUM(G89:Q89)</f>
        <v>232363347.6711435</v>
      </c>
      <c r="G89" s="55">
        <v>104039734.52627778</v>
      </c>
      <c r="H89" s="55">
        <v>25404341.345693164</v>
      </c>
      <c r="I89" s="55">
        <v>54909924.321173899</v>
      </c>
      <c r="J89" s="55">
        <v>41936969.555553995</v>
      </c>
      <c r="K89" s="55">
        <v>5509057.1578390989</v>
      </c>
      <c r="L89" s="55">
        <v>563320.76460556197</v>
      </c>
    </row>
    <row r="90" spans="1:12" ht="13.8">
      <c r="A90" s="2">
        <v>12</v>
      </c>
      <c r="B90" s="9" t="s">
        <v>62</v>
      </c>
      <c r="F90" s="10">
        <f>SUM(G90:Q90)</f>
        <v>48971984.111054316</v>
      </c>
      <c r="G90" s="55">
        <v>21927004.741513815</v>
      </c>
      <c r="H90" s="55">
        <v>5354118.9400224267</v>
      </c>
      <c r="I90" s="55">
        <v>11572599.415297827</v>
      </c>
      <c r="J90" s="55">
        <v>8838470.5562382676</v>
      </c>
      <c r="K90" s="55">
        <v>1161067.1919842137</v>
      </c>
      <c r="L90" s="55">
        <v>118723.26599775738</v>
      </c>
    </row>
    <row r="91" spans="1:12" ht="13.8">
      <c r="A91" s="2">
        <v>13</v>
      </c>
      <c r="B91" s="9" t="s">
        <v>63</v>
      </c>
      <c r="F91" s="10">
        <f>SUM(G91:Q91)</f>
        <v>122849116.80370751</v>
      </c>
      <c r="G91" s="55">
        <v>70989192.656298667</v>
      </c>
      <c r="H91" s="55">
        <v>16000476.263635602</v>
      </c>
      <c r="I91" s="55">
        <v>24416971.502815925</v>
      </c>
      <c r="J91" s="55">
        <v>3795184.2247888814</v>
      </c>
      <c r="K91" s="55">
        <v>3435112.3145500105</v>
      </c>
      <c r="L91" s="55">
        <v>4212179.8416184252</v>
      </c>
    </row>
    <row r="92" spans="1:12" ht="13.8">
      <c r="A92" s="2">
        <v>14</v>
      </c>
      <c r="B92" s="9" t="s">
        <v>64</v>
      </c>
      <c r="F92" s="10">
        <f>SUM(G92:Q92)</f>
        <v>97834551.414099276</v>
      </c>
      <c r="G92" s="55">
        <v>51179746.380421109</v>
      </c>
      <c r="H92" s="55">
        <v>11619073.993910566</v>
      </c>
      <c r="I92" s="55">
        <v>20269837.631319646</v>
      </c>
      <c r="J92" s="55">
        <v>11171386.402098939</v>
      </c>
      <c r="K92" s="55">
        <v>2384524.75741832</v>
      </c>
      <c r="L92" s="55">
        <v>1209982.2489306931</v>
      </c>
    </row>
    <row r="93" spans="1:12" ht="13.8">
      <c r="A93" s="2">
        <v>15</v>
      </c>
      <c r="B93" s="9" t="s">
        <v>69</v>
      </c>
      <c r="C93" s="9"/>
      <c r="D93" s="9"/>
      <c r="E93" s="9"/>
      <c r="F93" s="11">
        <f>SUM(F89:F92)</f>
        <v>502019000.00000459</v>
      </c>
      <c r="G93" s="11">
        <f>SUM(G89:G92)</f>
        <v>248135678.30451137</v>
      </c>
      <c r="H93" s="11">
        <f t="shared" ref="H93:L93" si="14">SUM(H89:H92)</f>
        <v>58378010.543261759</v>
      </c>
      <c r="I93" s="11">
        <f t="shared" si="14"/>
        <v>111169332.87060729</v>
      </c>
      <c r="J93" s="11">
        <f t="shared" si="14"/>
        <v>65742010.738680087</v>
      </c>
      <c r="K93" s="11">
        <f t="shared" si="14"/>
        <v>12489761.421791643</v>
      </c>
      <c r="L93" s="11">
        <f t="shared" si="14"/>
        <v>6104206.1211524382</v>
      </c>
    </row>
    <row r="94" spans="1:12" ht="7.2" customHeight="1">
      <c r="A94" s="2"/>
      <c r="B94" s="9"/>
    </row>
    <row r="95" spans="1:12" ht="13.8">
      <c r="A95" s="2"/>
      <c r="B95" s="9" t="s">
        <v>66</v>
      </c>
    </row>
    <row r="96" spans="1:12" ht="13.8">
      <c r="A96" s="2">
        <v>16</v>
      </c>
      <c r="B96" s="9" t="s">
        <v>61</v>
      </c>
      <c r="C96" s="9"/>
      <c r="D96" s="9"/>
      <c r="E96" s="9"/>
      <c r="F96" s="56">
        <v>4.1214938912370339E-2</v>
      </c>
      <c r="G96" s="56">
        <v>4.3811670065703842E-2</v>
      </c>
      <c r="H96" s="56">
        <v>4.102066396044126E-2</v>
      </c>
      <c r="I96" s="56">
        <v>4.0200408839946862E-2</v>
      </c>
      <c r="J96" s="56">
        <v>3.766013368215243E-2</v>
      </c>
      <c r="K96" s="56">
        <v>3.7779193989904175E-2</v>
      </c>
      <c r="L96" s="56">
        <v>3.0380746004837117E-2</v>
      </c>
    </row>
    <row r="97" spans="1:12" ht="13.8">
      <c r="A97" s="2">
        <v>17</v>
      </c>
      <c r="B97" s="9" t="s">
        <v>62</v>
      </c>
      <c r="C97" s="9"/>
      <c r="D97" s="9"/>
      <c r="E97" s="9"/>
      <c r="F97" s="56">
        <v>8.686298221229018E-3</v>
      </c>
      <c r="G97" s="56">
        <v>9.2335750532090127E-3</v>
      </c>
      <c r="H97" s="56">
        <v>8.6453535974129088E-3</v>
      </c>
      <c r="I97" s="56">
        <v>8.4724798583724736E-3</v>
      </c>
      <c r="J97" s="56">
        <v>7.9371014696892582E-3</v>
      </c>
      <c r="K97" s="56">
        <v>7.9621941512929284E-3</v>
      </c>
      <c r="L97" s="56">
        <v>6.4029263889608962E-3</v>
      </c>
    </row>
    <row r="98" spans="1:12" ht="13.8">
      <c r="A98" s="2">
        <v>18</v>
      </c>
      <c r="B98" s="9" t="s">
        <v>63</v>
      </c>
      <c r="C98" s="9"/>
      <c r="D98" s="9"/>
      <c r="E98" s="9"/>
      <c r="F98" s="56">
        <v>2.1790092522118703E-2</v>
      </c>
      <c r="G98" s="56">
        <v>2.9893916022083827E-2</v>
      </c>
      <c r="H98" s="56">
        <v>2.5836141590377615E-2</v>
      </c>
      <c r="I98" s="56">
        <v>1.7876044252132149E-2</v>
      </c>
      <c r="J98" s="56">
        <v>3.4081419513303035E-3</v>
      </c>
      <c r="K98" s="56">
        <v>2.355680305909142E-2</v>
      </c>
      <c r="L98" s="56">
        <v>0.22716926826673717</v>
      </c>
    </row>
    <row r="99" spans="1:12" ht="13.8">
      <c r="A99" s="2">
        <v>19</v>
      </c>
      <c r="B99" s="9" t="s">
        <v>64</v>
      </c>
      <c r="C99" s="9"/>
      <c r="D99" s="9"/>
      <c r="E99" s="9"/>
      <c r="F99" s="56">
        <v>1.735318887623254E-2</v>
      </c>
      <c r="G99" s="56">
        <v>2.1552055785946569E-2</v>
      </c>
      <c r="H99" s="56">
        <v>1.8761444091385974E-2</v>
      </c>
      <c r="I99" s="56">
        <v>1.483986310256436E-2</v>
      </c>
      <c r="J99" s="56">
        <v>1.0032100787843114E-2</v>
      </c>
      <c r="K99" s="56">
        <v>1.6352239739616619E-2</v>
      </c>
      <c r="L99" s="56">
        <v>6.5256183838464585E-2</v>
      </c>
    </row>
    <row r="100" spans="1:12" ht="13.8">
      <c r="A100" s="2">
        <v>20</v>
      </c>
      <c r="B100" s="9" t="s">
        <v>70</v>
      </c>
      <c r="C100" s="9"/>
      <c r="D100" s="9"/>
      <c r="E100" s="9"/>
      <c r="F100" s="17">
        <f>SUM(F96:F99)</f>
        <v>8.9044518531950598E-2</v>
      </c>
      <c r="G100" s="17">
        <f t="shared" ref="G100:L100" si="15">SUM(G96:G99)</f>
        <v>0.10449121692694326</v>
      </c>
      <c r="H100" s="17">
        <f t="shared" si="15"/>
        <v>9.4263603239617758E-2</v>
      </c>
      <c r="I100" s="17">
        <f t="shared" si="15"/>
        <v>8.1388796053015841E-2</v>
      </c>
      <c r="J100" s="17">
        <f t="shared" si="15"/>
        <v>5.9037477891015107E-2</v>
      </c>
      <c r="K100" s="17">
        <f t="shared" si="15"/>
        <v>8.5650430939905139E-2</v>
      </c>
      <c r="L100" s="17">
        <f t="shared" si="15"/>
        <v>0.32920912449899981</v>
      </c>
    </row>
    <row r="101" spans="1:12" ht="6" customHeight="1">
      <c r="A101" s="2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ht="13.8">
      <c r="A102" s="2">
        <v>21</v>
      </c>
      <c r="B102" s="19" t="s">
        <v>71</v>
      </c>
      <c r="F102" s="20">
        <f>F79/F93</f>
        <v>0.9999999999999909</v>
      </c>
      <c r="G102" s="20">
        <f t="shared" ref="G102:L102" si="16">G79/G93</f>
        <v>0.87078972873394922</v>
      </c>
      <c r="H102" s="20">
        <f t="shared" si="16"/>
        <v>1.2857752311441837</v>
      </c>
      <c r="I102" s="20">
        <f t="shared" si="16"/>
        <v>1.130500622381881</v>
      </c>
      <c r="J102" s="20">
        <f t="shared" si="16"/>
        <v>1.0152412323575368</v>
      </c>
      <c r="K102" s="20">
        <f t="shared" si="16"/>
        <v>0.96390952504463601</v>
      </c>
      <c r="L102" s="20">
        <f t="shared" si="16"/>
        <v>1.0523891022846368</v>
      </c>
    </row>
    <row r="103" spans="1:12" ht="6" customHeight="1" thickBot="1">
      <c r="A103" s="2"/>
    </row>
    <row r="104" spans="1:12" ht="6" customHeight="1" thickTop="1">
      <c r="A104" s="2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3.8">
      <c r="A105" s="2"/>
      <c r="B105" s="19" t="s">
        <v>72</v>
      </c>
    </row>
    <row r="106" spans="1:12" ht="13.8">
      <c r="A106" s="2">
        <v>22</v>
      </c>
      <c r="B106" s="9" t="s">
        <v>61</v>
      </c>
      <c r="C106" s="9"/>
      <c r="D106" s="9"/>
      <c r="E106" s="2"/>
      <c r="F106" s="10">
        <f>SUM(G106:Q106)</f>
        <v>245754174.50351864</v>
      </c>
      <c r="G106" s="57">
        <v>101472457.76860365</v>
      </c>
      <c r="H106" s="57">
        <v>30947542.868713491</v>
      </c>
      <c r="I106" s="57">
        <v>62071906.476412952</v>
      </c>
      <c r="J106" s="57">
        <v>45024618.206672221</v>
      </c>
      <c r="K106" s="57">
        <v>5664124.3144834805</v>
      </c>
      <c r="L106" s="57">
        <v>573524.86863281881</v>
      </c>
    </row>
    <row r="107" spans="1:12" ht="13.8">
      <c r="A107" s="2">
        <v>23</v>
      </c>
      <c r="B107" s="9" t="s">
        <v>62</v>
      </c>
      <c r="C107" s="9"/>
      <c r="D107" s="5"/>
      <c r="E107" s="2"/>
      <c r="F107" s="10">
        <f>SUM(G107:Q107)</f>
        <v>57985557.534435071</v>
      </c>
      <c r="G107" s="57">
        <v>20212051.875762023</v>
      </c>
      <c r="H107" s="57">
        <v>9079083.4394395147</v>
      </c>
      <c r="I107" s="57">
        <v>16387315.310680786</v>
      </c>
      <c r="J107" s="57">
        <v>10915786.826448552</v>
      </c>
      <c r="K107" s="57">
        <v>1265694.1673251097</v>
      </c>
      <c r="L107" s="57">
        <v>125625.91477908797</v>
      </c>
    </row>
    <row r="108" spans="1:12" ht="13.8">
      <c r="A108" s="2">
        <v>24</v>
      </c>
      <c r="B108" s="9" t="s">
        <v>63</v>
      </c>
      <c r="C108" s="9"/>
      <c r="D108" s="5"/>
      <c r="E108" s="2"/>
      <c r="F108" s="10">
        <f>SUM(G108:Q108)</f>
        <v>139473325.85061592</v>
      </c>
      <c r="G108" s="57">
        <v>66570357.469605625</v>
      </c>
      <c r="H108" s="57">
        <v>25438935.081376694</v>
      </c>
      <c r="I108" s="57">
        <v>34647202.956745431</v>
      </c>
      <c r="J108" s="57">
        <v>4615293.8148732316</v>
      </c>
      <c r="K108" s="57">
        <v>3727940.983175186</v>
      </c>
      <c r="L108" s="57">
        <v>4473595.5448397519</v>
      </c>
    </row>
    <row r="109" spans="1:12" ht="13.8">
      <c r="A109" s="2">
        <v>25</v>
      </c>
      <c r="B109" s="9" t="s">
        <v>64</v>
      </c>
      <c r="C109" s="9"/>
      <c r="D109" s="5"/>
      <c r="E109" s="2"/>
      <c r="F109" s="10">
        <f>SUM(G109:Q109)</f>
        <v>104580942.1114303</v>
      </c>
      <c r="G109" s="57">
        <v>49475132.88602864</v>
      </c>
      <c r="H109" s="57">
        <v>15070438.610470276</v>
      </c>
      <c r="I109" s="57">
        <v>24030575.25616084</v>
      </c>
      <c r="J109" s="57">
        <v>12274301.152005991</v>
      </c>
      <c r="K109" s="57">
        <v>2479240.5350162238</v>
      </c>
      <c r="L109" s="57">
        <v>1251253.6717483394</v>
      </c>
    </row>
    <row r="110" spans="1:12" ht="13.8">
      <c r="A110" s="2">
        <v>26</v>
      </c>
      <c r="B110" s="9" t="s">
        <v>73</v>
      </c>
      <c r="C110" s="9"/>
      <c r="D110" s="5"/>
      <c r="E110" s="2"/>
      <c r="F110" s="11">
        <f>SUM(F106:F109)</f>
        <v>547794000</v>
      </c>
      <c r="G110" s="11">
        <f t="shared" ref="G110:L110" si="17">SUM(G106:G109)</f>
        <v>237729999.99999994</v>
      </c>
      <c r="H110" s="11">
        <f t="shared" si="17"/>
        <v>80535999.99999997</v>
      </c>
      <c r="I110" s="11">
        <f t="shared" si="17"/>
        <v>137137000</v>
      </c>
      <c r="J110" s="11">
        <f t="shared" si="17"/>
        <v>72830000</v>
      </c>
      <c r="K110" s="11">
        <f t="shared" si="17"/>
        <v>13137000</v>
      </c>
      <c r="L110" s="11">
        <f t="shared" si="17"/>
        <v>6423999.9999999981</v>
      </c>
    </row>
    <row r="111" spans="1:12" ht="9" customHeight="1">
      <c r="A111" s="2"/>
    </row>
    <row r="112" spans="1:12" ht="13.8">
      <c r="A112" s="2"/>
      <c r="B112" s="9" t="s">
        <v>66</v>
      </c>
      <c r="C112" s="9"/>
      <c r="D112" s="5"/>
      <c r="E112" s="2"/>
      <c r="F112" s="10"/>
      <c r="G112" s="10"/>
      <c r="H112" s="10"/>
      <c r="I112" s="10"/>
      <c r="J112" s="10"/>
      <c r="K112" s="10"/>
      <c r="L112" s="10"/>
    </row>
    <row r="113" spans="1:12" ht="13.8">
      <c r="A113" s="2">
        <v>27</v>
      </c>
      <c r="B113" s="9" t="s">
        <v>61</v>
      </c>
      <c r="C113" s="9"/>
      <c r="D113" s="5"/>
      <c r="E113" s="2"/>
      <c r="F113" s="58">
        <v>4.3590107437928946E-2</v>
      </c>
      <c r="G113" s="58">
        <v>4.2730576550935595E-2</v>
      </c>
      <c r="H113" s="58">
        <v>4.9971331243904293E-2</v>
      </c>
      <c r="I113" s="58">
        <v>4.5443807265720886E-2</v>
      </c>
      <c r="J113" s="58">
        <v>4.0432896287485469E-2</v>
      </c>
      <c r="K113" s="58">
        <v>3.884259050667381E-2</v>
      </c>
      <c r="L113" s="58">
        <v>3.0931068861968246E-2</v>
      </c>
    </row>
    <row r="114" spans="1:12" ht="13.8">
      <c r="A114" s="2">
        <v>28</v>
      </c>
      <c r="B114" s="9" t="s">
        <v>62</v>
      </c>
      <c r="C114" s="9"/>
      <c r="D114" s="5"/>
      <c r="E114" s="2"/>
      <c r="F114" s="58">
        <v>1.0285061028487415E-2</v>
      </c>
      <c r="G114" s="58">
        <v>8.5113995356083452E-3</v>
      </c>
      <c r="H114" s="58">
        <v>1.4660093948910593E-2</v>
      </c>
      <c r="I114" s="58">
        <v>1.1997408181173846E-2</v>
      </c>
      <c r="J114" s="58">
        <v>9.8025678890640653E-3</v>
      </c>
      <c r="K114" s="58">
        <v>8.679689483930041E-3</v>
      </c>
      <c r="L114" s="58">
        <v>6.7751967410631135E-3</v>
      </c>
    </row>
    <row r="115" spans="1:12" ht="13.8">
      <c r="A115" s="2">
        <v>29</v>
      </c>
      <c r="B115" s="9" t="s">
        <v>63</v>
      </c>
      <c r="C115" s="9"/>
      <c r="D115" s="5"/>
      <c r="E115" s="2"/>
      <c r="F115" s="58">
        <v>2.4738775122888395E-2</v>
      </c>
      <c r="G115" s="58">
        <v>2.80331216808101E-2</v>
      </c>
      <c r="H115" s="58">
        <v>4.1076522838547971E-2</v>
      </c>
      <c r="I115" s="58">
        <v>2.536575566695309E-2</v>
      </c>
      <c r="J115" s="58">
        <v>4.1446147371303806E-3</v>
      </c>
      <c r="K115" s="58">
        <v>2.5564920012834409E-2</v>
      </c>
      <c r="L115" s="58">
        <v>0.24126781492124227</v>
      </c>
    </row>
    <row r="116" spans="1:12" ht="13.8">
      <c r="A116" s="2">
        <v>30</v>
      </c>
      <c r="B116" s="9" t="s">
        <v>64</v>
      </c>
      <c r="C116" s="9"/>
      <c r="D116" s="5"/>
      <c r="E116" s="2"/>
      <c r="F116" s="58">
        <v>1.8549815122395022E-2</v>
      </c>
      <c r="G116" s="58">
        <v>2.0834234231077005E-2</v>
      </c>
      <c r="H116" s="58">
        <v>2.4334399761218952E-2</v>
      </c>
      <c r="I116" s="58">
        <v>1.7593157555751009E-2</v>
      </c>
      <c r="J116" s="58">
        <v>1.1022537563836062E-2</v>
      </c>
      <c r="K116" s="58">
        <v>1.7001767532350467E-2</v>
      </c>
      <c r="L116" s="58">
        <v>6.7482014471139912E-2</v>
      </c>
    </row>
    <row r="117" spans="1:12" ht="13.8">
      <c r="A117" s="2">
        <v>31</v>
      </c>
      <c r="B117" s="9" t="s">
        <v>74</v>
      </c>
      <c r="C117" s="9"/>
      <c r="D117" s="5"/>
      <c r="E117" s="2"/>
      <c r="F117" s="17">
        <f>SUM(F113:F116)</f>
        <v>9.7163758711699785E-2</v>
      </c>
      <c r="G117" s="17">
        <f t="shared" ref="G117:L117" si="18">SUM(G113:G116)</f>
        <v>0.10010933199843106</v>
      </c>
      <c r="H117" s="17">
        <f t="shared" si="18"/>
        <v>0.13004234779258181</v>
      </c>
      <c r="I117" s="17">
        <f t="shared" si="18"/>
        <v>0.10040012866959884</v>
      </c>
      <c r="J117" s="17">
        <f t="shared" si="18"/>
        <v>6.5402616477515982E-2</v>
      </c>
      <c r="K117" s="17">
        <f t="shared" si="18"/>
        <v>9.0088967535788725E-2</v>
      </c>
      <c r="L117" s="17">
        <f t="shared" si="18"/>
        <v>0.34645609499541352</v>
      </c>
    </row>
    <row r="118" spans="1:12" ht="6" customHeight="1">
      <c r="A118" s="2"/>
    </row>
    <row r="119" spans="1:12" ht="13.8">
      <c r="A119" s="2"/>
      <c r="B119" s="19" t="s">
        <v>75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ht="13.8">
      <c r="A120" s="2">
        <v>32</v>
      </c>
      <c r="B120" s="9" t="s">
        <v>61</v>
      </c>
      <c r="C120" s="9"/>
      <c r="D120" s="9"/>
      <c r="E120" s="2"/>
      <c r="F120" s="10">
        <f>SUM(G120:Q120)</f>
        <v>244710268.73927695</v>
      </c>
      <c r="G120" s="59">
        <v>109568017.72162718</v>
      </c>
      <c r="H120" s="59">
        <v>26754233.230652206</v>
      </c>
      <c r="I120" s="59">
        <v>57827632.764633849</v>
      </c>
      <c r="J120" s="59">
        <v>44165343.600465573</v>
      </c>
      <c r="K120" s="59">
        <v>5801787.8942887271</v>
      </c>
      <c r="L120" s="59">
        <v>593253.52760942886</v>
      </c>
    </row>
    <row r="121" spans="1:12" ht="13.8">
      <c r="A121" s="2">
        <v>33</v>
      </c>
      <c r="B121" s="9" t="s">
        <v>62</v>
      </c>
      <c r="C121" s="9"/>
      <c r="D121" s="5"/>
      <c r="E121" s="2"/>
      <c r="F121" s="10">
        <f>SUM(G121:Q121)</f>
        <v>57284487.928699329</v>
      </c>
      <c r="G121" s="59">
        <v>25648894.183649186</v>
      </c>
      <c r="H121" s="59">
        <v>6262927.0052242549</v>
      </c>
      <c r="I121" s="59">
        <v>13536932.25918653</v>
      </c>
      <c r="J121" s="59">
        <v>10338712.410320908</v>
      </c>
      <c r="K121" s="59">
        <v>1358146.7190057172</v>
      </c>
      <c r="L121" s="59">
        <v>138875.35131273401</v>
      </c>
    </row>
    <row r="122" spans="1:12" ht="13.8">
      <c r="A122" s="2">
        <v>34</v>
      </c>
      <c r="B122" s="9" t="s">
        <v>63</v>
      </c>
      <c r="C122" s="9"/>
      <c r="D122" s="5"/>
      <c r="E122" s="2"/>
      <c r="F122" s="10">
        <f>SUM(G122:Q122)</f>
        <v>140813500.69508213</v>
      </c>
      <c r="G122" s="59">
        <v>80570378.468411922</v>
      </c>
      <c r="H122" s="59">
        <v>18302896.698902652</v>
      </c>
      <c r="I122" s="59">
        <v>28590774.100869097</v>
      </c>
      <c r="J122" s="59">
        <v>4387452.7010706132</v>
      </c>
      <c r="K122" s="59">
        <v>3986727.3756720531</v>
      </c>
      <c r="L122" s="59">
        <v>4975271.3501557922</v>
      </c>
    </row>
    <row r="123" spans="1:12" ht="13.8">
      <c r="A123" s="2">
        <v>35</v>
      </c>
      <c r="B123" s="9" t="s">
        <v>64</v>
      </c>
      <c r="C123" s="9"/>
      <c r="D123" s="5"/>
      <c r="E123" s="2"/>
      <c r="F123" s="10">
        <f>SUM(G123:Q123)</f>
        <v>104985742.6369416</v>
      </c>
      <c r="G123" s="59">
        <v>54861301.862587996</v>
      </c>
      <c r="H123" s="59">
        <v>12460165.494191281</v>
      </c>
      <c r="I123" s="59">
        <v>21802889.497554343</v>
      </c>
      <c r="J123" s="59">
        <v>11967568.985240672</v>
      </c>
      <c r="K123" s="59">
        <v>2563160.4638425643</v>
      </c>
      <c r="L123" s="59">
        <v>1330656.3335247312</v>
      </c>
    </row>
    <row r="124" spans="1:12" ht="13.8">
      <c r="A124" s="2">
        <v>36</v>
      </c>
      <c r="B124" s="9" t="s">
        <v>76</v>
      </c>
      <c r="C124" s="9"/>
      <c r="D124" s="5"/>
      <c r="E124" s="2"/>
      <c r="F124" s="11">
        <f>SUM(F120:F123)</f>
        <v>547794000</v>
      </c>
      <c r="G124" s="11">
        <f>SUM(G120:G123)</f>
        <v>270648592.23627627</v>
      </c>
      <c r="H124" s="11">
        <f t="shared" ref="H124:L124" si="19">SUM(H120:H123)</f>
        <v>63780222.428970389</v>
      </c>
      <c r="I124" s="11">
        <f t="shared" si="19"/>
        <v>121758228.62224384</v>
      </c>
      <c r="J124" s="11">
        <f t="shared" si="19"/>
        <v>70859077.697097763</v>
      </c>
      <c r="K124" s="11">
        <f t="shared" si="19"/>
        <v>13709822.452809062</v>
      </c>
      <c r="L124" s="11">
        <f t="shared" si="19"/>
        <v>7038056.5626026858</v>
      </c>
    </row>
    <row r="125" spans="1:12" ht="9" customHeight="1">
      <c r="A125" s="2"/>
    </row>
    <row r="126" spans="1:12" ht="13.8">
      <c r="A126" s="2"/>
      <c r="B126" s="9" t="s">
        <v>66</v>
      </c>
      <c r="C126" s="9"/>
      <c r="D126" s="5"/>
      <c r="E126" s="2"/>
      <c r="F126" s="10"/>
      <c r="G126" s="10"/>
      <c r="H126" s="10"/>
      <c r="I126" s="10"/>
      <c r="J126" s="10"/>
      <c r="K126" s="10"/>
      <c r="L126" s="10"/>
    </row>
    <row r="127" spans="1:12" ht="13.8">
      <c r="A127" s="2">
        <v>37</v>
      </c>
      <c r="B127" s="9" t="s">
        <v>61</v>
      </c>
      <c r="C127" s="9"/>
      <c r="D127" s="5"/>
      <c r="E127" s="2"/>
      <c r="F127" s="60">
        <v>4.3404946943667845E-2</v>
      </c>
      <c r="G127" s="60">
        <v>4.6139658698962492E-2</v>
      </c>
      <c r="H127" s="60">
        <v>4.3200348945866753E-2</v>
      </c>
      <c r="I127" s="60">
        <v>4.2336508529627649E-2</v>
      </c>
      <c r="J127" s="60">
        <v>3.9661252630769799E-2</v>
      </c>
      <c r="K127" s="60">
        <v>3.9786639358918262E-2</v>
      </c>
      <c r="L127" s="60">
        <v>3.1995065460432216E-2</v>
      </c>
    </row>
    <row r="128" spans="1:12" ht="13.8">
      <c r="A128" s="2">
        <v>38</v>
      </c>
      <c r="B128" s="9" t="s">
        <v>62</v>
      </c>
      <c r="C128" s="9"/>
      <c r="D128" s="5"/>
      <c r="E128" s="2"/>
      <c r="F128" s="60">
        <v>1.0160710345545436E-2</v>
      </c>
      <c r="G128" s="60">
        <v>1.0800881938432524E-2</v>
      </c>
      <c r="H128" s="60">
        <v>1.0112815781922689E-2</v>
      </c>
      <c r="I128" s="60">
        <v>9.910598457119309E-3</v>
      </c>
      <c r="J128" s="60">
        <v>9.2843449491082398E-3</v>
      </c>
      <c r="K128" s="60">
        <v>9.3136968620951537E-3</v>
      </c>
      <c r="L128" s="60">
        <v>7.4897590141541131E-3</v>
      </c>
    </row>
    <row r="129" spans="1:12" ht="13.8">
      <c r="A129" s="2">
        <v>39</v>
      </c>
      <c r="B129" s="9" t="s">
        <v>63</v>
      </c>
      <c r="C129" s="9"/>
      <c r="D129" s="5"/>
      <c r="E129" s="2"/>
      <c r="F129" s="60">
        <v>2.4976485695147183E-2</v>
      </c>
      <c r="G129" s="60">
        <v>3.3928602899648726E-2</v>
      </c>
      <c r="H129" s="60">
        <v>2.9553884699145685E-2</v>
      </c>
      <c r="I129" s="60">
        <v>2.0931749990817147E-2</v>
      </c>
      <c r="J129" s="60">
        <v>3.9400094236078931E-3</v>
      </c>
      <c r="K129" s="60">
        <v>2.7339586901192037E-2</v>
      </c>
      <c r="L129" s="60">
        <v>0.26832395447035107</v>
      </c>
    </row>
    <row r="130" spans="1:12" ht="13.8">
      <c r="A130" s="2">
        <v>40</v>
      </c>
      <c r="B130" s="9" t="s">
        <v>64</v>
      </c>
      <c r="C130" s="9"/>
      <c r="D130" s="5"/>
      <c r="E130" s="2"/>
      <c r="F130" s="60">
        <v>1.8621615727343499E-2</v>
      </c>
      <c r="G130" s="60">
        <v>2.3102377832111918E-2</v>
      </c>
      <c r="H130" s="60">
        <v>2.0119563608184541E-2</v>
      </c>
      <c r="I130" s="60">
        <v>1.5962234195902644E-2</v>
      </c>
      <c r="J130" s="60">
        <v>1.0747086702044634E-2</v>
      </c>
      <c r="K130" s="60">
        <v>1.7577261156742782E-2</v>
      </c>
      <c r="L130" s="60">
        <v>7.1764320842760451E-2</v>
      </c>
    </row>
    <row r="131" spans="1:12" ht="13.8">
      <c r="A131" s="2">
        <v>41</v>
      </c>
      <c r="B131" s="9" t="s">
        <v>77</v>
      </c>
      <c r="C131" s="9"/>
      <c r="D131" s="5"/>
      <c r="E131" s="2"/>
      <c r="F131" s="17">
        <f>SUM(F127:F130)</f>
        <v>9.7163758711703963E-2</v>
      </c>
      <c r="G131" s="17">
        <f t="shared" ref="G131:L131" si="20">SUM(G127:G130)</f>
        <v>0.11397152136915566</v>
      </c>
      <c r="H131" s="17">
        <f t="shared" si="20"/>
        <v>0.10298661303511966</v>
      </c>
      <c r="I131" s="17">
        <f t="shared" si="20"/>
        <v>8.9141091173466747E-2</v>
      </c>
      <c r="J131" s="17">
        <f t="shared" si="20"/>
        <v>6.3632693705530569E-2</v>
      </c>
      <c r="K131" s="17">
        <f t="shared" si="20"/>
        <v>9.4017184278948243E-2</v>
      </c>
      <c r="L131" s="17">
        <f t="shared" si="20"/>
        <v>0.37957309978769788</v>
      </c>
    </row>
    <row r="132" spans="1:12" ht="6" customHeight="1">
      <c r="A132" s="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13.8">
      <c r="A133" s="2">
        <v>42</v>
      </c>
      <c r="B133" s="19" t="s">
        <v>78</v>
      </c>
      <c r="C133" s="9"/>
      <c r="D133" s="9"/>
      <c r="E133" s="9"/>
      <c r="F133" s="20">
        <f>F110/F124</f>
        <v>1</v>
      </c>
      <c r="G133" s="20">
        <f t="shared" ref="G133:L133" si="21">G110/G124</f>
        <v>0.87837146329016047</v>
      </c>
      <c r="H133" s="20">
        <f t="shared" si="21"/>
        <v>1.2627111811924121</v>
      </c>
      <c r="I133" s="20">
        <f t="shared" si="21"/>
        <v>1.1263058074330974</v>
      </c>
      <c r="J133" s="20">
        <f t="shared" si="21"/>
        <v>1.0278146762130798</v>
      </c>
      <c r="K133" s="20">
        <f t="shared" si="21"/>
        <v>0.95821809839034833</v>
      </c>
      <c r="L133" s="20">
        <f t="shared" si="21"/>
        <v>0.91275197106747774</v>
      </c>
    </row>
    <row r="134" spans="1:12" ht="6" customHeight="1">
      <c r="A134" s="2"/>
      <c r="B134" s="19"/>
      <c r="C134" s="9"/>
      <c r="D134" s="9"/>
      <c r="E134" s="9"/>
      <c r="F134" s="20"/>
      <c r="G134" s="20"/>
      <c r="H134" s="20"/>
      <c r="I134" s="20"/>
      <c r="J134" s="20"/>
      <c r="K134" s="20"/>
      <c r="L134" s="20"/>
    </row>
    <row r="135" spans="1:12" ht="13.8">
      <c r="A135" s="2">
        <v>43</v>
      </c>
      <c r="B135" s="19" t="s">
        <v>79</v>
      </c>
      <c r="C135" s="9"/>
      <c r="D135" s="9"/>
      <c r="E135" s="9"/>
      <c r="F135" s="22">
        <f>F79/F124</f>
        <v>0.91643756594632286</v>
      </c>
      <c r="G135" s="22">
        <f t="shared" ref="G135:L135" si="22">G79/G124</f>
        <v>0.79835626786252523</v>
      </c>
      <c r="H135" s="22">
        <f t="shared" si="22"/>
        <v>1.1768695238338589</v>
      </c>
      <c r="I135" s="22">
        <f t="shared" si="22"/>
        <v>1.032184858650615</v>
      </c>
      <c r="J135" s="22">
        <f t="shared" si="22"/>
        <v>0.94192589247790459</v>
      </c>
      <c r="K135" s="22">
        <f t="shared" si="22"/>
        <v>0.87812953387542081</v>
      </c>
      <c r="L135" s="22">
        <f t="shared" si="22"/>
        <v>0.91275197106747785</v>
      </c>
    </row>
    <row r="136" spans="1:12" ht="6" customHeight="1">
      <c r="A136" s="2"/>
      <c r="B136" s="19"/>
      <c r="C136" s="9"/>
      <c r="D136" s="9"/>
      <c r="E136" s="9"/>
      <c r="F136" s="22"/>
      <c r="G136" s="22"/>
      <c r="H136" s="22"/>
      <c r="I136" s="22"/>
      <c r="J136" s="22"/>
      <c r="K136" s="22"/>
      <c r="L136" s="22"/>
    </row>
    <row r="137" spans="1:12" ht="13.8">
      <c r="A137" s="2">
        <v>44</v>
      </c>
      <c r="B137" s="19" t="s">
        <v>141</v>
      </c>
      <c r="C137" s="9"/>
      <c r="D137" s="9"/>
      <c r="E137" s="9"/>
      <c r="F137" s="27">
        <f>SUM(G137:L137)</f>
        <v>45774000</v>
      </c>
      <c r="G137" s="27">
        <f>ROUND(G124-G79,-3)-1000</f>
        <v>54574000</v>
      </c>
      <c r="H137" s="27">
        <f t="shared" ref="H137:L137" si="23">ROUND(H124-H79,-3)</f>
        <v>-11281000</v>
      </c>
      <c r="I137" s="27">
        <f t="shared" si="23"/>
        <v>-3919000</v>
      </c>
      <c r="J137" s="27">
        <f>ROUND(J124-J79,-3)</f>
        <v>4115000</v>
      </c>
      <c r="K137" s="27">
        <f>ROUND(K124-K79,-3)</f>
        <v>1671000</v>
      </c>
      <c r="L137" s="27">
        <f t="shared" si="23"/>
        <v>614000</v>
      </c>
    </row>
    <row r="138" spans="1:12" ht="13.5" customHeight="1"/>
    <row r="139" spans="1:12" ht="13.8">
      <c r="A139" s="6" t="str">
        <f>$A$64</f>
        <v>File:  WAElec COS Base Case UE-19____/ Sumcost Exhibits</v>
      </c>
      <c r="B139" s="9"/>
      <c r="C139" s="9"/>
      <c r="D139" s="5"/>
      <c r="E139" s="4"/>
      <c r="F139" s="10"/>
      <c r="G139" s="10"/>
      <c r="H139" s="10"/>
      <c r="L139" s="14" t="s">
        <v>139</v>
      </c>
    </row>
    <row r="140" spans="1:12" ht="13.8">
      <c r="A140" s="2"/>
      <c r="B140" s="9" t="s">
        <v>0</v>
      </c>
      <c r="C140" s="9"/>
      <c r="D140" s="9"/>
      <c r="F140" s="9" t="str">
        <f>$F$2</f>
        <v>AVISTA UTILITIES</v>
      </c>
      <c r="G140" s="9"/>
      <c r="H140" s="9"/>
      <c r="J140" s="2" t="str">
        <f>$J$2</f>
        <v>Washington Jurisdiction</v>
      </c>
      <c r="K140" s="9"/>
      <c r="L140" s="5"/>
    </row>
    <row r="141" spans="1:12" ht="13.8">
      <c r="A141" s="2"/>
      <c r="B141" s="9" t="str">
        <f>$B$3</f>
        <v>Scenario: Company Base Case UE-19_____</v>
      </c>
      <c r="C141" s="9"/>
      <c r="D141" s="9"/>
      <c r="F141" s="3" t="s">
        <v>80</v>
      </c>
      <c r="G141" s="9"/>
      <c r="H141" s="9"/>
      <c r="J141" s="2" t="str">
        <f>$J$3</f>
        <v>Electric Utility</v>
      </c>
      <c r="K141" s="9"/>
      <c r="L141" s="7">
        <f>$L$3</f>
        <v>43585</v>
      </c>
    </row>
    <row r="142" spans="1:12" ht="12.75" customHeight="1">
      <c r="A142" s="2"/>
      <c r="B142" s="9" t="str">
        <f>$B$4</f>
        <v>Load Factor Peak Credit Method</v>
      </c>
      <c r="C142" s="9"/>
      <c r="D142" s="9"/>
      <c r="F142" s="9" t="str">
        <f>$F$4</f>
        <v>For the Twelve Months Ended December 31, 2018</v>
      </c>
      <c r="G142" s="9"/>
      <c r="H142" s="9"/>
      <c r="I142" s="9"/>
      <c r="J142" s="9"/>
      <c r="K142" s="9"/>
      <c r="L142" s="8" t="str">
        <f>$L$4</f>
        <v xml:space="preserve"> </v>
      </c>
    </row>
    <row r="143" spans="1:12" ht="12.75" customHeight="1">
      <c r="A143" s="2"/>
      <c r="B143" s="9" t="str">
        <f>$B$5</f>
        <v>AS FILED METHOD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39" customHeight="1">
      <c r="A144" s="2"/>
      <c r="B144" s="2" t="s">
        <v>4</v>
      </c>
      <c r="C144" s="2" t="str">
        <f>$C$6</f>
        <v>(c)</v>
      </c>
      <c r="D144" s="2" t="str">
        <f>$D$6</f>
        <v>(d)</v>
      </c>
      <c r="E144" s="2" t="str">
        <f>$E$6</f>
        <v>(e)</v>
      </c>
      <c r="F144" s="2" t="str">
        <f>$F$6</f>
        <v>(f)</v>
      </c>
      <c r="G144" s="2" t="str">
        <f>$G$6</f>
        <v>(g)</v>
      </c>
      <c r="H144" s="2" t="str">
        <f>$H$6</f>
        <v>(h)</v>
      </c>
      <c r="I144" s="2" t="str">
        <f>$I$6</f>
        <v>(i)</v>
      </c>
      <c r="J144" s="2" t="str">
        <f>$J$6</f>
        <v>(j)</v>
      </c>
      <c r="K144" s="2" t="str">
        <f>$K$6</f>
        <v>(k)</v>
      </c>
      <c r="L144" s="2" t="str">
        <f>$L$6</f>
        <v>(l)</v>
      </c>
    </row>
    <row r="145" spans="1:12" ht="13.8">
      <c r="A145" s="2"/>
      <c r="B145" s="2" t="s">
        <v>15</v>
      </c>
      <c r="C145" s="2" t="str">
        <f>$C$7</f>
        <v xml:space="preserve"> </v>
      </c>
      <c r="D145" s="2" t="str">
        <f>$D$7</f>
        <v xml:space="preserve"> </v>
      </c>
      <c r="E145" s="2" t="str">
        <f>$E$7</f>
        <v xml:space="preserve"> </v>
      </c>
      <c r="F145" s="2" t="str">
        <f>$F$7</f>
        <v xml:space="preserve"> </v>
      </c>
      <c r="G145" s="2" t="str">
        <f>$G$7</f>
        <v>Residential</v>
      </c>
      <c r="H145" s="2" t="str">
        <f>$H$7</f>
        <v>General</v>
      </c>
      <c r="I145" s="2" t="str">
        <f>$I$7</f>
        <v>Large Gen</v>
      </c>
      <c r="J145" s="2" t="str">
        <f>$J$7</f>
        <v>Extra Large</v>
      </c>
      <c r="K145" s="2" t="str">
        <f>$K$7</f>
        <v>Pumping</v>
      </c>
      <c r="L145" s="2" t="str">
        <f>$L$7</f>
        <v>Street &amp;</v>
      </c>
    </row>
    <row r="146" spans="1:12" ht="13.8">
      <c r="A146" s="2"/>
      <c r="B146" s="2" t="s">
        <v>15</v>
      </c>
      <c r="C146" s="2" t="str">
        <f>$C$8</f>
        <v xml:space="preserve"> </v>
      </c>
      <c r="D146" s="2" t="str">
        <f>$D$8</f>
        <v xml:space="preserve"> </v>
      </c>
      <c r="E146" s="2" t="str">
        <f>$E$8</f>
        <v xml:space="preserve"> </v>
      </c>
      <c r="F146" s="2" t="str">
        <f>$F$8</f>
        <v>System</v>
      </c>
      <c r="G146" s="2" t="str">
        <f>$G$8</f>
        <v>Service</v>
      </c>
      <c r="H146" s="2" t="str">
        <f>$H$8</f>
        <v>Service</v>
      </c>
      <c r="I146" s="2" t="str">
        <f>$I$8</f>
        <v>Service</v>
      </c>
      <c r="J146" s="2" t="str">
        <f>$J$8</f>
        <v>Gen Service</v>
      </c>
      <c r="K146" s="2" t="str">
        <f>$K$8</f>
        <v>Service</v>
      </c>
      <c r="L146" s="2" t="str">
        <f>$L$8</f>
        <v>Area Lights</v>
      </c>
    </row>
    <row r="147" spans="1:12" ht="13.8">
      <c r="A147" s="2"/>
      <c r="B147" s="6" t="s">
        <v>17</v>
      </c>
      <c r="C147" s="2" t="str">
        <f>$C$9</f>
        <v xml:space="preserve"> </v>
      </c>
      <c r="D147" s="2" t="str">
        <f>$D$9</f>
        <v xml:space="preserve"> </v>
      </c>
      <c r="E147" s="2" t="str">
        <f>$E$9</f>
        <v xml:space="preserve"> </v>
      </c>
      <c r="F147" s="2" t="str">
        <f>$F$9</f>
        <v>Total</v>
      </c>
      <c r="G147" s="2" t="str">
        <f>$G$9</f>
        <v>Sch 1-2</v>
      </c>
      <c r="H147" s="2" t="str">
        <f>$H$9</f>
        <v>Sch 11-12</v>
      </c>
      <c r="I147" s="2" t="str">
        <f>$I$9</f>
        <v>Sch 21-22</v>
      </c>
      <c r="J147" s="2" t="str">
        <f>$J$9</f>
        <v>Sch 25</v>
      </c>
      <c r="K147" s="2" t="str">
        <f>$K$9</f>
        <v>Sch 31-32</v>
      </c>
      <c r="L147" s="2" t="str">
        <f>$L$9</f>
        <v>Sch 41-48</v>
      </c>
    </row>
    <row r="148" spans="1:12" ht="13.8">
      <c r="A148" s="2"/>
      <c r="B148" s="19" t="s">
        <v>81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ht="13.8">
      <c r="A149" s="2">
        <v>1</v>
      </c>
      <c r="B149" s="9" t="s">
        <v>82</v>
      </c>
      <c r="C149" s="9"/>
      <c r="D149" s="5"/>
      <c r="E149" s="2"/>
      <c r="F149" s="10">
        <f>SUM(G149:Q149)</f>
        <v>205256331.62773654</v>
      </c>
      <c r="G149" s="61">
        <v>77242059.754814118</v>
      </c>
      <c r="H149" s="61">
        <v>27545102.445505463</v>
      </c>
      <c r="I149" s="61">
        <v>54461295.786172673</v>
      </c>
      <c r="J149" s="61">
        <v>40167539.523118056</v>
      </c>
      <c r="K149" s="61">
        <v>5150454.0074752169</v>
      </c>
      <c r="L149" s="61">
        <v>689880.11065097922</v>
      </c>
    </row>
    <row r="150" spans="1:12" ht="13.8">
      <c r="A150" s="2">
        <v>2</v>
      </c>
      <c r="B150" s="9" t="s">
        <v>83</v>
      </c>
      <c r="C150" s="9"/>
      <c r="D150" s="5"/>
      <c r="E150" s="2"/>
      <c r="F150" s="10">
        <f>SUM(G150:Q150)</f>
        <v>248313935.45134076</v>
      </c>
      <c r="G150" s="61">
        <v>104627721.67606941</v>
      </c>
      <c r="H150" s="61">
        <v>39681903.510500938</v>
      </c>
      <c r="I150" s="61">
        <v>70392742.483689412</v>
      </c>
      <c r="J150" s="61">
        <v>26374582.608096268</v>
      </c>
      <c r="K150" s="61">
        <v>6284051.5810202565</v>
      </c>
      <c r="L150" s="61">
        <v>952933.59196445195</v>
      </c>
    </row>
    <row r="151" spans="1:12" ht="13.8">
      <c r="A151" s="2">
        <v>3</v>
      </c>
      <c r="B151" s="9" t="s">
        <v>84</v>
      </c>
      <c r="C151" s="9"/>
      <c r="D151" s="5"/>
      <c r="E151" s="2"/>
      <c r="F151" s="10">
        <f>SUM(G151:Q151)</f>
        <v>48448732.920986392</v>
      </c>
      <c r="G151" s="61">
        <v>34204218.569119997</v>
      </c>
      <c r="H151" s="61">
        <v>7833994.0440133819</v>
      </c>
      <c r="I151" s="61">
        <v>822961.73015154828</v>
      </c>
      <c r="J151" s="61">
        <v>201877.86879507505</v>
      </c>
      <c r="K151" s="61">
        <v>604494.41151189082</v>
      </c>
      <c r="L151" s="61">
        <v>4781186.297394502</v>
      </c>
    </row>
    <row r="152" spans="1:12" ht="13.8">
      <c r="A152" s="2">
        <v>4</v>
      </c>
      <c r="B152" s="9" t="s">
        <v>65</v>
      </c>
      <c r="C152" s="9"/>
      <c r="D152" s="5"/>
      <c r="E152" s="2"/>
      <c r="F152" s="11">
        <f t="shared" ref="F152:L152" si="24">SUM(F149:F151)</f>
        <v>502019000.00006372</v>
      </c>
      <c r="G152" s="11">
        <f t="shared" si="24"/>
        <v>216074000.00000352</v>
      </c>
      <c r="H152" s="11">
        <f t="shared" si="24"/>
        <v>75061000.000019789</v>
      </c>
      <c r="I152" s="11">
        <f t="shared" si="24"/>
        <v>125677000.00001363</v>
      </c>
      <c r="J152" s="11">
        <f t="shared" si="24"/>
        <v>66744000.000009395</v>
      </c>
      <c r="K152" s="11">
        <f t="shared" si="24"/>
        <v>12039000.000007365</v>
      </c>
      <c r="L152" s="11">
        <f t="shared" si="24"/>
        <v>6424000.0000099335</v>
      </c>
    </row>
    <row r="153" spans="1:12" ht="13.8">
      <c r="A153" s="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ht="13.8">
      <c r="A154" s="2"/>
      <c r="B154" s="9" t="s">
        <v>85</v>
      </c>
      <c r="C154" s="9"/>
      <c r="D154" s="5"/>
      <c r="E154" s="2"/>
      <c r="F154" s="10"/>
      <c r="G154" s="10"/>
      <c r="H154" s="10"/>
      <c r="I154" s="10"/>
      <c r="J154" s="10"/>
      <c r="K154" s="10"/>
      <c r="L154" s="10"/>
    </row>
    <row r="155" spans="1:12" ht="13.8">
      <c r="A155" s="2">
        <v>5</v>
      </c>
      <c r="B155" s="9" t="s">
        <v>82</v>
      </c>
      <c r="C155" s="9" t="s">
        <v>86</v>
      </c>
      <c r="D155" s="5"/>
      <c r="E155" s="2"/>
      <c r="F155" s="63">
        <v>3.6406891423286465E-2</v>
      </c>
      <c r="G155" s="63">
        <v>3.2527030682864333E-2</v>
      </c>
      <c r="H155" s="63">
        <v>4.4477373996730879E-2</v>
      </c>
      <c r="I155" s="63">
        <v>3.9871960918241002E-2</v>
      </c>
      <c r="J155" s="63">
        <v>3.6071154500562343E-2</v>
      </c>
      <c r="K155" s="63">
        <v>3.5320018563904071E-2</v>
      </c>
      <c r="L155" s="63">
        <v>3.720628411443682E-2</v>
      </c>
    </row>
    <row r="156" spans="1:12" ht="13.8">
      <c r="A156" s="2">
        <v>6</v>
      </c>
      <c r="B156" s="9" t="s">
        <v>83</v>
      </c>
      <c r="C156" s="9" t="s">
        <v>87</v>
      </c>
      <c r="D156" s="9"/>
      <c r="E156" s="2"/>
      <c r="F156" s="62">
        <v>20.151145024864995</v>
      </c>
      <c r="G156" s="62">
        <v>18.65935785944156</v>
      </c>
      <c r="H156" s="62">
        <v>28.30677097903412</v>
      </c>
      <c r="I156" s="62">
        <v>23.986383081480813</v>
      </c>
      <c r="J156" s="62">
        <v>13.457188680218598</v>
      </c>
      <c r="K156" s="62">
        <v>17.273178912327122</v>
      </c>
      <c r="L156" s="62">
        <v>17.300900362462816</v>
      </c>
    </row>
    <row r="157" spans="1:12" ht="13.8">
      <c r="A157" s="2">
        <v>7</v>
      </c>
      <c r="B157" s="9" t="s">
        <v>84</v>
      </c>
      <c r="C157" s="9" t="s">
        <v>88</v>
      </c>
      <c r="D157" s="9"/>
      <c r="E157" s="2"/>
      <c r="F157" s="62">
        <v>15.977125869403086</v>
      </c>
      <c r="G157" s="62">
        <v>13.216595434314472</v>
      </c>
      <c r="H157" s="62">
        <v>20.253345511927048</v>
      </c>
      <c r="I157" s="62">
        <v>36.115404842741398</v>
      </c>
      <c r="J157" s="62">
        <v>731.44155360534432</v>
      </c>
      <c r="K157" s="62">
        <v>20.528914335118209</v>
      </c>
      <c r="L157" s="62">
        <v>938.03929711487183</v>
      </c>
    </row>
    <row r="158" spans="1:12" ht="13.8">
      <c r="A158" s="2"/>
      <c r="B158" s="9"/>
      <c r="C158" s="9"/>
      <c r="D158" s="9"/>
      <c r="E158" s="9"/>
      <c r="F158" s="16"/>
      <c r="G158" s="16"/>
      <c r="H158" s="16"/>
      <c r="I158" s="16"/>
      <c r="J158" s="16"/>
      <c r="K158" s="16"/>
      <c r="L158" s="16"/>
    </row>
    <row r="159" spans="1:12" ht="13.8">
      <c r="A159" s="2"/>
    </row>
    <row r="160" spans="1:12" ht="13.8">
      <c r="A160" s="2"/>
      <c r="B160" s="19" t="s">
        <v>89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ht="13.8">
      <c r="A161" s="2">
        <v>8</v>
      </c>
      <c r="B161" s="9" t="s">
        <v>82</v>
      </c>
      <c r="C161" s="9"/>
      <c r="D161" s="9"/>
      <c r="E161" s="9"/>
      <c r="F161" s="10">
        <f>SUM(G161:Q161)</f>
        <v>203758174.82226619</v>
      </c>
      <c r="G161" s="64">
        <v>86198426.212416977</v>
      </c>
      <c r="H161" s="64">
        <v>22479940.825319089</v>
      </c>
      <c r="I161" s="64">
        <v>49511633.198553368</v>
      </c>
      <c r="J161" s="64">
        <v>39601971.090967648</v>
      </c>
      <c r="K161" s="64">
        <v>5293153.6384792589</v>
      </c>
      <c r="L161" s="64">
        <v>673049.8565298242</v>
      </c>
    </row>
    <row r="162" spans="1:12" ht="13.8">
      <c r="A162" s="2">
        <v>9</v>
      </c>
      <c r="B162" s="9" t="s">
        <v>83</v>
      </c>
      <c r="F162" s="10">
        <f>SUM(G162:Q162)</f>
        <v>248138809.73893896</v>
      </c>
      <c r="G162" s="64">
        <v>124497426.55689237</v>
      </c>
      <c r="H162" s="64">
        <v>29317150.061162401</v>
      </c>
      <c r="I162" s="64">
        <v>60897821.771640703</v>
      </c>
      <c r="J162" s="64">
        <v>25939295.186766062</v>
      </c>
      <c r="K162" s="64">
        <v>6578102.7580217198</v>
      </c>
      <c r="L162" s="64">
        <v>909013.40445572021</v>
      </c>
    </row>
    <row r="163" spans="1:12" ht="13.8">
      <c r="A163" s="2">
        <v>10</v>
      </c>
      <c r="B163" s="9" t="s">
        <v>84</v>
      </c>
      <c r="F163" s="10">
        <f>SUM(G163:Q163)</f>
        <v>50122015.438851617</v>
      </c>
      <c r="G163" s="64">
        <v>37439825.535210714</v>
      </c>
      <c r="H163" s="64">
        <v>6580919.6567889675</v>
      </c>
      <c r="I163" s="64">
        <v>759877.90042191814</v>
      </c>
      <c r="J163" s="64">
        <v>200744.46095506582</v>
      </c>
      <c r="K163" s="64">
        <v>618505.02529935678</v>
      </c>
      <c r="L163" s="64">
        <v>4522142.8601755956</v>
      </c>
    </row>
    <row r="164" spans="1:12" ht="13.8">
      <c r="A164" s="2">
        <v>11</v>
      </c>
      <c r="B164" s="9" t="s">
        <v>69</v>
      </c>
      <c r="C164" s="9"/>
      <c r="D164" s="9"/>
      <c r="E164" s="9"/>
      <c r="F164" s="11">
        <f t="shared" ref="F164:L164" si="25">SUM(F161:F163)</f>
        <v>502019000.00005674</v>
      </c>
      <c r="G164" s="23">
        <f t="shared" si="25"/>
        <v>248135678.30452007</v>
      </c>
      <c r="H164" s="23">
        <f t="shared" si="25"/>
        <v>58378010.543270461</v>
      </c>
      <c r="I164" s="23">
        <f t="shared" si="25"/>
        <v>111169332.87061599</v>
      </c>
      <c r="J164" s="23">
        <f t="shared" si="25"/>
        <v>65742010.738688782</v>
      </c>
      <c r="K164" s="23">
        <f t="shared" si="25"/>
        <v>12489761.421800336</v>
      </c>
      <c r="L164" s="23">
        <f t="shared" si="25"/>
        <v>6104206.1211611405</v>
      </c>
    </row>
    <row r="165" spans="1:12" ht="13.8">
      <c r="A165" s="2"/>
      <c r="B165" s="9"/>
    </row>
    <row r="166" spans="1:12" ht="13.8">
      <c r="A166" s="2"/>
      <c r="B166" s="9" t="s">
        <v>85</v>
      </c>
      <c r="C166" s="9"/>
      <c r="D166" s="5"/>
    </row>
    <row r="167" spans="1:12" ht="13.8">
      <c r="A167" s="2">
        <v>12</v>
      </c>
      <c r="B167" s="9" t="s">
        <v>82</v>
      </c>
      <c r="C167" s="9" t="s">
        <v>86</v>
      </c>
      <c r="D167" s="5"/>
      <c r="E167" s="9"/>
      <c r="F167" s="66">
        <v>3.6141159147359714E-2</v>
      </c>
      <c r="G167" s="66">
        <v>3.6298602900101437E-2</v>
      </c>
      <c r="H167" s="66">
        <v>3.6298602900104358E-2</v>
      </c>
      <c r="I167" s="66">
        <v>3.6248236025118959E-2</v>
      </c>
      <c r="J167" s="66">
        <v>3.5563264135881262E-2</v>
      </c>
      <c r="K167" s="66">
        <v>3.6298602900121789E-2</v>
      </c>
      <c r="L167" s="66">
        <v>3.629860290014731E-2</v>
      </c>
    </row>
    <row r="168" spans="1:12" ht="13.8">
      <c r="A168" s="2">
        <v>13</v>
      </c>
      <c r="B168" s="9" t="s">
        <v>83</v>
      </c>
      <c r="C168" s="9" t="s">
        <v>87</v>
      </c>
      <c r="D168" s="9"/>
      <c r="E168" s="9"/>
      <c r="F168" s="65">
        <v>20.136933242422035</v>
      </c>
      <c r="G168" s="65">
        <v>22.202930518709053</v>
      </c>
      <c r="H168" s="65">
        <v>20.913156353996285</v>
      </c>
      <c r="I168" s="65">
        <v>20.750981284480812</v>
      </c>
      <c r="J168" s="65">
        <v>13.235090569851982</v>
      </c>
      <c r="K168" s="65">
        <v>18.081447037475453</v>
      </c>
      <c r="L168" s="65">
        <v>16.503511337249822</v>
      </c>
    </row>
    <row r="169" spans="1:12" ht="13.8">
      <c r="A169" s="2">
        <v>14</v>
      </c>
      <c r="B169" s="9" t="s">
        <v>84</v>
      </c>
      <c r="C169" s="9" t="s">
        <v>88</v>
      </c>
      <c r="D169" s="9"/>
      <c r="E169" s="9"/>
      <c r="F169" s="65">
        <v>16.528930711164467</v>
      </c>
      <c r="G169" s="65">
        <v>14.466842042605014</v>
      </c>
      <c r="H169" s="65">
        <v>17.013752990664344</v>
      </c>
      <c r="I169" s="65">
        <v>33.3469917243129</v>
      </c>
      <c r="J169" s="65">
        <v>727.3350034603834</v>
      </c>
      <c r="K169" s="65">
        <v>21.004721364509841</v>
      </c>
      <c r="L169" s="65">
        <v>887.21657056613606</v>
      </c>
    </row>
    <row r="170" spans="1:12" ht="13.8">
      <c r="A170" s="2"/>
      <c r="B170" s="9"/>
      <c r="C170" s="9"/>
      <c r="D170" s="9"/>
      <c r="E170" s="9"/>
      <c r="F170" s="18"/>
      <c r="G170" s="18"/>
      <c r="H170" s="18"/>
      <c r="I170" s="18"/>
      <c r="J170" s="18"/>
      <c r="K170" s="18"/>
      <c r="L170" s="18"/>
    </row>
    <row r="171" spans="1:12" ht="13.8">
      <c r="A171" s="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ht="13.8">
      <c r="A172" s="2">
        <v>15</v>
      </c>
      <c r="B172" s="19" t="s">
        <v>71</v>
      </c>
      <c r="F172" s="20">
        <f t="shared" ref="F172:L172" si="26">F152/F164</f>
        <v>1.000000000000014</v>
      </c>
      <c r="G172" s="20">
        <f t="shared" si="26"/>
        <v>0.87078972873393312</v>
      </c>
      <c r="H172" s="20">
        <f t="shared" si="26"/>
        <v>1.2857752311443313</v>
      </c>
      <c r="I172" s="20">
        <f t="shared" si="26"/>
        <v>1.1305006223819147</v>
      </c>
      <c r="J172" s="20">
        <f t="shared" si="26"/>
        <v>1.0152412323575455</v>
      </c>
      <c r="K172" s="20">
        <f t="shared" si="26"/>
        <v>0.96390952504455474</v>
      </c>
      <c r="L172" s="20">
        <f t="shared" si="26"/>
        <v>1.052389102284764</v>
      </c>
    </row>
    <row r="173" spans="1:12" ht="14.4" thickBot="1">
      <c r="A173" s="2"/>
    </row>
    <row r="174" spans="1:12" ht="14.4" thickTop="1">
      <c r="A174" s="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3.8">
      <c r="A175" s="2"/>
      <c r="B175" s="19" t="s">
        <v>90</v>
      </c>
    </row>
    <row r="176" spans="1:12" ht="13.8">
      <c r="A176" s="2">
        <v>16</v>
      </c>
      <c r="B176" s="9" t="s">
        <v>82</v>
      </c>
      <c r="C176" s="9"/>
      <c r="D176" s="9"/>
      <c r="E176" s="2"/>
      <c r="F176" s="10">
        <f>SUM(G176:Q176)</f>
        <v>220653689.85785785</v>
      </c>
      <c r="G176" s="67">
        <v>83288385.556064621</v>
      </c>
      <c r="H176" s="67">
        <v>29206468.772526026</v>
      </c>
      <c r="I176" s="67">
        <v>58368948.977911457</v>
      </c>
      <c r="J176" s="67">
        <v>43602277.520694658</v>
      </c>
      <c r="K176" s="67">
        <v>5497796.3314035339</v>
      </c>
      <c r="L176" s="67">
        <v>689812.6992575496</v>
      </c>
    </row>
    <row r="177" spans="1:12" ht="13.8">
      <c r="A177" s="2">
        <v>17</v>
      </c>
      <c r="B177" s="9" t="s">
        <v>83</v>
      </c>
      <c r="C177" s="9"/>
      <c r="D177" s="5"/>
      <c r="E177" s="2"/>
      <c r="F177" s="10">
        <f>SUM(G177:Q177)</f>
        <v>276006853.41014868</v>
      </c>
      <c r="G177" s="67">
        <v>118054287.06672898</v>
      </c>
      <c r="H177" s="67">
        <v>43084725.81306541</v>
      </c>
      <c r="I177" s="67">
        <v>77895310.642061591</v>
      </c>
      <c r="J177" s="67">
        <v>29018984.602003034</v>
      </c>
      <c r="K177" s="67">
        <v>7000625.2357262056</v>
      </c>
      <c r="L177" s="67">
        <v>952920.05056346604</v>
      </c>
    </row>
    <row r="178" spans="1:12" ht="13.8">
      <c r="A178" s="2">
        <v>18</v>
      </c>
      <c r="B178" s="9" t="s">
        <v>84</v>
      </c>
      <c r="C178" s="9"/>
      <c r="D178" s="5"/>
      <c r="E178" s="2"/>
      <c r="F178" s="10">
        <f>SUM(G178:Q178)</f>
        <v>51133456.732073545</v>
      </c>
      <c r="G178" s="67">
        <v>36387327.377213284</v>
      </c>
      <c r="H178" s="67">
        <v>8244805.4144313056</v>
      </c>
      <c r="I178" s="67">
        <v>872740.38004398486</v>
      </c>
      <c r="J178" s="67">
        <v>208737.87731563748</v>
      </c>
      <c r="K178" s="67">
        <v>638578.43288062944</v>
      </c>
      <c r="L178" s="67">
        <v>4781267.2501887046</v>
      </c>
    </row>
    <row r="179" spans="1:12" ht="13.8">
      <c r="A179" s="2">
        <v>19</v>
      </c>
      <c r="B179" s="9" t="s">
        <v>73</v>
      </c>
      <c r="C179" s="9"/>
      <c r="D179" s="5"/>
      <c r="E179" s="2"/>
      <c r="F179" s="11">
        <f t="shared" ref="F179:L179" si="27">SUM(F176:F178)</f>
        <v>547794000.00008011</v>
      </c>
      <c r="G179" s="11">
        <f t="shared" si="27"/>
        <v>237730000.00000691</v>
      </c>
      <c r="H179" s="11">
        <f t="shared" si="27"/>
        <v>80536000.000022739</v>
      </c>
      <c r="I179" s="11">
        <f t="shared" si="27"/>
        <v>137137000.00001705</v>
      </c>
      <c r="J179" s="11">
        <f t="shared" si="27"/>
        <v>72830000.000013337</v>
      </c>
      <c r="K179" s="11">
        <f t="shared" si="27"/>
        <v>13137000.000010367</v>
      </c>
      <c r="L179" s="11">
        <f t="shared" si="27"/>
        <v>6424000.0000097202</v>
      </c>
    </row>
    <row r="180" spans="1:12" ht="13.8">
      <c r="A180" s="2"/>
    </row>
    <row r="181" spans="1:12" ht="13.8">
      <c r="A181" s="2"/>
      <c r="B181" s="9" t="s">
        <v>85</v>
      </c>
      <c r="C181" s="9"/>
      <c r="D181" s="5"/>
      <c r="E181" s="2"/>
      <c r="F181" s="10"/>
      <c r="G181" s="10"/>
      <c r="H181" s="10"/>
      <c r="I181" s="10"/>
      <c r="J181" s="10"/>
      <c r="K181" s="10"/>
      <c r="L181" s="10"/>
    </row>
    <row r="182" spans="1:12" ht="13.8">
      <c r="A182" s="2">
        <v>20</v>
      </c>
      <c r="B182" s="9" t="s">
        <v>82</v>
      </c>
      <c r="C182" s="9" t="s">
        <v>86</v>
      </c>
      <c r="D182" s="5"/>
      <c r="E182" s="2"/>
      <c r="F182" s="69">
        <v>3.9137964052539879E-2</v>
      </c>
      <c r="G182" s="69">
        <v>3.5073169735605113E-2</v>
      </c>
      <c r="H182" s="69">
        <v>4.7160000123050695E-2</v>
      </c>
      <c r="I182" s="69">
        <v>4.2732814540871966E-2</v>
      </c>
      <c r="J182" s="69">
        <v>3.9155609422383754E-2</v>
      </c>
      <c r="K182" s="69">
        <v>3.7701971166795412E-2</v>
      </c>
      <c r="L182" s="69">
        <v>3.7202648515413501E-2</v>
      </c>
    </row>
    <row r="183" spans="1:12" ht="13.8">
      <c r="A183" s="2">
        <v>21</v>
      </c>
      <c r="B183" s="9" t="s">
        <v>83</v>
      </c>
      <c r="C183" s="9" t="s">
        <v>87</v>
      </c>
      <c r="D183" s="5"/>
      <c r="E183" s="2"/>
      <c r="F183" s="68">
        <v>22.398477640069679</v>
      </c>
      <c r="G183" s="68">
        <v>21.053857944449256</v>
      </c>
      <c r="H183" s="68">
        <v>30.734147265949193</v>
      </c>
      <c r="I183" s="68">
        <v>26.54288915855734</v>
      </c>
      <c r="J183" s="68">
        <v>14.806450471661153</v>
      </c>
      <c r="K183" s="68">
        <v>19.242848445113868</v>
      </c>
      <c r="L183" s="68">
        <v>17.300654512771715</v>
      </c>
    </row>
    <row r="184" spans="1:12" ht="13.8">
      <c r="A184" s="2">
        <v>22</v>
      </c>
      <c r="B184" s="9" t="s">
        <v>84</v>
      </c>
      <c r="C184" s="9" t="s">
        <v>88</v>
      </c>
      <c r="D184" s="5"/>
      <c r="E184" s="2"/>
      <c r="F184" s="68">
        <v>16.862477614809467</v>
      </c>
      <c r="G184" s="68">
        <v>14.060154127150874</v>
      </c>
      <c r="H184" s="68">
        <v>21.315422477847221</v>
      </c>
      <c r="I184" s="68">
        <v>38.299924520295995</v>
      </c>
      <c r="J184" s="68">
        <v>756.29665694071548</v>
      </c>
      <c r="K184" s="68">
        <v>21.68642372073047</v>
      </c>
      <c r="L184" s="68">
        <v>938.05517955438586</v>
      </c>
    </row>
    <row r="185" spans="1:12" ht="13.8">
      <c r="A185" s="2"/>
      <c r="B185" s="24"/>
      <c r="C185" s="24"/>
      <c r="D185" s="25"/>
      <c r="E185" s="26"/>
      <c r="F185" s="18"/>
      <c r="G185" s="18"/>
      <c r="H185" s="18"/>
      <c r="I185" s="18"/>
      <c r="J185" s="18"/>
      <c r="K185" s="18"/>
      <c r="L185" s="18"/>
    </row>
    <row r="186" spans="1:12" ht="13.8">
      <c r="A186" s="2"/>
    </row>
    <row r="187" spans="1:12" ht="13.8">
      <c r="A187" s="2"/>
      <c r="B187" s="19" t="s">
        <v>91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ht="13.8">
      <c r="A188" s="2">
        <v>23</v>
      </c>
      <c r="B188" s="9" t="s">
        <v>82</v>
      </c>
      <c r="C188" s="9"/>
      <c r="D188" s="9"/>
      <c r="E188" s="2"/>
      <c r="F188" s="10">
        <f>SUM(G188:Q188)</f>
        <v>218616489.87427872</v>
      </c>
      <c r="G188" s="70">
        <v>92484129.226632372</v>
      </c>
      <c r="H188" s="70">
        <v>24119207.781967904</v>
      </c>
      <c r="I188" s="70">
        <v>53122086.842660919</v>
      </c>
      <c r="J188" s="70">
        <v>42489799.094254971</v>
      </c>
      <c r="K188" s="70">
        <v>5679137.3883240148</v>
      </c>
      <c r="L188" s="70">
        <v>722129.54043852526</v>
      </c>
    </row>
    <row r="189" spans="1:12" ht="13.8">
      <c r="A189" s="2">
        <v>24</v>
      </c>
      <c r="B189" s="9" t="s">
        <v>83</v>
      </c>
      <c r="C189" s="9"/>
      <c r="D189" s="5"/>
      <c r="E189" s="2"/>
      <c r="F189" s="10">
        <f>SUM(G189:Q189)</f>
        <v>275534400.56211317</v>
      </c>
      <c r="G189" s="70">
        <v>138455050.45206058</v>
      </c>
      <c r="H189" s="70">
        <v>32674750.800731547</v>
      </c>
      <c r="I189" s="70">
        <v>67830273.060334995</v>
      </c>
      <c r="J189" s="70">
        <v>28162770.149422616</v>
      </c>
      <c r="K189" s="70">
        <v>7374302.1040612468</v>
      </c>
      <c r="L189" s="70">
        <v>1037253.9955021978</v>
      </c>
    </row>
    <row r="190" spans="1:12" ht="13.8">
      <c r="A190" s="2">
        <v>25</v>
      </c>
      <c r="B190" s="9" t="s">
        <v>84</v>
      </c>
      <c r="C190" s="9"/>
      <c r="D190" s="5"/>
      <c r="E190" s="2"/>
      <c r="F190" s="10">
        <f>SUM(G190:Q190)</f>
        <v>53643109.563680135</v>
      </c>
      <c r="G190" s="70">
        <v>39709412.557595365</v>
      </c>
      <c r="H190" s="70">
        <v>6986263.8462829385</v>
      </c>
      <c r="I190" s="70">
        <v>805868.71925989317</v>
      </c>
      <c r="J190" s="70">
        <v>206508.45343217612</v>
      </c>
      <c r="K190" s="70">
        <v>656382.96043579699</v>
      </c>
      <c r="L190" s="70">
        <v>5278673.026673968</v>
      </c>
    </row>
    <row r="191" spans="1:12" ht="13.8">
      <c r="A191" s="2">
        <v>26</v>
      </c>
      <c r="B191" s="9" t="s">
        <v>76</v>
      </c>
      <c r="C191" s="9"/>
      <c r="D191" s="5"/>
      <c r="E191" s="2"/>
      <c r="F191" s="11">
        <f t="shared" ref="F191:L191" si="28">SUM(F188:F190)</f>
        <v>547794000.000072</v>
      </c>
      <c r="G191" s="11">
        <f t="shared" si="28"/>
        <v>270648592.23628831</v>
      </c>
      <c r="H191" s="11">
        <f t="shared" si="28"/>
        <v>63780222.428982385</v>
      </c>
      <c r="I191" s="11">
        <f t="shared" si="28"/>
        <v>121758228.6222558</v>
      </c>
      <c r="J191" s="11">
        <f t="shared" si="28"/>
        <v>70859077.697109759</v>
      </c>
      <c r="K191" s="11">
        <f t="shared" si="28"/>
        <v>13709822.452821057</v>
      </c>
      <c r="L191" s="11">
        <f t="shared" si="28"/>
        <v>7038056.5626146905</v>
      </c>
    </row>
    <row r="192" spans="1:12" ht="13.8">
      <c r="A192" s="2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ht="13.8">
      <c r="A193" s="2"/>
      <c r="B193" s="9" t="s">
        <v>85</v>
      </c>
      <c r="C193" s="9"/>
      <c r="D193" s="5"/>
      <c r="E193" s="2"/>
      <c r="F193" s="10"/>
      <c r="G193" s="10"/>
      <c r="H193" s="10"/>
      <c r="I193" s="10"/>
      <c r="J193" s="10"/>
      <c r="K193" s="10"/>
      <c r="L193" s="10"/>
    </row>
    <row r="194" spans="1:12" ht="13.8">
      <c r="A194" s="2">
        <v>27</v>
      </c>
      <c r="B194" s="9" t="s">
        <v>82</v>
      </c>
      <c r="C194" s="9" t="s">
        <v>86</v>
      </c>
      <c r="D194" s="5"/>
      <c r="E194" s="2"/>
      <c r="F194" s="74">
        <v>3.8776620175732211E-2</v>
      </c>
      <c r="G194" s="74">
        <v>3.8945544934735801E-2</v>
      </c>
      <c r="H194" s="74">
        <v>3.8945544934739951E-2</v>
      </c>
      <c r="I194" s="74">
        <v>3.889150524075019E-2</v>
      </c>
      <c r="J194" s="74">
        <v>3.8156584297243765E-2</v>
      </c>
      <c r="K194" s="74">
        <v>3.8945544934764875E-2</v>
      </c>
      <c r="L194" s="74">
        <v>3.8945544934801388E-2</v>
      </c>
    </row>
    <row r="195" spans="1:12" ht="13.8">
      <c r="A195" s="2">
        <v>28</v>
      </c>
      <c r="B195" s="9" t="s">
        <v>83</v>
      </c>
      <c r="C195" s="9" t="s">
        <v>87</v>
      </c>
      <c r="D195" s="5"/>
      <c r="E195" s="2"/>
      <c r="F195" s="73">
        <v>22.360137198801773</v>
      </c>
      <c r="G195" s="73">
        <v>24.692139831072435</v>
      </c>
      <c r="H195" s="73">
        <v>23.308274197798017</v>
      </c>
      <c r="I195" s="73">
        <v>23.113219584016537</v>
      </c>
      <c r="J195" s="73">
        <v>14.369581399254761</v>
      </c>
      <c r="K195" s="73">
        <v>20.26998632247377</v>
      </c>
      <c r="L195" s="73">
        <v>18.831771886387031</v>
      </c>
    </row>
    <row r="196" spans="1:12" ht="13.8">
      <c r="A196" s="2">
        <v>29</v>
      </c>
      <c r="B196" s="9" t="s">
        <v>84</v>
      </c>
      <c r="C196" s="9" t="s">
        <v>88</v>
      </c>
      <c r="D196" s="5"/>
      <c r="E196" s="2"/>
      <c r="F196" s="73">
        <v>17.690095526808847</v>
      </c>
      <c r="G196" s="73">
        <v>15.343816133307071</v>
      </c>
      <c r="H196" s="73">
        <v>18.061695569500873</v>
      </c>
      <c r="I196" s="73">
        <v>35.365283681919216</v>
      </c>
      <c r="J196" s="73">
        <v>748.2190341745511</v>
      </c>
      <c r="K196" s="73">
        <v>22.291073844861678</v>
      </c>
      <c r="L196" s="73">
        <v>1035.6431286391933</v>
      </c>
    </row>
    <row r="197" spans="1:12" ht="13.8">
      <c r="A197" s="2"/>
      <c r="B197" s="9"/>
      <c r="C197" s="9"/>
      <c r="D197" s="5"/>
      <c r="E197" s="2"/>
      <c r="F197" s="18"/>
      <c r="G197" s="18"/>
      <c r="H197" s="18"/>
      <c r="I197" s="18"/>
      <c r="J197" s="18"/>
      <c r="K197" s="18"/>
      <c r="L197" s="18"/>
    </row>
    <row r="198" spans="1:12" ht="13.8">
      <c r="A198" s="2">
        <v>30</v>
      </c>
      <c r="B198" s="19" t="s">
        <v>78</v>
      </c>
      <c r="C198" s="9"/>
      <c r="D198" s="9"/>
      <c r="E198" s="9"/>
      <c r="F198" s="20">
        <f t="shared" ref="F198:L198" si="29">F179/F191</f>
        <v>1.0000000000000149</v>
      </c>
      <c r="G198" s="20">
        <f t="shared" si="29"/>
        <v>0.87837146329014715</v>
      </c>
      <c r="H198" s="20">
        <f t="shared" si="29"/>
        <v>1.2627111811925316</v>
      </c>
      <c r="I198" s="20">
        <f t="shared" si="29"/>
        <v>1.1263058074331267</v>
      </c>
      <c r="J198" s="20">
        <f t="shared" si="29"/>
        <v>1.027814676213094</v>
      </c>
      <c r="K198" s="20">
        <f t="shared" si="29"/>
        <v>0.95821809839026617</v>
      </c>
      <c r="L198" s="20">
        <f t="shared" si="29"/>
        <v>0.91275197106730221</v>
      </c>
    </row>
    <row r="199" spans="1:12" ht="12" customHeight="1">
      <c r="A199" s="2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ht="13.8">
      <c r="A200" s="2">
        <v>31</v>
      </c>
      <c r="B200" s="19" t="s">
        <v>79</v>
      </c>
      <c r="F200" s="22">
        <f>F152/F191</f>
        <v>0.91643756594631876</v>
      </c>
      <c r="G200" s="22">
        <f t="shared" ref="G200:L200" si="30">G152/G191</f>
        <v>0.79835626786250291</v>
      </c>
      <c r="H200" s="22">
        <f t="shared" si="30"/>
        <v>1.1768695238339479</v>
      </c>
      <c r="I200" s="22">
        <f t="shared" si="30"/>
        <v>1.0321848586506255</v>
      </c>
      <c r="J200" s="22">
        <f t="shared" si="30"/>
        <v>0.94192589247787784</v>
      </c>
      <c r="K200" s="22">
        <f t="shared" si="30"/>
        <v>0.87812953387518966</v>
      </c>
      <c r="L200" s="22">
        <f t="shared" si="30"/>
        <v>0.91275197106733252</v>
      </c>
    </row>
    <row r="202" spans="1:12" ht="59.25" customHeight="1">
      <c r="L202" s="14"/>
    </row>
    <row r="203" spans="1:12" ht="12.75" customHeight="1">
      <c r="A203" s="6" t="str">
        <f>$A$64</f>
        <v>File:  WAElec COS Base Case UE-19____/ Sumcost Exhibits</v>
      </c>
      <c r="B203" s="9"/>
      <c r="C203" s="9"/>
      <c r="D203" s="5"/>
      <c r="E203" s="4"/>
      <c r="F203" s="10"/>
      <c r="G203" s="10"/>
      <c r="H203" s="10"/>
      <c r="L203" s="14" t="s">
        <v>138</v>
      </c>
    </row>
    <row r="204" spans="1:12" ht="79.5" customHeight="1">
      <c r="A204" s="2"/>
      <c r="B204" s="9" t="str">
        <f>$B$2</f>
        <v>Sumcost</v>
      </c>
      <c r="C204" s="9"/>
      <c r="D204" s="9"/>
      <c r="F204" s="9" t="str">
        <f>$F$2</f>
        <v>AVISTA UTILITIES</v>
      </c>
      <c r="G204" s="9"/>
      <c r="H204" s="9"/>
      <c r="J204" s="2" t="str">
        <f>$J$2</f>
        <v>Washington Jurisdiction</v>
      </c>
      <c r="K204" s="9"/>
      <c r="L204" s="5"/>
    </row>
    <row r="205" spans="1:12" ht="13.8">
      <c r="A205" s="2"/>
      <c r="B205" s="9" t="str">
        <f>$B$3</f>
        <v>Scenario: Company Base Case UE-19_____</v>
      </c>
      <c r="C205" s="9"/>
      <c r="D205" s="9"/>
      <c r="F205" s="3" t="s">
        <v>106</v>
      </c>
      <c r="G205" s="9"/>
      <c r="H205" s="9"/>
      <c r="J205" s="2" t="str">
        <f>$J$3</f>
        <v>Electric Utility</v>
      </c>
      <c r="K205" s="9"/>
      <c r="L205" s="7">
        <f>$L$3</f>
        <v>43585</v>
      </c>
    </row>
    <row r="206" spans="1:12" ht="13.8">
      <c r="A206" s="2"/>
      <c r="B206" s="9" t="str">
        <f>$B$4</f>
        <v>Load Factor Peak Credit Method</v>
      </c>
      <c r="C206" s="9"/>
      <c r="D206" s="9"/>
      <c r="F206" s="9" t="str">
        <f>$F$4</f>
        <v>For the Twelve Months Ended December 31, 2018</v>
      </c>
      <c r="G206" s="9"/>
      <c r="H206" s="9"/>
      <c r="I206" s="9"/>
      <c r="J206" s="9"/>
      <c r="K206" s="9"/>
      <c r="L206" s="8" t="str">
        <f>$L$4</f>
        <v xml:space="preserve"> </v>
      </c>
    </row>
    <row r="207" spans="1:12" ht="13.8">
      <c r="A207" s="2"/>
      <c r="B207" s="9" t="str">
        <f>$B$5</f>
        <v>AS FILED METHOD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ht="37.5" customHeight="1">
      <c r="A208" s="2"/>
      <c r="B208" s="2" t="str">
        <f>$B$6</f>
        <v>(b)</v>
      </c>
      <c r="C208" s="2" t="str">
        <f>$C$6</f>
        <v>(c)</v>
      </c>
      <c r="D208" s="2" t="str">
        <f>$D$6</f>
        <v>(d)</v>
      </c>
      <c r="E208" s="2" t="str">
        <f>$E$6</f>
        <v>(e)</v>
      </c>
      <c r="F208" s="2" t="str">
        <f>$F$6</f>
        <v>(f)</v>
      </c>
      <c r="G208" s="2" t="str">
        <f>$G$6</f>
        <v>(g)</v>
      </c>
      <c r="H208" s="2" t="str">
        <f>$H$6</f>
        <v>(h)</v>
      </c>
      <c r="I208" s="2" t="str">
        <f>$I$6</f>
        <v>(i)</v>
      </c>
      <c r="J208" s="2" t="str">
        <f>$J$6</f>
        <v>(j)</v>
      </c>
      <c r="K208" s="2" t="str">
        <f>$K$6</f>
        <v>(k)</v>
      </c>
      <c r="L208" s="2" t="str">
        <f>$L$6</f>
        <v>(l)</v>
      </c>
    </row>
    <row r="209" spans="1:12" ht="13.8">
      <c r="A209" s="2"/>
      <c r="B209" s="2" t="str">
        <f>$B$7</f>
        <v xml:space="preserve"> </v>
      </c>
      <c r="C209" s="2" t="str">
        <f>$C$7</f>
        <v xml:space="preserve"> </v>
      </c>
      <c r="D209" s="2" t="str">
        <f>$D$7</f>
        <v xml:space="preserve"> </v>
      </c>
      <c r="E209" s="2" t="str">
        <f>$E$7</f>
        <v xml:space="preserve"> </v>
      </c>
      <c r="F209" s="2" t="str">
        <f>$F$7</f>
        <v xml:space="preserve"> </v>
      </c>
      <c r="G209" s="2" t="str">
        <f>$G$7</f>
        <v>Residential</v>
      </c>
      <c r="H209" s="2" t="str">
        <f>$H$7</f>
        <v>General</v>
      </c>
      <c r="I209" s="2" t="str">
        <f>$I$7</f>
        <v>Large Gen</v>
      </c>
      <c r="J209" s="2" t="str">
        <f>$J$7</f>
        <v>Extra Large</v>
      </c>
      <c r="K209" s="2" t="str">
        <f>$K$7</f>
        <v>Pumping</v>
      </c>
      <c r="L209" s="2" t="str">
        <f>$L$7</f>
        <v>Street &amp;</v>
      </c>
    </row>
    <row r="210" spans="1:12" ht="13.8">
      <c r="A210" s="2"/>
      <c r="B210" s="2" t="str">
        <f>$B$8</f>
        <v xml:space="preserve"> </v>
      </c>
      <c r="C210" s="2" t="str">
        <f>$C$8</f>
        <v xml:space="preserve"> </v>
      </c>
      <c r="D210" s="2" t="str">
        <f>$D$8</f>
        <v xml:space="preserve"> </v>
      </c>
      <c r="E210" s="2" t="str">
        <f>$E$8</f>
        <v xml:space="preserve"> </v>
      </c>
      <c r="F210" s="2" t="str">
        <f>$F$8</f>
        <v>System</v>
      </c>
      <c r="G210" s="2" t="str">
        <f>$G$8</f>
        <v>Service</v>
      </c>
      <c r="H210" s="2" t="str">
        <f>$H$8</f>
        <v>Service</v>
      </c>
      <c r="I210" s="2" t="str">
        <f>$I$8</f>
        <v>Service</v>
      </c>
      <c r="J210" s="2" t="str">
        <f>$J$8</f>
        <v>Gen Service</v>
      </c>
      <c r="K210" s="2" t="str">
        <f>$K$8</f>
        <v>Service</v>
      </c>
      <c r="L210" s="2" t="str">
        <f>$L$8</f>
        <v>Area Lights</v>
      </c>
    </row>
    <row r="211" spans="1:12" ht="13.8">
      <c r="A211" s="2"/>
      <c r="B211" s="6" t="str">
        <f>$B$9</f>
        <v>Description</v>
      </c>
      <c r="C211" s="2" t="str">
        <f>$C$9</f>
        <v xml:space="preserve"> </v>
      </c>
      <c r="D211" s="2" t="str">
        <f>$D$9</f>
        <v xml:space="preserve"> </v>
      </c>
      <c r="E211" s="2" t="str">
        <f>$E$9</f>
        <v xml:space="preserve"> </v>
      </c>
      <c r="F211" s="2" t="str">
        <f>$F$9</f>
        <v>Total</v>
      </c>
      <c r="G211" s="2" t="str">
        <f>$G$9</f>
        <v>Sch 1-2</v>
      </c>
      <c r="H211" s="2" t="str">
        <f>$H$9</f>
        <v>Sch 11-12</v>
      </c>
      <c r="I211" s="2" t="str">
        <f>$I$9</f>
        <v>Sch 21-22</v>
      </c>
      <c r="J211" s="2" t="str">
        <f>$J$9</f>
        <v>Sch 25</v>
      </c>
      <c r="K211" s="2" t="str">
        <f>$K$9</f>
        <v>Sch 31-32</v>
      </c>
      <c r="L211" s="2" t="str">
        <f>$L$9</f>
        <v>Sch 41-48</v>
      </c>
    </row>
    <row r="212" spans="1:12" ht="14.4">
      <c r="A212" s="2"/>
      <c r="B212" s="91" t="s">
        <v>107</v>
      </c>
      <c r="C212" s="91"/>
      <c r="D212" s="91"/>
      <c r="E212" s="91"/>
      <c r="F212" s="91"/>
      <c r="G212" s="91"/>
      <c r="H212" s="91"/>
      <c r="I212" s="91"/>
      <c r="J212" s="91"/>
      <c r="K212" s="91"/>
      <c r="L212" s="91"/>
    </row>
    <row r="214" spans="1:12" ht="13.8">
      <c r="A214" s="75"/>
      <c r="B214" s="77" t="s">
        <v>108</v>
      </c>
      <c r="C214" s="75"/>
      <c r="D214" s="75"/>
      <c r="E214" s="75"/>
    </row>
    <row r="215" spans="1:12" ht="13.8">
      <c r="A215" s="76">
        <v>1</v>
      </c>
      <c r="B215" s="78" t="s">
        <v>109</v>
      </c>
      <c r="C215" s="75"/>
      <c r="D215" s="75"/>
      <c r="E215" s="75"/>
      <c r="F215" s="10">
        <f>SUM(G215:Q215)</f>
        <v>114114000</v>
      </c>
      <c r="G215" s="83">
        <v>97575443.513961434</v>
      </c>
      <c r="H215" s="83">
        <v>14583673.161912413</v>
      </c>
      <c r="I215" s="83">
        <v>844669.15678987536</v>
      </c>
      <c r="J215" s="83">
        <v>0</v>
      </c>
      <c r="K215" s="83">
        <v>1110214.1673362798</v>
      </c>
      <c r="L215" s="83">
        <v>0</v>
      </c>
    </row>
    <row r="216" spans="1:12" ht="13.8">
      <c r="A216" s="76">
        <v>2</v>
      </c>
      <c r="B216" s="78" t="s">
        <v>110</v>
      </c>
      <c r="C216" s="75"/>
      <c r="D216" s="75"/>
      <c r="E216" s="75"/>
      <c r="F216" s="10">
        <f>SUM(G216:Q216)</f>
        <v>-45677999.999999993</v>
      </c>
      <c r="G216" s="83">
        <v>-39057881.669477277</v>
      </c>
      <c r="H216" s="83">
        <v>-5837609.9574971972</v>
      </c>
      <c r="I216" s="83">
        <v>-338107.48675752257</v>
      </c>
      <c r="J216" s="83">
        <v>0</v>
      </c>
      <c r="K216" s="83">
        <v>-444400.88626800029</v>
      </c>
      <c r="L216" s="83">
        <v>0</v>
      </c>
    </row>
    <row r="217" spans="1:12" ht="13.8">
      <c r="A217" s="76">
        <v>3</v>
      </c>
      <c r="B217" s="78" t="s">
        <v>111</v>
      </c>
      <c r="C217" s="75"/>
      <c r="D217" s="75"/>
      <c r="E217" s="75"/>
      <c r="F217" s="11">
        <f>SUM(F215:F216)</f>
        <v>68436000</v>
      </c>
      <c r="G217" s="11">
        <f t="shared" ref="G217:L217" si="31">SUM(G215:G216)</f>
        <v>58517561.844484158</v>
      </c>
      <c r="H217" s="11">
        <f t="shared" si="31"/>
        <v>8746063.204415217</v>
      </c>
      <c r="I217" s="11">
        <f t="shared" si="31"/>
        <v>506561.67003235279</v>
      </c>
      <c r="J217" s="11">
        <f t="shared" si="31"/>
        <v>0</v>
      </c>
      <c r="K217" s="11">
        <f t="shared" si="31"/>
        <v>665813.28106827941</v>
      </c>
      <c r="L217" s="11">
        <f t="shared" si="31"/>
        <v>0</v>
      </c>
    </row>
    <row r="218" spans="1:12" ht="13.8">
      <c r="A218" s="76"/>
      <c r="B218" s="78"/>
      <c r="C218" s="75"/>
      <c r="D218" s="75"/>
      <c r="E218" s="75"/>
    </row>
    <row r="219" spans="1:12" ht="13.8">
      <c r="A219" s="76">
        <v>4</v>
      </c>
      <c r="B219" s="78" t="s">
        <v>112</v>
      </c>
      <c r="C219" s="75"/>
      <c r="D219" s="75"/>
      <c r="E219" s="75"/>
      <c r="F219" s="10">
        <f>SUM(G219:Q219)</f>
        <v>27052999.999999996</v>
      </c>
      <c r="G219" s="84">
        <v>18623436.285108183</v>
      </c>
      <c r="H219" s="84">
        <v>6095794.5457838112</v>
      </c>
      <c r="I219" s="84">
        <v>1477446.229613937</v>
      </c>
      <c r="J219" s="84">
        <v>40517.159423747558</v>
      </c>
      <c r="K219" s="84">
        <v>815805.78007032059</v>
      </c>
      <c r="L219" s="84">
        <v>0</v>
      </c>
    </row>
    <row r="220" spans="1:12" ht="13.8">
      <c r="A220" s="76">
        <v>5</v>
      </c>
      <c r="B220" s="78" t="s">
        <v>113</v>
      </c>
      <c r="C220" s="75"/>
      <c r="D220" s="75"/>
      <c r="E220" s="75"/>
      <c r="F220" s="10">
        <f>SUM(G220:Q220)</f>
        <v>-5525000</v>
      </c>
      <c r="G220" s="84">
        <v>-3803440.8559207004</v>
      </c>
      <c r="H220" s="84">
        <v>-1244936.4161259586</v>
      </c>
      <c r="I220" s="84">
        <v>-301736.97625464835</v>
      </c>
      <c r="J220" s="84">
        <v>-8274.7682628989496</v>
      </c>
      <c r="K220" s="84">
        <v>-166610.98343579349</v>
      </c>
      <c r="L220" s="84">
        <v>0</v>
      </c>
    </row>
    <row r="221" spans="1:12" ht="13.8">
      <c r="A221" s="76">
        <v>6</v>
      </c>
      <c r="B221" s="78" t="s">
        <v>114</v>
      </c>
      <c r="C221" s="75"/>
      <c r="D221" s="75"/>
      <c r="E221" s="75"/>
      <c r="F221" s="11">
        <f t="shared" ref="F221:L221" si="32">SUM(F219:F220)</f>
        <v>21527999.999999996</v>
      </c>
      <c r="G221" s="11">
        <f t="shared" si="32"/>
        <v>14819995.429187482</v>
      </c>
      <c r="H221" s="11">
        <f t="shared" si="32"/>
        <v>4850858.1296578525</v>
      </c>
      <c r="I221" s="11">
        <f t="shared" si="32"/>
        <v>1175709.2533592887</v>
      </c>
      <c r="J221" s="11">
        <f t="shared" si="32"/>
        <v>32242.391160848609</v>
      </c>
      <c r="K221" s="11">
        <f t="shared" si="32"/>
        <v>649194.79663452716</v>
      </c>
      <c r="L221" s="11">
        <f t="shared" si="32"/>
        <v>0</v>
      </c>
    </row>
    <row r="222" spans="1:12" ht="13.8">
      <c r="A222" s="76"/>
      <c r="B222" s="78"/>
      <c r="C222" s="75"/>
      <c r="D222" s="75"/>
      <c r="E222" s="75"/>
    </row>
    <row r="223" spans="1:12" ht="13.8">
      <c r="A223" s="76">
        <v>7</v>
      </c>
      <c r="B223" s="78" t="s">
        <v>115</v>
      </c>
      <c r="C223" s="75"/>
      <c r="D223" s="75"/>
      <c r="E223" s="75"/>
      <c r="F223" s="10">
        <f>SUM(G223:Q223)</f>
        <v>89964000</v>
      </c>
      <c r="G223" s="10">
        <f t="shared" ref="G223:L223" si="33">G217+G221</f>
        <v>73337557.273671642</v>
      </c>
      <c r="H223" s="10">
        <f t="shared" si="33"/>
        <v>13596921.33407307</v>
      </c>
      <c r="I223" s="10">
        <f t="shared" si="33"/>
        <v>1682270.9233916416</v>
      </c>
      <c r="J223" s="10">
        <f t="shared" si="33"/>
        <v>32242.391160848609</v>
      </c>
      <c r="K223" s="10">
        <f t="shared" si="33"/>
        <v>1315008.0777028066</v>
      </c>
      <c r="L223" s="10">
        <f t="shared" si="33"/>
        <v>0</v>
      </c>
    </row>
    <row r="224" spans="1:12" ht="13.8">
      <c r="A224" s="76"/>
      <c r="B224" s="78"/>
      <c r="C224" s="75"/>
      <c r="D224" s="75"/>
      <c r="E224" s="75"/>
    </row>
    <row r="225" spans="1:12" ht="13.8">
      <c r="A225" s="76">
        <v>8</v>
      </c>
      <c r="B225" s="78" t="s">
        <v>151</v>
      </c>
      <c r="C225" s="75"/>
      <c r="D225" s="75"/>
      <c r="E225" s="75"/>
      <c r="F225" s="10">
        <f>SUM(G225:Q225)</f>
        <v>6765292.8000000007</v>
      </c>
      <c r="G225" s="10">
        <f>G223*0.0752</f>
        <v>5514984.3069801079</v>
      </c>
      <c r="H225" s="89">
        <f t="shared" ref="H225:L225" si="34">H223*0.0752</f>
        <v>1022488.4843222949</v>
      </c>
      <c r="I225" s="89">
        <f t="shared" si="34"/>
        <v>126506.77343905145</v>
      </c>
      <c r="J225" s="89">
        <f t="shared" si="34"/>
        <v>2424.6278152958153</v>
      </c>
      <c r="K225" s="89">
        <f t="shared" si="34"/>
        <v>98888.60744325105</v>
      </c>
      <c r="L225" s="89">
        <f t="shared" si="34"/>
        <v>0</v>
      </c>
    </row>
    <row r="226" spans="1:12" s="71" customFormat="1" ht="13.8">
      <c r="A226" s="76">
        <v>9</v>
      </c>
      <c r="B226" s="78" t="s">
        <v>145</v>
      </c>
      <c r="C226" s="75"/>
      <c r="D226" s="75"/>
      <c r="E226" s="75"/>
      <c r="F226" s="72">
        <f>SUM(G226:Q226)</f>
        <v>-809221.41347704013</v>
      </c>
      <c r="G226" s="85">
        <v>-659667.44206520321</v>
      </c>
      <c r="H226" s="85">
        <v>-122303.58700029714</v>
      </c>
      <c r="I226" s="85">
        <v>-15131.93782488895</v>
      </c>
      <c r="J226" s="85">
        <v>-290.01860020743334</v>
      </c>
      <c r="K226" s="85">
        <v>-11828.427986443359</v>
      </c>
      <c r="L226" s="85">
        <v>0</v>
      </c>
    </row>
    <row r="227" spans="1:12" ht="13.8">
      <c r="A227" s="76">
        <v>10</v>
      </c>
      <c r="B227" s="78" t="s">
        <v>116</v>
      </c>
      <c r="C227" s="75"/>
      <c r="D227" s="75"/>
      <c r="E227" s="75"/>
      <c r="F227" s="90">
        <v>0.75494799999999995</v>
      </c>
      <c r="G227" s="90">
        <v>0.75494799999999995</v>
      </c>
      <c r="H227" s="90">
        <v>0.75494799999999995</v>
      </c>
      <c r="I227" s="90">
        <v>0.75494799999999995</v>
      </c>
      <c r="J227" s="90">
        <v>0.75494799999999995</v>
      </c>
      <c r="K227" s="90">
        <v>0.75494799999999995</v>
      </c>
      <c r="L227" s="90">
        <v>0.75494799999999995</v>
      </c>
    </row>
    <row r="228" spans="1:12" ht="13.8">
      <c r="A228" s="76">
        <v>11</v>
      </c>
      <c r="B228" s="79" t="s">
        <v>117</v>
      </c>
      <c r="C228" s="75"/>
      <c r="D228" s="75"/>
      <c r="E228" s="75"/>
      <c r="F228" s="27">
        <f>SUM(G228:Q228)</f>
        <v>7889379.6480326615</v>
      </c>
      <c r="G228" s="27">
        <f>(G225+G226)/G227</f>
        <v>6431326.2170572076</v>
      </c>
      <c r="H228" s="82">
        <f t="shared" ref="H228:L228" si="35">(H225+H226)/H227</f>
        <v>1192380.0014332084</v>
      </c>
      <c r="I228" s="82">
        <f t="shared" si="35"/>
        <v>147526.49932732122</v>
      </c>
      <c r="J228" s="82">
        <f t="shared" si="35"/>
        <v>2827.4917147782126</v>
      </c>
      <c r="K228" s="82">
        <f t="shared" si="35"/>
        <v>115319.4385001453</v>
      </c>
      <c r="L228" s="82">
        <f t="shared" si="35"/>
        <v>0</v>
      </c>
    </row>
    <row r="229" spans="1:12">
      <c r="A229" s="71"/>
      <c r="B229" s="71"/>
      <c r="C229" s="71"/>
      <c r="D229" s="71"/>
      <c r="E229" s="71"/>
    </row>
    <row r="230" spans="1:12" ht="13.8">
      <c r="A230" s="75"/>
      <c r="B230" s="77" t="s">
        <v>118</v>
      </c>
      <c r="C230" s="75"/>
      <c r="D230" s="75"/>
      <c r="E230" s="75"/>
    </row>
    <row r="231" spans="1:12" ht="13.8">
      <c r="A231" s="76">
        <v>12</v>
      </c>
      <c r="B231" s="78" t="s">
        <v>119</v>
      </c>
      <c r="C231" s="75"/>
      <c r="D231" s="75"/>
      <c r="E231" s="75"/>
      <c r="F231" s="10">
        <f>SUM(G231:Q231)</f>
        <v>2601000</v>
      </c>
      <c r="G231" s="86">
        <v>2224036.740275634</v>
      </c>
      <c r="H231" s="86">
        <v>332405.61100420792</v>
      </c>
      <c r="I231" s="86">
        <v>19252.541115117041</v>
      </c>
      <c r="J231" s="86">
        <v>0</v>
      </c>
      <c r="K231" s="86">
        <v>25305.107605041128</v>
      </c>
      <c r="L231" s="86">
        <v>0</v>
      </c>
    </row>
    <row r="232" spans="1:12" ht="13.8">
      <c r="A232" s="76">
        <v>13</v>
      </c>
      <c r="B232" s="78" t="s">
        <v>120</v>
      </c>
      <c r="C232" s="75"/>
      <c r="D232" s="75"/>
      <c r="E232" s="75"/>
      <c r="F232" s="10">
        <f t="shared" ref="F232:F237" si="36">SUM(G232:Q232)</f>
        <v>990999.99999999988</v>
      </c>
      <c r="G232" s="86">
        <v>682209.93451898894</v>
      </c>
      <c r="H232" s="86">
        <v>223299.90739924432</v>
      </c>
      <c r="I232" s="86">
        <v>54121.510130019276</v>
      </c>
      <c r="J232" s="86">
        <v>1484.2163526756306</v>
      </c>
      <c r="K232" s="86">
        <v>29884.431599071737</v>
      </c>
      <c r="L232" s="86">
        <v>0</v>
      </c>
    </row>
    <row r="233" spans="1:12" ht="13.8">
      <c r="A233" s="76">
        <v>14</v>
      </c>
      <c r="B233" s="78" t="s">
        <v>121</v>
      </c>
      <c r="C233" s="75"/>
      <c r="D233" s="75"/>
      <c r="E233" s="75"/>
      <c r="F233" s="10">
        <f t="shared" si="36"/>
        <v>614000.00000000012</v>
      </c>
      <c r="G233" s="86">
        <v>525012.90216425958</v>
      </c>
      <c r="H233" s="86">
        <v>78468.683258971039</v>
      </c>
      <c r="I233" s="86">
        <v>4544.8136273286664</v>
      </c>
      <c r="J233" s="86">
        <v>0</v>
      </c>
      <c r="K233" s="86">
        <v>5973.6009494406971</v>
      </c>
      <c r="L233" s="86">
        <v>0</v>
      </c>
    </row>
    <row r="234" spans="1:12" ht="13.8">
      <c r="A234" s="76">
        <v>15</v>
      </c>
      <c r="B234" s="78" t="s">
        <v>122</v>
      </c>
      <c r="C234" s="75"/>
      <c r="D234" s="75"/>
      <c r="E234" s="75"/>
      <c r="F234" s="10">
        <f t="shared" si="36"/>
        <v>1661000</v>
      </c>
      <c r="G234" s="86">
        <v>1143441.6763229473</v>
      </c>
      <c r="H234" s="86">
        <v>374269.57234121585</v>
      </c>
      <c r="I234" s="86">
        <v>90712.238472211946</v>
      </c>
      <c r="J234" s="86">
        <v>2487.6724135158652</v>
      </c>
      <c r="K234" s="86">
        <v>50088.840450109143</v>
      </c>
      <c r="L234" s="86">
        <v>0</v>
      </c>
    </row>
    <row r="235" spans="1:12" ht="13.8">
      <c r="A235" s="76">
        <v>16</v>
      </c>
      <c r="B235" s="78" t="s">
        <v>123</v>
      </c>
      <c r="C235" s="75"/>
      <c r="D235" s="75"/>
      <c r="E235" s="75"/>
      <c r="F235" s="10">
        <f t="shared" si="36"/>
        <v>25000.000000000004</v>
      </c>
      <c r="G235" s="86">
        <v>17210.139619550682</v>
      </c>
      <c r="H235" s="86">
        <v>5633.1964530586374</v>
      </c>
      <c r="I235" s="86">
        <v>1365.3256844101736</v>
      </c>
      <c r="J235" s="86">
        <v>37.442390329859499</v>
      </c>
      <c r="K235" s="86">
        <v>753.89585265064943</v>
      </c>
      <c r="L235" s="86">
        <v>0</v>
      </c>
    </row>
    <row r="236" spans="1:12" ht="13.8">
      <c r="A236" s="76">
        <v>17</v>
      </c>
      <c r="B236" s="78" t="s">
        <v>124</v>
      </c>
      <c r="C236" s="75"/>
      <c r="D236" s="75"/>
      <c r="E236" s="75"/>
      <c r="F236" s="10">
        <f t="shared" si="36"/>
        <v>2972999.9999999991</v>
      </c>
      <c r="G236" s="86">
        <v>2464304.8240204747</v>
      </c>
      <c r="H236" s="86">
        <v>368316.19545440725</v>
      </c>
      <c r="I236" s="86">
        <v>21698.089828902735</v>
      </c>
      <c r="J236" s="86">
        <v>90642.010935743063</v>
      </c>
      <c r="K236" s="86">
        <v>28038.879760471758</v>
      </c>
      <c r="L236" s="86">
        <v>0</v>
      </c>
    </row>
    <row r="237" spans="1:12" ht="13.8">
      <c r="A237" s="76">
        <v>18</v>
      </c>
      <c r="B237" s="78" t="s">
        <v>125</v>
      </c>
      <c r="C237" s="75"/>
      <c r="D237" s="75"/>
      <c r="E237" s="75"/>
      <c r="F237" s="10">
        <f t="shared" si="36"/>
        <v>7170000.0000000009</v>
      </c>
      <c r="G237" s="86">
        <v>6116763.8359757569</v>
      </c>
      <c r="H237" s="86">
        <v>914214.49270391802</v>
      </c>
      <c r="I237" s="86">
        <v>53857.822247270378</v>
      </c>
      <c r="J237" s="86">
        <v>3520.3350568414721</v>
      </c>
      <c r="K237" s="86">
        <v>69596.587259978216</v>
      </c>
      <c r="L237" s="86">
        <v>12046.926756235447</v>
      </c>
    </row>
    <row r="238" spans="1:12">
      <c r="A238" s="71"/>
      <c r="B238" s="71"/>
      <c r="C238" s="71"/>
      <c r="D238" s="71"/>
      <c r="E238" s="71"/>
    </row>
    <row r="239" spans="1:12" ht="13.8">
      <c r="A239" s="76">
        <v>19</v>
      </c>
      <c r="B239" s="78" t="s">
        <v>126</v>
      </c>
      <c r="C239" s="75"/>
      <c r="D239" s="75"/>
      <c r="E239" s="75"/>
      <c r="F239" s="10">
        <f>SUM(F231:F238)</f>
        <v>16035000</v>
      </c>
      <c r="G239" s="10">
        <f t="shared" ref="G239:L239" si="37">SUM(G231:G238)</f>
        <v>13172980.052897612</v>
      </c>
      <c r="H239" s="10">
        <f t="shared" si="37"/>
        <v>2296607.6586150229</v>
      </c>
      <c r="I239" s="10">
        <f t="shared" si="37"/>
        <v>245552.34110526022</v>
      </c>
      <c r="J239" s="10">
        <f t="shared" si="37"/>
        <v>98171.67714910589</v>
      </c>
      <c r="K239" s="10">
        <f t="shared" si="37"/>
        <v>209641.34347676334</v>
      </c>
      <c r="L239" s="10">
        <f t="shared" si="37"/>
        <v>12046.926756235447</v>
      </c>
    </row>
    <row r="240" spans="1:12" ht="13.8">
      <c r="A240" s="76">
        <v>20</v>
      </c>
      <c r="B240" s="78" t="s">
        <v>116</v>
      </c>
      <c r="C240" s="75"/>
      <c r="D240" s="75"/>
      <c r="E240" s="75"/>
      <c r="F240" s="87">
        <v>0.95563100000000001</v>
      </c>
      <c r="G240" s="87">
        <v>0.95563100000000001</v>
      </c>
      <c r="H240" s="87">
        <v>0.95563100000000001</v>
      </c>
      <c r="I240" s="87">
        <v>0.95563100000000001</v>
      </c>
      <c r="J240" s="87">
        <v>0.95563100000000001</v>
      </c>
      <c r="K240" s="87">
        <v>0.95563100000000001</v>
      </c>
      <c r="L240" s="87">
        <v>0.95563100000000001</v>
      </c>
    </row>
    <row r="241" spans="1:12" ht="13.8">
      <c r="A241" s="76">
        <v>21</v>
      </c>
      <c r="B241" s="79" t="s">
        <v>127</v>
      </c>
      <c r="C241" s="75"/>
      <c r="D241" s="75"/>
      <c r="E241" s="75"/>
      <c r="F241" s="27">
        <f>SUM(G241:Q241)</f>
        <v>16779489.154286541</v>
      </c>
      <c r="G241" s="27">
        <f t="shared" ref="G241:L241" si="38">G239/G240</f>
        <v>13784588.458199464</v>
      </c>
      <c r="H241" s="27">
        <f t="shared" si="38"/>
        <v>2403236.875546129</v>
      </c>
      <c r="I241" s="27">
        <f t="shared" si="38"/>
        <v>256953.09288340397</v>
      </c>
      <c r="J241" s="27">
        <f t="shared" si="38"/>
        <v>102729.69080022089</v>
      </c>
      <c r="K241" s="27">
        <f t="shared" si="38"/>
        <v>219374.78323407605</v>
      </c>
      <c r="L241" s="27">
        <f t="shared" si="38"/>
        <v>12606.253623245213</v>
      </c>
    </row>
    <row r="242" spans="1:12" ht="12.75" customHeight="1">
      <c r="A242" s="71"/>
      <c r="B242" s="71"/>
      <c r="C242" s="71"/>
      <c r="D242" s="71"/>
      <c r="E242" s="71"/>
    </row>
    <row r="243" spans="1:12" ht="25.95" customHeight="1">
      <c r="A243" s="80">
        <v>22</v>
      </c>
      <c r="B243" s="92" t="s">
        <v>128</v>
      </c>
      <c r="C243" s="92"/>
      <c r="D243" s="92"/>
      <c r="E243" s="92"/>
      <c r="F243" s="82">
        <f>SUM(G243:Q243)</f>
        <v>24668868.802319195</v>
      </c>
      <c r="G243" s="82">
        <f t="shared" ref="G243:L243" si="39">G228+G241</f>
        <v>20215914.67525667</v>
      </c>
      <c r="H243" s="82">
        <f t="shared" si="39"/>
        <v>3595616.8769793371</v>
      </c>
      <c r="I243" s="82">
        <f t="shared" si="39"/>
        <v>404479.59221072518</v>
      </c>
      <c r="J243" s="82">
        <f t="shared" si="39"/>
        <v>105557.18251499911</v>
      </c>
      <c r="K243" s="82">
        <f t="shared" si="39"/>
        <v>334694.22173422133</v>
      </c>
      <c r="L243" s="82">
        <f t="shared" si="39"/>
        <v>12606.253623245213</v>
      </c>
    </row>
    <row r="244" spans="1:12">
      <c r="A244" s="71"/>
      <c r="B244" s="71"/>
      <c r="C244" s="71"/>
      <c r="D244" s="71"/>
      <c r="E244" s="71"/>
    </row>
    <row r="245" spans="1:12" ht="13.8">
      <c r="A245" s="76">
        <v>23</v>
      </c>
      <c r="B245" s="78" t="s">
        <v>129</v>
      </c>
      <c r="C245" s="75"/>
      <c r="D245" s="75"/>
      <c r="E245" s="75"/>
      <c r="F245" s="10">
        <f>SUM(G245:Q245)</f>
        <v>3032381</v>
      </c>
      <c r="G245" s="88">
        <v>2587975</v>
      </c>
      <c r="H245" s="88">
        <v>386800</v>
      </c>
      <c r="I245" s="88">
        <v>22787</v>
      </c>
      <c r="J245" s="88">
        <v>276</v>
      </c>
      <c r="K245" s="88">
        <v>29446</v>
      </c>
      <c r="L245" s="88">
        <v>5097</v>
      </c>
    </row>
    <row r="246" spans="1:12">
      <c r="A246" s="71"/>
      <c r="B246" s="71"/>
      <c r="C246" s="71"/>
      <c r="D246" s="71"/>
      <c r="E246" s="71"/>
    </row>
    <row r="247" spans="1:12" ht="13.8">
      <c r="A247" s="76">
        <v>24</v>
      </c>
      <c r="B247" s="77" t="s">
        <v>130</v>
      </c>
      <c r="C247" s="75"/>
      <c r="D247" s="75"/>
      <c r="E247" s="75"/>
      <c r="F247" s="28">
        <f>F243/F245</f>
        <v>8.135148189597281</v>
      </c>
      <c r="G247" s="28">
        <f t="shared" ref="G247:L247" si="40">G243/G245</f>
        <v>7.8114798926792837</v>
      </c>
      <c r="H247" s="28">
        <f t="shared" si="40"/>
        <v>9.2958037150448209</v>
      </c>
      <c r="I247" s="28">
        <f t="shared" si="40"/>
        <v>17.750453864515961</v>
      </c>
      <c r="J247" s="28">
        <f t="shared" si="40"/>
        <v>382.45355983695327</v>
      </c>
      <c r="K247" s="28">
        <f t="shared" si="40"/>
        <v>11.366373080697594</v>
      </c>
      <c r="L247" s="28">
        <f t="shared" si="40"/>
        <v>2.4732693002246839</v>
      </c>
    </row>
    <row r="249" spans="1:12" ht="13.8">
      <c r="B249" s="91" t="s">
        <v>131</v>
      </c>
      <c r="C249" s="91"/>
      <c r="D249" s="91"/>
      <c r="E249" s="91"/>
      <c r="F249" s="91"/>
      <c r="G249" s="91"/>
      <c r="H249" s="91"/>
      <c r="I249" s="91"/>
      <c r="J249" s="91"/>
      <c r="K249" s="91"/>
      <c r="L249" s="91"/>
    </row>
    <row r="251" spans="1:12" ht="13.8">
      <c r="A251" s="81">
        <v>25</v>
      </c>
      <c r="B251" s="9" t="s">
        <v>132</v>
      </c>
      <c r="F251" s="10">
        <f>SUM(G251:Q251)</f>
        <v>53643109.563680135</v>
      </c>
      <c r="G251" s="10">
        <f>G190</f>
        <v>39709412.557595365</v>
      </c>
      <c r="H251" s="89">
        <f t="shared" ref="H251:L251" si="41">H190</f>
        <v>6986263.8462829385</v>
      </c>
      <c r="I251" s="89">
        <f t="shared" si="41"/>
        <v>805868.71925989317</v>
      </c>
      <c r="J251" s="89">
        <f t="shared" si="41"/>
        <v>206508.45343217612</v>
      </c>
      <c r="K251" s="89">
        <f t="shared" si="41"/>
        <v>656382.96043579699</v>
      </c>
      <c r="L251" s="89">
        <f t="shared" si="41"/>
        <v>5278673.026673968</v>
      </c>
    </row>
    <row r="252" spans="1:12" ht="13.8">
      <c r="A252" s="81">
        <v>26</v>
      </c>
      <c r="B252" s="9" t="s">
        <v>133</v>
      </c>
      <c r="F252" s="29">
        <f>F251/F245</f>
        <v>17.690095526808847</v>
      </c>
      <c r="G252" s="29">
        <f t="shared" ref="G252:L252" si="42">G251/G245</f>
        <v>15.343816133307071</v>
      </c>
      <c r="H252" s="29">
        <f t="shared" si="42"/>
        <v>18.061695569500873</v>
      </c>
      <c r="I252" s="29">
        <f t="shared" si="42"/>
        <v>35.365283681919216</v>
      </c>
      <c r="J252" s="29">
        <f t="shared" si="42"/>
        <v>748.2190341745511</v>
      </c>
      <c r="K252" s="29">
        <f t="shared" si="42"/>
        <v>22.291073844861678</v>
      </c>
      <c r="L252" s="29">
        <f t="shared" si="42"/>
        <v>1035.6431286391933</v>
      </c>
    </row>
    <row r="253" spans="1:12" ht="13.8">
      <c r="A253" s="81"/>
      <c r="B253" s="9"/>
      <c r="G253" s="10"/>
      <c r="H253" s="10"/>
      <c r="I253" s="10"/>
      <c r="J253" s="10"/>
      <c r="K253" s="10"/>
      <c r="L253" s="10"/>
    </row>
    <row r="254" spans="1:12" ht="13.8">
      <c r="A254" s="81">
        <v>27</v>
      </c>
      <c r="B254" s="9" t="s">
        <v>134</v>
      </c>
      <c r="F254" s="10">
        <f>SUM(G254:Q254)</f>
        <v>132737367.62716374</v>
      </c>
      <c r="G254" s="89">
        <v>69119859.005209461</v>
      </c>
      <c r="H254" s="89">
        <v>17280445.499180868</v>
      </c>
      <c r="I254" s="89">
        <v>35545942.117491841</v>
      </c>
      <c r="J254" s="89">
        <v>5423426.4239829294</v>
      </c>
      <c r="K254" s="89">
        <v>4484564.1297259741</v>
      </c>
      <c r="L254" s="89">
        <v>883130.45157265267</v>
      </c>
    </row>
    <row r="255" spans="1:12" ht="13.8">
      <c r="A255" s="81">
        <v>28</v>
      </c>
      <c r="B255" s="9" t="s">
        <v>135</v>
      </c>
      <c r="F255" s="29">
        <f>F254/F245</f>
        <v>43.773314641914631</v>
      </c>
      <c r="G255" s="29">
        <f t="shared" ref="G255:L255" si="43">G254/G245</f>
        <v>26.708086053848845</v>
      </c>
      <c r="H255" s="29">
        <f t="shared" si="43"/>
        <v>44.675402014428307</v>
      </c>
      <c r="I255" s="29">
        <f t="shared" si="43"/>
        <v>1559.9219782109028</v>
      </c>
      <c r="J255" s="29">
        <f t="shared" si="43"/>
        <v>19650.095739068583</v>
      </c>
      <c r="K255" s="29">
        <f t="shared" si="43"/>
        <v>152.29790564850825</v>
      </c>
      <c r="L255" s="29">
        <f t="shared" si="43"/>
        <v>173.26475408527617</v>
      </c>
    </row>
    <row r="256" spans="1:12" ht="13.8">
      <c r="A256" s="81"/>
      <c r="B256" s="9"/>
    </row>
    <row r="257" spans="1:12" ht="13.8">
      <c r="A257" s="81">
        <v>29</v>
      </c>
      <c r="B257" s="19" t="s">
        <v>136</v>
      </c>
      <c r="F257" s="28">
        <f>F252+F255</f>
        <v>61.463410168723478</v>
      </c>
      <c r="G257" s="28">
        <f t="shared" ref="G257:L257" si="44">G252+G255</f>
        <v>42.051902187155918</v>
      </c>
      <c r="H257" s="28">
        <f t="shared" si="44"/>
        <v>62.737097583929184</v>
      </c>
      <c r="I257" s="28">
        <f t="shared" si="44"/>
        <v>1595.287261892822</v>
      </c>
      <c r="J257" s="28">
        <f t="shared" si="44"/>
        <v>20398.314773243135</v>
      </c>
      <c r="K257" s="28">
        <f t="shared" si="44"/>
        <v>174.58897949336992</v>
      </c>
      <c r="L257" s="28">
        <f t="shared" si="44"/>
        <v>1208.9078827244693</v>
      </c>
    </row>
    <row r="258" spans="1:12" ht="13.8">
      <c r="A258" s="2"/>
      <c r="B258" s="9"/>
    </row>
    <row r="260" spans="1:12" ht="12.75" customHeight="1"/>
    <row r="261" spans="1:12" ht="50.25" customHeight="1"/>
    <row r="262" spans="1:12" ht="13.8">
      <c r="A262" s="6" t="str">
        <f>$A$64</f>
        <v>File:  WAElec COS Base Case UE-19____/ Sumcost Exhibits</v>
      </c>
      <c r="B262" s="9"/>
      <c r="C262" s="9"/>
      <c r="D262" s="5"/>
      <c r="E262" s="4"/>
      <c r="F262" s="10"/>
      <c r="G262" s="10"/>
      <c r="H262" s="10"/>
      <c r="L262" s="14" t="s">
        <v>137</v>
      </c>
    </row>
  </sheetData>
  <mergeCells count="3">
    <mergeCell ref="B249:L249"/>
    <mergeCell ref="B212:L212"/>
    <mergeCell ref="B243:E243"/>
  </mergeCells>
  <printOptions horizontalCentered="1"/>
  <pageMargins left="0.75" right="0.5" top="0.75" bottom="0.25" header="0.5" footer="0.5"/>
  <pageSetup scale="80" firstPageNumber="3" orientation="portrait" useFirstPageNumber="1" r:id="rId1"/>
  <headerFooter scaleWithDoc="0" alignWithMargins="0">
    <oddHeader>&amp;R&amp;"Times New Roman,Regular"Exh. TLK-3</oddHeader>
  </headerFooter>
  <rowBreaks count="3" manualBreakCount="3">
    <brk id="65" max="11" man="1"/>
    <brk id="139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1A2A4C-7D1D-4BBE-AF33-F25F1861D418}"/>
</file>

<file path=customXml/itemProps2.xml><?xml version="1.0" encoding="utf-8"?>
<ds:datastoreItem xmlns:ds="http://schemas.openxmlformats.org/officeDocument/2006/customXml" ds:itemID="{6E8B8C6A-5794-4E6E-A5C6-41467E617C89}"/>
</file>

<file path=customXml/itemProps3.xml><?xml version="1.0" encoding="utf-8"?>
<ds:datastoreItem xmlns:ds="http://schemas.openxmlformats.org/officeDocument/2006/customXml" ds:itemID="{E8562A30-DED4-4521-9DFF-789DEF867B3B}"/>
</file>

<file path=customXml/itemProps4.xml><?xml version="1.0" encoding="utf-8"?>
<ds:datastoreItem xmlns:ds="http://schemas.openxmlformats.org/officeDocument/2006/customXml" ds:itemID="{75DE3D92-2B86-445E-AFBD-489D70726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tlk</cp:lastModifiedBy>
  <cp:lastPrinted>2019-04-19T18:44:41Z</cp:lastPrinted>
  <dcterms:created xsi:type="dcterms:W3CDTF">2008-02-27T01:43:37Z</dcterms:created>
  <dcterms:modified xsi:type="dcterms:W3CDTF">2019-04-24T20:47:17Z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