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30" windowHeight="8250" activeTab="0"/>
  </bookViews>
  <sheets>
    <sheet name="Summary Results of Ops" sheetId="1" r:id="rId1"/>
    <sheet name="Summary Indiv Adj" sheetId="2" r:id="rId2"/>
    <sheet name="Indiv Adjs" sheetId="3" r:id="rId3"/>
    <sheet name="Capital Structure" sheetId="4" r:id="rId4"/>
  </sheets>
  <externalReferences>
    <externalReference r:id="rId7"/>
  </externalReferences>
  <definedNames>
    <definedName name="_11.01">#REF!</definedName>
    <definedName name="_11.02">#REF!</definedName>
    <definedName name="_11.03">#REF!</definedName>
    <definedName name="_11.04">#REF!</definedName>
    <definedName name="_11.05">#REF!</definedName>
    <definedName name="_11.06">#REF!</definedName>
    <definedName name="_11.07">#REF!</definedName>
    <definedName name="_11.08">#REF!</definedName>
    <definedName name="_11.09">#REF!</definedName>
    <definedName name="_11.10">#REF!</definedName>
    <definedName name="_11.11">#REF!</definedName>
    <definedName name="_11.12">#REF!</definedName>
    <definedName name="_11.13">#REF!</definedName>
    <definedName name="_11.14">#REF!</definedName>
    <definedName name="_11.15">#REF!</definedName>
    <definedName name="_11.16">#REF!</definedName>
    <definedName name="_11.17">#REF!</definedName>
    <definedName name="_11.18">#REF!</definedName>
    <definedName name="_11.19">#REF!</definedName>
    <definedName name="_11.20">#REF!</definedName>
    <definedName name="_11.21">#REF!</definedName>
    <definedName name="_11.22">#REF!</definedName>
    <definedName name="_11.23">#REF!</definedName>
    <definedName name="_11.24">#REF!</definedName>
    <definedName name="_11.25">#REF!</definedName>
    <definedName name="_11.26">#REF!</definedName>
    <definedName name="_11.27">#REF!</definedName>
    <definedName name="_11.28">#REF!</definedName>
    <definedName name="_11.29">#REF!</definedName>
    <definedName name="_11.30">#REF!</definedName>
    <definedName name="_11.31">#REF!</definedName>
    <definedName name="_11.32">#REF!</definedName>
    <definedName name="_11.33">#REF!</definedName>
    <definedName name="_11.34">#REF!</definedName>
    <definedName name="_11.35">#REF!</definedName>
    <definedName name="_11A">#REF!</definedName>
    <definedName name="_11B">#REF!</definedName>
    <definedName name="_11C">#REF!</definedName>
    <definedName name="_11D">#REF!</definedName>
    <definedName name="_FEDERAL_INCOME_TAX">#REF!</definedName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hidden="1">{#N/A,#N/A,FALSE,"Coversheet";#N/A,#N/A,FALSE,"QA"}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FIT">#REF!</definedName>
    <definedName name="_xlnm.Print_Area" localSheetId="2">'Indiv Adjs'!$HY$1:$ID$46</definedName>
    <definedName name="_xlnm.Print_Area" localSheetId="1">'Summary Indiv Adj'!$AR$1:$BA$64</definedName>
    <definedName name="_xlnm.Print_Area" localSheetId="0">'Summary Results of Ops'!$A$1:$G$62</definedName>
    <definedName name="Summary">#REF!</definedName>
    <definedName name="TESTYEAR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fullCalcOnLoad="1"/>
</workbook>
</file>

<file path=xl/sharedStrings.xml><?xml version="1.0" encoding="utf-8"?>
<sst xmlns="http://schemas.openxmlformats.org/spreadsheetml/2006/main" count="1704" uniqueCount="732">
  <si>
    <t xml:space="preserve"> </t>
  </si>
  <si>
    <t>PUGET SOUND ENERGY-ELECTRIC</t>
  </si>
  <si>
    <t/>
  </si>
  <si>
    <t>TEMPERATURE NORMALIZATION</t>
  </si>
  <si>
    <t>REVENUES AND EXPENSES</t>
  </si>
  <si>
    <t>POWER COSTS</t>
  </si>
  <si>
    <t>FEDERAL INCOME TAX</t>
  </si>
  <si>
    <t>TAX BENEFIT OF PRO FORMA INTEREST</t>
  </si>
  <si>
    <t>HOPKINS RIDGE INFILL PROJECT</t>
  </si>
  <si>
    <t>WILD HORSE WIND PLANT</t>
  </si>
  <si>
    <t>GOLDENDALE</t>
  </si>
  <si>
    <t>SUMAS</t>
  </si>
  <si>
    <t>WHITEHORN</t>
  </si>
  <si>
    <t>BAKER HYDRO RELICENSING COSTS</t>
  </si>
  <si>
    <t>PASS-THROUGH REVENUES AND EXPENSES</t>
  </si>
  <si>
    <t>BAD DEBTS</t>
  </si>
  <si>
    <t>MISCELLANEOUS OPERATING EXPENSE</t>
  </si>
  <si>
    <t>PROPERTY TAXES</t>
  </si>
  <si>
    <t>EXCISE TAX &amp; FILING FEE</t>
  </si>
  <si>
    <t>D&amp;O INSURANCE</t>
  </si>
  <si>
    <t>MONTANA ELECTRIC ENERGY TAX</t>
  </si>
  <si>
    <t>INTEREST ON CUSTOMER DEPOSITS</t>
  </si>
  <si>
    <t>SFAS 133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</si>
  <si>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</si>
  <si>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</si>
  <si>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</si>
  <si>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</si>
  <si>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</si>
  <si>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</si>
  <si>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</si>
  <si>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INCENTIVE PAY</t>
  </si>
  <si>
    <t>MONTANA CORPORATE LICENSE TAX</t>
  </si>
  <si>
    <t>AMORTIZATION OF GOLDENDALE FIXED COST DEFERRAL</t>
  </si>
  <si>
    <t>STORM DAMAGE</t>
  </si>
  <si>
    <t>REGULATORY ASSETS AND LIABILITIES</t>
  </si>
  <si>
    <t>SKAGIT COUNTY SERVICE CENTER</t>
  </si>
  <si>
    <t>PRODUCTION ADJUSTMENT</t>
  </si>
  <si>
    <t>STATEMENT OF OPERATING INCOME AND ADJUSTMENTS</t>
  </si>
  <si>
    <t>FOR THE TWELVE MONTHS ENDED SEPTEMBER 30, 2007</t>
  </si>
  <si>
    <t>RESULTS OF OPERATIONS</t>
  </si>
  <si>
    <t>GENERAL RATE INCREASE</t>
  </si>
  <si>
    <t>RESTATING AND PRO FORMA ADJUSTMENTS</t>
  </si>
  <si>
    <t>PERCENT</t>
  </si>
  <si>
    <t>LINE</t>
  </si>
  <si>
    <t>INCREASE</t>
  </si>
  <si>
    <t>TEST</t>
  </si>
  <si>
    <t>ADJUSTED</t>
  </si>
  <si>
    <t>NET</t>
  </si>
  <si>
    <t>GROSS</t>
  </si>
  <si>
    <t>SALES FOR</t>
  </si>
  <si>
    <t>WRITEOFF'S</t>
  </si>
  <si>
    <t xml:space="preserve">LINE </t>
  </si>
  <si>
    <t>PROFORMA</t>
  </si>
  <si>
    <t>PRODUCTION</t>
  </si>
  <si>
    <t>FIT</t>
  </si>
  <si>
    <t>NO.</t>
  </si>
  <si>
    <t>DESCRIPTION</t>
  </si>
  <si>
    <t>ADJUSTMENT</t>
  </si>
  <si>
    <t>ACTUAL</t>
  </si>
  <si>
    <t>(DECREASE)</t>
  </si>
  <si>
    <t>AMOUNT</t>
  </si>
  <si>
    <t>YEAR</t>
  </si>
  <si>
    <t>TEST YEAR</t>
  </si>
  <si>
    <t>RATE YEAR</t>
  </si>
  <si>
    <t>REVENUES</t>
  </si>
  <si>
    <t>RESALE OTHER</t>
  </si>
  <si>
    <t>RESALE FIRM</t>
  </si>
  <si>
    <t>TO REVENUE</t>
  </si>
  <si>
    <t>RESTATED</t>
  </si>
  <si>
    <t>WASHINGTON</t>
  </si>
  <si>
    <t>MONTANA</t>
  </si>
  <si>
    <t>OREGON</t>
  </si>
  <si>
    <t>TOTAL</t>
  </si>
  <si>
    <t>AND RESTATED</t>
  </si>
  <si>
    <t>RATE</t>
  </si>
  <si>
    <t>TEMPERATURE NORMALIZATION ADJUSTMENT:</t>
  </si>
  <si>
    <t>TEMPERATURE</t>
  </si>
  <si>
    <t>POWER</t>
  </si>
  <si>
    <t>FEDERAL</t>
  </si>
  <si>
    <t>TAX BENEFIT OF PRO</t>
  </si>
  <si>
    <t>HOPKINS</t>
  </si>
  <si>
    <t xml:space="preserve">WILD HORSE </t>
  </si>
  <si>
    <t>BAKER HYDRO</t>
  </si>
  <si>
    <t>PASS-THROUGH</t>
  </si>
  <si>
    <t>BAD</t>
  </si>
  <si>
    <t>MISCELLANEOUS</t>
  </si>
  <si>
    <t>PROPERTY</t>
  </si>
  <si>
    <t>EXCISE TAX</t>
  </si>
  <si>
    <t>D&amp;O</t>
  </si>
  <si>
    <t>MONTANA ELECTRIC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</si>
  <si>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</si>
  <si>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</si>
  <si>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</si>
  <si>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</si>
  <si>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</si>
  <si>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</si>
  <si>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</si>
  <si>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</si>
  <si>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INCENTIVE</t>
  </si>
  <si>
    <t>MONTANA CORP</t>
  </si>
  <si>
    <t>AMORT GLDL</t>
  </si>
  <si>
    <t>STORM</t>
  </si>
  <si>
    <t>REG ASSETS</t>
  </si>
  <si>
    <t>DEPRECIATION</t>
  </si>
  <si>
    <t>SKAGIT</t>
  </si>
  <si>
    <t>REVENUE</t>
  </si>
  <si>
    <t>AFTER</t>
  </si>
  <si>
    <t>TEMP ADJ</t>
  </si>
  <si>
    <t>MWH</t>
  </si>
  <si>
    <t>ADJ FOR LOSSES</t>
  </si>
  <si>
    <t>SALES TO CUSTOMERS:</t>
  </si>
  <si>
    <t>SALES FOR RESALE</t>
  </si>
  <si>
    <t>TAXABLE INCOME (LOSS)</t>
  </si>
  <si>
    <t>RATE BASE</t>
  </si>
  <si>
    <t>HOPKINS RIDGE INFILL RATEBASE (AMA)</t>
  </si>
  <si>
    <t>WILD HORSE RATE BASE</t>
  </si>
  <si>
    <t>GOLDENDALE RATEBASE</t>
  </si>
  <si>
    <t>SUMAS RATEBASE</t>
  </si>
  <si>
    <t>RATEBASE</t>
  </si>
  <si>
    <t>BAKER HYDRO RELICENSING RATEBASE</t>
  </si>
  <si>
    <t>REMOVE REVENUE ASSOCIATED WITH RIDERS:</t>
  </si>
  <si>
    <t>12 MOS ENDED 09/30/2004</t>
  </si>
  <si>
    <t xml:space="preserve">OPERATING EXPENSES </t>
  </si>
  <si>
    <t>RESTATED PROPERTY TAX</t>
  </si>
  <si>
    <t>RESTATED EXCISE TAXES</t>
  </si>
  <si>
    <t>D &amp; O INS. CHG  EXPENSE</t>
  </si>
  <si>
    <t>RESTATED KWH (COLSTRIP)</t>
  </si>
  <si>
    <t>1</t>
  </si>
  <si>
    <t>INTEREST EXPENSE FOR TEST YEAR</t>
  </si>
  <si>
    <t>FAS 133 OPERATING EXPENSE</t>
  </si>
  <si>
    <t>DEFERRED EXPENDITURES TO BE AMORTIZED:</t>
  </si>
  <si>
    <t>PROPERTY INSURANCE EXPENSE</t>
  </si>
  <si>
    <t>QUALIFIED RETIREMENT FUND</t>
  </si>
  <si>
    <t>WAGES:</t>
  </si>
  <si>
    <t>MANAGEMENT (INC. EXECUTIVES)</t>
  </si>
  <si>
    <t>BENEFIT CONTRIBUTION:</t>
  </si>
  <si>
    <t>OPERATING EXPENSES ( RESTATED)</t>
  </si>
  <si>
    <t>ESTIMATED FEDERAL CURRENT COMBINED TAXABLE</t>
  </si>
  <si>
    <t>NORMAL STORMS</t>
  </si>
  <si>
    <t>Transmission</t>
  </si>
  <si>
    <t>Distribution</t>
  </si>
  <si>
    <t>Total</t>
  </si>
  <si>
    <t>REGULATORY ASSETS/LIABS AMORTIZATION EXPENSE</t>
  </si>
  <si>
    <t>ADJUSTMENT TO OPERATING EXPENSES</t>
  </si>
  <si>
    <t>O&amp;M ON PRODUCTION PROPERTY</t>
  </si>
  <si>
    <t>ACTUAL RESULTS OF</t>
  </si>
  <si>
    <t>NORMALIZATION</t>
  </si>
  <si>
    <t>&amp; EXPENSES</t>
  </si>
  <si>
    <t>COSTS</t>
  </si>
  <si>
    <t>INCOME TAX</t>
  </si>
  <si>
    <t>FORMA INTEREST</t>
  </si>
  <si>
    <t>RIDGE INFILL</t>
  </si>
  <si>
    <t>WIND PLANT</t>
  </si>
  <si>
    <t>RELICENSING</t>
  </si>
  <si>
    <t>REVS. &amp; EXPS.</t>
  </si>
  <si>
    <t>DEBTS</t>
  </si>
  <si>
    <t>OPERATING EXPENSE</t>
  </si>
  <si>
    <t>TAXES</t>
  </si>
  <si>
    <t>&amp; FILING FEE</t>
  </si>
  <si>
    <t>INSURANCE</t>
  </si>
  <si>
    <t>ENERGY TAX</t>
  </si>
  <si>
    <t>CUST DEPOSITS</t>
  </si>
  <si>
    <t>EXPENSES</t>
  </si>
  <si>
    <t>PROPERTY SALES</t>
  </si>
  <si>
    <t>LIABILITY INS</t>
  </si>
  <si>
    <t>PLAN</t>
  </si>
  <si>
    <t>PAY</t>
  </si>
  <si>
    <t>LICENSE TAX</t>
  </si>
  <si>
    <t>FIXED COST DEFRL</t>
  </si>
  <si>
    <t>DAMAGE</t>
  </si>
  <si>
    <t>&amp; LIABILITIES</t>
  </si>
  <si>
    <t>STUDY</t>
  </si>
  <si>
    <t>FACILITY</t>
  </si>
  <si>
    <t>ADJUSTMENTS</t>
  </si>
  <si>
    <t>RESULTS OF</t>
  </si>
  <si>
    <t xml:space="preserve">ACTUAL RESULTS </t>
  </si>
  <si>
    <t>REQUIREMENT</t>
  </si>
  <si>
    <t>GPI MWH</t>
  </si>
  <si>
    <t>CHANGE</t>
  </si>
  <si>
    <t>RESTATING ADJUSTMENTS:</t>
  </si>
  <si>
    <t>DEDUCTIBLE CWIP</t>
  </si>
  <si>
    <t>UTILITY PLANT RATEBASE</t>
  </si>
  <si>
    <t>PLANT BALANCE</t>
  </si>
  <si>
    <t>UTILITY PLANT BALANCE</t>
  </si>
  <si>
    <t>REMOVE CONSERVATION RIDER - SCHEDULE 120</t>
  </si>
  <si>
    <t>12 MOS ENDED 09/30/2005</t>
  </si>
  <si>
    <t>AMORT OF DEFERRED TAXES OF INDIRECT OVERHEADS</t>
  </si>
  <si>
    <t>CHARGED TO EXPENSE IN TY</t>
  </si>
  <si>
    <t>CHARGED TO EXPENSE FOR TEST YEAR</t>
  </si>
  <si>
    <t>TAX RATE</t>
  </si>
  <si>
    <t>LIABILITY INSURANCE EXPENSE</t>
  </si>
  <si>
    <t>SERP PLAN</t>
  </si>
  <si>
    <t>PURCHASED POWER</t>
  </si>
  <si>
    <t>INVESTMENT PLAN APPLICABLE TO MANAGEMENT</t>
  </si>
  <si>
    <t>SALARIED EMPLOYEES</t>
  </si>
  <si>
    <t>INCOME AT SEPTEMBER 30, 2007</t>
  </si>
  <si>
    <t>ACTUAL O&amp;M:</t>
  </si>
  <si>
    <t>CABOT BUYOUT</t>
  </si>
  <si>
    <t>DEPRECIATION EXPENSE</t>
  </si>
  <si>
    <t>PLANT RATEBASE</t>
  </si>
  <si>
    <t>PRODUCTION WAGE INCREASE AND INCENTIVE:</t>
  </si>
  <si>
    <t>ANNUAL FILING FEE</t>
  </si>
  <si>
    <t xml:space="preserve">OPERATIONS </t>
  </si>
  <si>
    <t>OPERATIONS</t>
  </si>
  <si>
    <t>OF OPERATION</t>
  </si>
  <si>
    <t>ADD GRC INCREASE DOCKET 060266</t>
  </si>
  <si>
    <t>PURCHASES/SALES OF NON-CORE GAS</t>
  </si>
  <si>
    <t>FEDERAL INCOME TAX EXPENSE (BENEFIT) @</t>
  </si>
  <si>
    <t>NET RATE BASE</t>
  </si>
  <si>
    <t>ACCUMULATED DEPRECIATION</t>
  </si>
  <si>
    <t xml:space="preserve">ACCUM DEPRECIATION </t>
  </si>
  <si>
    <t>ACCUM AMORTIZATION</t>
  </si>
  <si>
    <t>REMOVE MUNICIPAL TAXES - SCHEDULE 81</t>
  </si>
  <si>
    <t>12 MOS ENDED 09/30/2006</t>
  </si>
  <si>
    <t xml:space="preserve">      REGULATORY ASSET (WUTC DOC # UE-051527)</t>
  </si>
  <si>
    <t>INCREASE(DECREASE) EXPENSE</t>
  </si>
  <si>
    <t>INCREASE (DECREASE) EXCISE TAX</t>
  </si>
  <si>
    <t>INCREASE (DECREASE) NOI</t>
  </si>
  <si>
    <t>INCREASE (DECREASE) IN EXPENSE</t>
  </si>
  <si>
    <t>REMAINING 2001 GRC DEFERRALS TO BE AMORTIZED @11/01/08</t>
  </si>
  <si>
    <t>IMMATERIAL</t>
  </si>
  <si>
    <t>TOTAL DEFERRED NET (GAIN) LOSS TO AMORTIZE</t>
  </si>
  <si>
    <t>OTHER POWER SUPPLY</t>
  </si>
  <si>
    <t xml:space="preserve">RATE YEAR MANAGEMENT WAGE INCREASE </t>
  </si>
  <si>
    <t>UNION EMPLOYEES</t>
  </si>
  <si>
    <t>ADD:  INCREASE TO PRE-TAX INCOME FROM TAX BENEFIT OF</t>
  </si>
  <si>
    <t>AMORTIZATION OF FIXED COST DEFERRAL</t>
  </si>
  <si>
    <t xml:space="preserve">  TWELVE MONTHS ENDED 9/30/02</t>
  </si>
  <si>
    <t>TENASKA</t>
  </si>
  <si>
    <t>403 DEPRECIATION EXPENSE</t>
  </si>
  <si>
    <t>WHEELING FOR OTHERS</t>
  </si>
  <si>
    <t>CURRENTLY PAYABLE</t>
  </si>
  <si>
    <t>DEFERRED INCOME TAX</t>
  </si>
  <si>
    <t>DEFERRED FIT</t>
  </si>
  <si>
    <t>REMOVE LOW INCOME AMORTIZATION - SCHEDULE 129</t>
  </si>
  <si>
    <t>TRANSMISSION</t>
  </si>
  <si>
    <t xml:space="preserve">  TWELVE MONTHS ENDED 9/30/03</t>
  </si>
  <si>
    <t>BEP</t>
  </si>
  <si>
    <t>OPERATING REVENUES</t>
  </si>
  <si>
    <t>OPERATING REVENUES:</t>
  </si>
  <si>
    <t>REMOVE PCORC INCREASE DOCKET 050870</t>
  </si>
  <si>
    <t>WEIGHTED COST OF DEBT</t>
  </si>
  <si>
    <t>DEFERRED INCOME TAX LIABILITY</t>
  </si>
  <si>
    <t>DEFERRED TAX ASSET</t>
  </si>
  <si>
    <t>DFIT RETIREMENTS</t>
  </si>
  <si>
    <t>NET SUMAS PLANT RATEBASE</t>
  </si>
  <si>
    <t>TOTAL UTILITY PLANT RATEBASE</t>
  </si>
  <si>
    <t>REMOVE RESIDENTIAL EXCHANGE - SCH 194</t>
  </si>
  <si>
    <t xml:space="preserve">      RESIDENTIAL EXCHANGE BENEFITS CREDITED TO CUSTOMERS ( WUTC </t>
  </si>
  <si>
    <t>INCREASE(DECREASE) FIT @</t>
  </si>
  <si>
    <t>RESTATED WUTC FILING FEE</t>
  </si>
  <si>
    <t>INCREASE (DECREASE) EXPENSE</t>
  </si>
  <si>
    <t>AMORTIZATION OF DEFERRED NET (GAIN) LOSS FOR RATE YEAR (Line 3/3years)</t>
  </si>
  <si>
    <t>INCREASE (DECREASE) OPERATING EXPENSE</t>
  </si>
  <si>
    <t>INCREASE(DECREASE) OPERATING EXPENSE</t>
  </si>
  <si>
    <t>DISTRIBUTION</t>
  </si>
  <si>
    <t>INCOME SUBJECT TO APPORTIONMENT</t>
  </si>
  <si>
    <t xml:space="preserve">  TWELVE MONTHS ENDED 9/30/04</t>
  </si>
  <si>
    <t>WHITE RIVER PLANT COSTS</t>
  </si>
  <si>
    <t>403 DEPR. EXP. ON ASSETS NOT INCLUDED IN STUDY</t>
  </si>
  <si>
    <t>TOTAL PRODUCTION WAGE INCREASE</t>
  </si>
  <si>
    <t>SALES TO CUSTOMERS</t>
  </si>
  <si>
    <t>REMOVE SCHEDULE 95A PRODUCTION TAX CREDITS</t>
  </si>
  <si>
    <t>DEFERRED FIT - DEBIT</t>
  </si>
  <si>
    <t>PROFORMA INTEREST</t>
  </si>
  <si>
    <t>NET HOPKINS RIDGE INFILL PLANT RATEBASE</t>
  </si>
  <si>
    <t>NET GOLDENDALE PLANT RATEBASE</t>
  </si>
  <si>
    <t>BAKER HYDRO RELICENSING OPERATING EXPENSE</t>
  </si>
  <si>
    <t>GREEN POWER - SCH 135/136 (TAGS ELIM IN PAGE 4.03)</t>
  </si>
  <si>
    <t>Test Period Revenues</t>
  </si>
  <si>
    <t xml:space="preserve">      DOC # UE-071024)</t>
  </si>
  <si>
    <t>CUSTOMER ACCTS</t>
  </si>
  <si>
    <t>IBEW</t>
  </si>
  <si>
    <t>APPLICABLE TO OPERATIONS @</t>
  </si>
  <si>
    <t xml:space="preserve">  TWELVE MONTHS ENDED 9/30/05</t>
  </si>
  <si>
    <t>WHITE RIVER RELICENSING &amp; CWIP</t>
  </si>
  <si>
    <t>SUBTOTAL DEPRECIATION EXPENSE 403</t>
  </si>
  <si>
    <t>SKAGIT COUNTY SERVICE FACILITY RATEBASE</t>
  </si>
  <si>
    <t>SALES FROM RESALE-FIRM</t>
  </si>
  <si>
    <t>REMOVE GEORGIA PACIFIC STEAM SALES</t>
  </si>
  <si>
    <t>TOTAL OPERATING REVENUES</t>
  </si>
  <si>
    <t>DEFERRED FIT - CREDIT</t>
  </si>
  <si>
    <t>SUMAS OPERATING EXPENSE</t>
  </si>
  <si>
    <t>ACQUISITION ADJUSTMENT</t>
  </si>
  <si>
    <t>AMORTIZATION EXPENSE</t>
  </si>
  <si>
    <t>GREEN POWER - SCH 135/136 ELIMINATE UNDER EXPENSED</t>
  </si>
  <si>
    <t xml:space="preserve">ADJUSTMENT TO MOVE LEGAL COSTS ASSOCIATED WITH THE SALES OF </t>
  </si>
  <si>
    <t>INCREASE(DECREASE) NOI</t>
  </si>
  <si>
    <t>INCREASE(DECREASE) WUTC FILING FEE</t>
  </si>
  <si>
    <t>INCREASE (DECREASE) FIT @</t>
  </si>
  <si>
    <t xml:space="preserve">INCREASE (DECREASE) DEFERRED FIT @ </t>
  </si>
  <si>
    <t>AMORTIZATION OF DEFERRED NET (GAIN) LOSS FOR TEST YEAR</t>
  </si>
  <si>
    <t>CUSTOMER SERVICE</t>
  </si>
  <si>
    <t>INVESTMENT PLAN APPLICABLE TO IBEW</t>
  </si>
  <si>
    <t>CHARGED TO EXPENSE 09/30/07</t>
  </si>
  <si>
    <t>MONTANA APPORTIONMENT FACTOR</t>
  </si>
  <si>
    <t>INCREASE (DECREASE) OPERATING EXPENSES</t>
  </si>
  <si>
    <t xml:space="preserve">  TWELVE MONTHS ENDED 9/30/06</t>
  </si>
  <si>
    <t>CANWEST</t>
  </si>
  <si>
    <t>ADMIN &amp; GENERAL EXPENSES</t>
  </si>
  <si>
    <t>SALES TO OTHER UTILITIES</t>
  </si>
  <si>
    <t>MISCELLANEOUS RESTATING ADJUSTMENT</t>
  </si>
  <si>
    <t>ADDITIONAL DEFERRED CREDITS</t>
  </si>
  <si>
    <t>REGULATORY LIABILITY RATEBASE</t>
  </si>
  <si>
    <t>WILD HORSE OPERATING EXPENSES:</t>
  </si>
  <si>
    <t>GOLDENDALE OPERATING EXPENSE</t>
  </si>
  <si>
    <t>ACCUMULATED AMORTIZATION ON ACQ ADJ</t>
  </si>
  <si>
    <t>TOTAL OPERATING EXPENSES</t>
  </si>
  <si>
    <t>PROFORMA BAD DEBT RATE</t>
  </si>
  <si>
    <t xml:space="preserve">      POWER FROM 557 TO A&amp;G (FERC 923). </t>
  </si>
  <si>
    <t xml:space="preserve">INCREASE (DECREASE) FIT @ </t>
  </si>
  <si>
    <t>REMAINING 2004 GRC DEFERRALS TO BE AMORTIZED @11/01/08</t>
  </si>
  <si>
    <t>SALES</t>
  </si>
  <si>
    <t xml:space="preserve">RATE YEAR IBEW WAGE INCREASE                   </t>
  </si>
  <si>
    <t>MONTANA TAXABLE INCOME</t>
  </si>
  <si>
    <t xml:space="preserve">  TWELVE MONTHS ENDED 9/30/07</t>
  </si>
  <si>
    <t>HOPKINS RIDGE PREPAID TRANSMISSION</t>
  </si>
  <si>
    <t>403.1 DEPR. EXP- FAS 143 (RECOVERED IN RATES)</t>
  </si>
  <si>
    <t>SKAGIT OPERATING EXPENSE</t>
  </si>
  <si>
    <t>PAYROLL OVERHEADS</t>
  </si>
  <si>
    <t>OTHER OPERATING REVENUES</t>
  </si>
  <si>
    <t>RESTATING ADJUSTMENTS SALES TO CUSTOMERS</t>
  </si>
  <si>
    <t>FUEL</t>
  </si>
  <si>
    <t>TOTAL RESTATED FIT</t>
  </si>
  <si>
    <t>INTEREST EXPENSE ITEMS PER BOOKS:</t>
  </si>
  <si>
    <t>HOPKINS RIDGE INFILL MITIGATION CREDIT</t>
  </si>
  <si>
    <t>PROPERTY INSURANCE</t>
  </si>
  <si>
    <t>Incl. in Line 4</t>
  </si>
  <si>
    <t>PROFORMA BAD DEBTS</t>
  </si>
  <si>
    <t>COST OF WIRE ZONE VEGETATION MANAGEMENT PROGRAM</t>
  </si>
  <si>
    <t>LESS TEST YEAR EXPENSE:  2004 GRC AMORTIZATION</t>
  </si>
  <si>
    <t>INCREASE (DECREASE) EXPENSE  (Line 5 - Line 7)</t>
  </si>
  <si>
    <t>ADMIN. &amp; GENERAL</t>
  </si>
  <si>
    <t>TOTAL COMPANY CONTRIBUTION FOR IBEW</t>
  </si>
  <si>
    <t>TOTAL NORMAL STORMS</t>
  </si>
  <si>
    <t>TOTAL AMORTIZATION OF REG ASSETS/LIABS</t>
  </si>
  <si>
    <t>403.1 DEPR. EXP - FAS 143 (NOT RECOVERED IN RATES)</t>
  </si>
  <si>
    <t>LEASE PAYMENTS</t>
  </si>
  <si>
    <t>INTEREST ON LONG TERM DEBT</t>
  </si>
  <si>
    <t>DEPR. EXP INCLUDED 4.33 DEPR. STUDY</t>
  </si>
  <si>
    <t>TOTAL ACQUISITION ADJUSTMENT RATEBASE</t>
  </si>
  <si>
    <t>DECREASE REVENUE SENSITIVE ITEMS FOR DECREASE IN REVENUES:</t>
  </si>
  <si>
    <t>INCREASE IN SERVICE CONTRACT BASELINE CHARGES TSM</t>
  </si>
  <si>
    <t>TOTAL WAGE INCREASE</t>
  </si>
  <si>
    <t>TOTAL INCENTIVE/MERIT PAY</t>
  </si>
  <si>
    <t>PROFORMA MONTANA CORP. LIC. TAX</t>
  </si>
  <si>
    <t>SUBTOTAL DEPRECIATION EXPENSE 403.1</t>
  </si>
  <si>
    <t>TOTAL ADMIN &amp; GENERAL EXPENSES</t>
  </si>
  <si>
    <t>PROFORMA ADJUSTMENTS:</t>
  </si>
  <si>
    <t>PURCHASED AND INTERCHANGED</t>
  </si>
  <si>
    <t>FIT PER BOOKS:</t>
  </si>
  <si>
    <t>AMORTIZATION OF DEBT DISCOUNT</t>
  </si>
  <si>
    <t>DEFERRED INCOME TAX ASSET</t>
  </si>
  <si>
    <t>UNCOLLECTIBLES CHARGED TO EXPENSE IN TEST YEAR</t>
  </si>
  <si>
    <t>INCREASE IN SERVICE CONTRACT BASELINE CHARGES DST</t>
  </si>
  <si>
    <t>INCREASE (DECREASE) FIT @ 35%</t>
  </si>
  <si>
    <t>UA</t>
  </si>
  <si>
    <t>CHARGED TO EXPENSE IN TEST YEAR</t>
  </si>
  <si>
    <t>INCREASE(DECREASE) NET OPERATING INCOME</t>
  </si>
  <si>
    <t>SIX-YEAR AVERAGE STORM EXPENSE FOR RATE YEAR</t>
  </si>
  <si>
    <t>INCREASE (DECREASE) FIT</t>
  </si>
  <si>
    <t>OPERATING REVENUE DEDUCTIONS:</t>
  </si>
  <si>
    <t>MISCELLANEOUS PROFORMA ADJUSTMENTS</t>
  </si>
  <si>
    <t>HEDGING</t>
  </si>
  <si>
    <t xml:space="preserve">    AND EXPENSE, NET OF PREMIUMS</t>
  </si>
  <si>
    <t>NET REGULATORY LIABILITY</t>
  </si>
  <si>
    <t>TOTAL RATEBASE</t>
  </si>
  <si>
    <t>ADJUSTMENT FOR ONE-TIME FAS 106 CURTAILMENT GAIN</t>
  </si>
  <si>
    <t>PAYROLL TAXES</t>
  </si>
  <si>
    <t>INVESTMENT PLAN APPLICABLE TO UA</t>
  </si>
  <si>
    <t>PAYROLL TAXES ASSOC WITH MERIT PAY</t>
  </si>
  <si>
    <t>TOTAL DEPRECIATION EXPENSE</t>
  </si>
  <si>
    <t>SKAGIT COUNTY FACILITY OPERATING EXPENSES</t>
  </si>
  <si>
    <t>DEPRECIATION / AMORTIZATION:</t>
  </si>
  <si>
    <t>PROFORMA ADJUSTMENTS SALES TO CUSTOMERS</t>
  </si>
  <si>
    <t>RATE DISALLOWANCES FOR MARCH POINT 2 AND TENASKA</t>
  </si>
  <si>
    <t>INTEREST ON DEBT TO ASSOCIATED</t>
  </si>
  <si>
    <t>STATE UTILITY TAX</t>
  </si>
  <si>
    <t>COMPANY STORE - PURCHASE OF MERCHANDISE IN CUST SVC EXP</t>
  </si>
  <si>
    <t>EXPENSES TO BE NORMALIZED:</t>
  </si>
  <si>
    <t>TOTAL WAGES &amp; TAXES</t>
  </si>
  <si>
    <t xml:space="preserve">RATE YEAR UA WAGE INCREASE                   </t>
  </si>
  <si>
    <t>CHARGED TO EXPENSE  FOR TEST YEAR ENDED 9/30/07:</t>
  </si>
  <si>
    <t>SUBTOTAL INCREASE (DECREASE) NOI</t>
  </si>
  <si>
    <t>POWER COSTS:</t>
  </si>
  <si>
    <t>SUBTOTAL PURCHASED AND INTERCHANGED</t>
  </si>
  <si>
    <t>ASSOCIATED COMPANIES</t>
  </si>
  <si>
    <t>OVERALL INCREASE TO RATEBASE</t>
  </si>
  <si>
    <t>WHITEHORN OPERATING EXPENSE</t>
  </si>
  <si>
    <t>COMPANY STORE - NET PURCH/SALES OF MERCHANDISE IN A&amp;G</t>
  </si>
  <si>
    <t>TOTAL COMPANY CONTRIBUTION FOR UA</t>
  </si>
  <si>
    <t>GOLDENDALE AMA GROSS - DEF &amp; INT.</t>
  </si>
  <si>
    <t xml:space="preserve">  STORM DAMAGE EXPENSE (LINE 8)</t>
  </si>
  <si>
    <t>INCREASE (DECREASE) INCOME</t>
  </si>
  <si>
    <t>AMORTIZATION (OTHER THAN REGULATORY ASSETS/LIAB)</t>
  </si>
  <si>
    <t xml:space="preserve"> FUEL</t>
  </si>
  <si>
    <t>TOTAL INCREASE (DECREASE) SALES TO CUSTOMERS</t>
  </si>
  <si>
    <t>WHEELING</t>
  </si>
  <si>
    <t>DEFERRED FIT - INV TAX CREDIT, NET OF AMORT.</t>
  </si>
  <si>
    <t>OTHER INTEREST EXPENSE</t>
  </si>
  <si>
    <t xml:space="preserve">SUMMIT BUILDING CONTRACTUAL RENT INCREASES </t>
  </si>
  <si>
    <t>ESTIMATED GRC EXPENSES TO BE NORMALIZED</t>
  </si>
  <si>
    <t>GOLDENDALE AMA ACCUMULATED AMORTIZATION</t>
  </si>
  <si>
    <t>TENASKA FLOW THRU</t>
  </si>
  <si>
    <t>4111 ACCRETION EXP. - FAS 143 (RECOVERED IN RATES)</t>
  </si>
  <si>
    <t>TOTAL DEPRECIATION AND AMORTIZATION (FERC 403)</t>
  </si>
  <si>
    <t xml:space="preserve"> PURCHASED AND INTERCHANGED</t>
  </si>
  <si>
    <t>TOTAL CHARGED TO EXPENSE</t>
  </si>
  <si>
    <t>LESS:  INTEREST ON CUSTOMER DEPOSITS</t>
  </si>
  <si>
    <t>HOPKINS RIDGE INFILL OPERATING EXPENSE</t>
  </si>
  <si>
    <t>REMOVE EXPENSES ASSOCIATED WITH RIDERS</t>
  </si>
  <si>
    <t xml:space="preserve">       REQUESTED IN ACCOUNTING PETITION #UE-071876</t>
  </si>
  <si>
    <t>GOLDENDALE AMA ACCUMULATED DEFERRED FIT</t>
  </si>
  <si>
    <t>4111 ACCRETION EXP. - FAS 143 (NOT RECOVERED IN RATES)</t>
  </si>
  <si>
    <t>TAXES OTHER-PRODUCTION PROPERTY:</t>
  </si>
  <si>
    <t xml:space="preserve"> WHEELING</t>
  </si>
  <si>
    <t>REVENUE ADJUSTMENT:</t>
  </si>
  <si>
    <t>Schedule 7</t>
  </si>
  <si>
    <t>SALES FOR RESALE - SMALL FIRM</t>
  </si>
  <si>
    <t>TOTAL PRODUCTION EXPENSES</t>
  </si>
  <si>
    <t xml:space="preserve">AMORTIZATION OF SUMMIT BUYOUT PURCHASE OPTION </t>
  </si>
  <si>
    <t>ANNUAL NORMALIZATION (LINE 22 / 2 YEARS)</t>
  </si>
  <si>
    <t>TOTAL PROFORMA COSTS (LN 4 + LN 9 + 14)</t>
  </si>
  <si>
    <t>TOTAL GOLDENDALE RATE BASE</t>
  </si>
  <si>
    <t>TOTAL REGULATORY AMORT</t>
  </si>
  <si>
    <t>SUBTOTAL ACCRETION EXPENSE 411.1</t>
  </si>
  <si>
    <t xml:space="preserve"> PROPERTY TAXES - WASHINGTON</t>
  </si>
  <si>
    <t xml:space="preserve"> RESIDENTIAL EXCHANGE</t>
  </si>
  <si>
    <t>RESIDENTIAL EXCHANGE</t>
  </si>
  <si>
    <t>Schedule 24</t>
  </si>
  <si>
    <t>HYDRO AND OTHER POWER</t>
  </si>
  <si>
    <t>INCREASE(DECREASE) FIT</t>
  </si>
  <si>
    <t>LESS TEST YEAR EXPENSE:  GRC DIRECT CHARGES TO FERC 928</t>
  </si>
  <si>
    <t>PRO FORMA COSTS APPLICABLE TO OPERATIONS</t>
  </si>
  <si>
    <t xml:space="preserve"> PROPERTY TAXES - MONTANA</t>
  </si>
  <si>
    <t>Schedule 25</t>
  </si>
  <si>
    <t xml:space="preserve">TRANS. EXP. INCL. 500KV O&amp;M </t>
  </si>
  <si>
    <t>INCREASE(DECREASE) DEFERRED FIT</t>
  </si>
  <si>
    <t>MERGER SAVINGS</t>
  </si>
  <si>
    <t>CATASTROPHIC STORMS</t>
  </si>
  <si>
    <t>FLEET DEPR. EXP. ON INC STMNT NOT RECORDED IN 403</t>
  </si>
  <si>
    <t xml:space="preserve"> ELECTRIC ENERGY TAX</t>
  </si>
  <si>
    <t>Schedule 26</t>
  </si>
  <si>
    <t>TOTAL INCREASE (DECREASE) SALES FOR RESALE - SMALL FIRM</t>
  </si>
  <si>
    <t xml:space="preserve">INCREASE(DECREASE) NOI </t>
  </si>
  <si>
    <t xml:space="preserve">ADJUSTMENT TO MOVE WAGES FOR OFFICER TIME ON MERGER </t>
  </si>
  <si>
    <t>DEFERRED BALANCES FOR 3 YEAR AMORTIZATION AT</t>
  </si>
  <si>
    <t xml:space="preserve"> PAYROLL TAXES</t>
  </si>
  <si>
    <t>OTHER POWER SUPPLY EXPENSES</t>
  </si>
  <si>
    <t>Schedule 29</t>
  </si>
  <si>
    <t xml:space="preserve">     CHARGED TO PSE:</t>
  </si>
  <si>
    <t>START OF RATE YEAR (11/1/08):</t>
  </si>
  <si>
    <t>RATE BASE ADJUSTMENT</t>
  </si>
  <si>
    <t>TOTAL TAXES OTHER</t>
  </si>
  <si>
    <t>TRANSMISSION EXPENSE</t>
  </si>
  <si>
    <t>Schedule 31</t>
  </si>
  <si>
    <t>POWER COST ASSOCIATED WITH HOPKINS RIDGE INFILL</t>
  </si>
  <si>
    <t>GREEN POWER - SCH 135/136 BENEFITS PORTION OF ADMIN</t>
  </si>
  <si>
    <t xml:space="preserve">     EMPLOYEE BENEFITS, FERC 926</t>
  </si>
  <si>
    <t>12/4/03 WINDSTORM</t>
  </si>
  <si>
    <t>AMA OF REGULATORY ASSET/LIABILITY NET OF ACCUM AMORT AND DFIT</t>
  </si>
  <si>
    <t>DISTRIBUTION EXPENSE</t>
  </si>
  <si>
    <t>Schedule 35</t>
  </si>
  <si>
    <t>POLE ATTACHMENT REVENUES</t>
  </si>
  <si>
    <t>AMORTIZATION OF MITIGATION CREDIT - REG LIABILITY</t>
  </si>
  <si>
    <t>GREEN POWER - SCH 135/136 TAXES PORTION OF ADMIN</t>
  </si>
  <si>
    <t xml:space="preserve">     PAYROLL TAXES, FERC 408.1</t>
  </si>
  <si>
    <t>ESTIMATED PCORC EXPENSES TO BE NORMALIZED</t>
  </si>
  <si>
    <t>2006 STORM DAMAGE (EXCL 12/13/07 WIND STORM)</t>
  </si>
  <si>
    <t>CABOT</t>
  </si>
  <si>
    <t>O&amp;M ON REGULATORY ASSETS:</t>
  </si>
  <si>
    <t>CUSTOMER ACCTS EXPENSES</t>
  </si>
  <si>
    <t>CUSTOMER ACCOUNT EXPENSES</t>
  </si>
  <si>
    <t>Schedule 43</t>
  </si>
  <si>
    <t>TOTAL POWER COSTS</t>
  </si>
  <si>
    <t>TOTAL INCREASE (DECREASE) EXPENSE</t>
  </si>
  <si>
    <t xml:space="preserve">     LABOR &amp; LABOR OH, PTO, INCENTIVES, FERC 920</t>
  </si>
  <si>
    <t>2007 STORM DAMAGE</t>
  </si>
  <si>
    <t>CUSTOMER SERVICE EXPENSES</t>
  </si>
  <si>
    <t>Schedule 40</t>
  </si>
  <si>
    <t>ANNUAL NORMALIZATION (LINE 29 / 2)</t>
  </si>
  <si>
    <t>CONSERVATION AMORTIZATION</t>
  </si>
  <si>
    <t>Firm Resale</t>
  </si>
  <si>
    <t>TOTAL INCREASE (DECREASE) OTHER OPERATING REVENUE</t>
  </si>
  <si>
    <t>INCREASE (DECREASE) OPERATING INCOME BEFORE FIT</t>
  </si>
  <si>
    <t>LESS TEST YEAR EXPENSE:  PCORC DIRECT CHARGES</t>
  </si>
  <si>
    <t>ADMIN &amp; GENERAL EXPENSE</t>
  </si>
  <si>
    <t>INCREASE (DECREASE) SALES TO CUSTOMERS</t>
  </si>
  <si>
    <t>ADJUSTMENT TO RATE BASE</t>
  </si>
  <si>
    <t>TOTAL INCREASE (DECREASE) REVENUES</t>
  </si>
  <si>
    <t>DEFERRED BALANCES FOR 6 YEAR AMORTIZATION AT</t>
  </si>
  <si>
    <t>AMORTIZATION</t>
  </si>
  <si>
    <t>UNCOLLECTIBLES @</t>
  </si>
  <si>
    <t>AMORTIZ OF PROPERTY GAIN/LOSS</t>
  </si>
  <si>
    <t>ANNUAL FILING FEE @</t>
  </si>
  <si>
    <t>12/13/06 WIND STORM</t>
  </si>
  <si>
    <t>TOTAL REGULATORY ASSETS/LIABS RATEBASE</t>
  </si>
  <si>
    <t>OTHER OPERATING EXPENSES</t>
  </si>
  <si>
    <t>INCREASE (DECREASE) EXPENSES</t>
  </si>
  <si>
    <t>FAS 133</t>
  </si>
  <si>
    <t>GOLDENDALE FIXED COST DEFERRAL (NEW)</t>
  </si>
  <si>
    <t>TAXES OTHER THAN INCOME TAXES</t>
  </si>
  <si>
    <t>STATE UTILITY TAX @</t>
  </si>
  <si>
    <t>TOTAL RATE YEAR AMORTIZATION</t>
  </si>
  <si>
    <t>TOTAL ADJUSTMENT TO O&amp;M ON REGULATORY ASSETS</t>
  </si>
  <si>
    <t>INCOME TAXES</t>
  </si>
  <si>
    <t>INCREASE (DECREASE) TAXES OTHER</t>
  </si>
  <si>
    <t xml:space="preserve">ADJUSTMENT FOR TRANSFERS OF RATEBASE TO NON-UTILITY PLANT </t>
  </si>
  <si>
    <t>LESS CATASTROPHIC STORM AMORT AS (9/30/07)</t>
  </si>
  <si>
    <t>DEFERRED INCOME TAXES</t>
  </si>
  <si>
    <t>REMOVE MUNICIPAL TAX EXPENSED</t>
  </si>
  <si>
    <t>CWIP "IN SERVICE" BUT NOT TRANSFERRED TO PLANT</t>
  </si>
  <si>
    <t xml:space="preserve">INCREASE(DECREASE) FIT </t>
  </si>
  <si>
    <t>TOTAL OPERATING REV. DEDUCT.</t>
  </si>
  <si>
    <t>INCREASE (DECREASE) OPERATING EXPENSE (LINE 26 + LINE 32 - LINE 34)</t>
  </si>
  <si>
    <t>TOTAL ADJUSTMENT TO RATEBASE</t>
  </si>
  <si>
    <t>NET OPERATING INCOME</t>
  </si>
  <si>
    <t>TOTAL INCREASE (DECREASE) OPERATING EXPENSE (LINE 16 + LINE 36)</t>
  </si>
  <si>
    <t>PRODUCTION PROPERTY RATE BASE:</t>
  </si>
  <si>
    <t>DEPRECIABLE PRODUCTION PROPERTY</t>
  </si>
  <si>
    <t>INCREASE (DECREASE) FIT @ 35% (LINE 38 X 35%)</t>
  </si>
  <si>
    <t>LESS PRODUCTION PROPERTY ACCUM DEPR.</t>
  </si>
  <si>
    <t>NON-DEPRECIABLE PRODUCTION PROPERTY</t>
  </si>
  <si>
    <t>RATE OF RETURN</t>
  </si>
  <si>
    <t>LESS PRODUCTION PROPERTY ACCUM AMORT.</t>
  </si>
  <si>
    <t>COLSTRIP COMMON FERC ADJUSTMENT</t>
  </si>
  <si>
    <t>RATE BASE:</t>
  </si>
  <si>
    <t>COLSTRIP DEFERRED DEPRECIATION FERC ADJ.</t>
  </si>
  <si>
    <t>GROSS UTILITY PLANT IN SERVICE</t>
  </si>
  <si>
    <t>ENCOGEN ACQUISITION ADJUSTMENT</t>
  </si>
  <si>
    <t>ACCUM DEPR AND AMORT</t>
  </si>
  <si>
    <t>NET PRODUCTION PROPERTY</t>
  </si>
  <si>
    <t xml:space="preserve">  DEFERRED DEBITS</t>
  </si>
  <si>
    <t>DEDUCT:</t>
  </si>
  <si>
    <t xml:space="preserve">  DEFERRED TAXES</t>
  </si>
  <si>
    <t>LIBR. DEPREC. PRE 1981 (AMA)</t>
  </si>
  <si>
    <t xml:space="preserve">  ALLOWANCE FOR WORKING CAPITAL</t>
  </si>
  <si>
    <t>LIBR. DEPREC. POST 1980 (AMA)</t>
  </si>
  <si>
    <t xml:space="preserve">  OTHER</t>
  </si>
  <si>
    <t>OTHER DEF. TAXES (AMA)</t>
  </si>
  <si>
    <t>TOTAL RATE BASE</t>
  </si>
  <si>
    <t>SUBTOTAL</t>
  </si>
  <si>
    <t>ADJUSTMENT TO PRODUCTION RATE BASE</t>
  </si>
  <si>
    <t>REGULATORY ASSETS RATE BASE:</t>
  </si>
  <si>
    <t>ADJUSTMENT TO REGULATORY ASSETS RATE BASE</t>
  </si>
  <si>
    <t>TOTAL ADJUSTMENT TO RATEBASE (LINE 56 + LINE 67)</t>
  </si>
  <si>
    <t>DEFICIENCY</t>
  </si>
  <si>
    <t>REDUCTION TO STATE UTILITY TAX SAVINGS FOR LINE 4</t>
  </si>
  <si>
    <r>
      <t>DEFERRED GAIN RECORDED SINCE UE-060266,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at 10/31/2008</t>
    </r>
  </si>
  <si>
    <r>
      <t>DEFERRED LOSS RECORDED SINCE UE-060266,</t>
    </r>
    <r>
      <rPr>
        <i/>
        <sz val="10"/>
        <rFont val="Arial"/>
        <family val="2"/>
      </rPr>
      <t xml:space="preserve"> et al.</t>
    </r>
    <r>
      <rPr>
        <sz val="10"/>
        <rFont val="Arial"/>
        <family val="2"/>
      </rPr>
      <t xml:space="preserve"> at 10/31/2008</t>
    </r>
  </si>
  <si>
    <r>
      <t xml:space="preserve">ANNUAL AMORTIZATION (LINE 31 </t>
    </r>
    <r>
      <rPr>
        <sz val="8.8"/>
        <rFont val="Arial"/>
        <family val="2"/>
      </rPr>
      <t>¸</t>
    </r>
    <r>
      <rPr>
        <sz val="10"/>
        <rFont val="Arial"/>
        <family val="2"/>
      </rPr>
      <t xml:space="preserve"> 6 YEARS)</t>
    </r>
  </si>
  <si>
    <t>RESIDENTIAL</t>
  </si>
  <si>
    <t>PRO FORMA</t>
  </si>
  <si>
    <t>TOTAL EXPENSES</t>
  </si>
  <si>
    <t>STATE EXCISE TAX</t>
  </si>
  <si>
    <t>INCREASE (DECREASE) OPERATING INCOME (LINE 8 - LINE 21)</t>
  </si>
  <si>
    <t>RM Calc</t>
  </si>
  <si>
    <t>Pro forma interest</t>
  </si>
  <si>
    <t xml:space="preserve"> 599,090 @35% = (209,682)</t>
  </si>
  <si>
    <t>350,242 @ 35% = (122,585)</t>
  </si>
  <si>
    <t>(209,682)-(122,585) = 87,097</t>
  </si>
  <si>
    <t>Increase (Decrease)NOI</t>
  </si>
  <si>
    <t>FIT Expense Increase</t>
  </si>
  <si>
    <t>STAFF</t>
  </si>
  <si>
    <t>Line</t>
  </si>
  <si>
    <t>No</t>
  </si>
  <si>
    <t>Description</t>
  </si>
  <si>
    <t>Short-Term Debt</t>
  </si>
  <si>
    <t>Percent of</t>
  </si>
  <si>
    <t>Capital</t>
  </si>
  <si>
    <t>Cost</t>
  </si>
  <si>
    <t>Weighted</t>
  </si>
  <si>
    <t>(a)</t>
  </si>
  <si>
    <t>(b)</t>
  </si>
  <si>
    <t xml:space="preserve">(c) </t>
  </si>
  <si>
    <t>(a) x (b)</t>
  </si>
  <si>
    <t>Long-Term Debt</t>
  </si>
  <si>
    <t>Preferred Stock</t>
  </si>
  <si>
    <t>Common Equity</t>
  </si>
  <si>
    <t>Rate of Return</t>
  </si>
  <si>
    <t>PUGET SOUND ENERGY</t>
  </si>
  <si>
    <t>TOTAL COST OF CAPITAL</t>
  </si>
  <si>
    <t>AS OF DECEMBER 31, 2007</t>
  </si>
  <si>
    <t>BILLING</t>
  </si>
  <si>
    <t>DISCOUNTS</t>
  </si>
  <si>
    <t>CUSTOMER ACCOUNTS</t>
  </si>
  <si>
    <t>GENERAL &amp; ADMN</t>
  </si>
  <si>
    <t xml:space="preserve">       ACCUM DEPR</t>
  </si>
  <si>
    <t>DEFFERRED TAX LIABILITY</t>
  </si>
  <si>
    <t xml:space="preserve">      DEFERRED DEPR</t>
  </si>
  <si>
    <t xml:space="preserve">      DEFFERRED INCOME TAX</t>
  </si>
  <si>
    <t xml:space="preserve">      DEFERRED FIT</t>
  </si>
  <si>
    <t>TOTAL INCREASE (DECREASE) IN REVENUES</t>
  </si>
  <si>
    <t>PUBLISH &amp; DIST ANNUAL REPORTS TO STOCKHOLDERS</t>
  </si>
  <si>
    <t>STOCKHOLDER MEETING EXPENSES</t>
  </si>
  <si>
    <t>TRANSFER AGENT &amp; REGISTRAR FEES</t>
  </si>
  <si>
    <t>RESTATED EXP</t>
  </si>
  <si>
    <t>RECORDED EXP - TEST PERIOD</t>
  </si>
  <si>
    <t>403 ELECTRIC PROTION OF COMMON</t>
  </si>
  <si>
    <t>ADJUST ACCUM. DEPR. FOR ADDITIONAL DEPRECIATION EXPENSE (50% OF LINE 22)</t>
  </si>
  <si>
    <t>ADJUST DFIT FOR LESS DFIT EXPENSE (50% OF LINE 24)</t>
  </si>
  <si>
    <t xml:space="preserve">     ACCUM DEPR</t>
  </si>
  <si>
    <t>BILLING DISCOUNTS</t>
  </si>
  <si>
    <t>CRYSTAL MOUNTAIN DIESEL SPILL</t>
  </si>
  <si>
    <t>STORM DAMAGE CHANGE TO 4 YR</t>
  </si>
  <si>
    <t>STORM AMORT CHANGE FROM 3 TO 4 YEARS</t>
  </si>
  <si>
    <t>CRYSTAL MTN</t>
  </si>
  <si>
    <t>DIESEL SPILL</t>
  </si>
  <si>
    <t>AMORT 3 TO 4YRS</t>
  </si>
  <si>
    <t>EMP OTHER COSTS</t>
  </si>
  <si>
    <t>INSURANCE DEDUCTIBLE</t>
  </si>
  <si>
    <t>LEGAL</t>
  </si>
  <si>
    <t>MISC OTHER PWR PLANT</t>
  </si>
  <si>
    <t>Rate Incr Calc:</t>
  </si>
  <si>
    <t>RB</t>
  </si>
  <si>
    <t>Conv Factor</t>
  </si>
  <si>
    <t>Bad Debts</t>
  </si>
  <si>
    <t>Rate</t>
  </si>
  <si>
    <t>Uncollectibles</t>
  </si>
  <si>
    <t>Rev Incr</t>
  </si>
  <si>
    <t>WTUC Filling Fee</t>
  </si>
  <si>
    <t>Adm &amp; Gen</t>
  </si>
  <si>
    <t>State Exice Tx</t>
  </si>
  <si>
    <t>Excise Tx</t>
  </si>
  <si>
    <t>Diff</t>
  </si>
  <si>
    <t>Less Adj NOI</t>
  </si>
  <si>
    <t>Cust Incr</t>
  </si>
  <si>
    <t>ACTUAL PER</t>
  </si>
  <si>
    <t>COMPANY</t>
  </si>
  <si>
    <t>ADJ</t>
  </si>
  <si>
    <t>WORKING CAPITAL</t>
  </si>
  <si>
    <t>WORKING CAP</t>
  </si>
  <si>
    <t>DISALLOWANCE</t>
  </si>
  <si>
    <t>RATE DISALLOWANCE</t>
  </si>
  <si>
    <t xml:space="preserve">  ( No rate base effect because depreciation rates will not be effective in the test period.</t>
  </si>
  <si>
    <t>PUGET SOUND ENERGY - ELECTRIC</t>
  </si>
  <si>
    <t>FOR THE TWELEVE MONTHS ENDED SEPTEMBER 30, 2007</t>
  </si>
  <si>
    <t>GENERAL RATE CASE</t>
  </si>
  <si>
    <t>Docket No. UE-072300 et al</t>
  </si>
  <si>
    <t xml:space="preserve">Summary </t>
  </si>
  <si>
    <t>Summary  Individual Adj 1</t>
  </si>
  <si>
    <t>Summary Individual Adj 2</t>
  </si>
  <si>
    <t>Summary Individual Adj 5</t>
  </si>
  <si>
    <t>Summary Individual Adj 4</t>
  </si>
  <si>
    <t>Summary Individual Adj 3</t>
  </si>
  <si>
    <t>Adjustment 11.01</t>
  </si>
  <si>
    <t>Adjustment 11.02</t>
  </si>
  <si>
    <t>Adjustment 11.03</t>
  </si>
  <si>
    <t>Adjustment 11.04</t>
  </si>
  <si>
    <t>Adjustment 11.05</t>
  </si>
  <si>
    <t>Adjustment 11.06</t>
  </si>
  <si>
    <t>Adjustment 11.07</t>
  </si>
  <si>
    <t>Adjustment 11.08</t>
  </si>
  <si>
    <t>Adjustment 11.09</t>
  </si>
  <si>
    <t>Adjustment 11.10</t>
  </si>
  <si>
    <t>Adjustment 11.11</t>
  </si>
  <si>
    <t>Adjustment 11.12</t>
  </si>
  <si>
    <t>Adjustment 11.13</t>
  </si>
  <si>
    <t>Adjustment 11.14</t>
  </si>
  <si>
    <t>Adjustment 11.15</t>
  </si>
  <si>
    <t>Adjustment 11.16</t>
  </si>
  <si>
    <t>Adjustment 11.17</t>
  </si>
  <si>
    <t>Adjustment 11.18</t>
  </si>
  <si>
    <t>Adjustment 11.19</t>
  </si>
  <si>
    <t>Adjustment 11.20</t>
  </si>
  <si>
    <t>Adjustment 11.21</t>
  </si>
  <si>
    <t>Adjustment 11.22</t>
  </si>
  <si>
    <t>Adjustment 11.23</t>
  </si>
  <si>
    <t>Adjustment 11.24</t>
  </si>
  <si>
    <t>Adjustment 11.25</t>
  </si>
  <si>
    <t>Adjustment 11.26</t>
  </si>
  <si>
    <t>Adjustment 11.27</t>
  </si>
  <si>
    <t>Adjustment 11.28</t>
  </si>
  <si>
    <t>Adjustment 11.29</t>
  </si>
  <si>
    <t>Adjustment 11.30</t>
  </si>
  <si>
    <t>Adjustment 11.31</t>
  </si>
  <si>
    <t>Adjustment 11.32</t>
  </si>
  <si>
    <t>Adjustment 11.33</t>
  </si>
  <si>
    <t>Adjustment 11.34</t>
  </si>
  <si>
    <t>Adjustment 11.35</t>
  </si>
  <si>
    <t>Adjustment 11.36</t>
  </si>
  <si>
    <t>Adjustment 11.37</t>
  </si>
  <si>
    <t>Adjustment 11.38</t>
  </si>
  <si>
    <t>Page 44 of 45</t>
  </si>
  <si>
    <t>Exhibit No. _____ (WHW 2)</t>
  </si>
  <si>
    <t>WORKING CAPITAL DISALLOWANCE</t>
  </si>
  <si>
    <r>
      <t>ANNUAL AMORTIZATION (LINE 26</t>
    </r>
    <r>
      <rPr>
        <sz val="8.8"/>
        <rFont val="Arial"/>
        <family val="2"/>
      </rPr>
      <t>¸</t>
    </r>
    <r>
      <rPr>
        <sz val="10"/>
        <rFont val="Arial"/>
        <family val="2"/>
      </rPr>
      <t xml:space="preserve"> 4 YEARS)</t>
    </r>
  </si>
  <si>
    <t>Page 44 of 44</t>
  </si>
  <si>
    <t>Page 7 of 44</t>
  </si>
  <si>
    <t>Page 1 of 44</t>
  </si>
  <si>
    <t>Page 2 of 44</t>
  </si>
  <si>
    <t>Page 3 of 44</t>
  </si>
  <si>
    <t>Page 4 of 44</t>
  </si>
  <si>
    <t>Page 5 of 44</t>
  </si>
  <si>
    <t>Page 6 of 44</t>
  </si>
  <si>
    <t>Page 8 of 44</t>
  </si>
  <si>
    <t>Page 9 of 44</t>
  </si>
  <si>
    <t>Page 10 of 44</t>
  </si>
  <si>
    <t>Page 11 of 44</t>
  </si>
  <si>
    <t>Page 12 of 44</t>
  </si>
  <si>
    <t>Page 13 of 44</t>
  </si>
  <si>
    <t>Page 14 of 44</t>
  </si>
  <si>
    <t>Page 15 of 44</t>
  </si>
  <si>
    <t>Page 16 of 44</t>
  </si>
  <si>
    <t>Page 17 of 44</t>
  </si>
  <si>
    <t>Page 18 of 44</t>
  </si>
  <si>
    <t>Page 19 of 44</t>
  </si>
  <si>
    <t>Page 20 of 44</t>
  </si>
  <si>
    <t>Page 21 of 44</t>
  </si>
  <si>
    <t>Page 22 of 44</t>
  </si>
  <si>
    <t>Page 23 of 44</t>
  </si>
  <si>
    <t>Page 24 of 44</t>
  </si>
  <si>
    <t>Page 25 of 44</t>
  </si>
  <si>
    <t>Page 26 of 44</t>
  </si>
  <si>
    <t>Page 27 of 44</t>
  </si>
  <si>
    <t>Page 28 of 44</t>
  </si>
  <si>
    <t>Page 29 of 44</t>
  </si>
  <si>
    <t>Page 30 of 44</t>
  </si>
  <si>
    <t>Page 31 of 44</t>
  </si>
  <si>
    <t>Page 32 of 44</t>
  </si>
  <si>
    <t>Page 33 of 44</t>
  </si>
  <si>
    <t>Page 34 of 44</t>
  </si>
  <si>
    <t>Page 35 of 44</t>
  </si>
  <si>
    <t>Page 36 of 44</t>
  </si>
  <si>
    <t>Page 37 of 44</t>
  </si>
  <si>
    <t>Page 38 of 44</t>
  </si>
  <si>
    <t>Page 39 of 44</t>
  </si>
  <si>
    <t>Page 40 of 44</t>
  </si>
  <si>
    <t>Page 41 of 44</t>
  </si>
  <si>
    <t>Page 42 of 44</t>
  </si>
  <si>
    <t>Page 43 of 44</t>
  </si>
  <si>
    <t>Note - from Cost of Cap Witness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</si>
</sst>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%"/>
    <numFmt numFmtId="166" formatCode="0.0000000"/>
    <numFmt numFmtId="167" formatCode="#,##0;\(#,##0\)"/>
    <numFmt numFmtId="168" formatCode="yyyy"/>
    <numFmt numFmtId="169" formatCode="0.0000000%"/>
    <numFmt numFmtId="170" formatCode="_(* #,##0_);_(* \(#,##0\);_(* &quot;-&quot;??_);_(@_)"/>
    <numFmt numFmtId="171" formatCode="_(&quot;$&quot;* #,##0_);_(&quot;$&quot;* \(#,##0\);_(&quot;$&quot;* &quot;-&quot;??_);_(@_)"/>
    <numFmt numFmtId="172" formatCode="_(* #,##0_);[Red]_(* \(#,##0\);_(* &quot;-&quot;_);_(@_)"/>
    <numFmt numFmtId="173" formatCode="_(&quot;$&quot;* #,##0_);[Red]_(&quot;$&quot;* \(#,##0\);_(&quot;$&quot;* &quot;-&quot;_);_(@_)"/>
    <numFmt numFmtId="174" formatCode="_(* #,##0.0000_);_(* \(#,##0.0000\);_(* &quot;-&quot;_);_(@_)"/>
    <numFmt numFmtId="175" formatCode="_(* #,##0.000000_);_(* \(#,##0.000000\);_(* &quot;-&quot;_);_(@_)"/>
    <numFmt numFmtId="176" formatCode="#,##0.00000_);[Red]\(#,##0.00000\)"/>
    <numFmt numFmtId="177" formatCode="_(* #,##0.00000_);_(* \(#,##0.00000\);_(* &quot;-&quot;??_);_(@_)"/>
    <numFmt numFmtId="178" formatCode="_(&quot;$&quot;* #,##0.000000_);_(&quot;$&quot;* \(#,##0.000000\);_(&quot;$&quot;* &quot;-&quot;??????_);_(@_)"/>
    <numFmt numFmtId="179" formatCode="0.000000"/>
    <numFmt numFmtId="180" formatCode="_(* #,##0.0_);_(* \(#,##0.0\);_(* &quot;-&quot;_);_(@_)"/>
    <numFmt numFmtId="181" formatCode="_(* ###0_);_(* \(###0\);_(* &quot;-&quot;_);_(@_)"/>
    <numFmt numFmtId="182" formatCode="0.00000%"/>
    <numFmt numFmtId="183" formatCode="&quot;PAGE&quot;\ 0.00"/>
    <numFmt numFmtId="184" formatCode="d\.mmm\.yy"/>
    <numFmt numFmtId="185" formatCode="#."/>
    <numFmt numFmtId="186" formatCode="_(&quot;$&quot;* #,##0.0000_);_(&quot;$&quot;* \(#,##0.0000\);_(&quot;$&quot;* &quot;-&quot;????_);_(@_)"/>
    <numFmt numFmtId="187" formatCode="&quot;$&quot;#,##0.00"/>
    <numFmt numFmtId="188" formatCode="&quot;$&quot;#,##0"/>
    <numFmt numFmtId="189" formatCode="_(* #,##0.00_);_(* \(#,##0.00\);_(* &quot;-&quot;_);_(@_)"/>
    <numFmt numFmtId="190" formatCode="_(* #,##0.000_);_(* \(#,##0.000\);_(* &quot;-&quot;_);_(@_)"/>
    <numFmt numFmtId="191" formatCode="_(* #,##0.00000_);_(* \(#,##0.00000\);_(* &quot;-&quot;_);_(@_)"/>
    <numFmt numFmtId="192" formatCode="_(* #,##0.0000000_);_(* \(#,##0.0000000\);_(* &quot;-&quot;_);_(@_)"/>
    <numFmt numFmtId="193" formatCode="_(* #,##0.00000000_);_(* \(#,##0.00000000\);_(* &quot;-&quot;_);_(@_)"/>
    <numFmt numFmtId="194" formatCode="_(* #,##0.000000000_);_(* \(#,##0.000000000\);_(* &quot;-&quot;_);_(@_)"/>
    <numFmt numFmtId="195" formatCode="_(* #,##0.0000000000_);_(* \(#,##0.0000000000\);_(* &quot;-&quot;_);_(@_)"/>
    <numFmt numFmtId="196" formatCode="_(* #,##0.00000000000_);_(* \(#,##0.00000000000\);_(* &quot;-&quot;_);_(@_)"/>
    <numFmt numFmtId="197" formatCode="_(&quot;$&quot;* #,##0.0000000_);_(&quot;$&quot;* \(#,##0.0000000\);_(&quot;$&quot;* &quot;-&quot;???????_);_(@_)"/>
    <numFmt numFmtId="198" formatCode="_(&quot;$&quot;* #,##0.0_);_(&quot;$&quot;* \(#,##0.0\);_(&quot;$&quot;* &quot;-&quot;?_);_(@_)"/>
    <numFmt numFmtId="199" formatCode="[$-409]dddd\,\ mmmm\ dd\,\ yyyy"/>
    <numFmt numFmtId="200" formatCode="[$-409]h:mm:ss\ AM/PM"/>
    <numFmt numFmtId="201" formatCode="_(&quot;$&quot;* #,##0.000_);_(&quot;$&quot;* \(#,##0.000\);_(&quot;$&quot;* &quot;-&quot;??_);_(@_)"/>
    <numFmt numFmtId="202" formatCode="_(&quot;$&quot;* #,##0.0_);_(&quot;$&quot;* \(#,##0.0\);_(&quot;$&quot;* &quot;-&quot;??_);_(@_)"/>
    <numFmt numFmtId="203" formatCode="0.0000%"/>
    <numFmt numFmtId="204" formatCode="0.000000%"/>
    <numFmt numFmtId="205" formatCode="0.00000000%"/>
    <numFmt numFmtId="206" formatCode="_(* #,##0.000000_);_(* \(#,##0.000000\);_(* &quot;-&quot;??????_);_(@_)"/>
    <numFmt numFmtId="207" formatCode="0.0%"/>
    <numFmt numFmtId="208" formatCode="_(* #,##0.0_);_(* \(#,##0.0\);_(* &quot;-&quot;??_);_(@_)"/>
    <numFmt numFmtId="209" formatCode="0.0"/>
    <numFmt numFmtId="210" formatCode="_(&quot;$&quot;* #,##0.00000000_);_(&quot;$&quot;* \(#,##0.00000000\);_(&quot;$&quot;* &quot;-&quot;????????_);_(@_)"/>
    <numFmt numFmtId="211" formatCode="_(&quot;$&quot;* #,##0.000_);_(&quot;$&quot;* \(#,##0.000\);_(&quot;$&quot;* &quot;-&quot;???_);_(@_)"/>
    <numFmt numFmtId="212" formatCode="0.000000000%"/>
    <numFmt numFmtId="213" formatCode="&quot;$&quot;#,##0.0000_);\(&quot;$&quot;#,##0.0000\)"/>
  </numFmts>
  <fonts count="67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0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0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sz val="8.8"/>
      <name val="Arial"/>
      <family val="2"/>
    </font>
    <font>
      <sz val="8"/>
      <color indexed="14"/>
      <name val="Arial"/>
      <family val="2"/>
    </font>
    <font>
      <sz val="11"/>
      <color indexed="8"/>
      <name val="Lucida Sans Unicode"/>
      <family val="2"/>
    </font>
    <font>
      <sz val="11"/>
      <color indexed="9"/>
      <name val="Lucida Sans Unicode"/>
      <family val="2"/>
    </font>
    <font>
      <sz val="11"/>
      <color indexed="20"/>
      <name val="Lucida Sans Unicode"/>
      <family val="2"/>
    </font>
    <font>
      <b/>
      <sz val="11"/>
      <color indexed="9"/>
      <name val="Lucida Sans Unicode"/>
      <family val="2"/>
    </font>
    <font>
      <i/>
      <sz val="11"/>
      <color indexed="23"/>
      <name val="Lucida Sans Unicode"/>
      <family val="2"/>
    </font>
    <font>
      <sz val="11"/>
      <color indexed="17"/>
      <name val="Lucida Sans Unicode"/>
      <family val="2"/>
    </font>
    <font>
      <b/>
      <sz val="11"/>
      <color indexed="56"/>
      <name val="Lucida Sans Unicode"/>
      <family val="2"/>
    </font>
    <font>
      <sz val="11"/>
      <color indexed="62"/>
      <name val="Lucida Sans Unicode"/>
      <family val="2"/>
    </font>
    <font>
      <sz val="11"/>
      <color indexed="52"/>
      <name val="Lucida Sans Unicode"/>
      <family val="2"/>
    </font>
    <font>
      <sz val="11"/>
      <color indexed="60"/>
      <name val="Lucida Sans Unicode"/>
      <family val="2"/>
    </font>
    <font>
      <b/>
      <sz val="11"/>
      <color indexed="63"/>
      <name val="Lucida Sans Unicode"/>
      <family val="2"/>
    </font>
    <font>
      <b/>
      <sz val="18"/>
      <color indexed="56"/>
      <name val="Cambria"/>
      <family val="2"/>
    </font>
    <font>
      <sz val="11"/>
      <color indexed="10"/>
      <name val="Lucida Sans Unicode"/>
      <family val="2"/>
    </font>
    <font>
      <sz val="11"/>
      <color theme="1"/>
      <name val="Lucida Sans Unicode"/>
      <family val="2"/>
    </font>
    <font>
      <sz val="11"/>
      <color theme="0"/>
      <name val="Lucida Sans Unicode"/>
      <family val="2"/>
    </font>
    <font>
      <sz val="11"/>
      <color rgb="FF9C0006"/>
      <name val="Lucida Sans Unicode"/>
      <family val="2"/>
    </font>
    <font>
      <b/>
      <sz val="11"/>
      <color theme="0"/>
      <name val="Lucida Sans Unicode"/>
      <family val="2"/>
    </font>
    <font>
      <i/>
      <sz val="11"/>
      <color rgb="FF7F7F7F"/>
      <name val="Lucida Sans Unicode"/>
      <family val="2"/>
    </font>
    <font>
      <sz val="11"/>
      <color rgb="FF006100"/>
      <name val="Lucida Sans Unicode"/>
      <family val="2"/>
    </font>
    <font>
      <b/>
      <sz val="11"/>
      <color theme="3"/>
      <name val="Lucida Sans Unicode"/>
      <family val="2"/>
    </font>
    <font>
      <sz val="11"/>
      <color rgb="FF3F3F76"/>
      <name val="Lucida Sans Unicode"/>
      <family val="2"/>
    </font>
    <font>
      <sz val="11"/>
      <color rgb="FFFA7D00"/>
      <name val="Lucida Sans Unicode"/>
      <family val="2"/>
    </font>
    <font>
      <sz val="11"/>
      <color rgb="FF9C6500"/>
      <name val="Lucida Sans Unicode"/>
      <family val="2"/>
    </font>
    <font>
      <b/>
      <sz val="11"/>
      <color rgb="FF3F3F3F"/>
      <name val="Lucida Sans Unicode"/>
      <family val="2"/>
    </font>
    <font>
      <b/>
      <sz val="18"/>
      <color theme="3"/>
      <name val="Cambria"/>
      <family val="2"/>
    </font>
    <font>
      <sz val="11"/>
      <color rgb="FFFF0000"/>
      <name val="Lucida Sans Unicod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54EE4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52">
    <xf numFmtId="17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66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9" fontId="4" fillId="0" borderId="0">
      <alignment horizontal="left" wrapText="1"/>
      <protection/>
    </xf>
    <xf numFmtId="179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177" fontId="4" fillId="0" borderId="0">
      <alignment horizontal="left" wrapText="1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184" fontId="5" fillId="0" borderId="0" applyFill="0" applyBorder="0" applyAlignment="0">
      <protection/>
    </xf>
    <xf numFmtId="41" fontId="4" fillId="27" borderId="0">
      <alignment/>
      <protection/>
    </xf>
    <xf numFmtId="0" fontId="57" fillId="28" borderId="1" applyNumberFormat="0" applyAlignment="0" applyProtection="0"/>
    <xf numFmtId="41" fontId="4" fillId="29" borderId="0">
      <alignment/>
      <protection/>
    </xf>
    <xf numFmtId="4" fontId="6" fillId="0" borderId="0" applyFont="0" applyFill="0" applyBorder="0" applyAlignment="0" applyProtection="0"/>
    <xf numFmtId="41" fontId="4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185" fontId="10" fillId="0" borderId="0">
      <alignment/>
      <protection locked="0"/>
    </xf>
    <xf numFmtId="0" fontId="9" fillId="0" borderId="0">
      <alignment/>
      <protection/>
    </xf>
    <xf numFmtId="0" fontId="11" fillId="0" borderId="0" applyNumberFormat="0" applyAlignment="0">
      <protection/>
    </xf>
    <xf numFmtId="0" fontId="12" fillId="0" borderId="0" applyNumberFormat="0" applyAlignment="0"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8" fontId="6" fillId="0" borderId="0" applyFont="0" applyFill="0" applyBorder="0" applyAlignment="0" applyProtection="0"/>
    <xf numFmtId="42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" fillId="0" borderId="0" applyFont="0" applyFill="0" applyBorder="0" applyAlignment="0" applyProtection="0"/>
    <xf numFmtId="179" fontId="4" fillId="0" borderId="0">
      <alignment/>
      <protection/>
    </xf>
    <xf numFmtId="0" fontId="5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9" fillId="30" borderId="0" applyNumberFormat="0" applyBorder="0" applyAlignment="0" applyProtection="0"/>
    <xf numFmtId="38" fontId="14" fillId="29" borderId="0" applyNumberFormat="0" applyBorder="0" applyAlignment="0" applyProtection="0"/>
    <xf numFmtId="0" fontId="15" fillId="0" borderId="2" applyNumberFormat="0" applyAlignment="0" applyProtection="0"/>
    <xf numFmtId="0" fontId="15" fillId="0" borderId="3">
      <alignment horizontal="left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0" fontId="61" fillId="31" borderId="5" applyNumberFormat="0" applyAlignment="0" applyProtection="0"/>
    <xf numFmtId="10" fontId="14" fillId="27" borderId="6" applyNumberFormat="0" applyBorder="0" applyAlignment="0" applyProtection="0"/>
    <xf numFmtId="41" fontId="18" fillId="32" borderId="7">
      <alignment horizontal="left"/>
      <protection locked="0"/>
    </xf>
    <xf numFmtId="10" fontId="18" fillId="32" borderId="7">
      <alignment horizontal="right"/>
      <protection locked="0"/>
    </xf>
    <xf numFmtId="0" fontId="14" fillId="29" borderId="0">
      <alignment/>
      <protection/>
    </xf>
    <xf numFmtId="3" fontId="19" fillId="0" borderId="0" applyFill="0" applyBorder="0" applyAlignment="0" applyProtection="0"/>
    <xf numFmtId="0" fontId="62" fillId="0" borderId="8" applyNumberFormat="0" applyFill="0" applyAlignment="0" applyProtection="0"/>
    <xf numFmtId="44" fontId="20" fillId="0" borderId="9" applyNumberFormat="0" applyFont="0" applyAlignment="0">
      <protection/>
    </xf>
    <xf numFmtId="44" fontId="20" fillId="0" borderId="10" applyNumberFormat="0" applyFont="0" applyAlignment="0">
      <protection/>
    </xf>
    <xf numFmtId="0" fontId="63" fillId="33" borderId="0" applyNumberFormat="0" applyBorder="0" applyAlignment="0" applyProtection="0"/>
    <xf numFmtId="37" fontId="21" fillId="0" borderId="0">
      <alignment/>
      <protection/>
    </xf>
    <xf numFmtId="178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4" borderId="11" applyNumberFormat="0" applyFont="0" applyAlignment="0" applyProtection="0"/>
    <xf numFmtId="0" fontId="64" fillId="35" borderId="12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6" fillId="0" borderId="0" applyFont="0" applyFill="0" applyBorder="0" applyAlignment="0" applyProtection="0"/>
    <xf numFmtId="10" fontId="4" fillId="0" borderId="0" applyFont="0" applyFill="0" applyBorder="0" applyAlignment="0" applyProtection="0"/>
    <xf numFmtId="41" fontId="4" fillId="36" borderId="7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23" fillId="0" borderId="13">
      <alignment horizontal="center"/>
      <protection/>
    </xf>
    <xf numFmtId="3" fontId="22" fillId="0" borderId="0" applyFont="0" applyFill="0" applyBorder="0" applyAlignment="0" applyProtection="0"/>
    <xf numFmtId="0" fontId="22" fillId="37" borderId="0" applyNumberFormat="0" applyFont="0" applyBorder="0" applyAlignment="0" applyProtection="0"/>
    <xf numFmtId="0" fontId="9" fillId="0" borderId="0">
      <alignment/>
      <protection/>
    </xf>
    <xf numFmtId="3" fontId="24" fillId="0" borderId="0" applyFill="0" applyBorder="0" applyAlignment="0" applyProtection="0"/>
    <xf numFmtId="0" fontId="25" fillId="0" borderId="0">
      <alignment/>
      <protection/>
    </xf>
    <xf numFmtId="42" fontId="4" fillId="27" borderId="0">
      <alignment/>
      <protection/>
    </xf>
    <xf numFmtId="42" fontId="4" fillId="27" borderId="14">
      <alignment vertical="center"/>
      <protection/>
    </xf>
    <xf numFmtId="0" fontId="20" fillId="27" borderId="15" applyNumberFormat="0">
      <alignment horizontal="center" vertical="center" wrapText="1"/>
      <protection/>
    </xf>
    <xf numFmtId="10" fontId="4" fillId="27" borderId="0">
      <alignment/>
      <protection/>
    </xf>
    <xf numFmtId="186" fontId="4" fillId="27" borderId="0">
      <alignment/>
      <protection/>
    </xf>
    <xf numFmtId="42" fontId="4" fillId="27" borderId="16">
      <alignment horizontal="left"/>
      <protection/>
    </xf>
    <xf numFmtId="186" fontId="26" fillId="27" borderId="16">
      <alignment horizontal="left"/>
      <protection/>
    </xf>
    <xf numFmtId="14" fontId="0" fillId="0" borderId="0" applyNumberFormat="0" applyFill="0" applyBorder="0" applyAlignment="0" applyProtection="0"/>
    <xf numFmtId="180" fontId="4" fillId="0" borderId="0" applyFont="0" applyFill="0" applyAlignment="0">
      <protection/>
    </xf>
    <xf numFmtId="39" fontId="4" fillId="38" borderId="0">
      <alignment/>
      <protection/>
    </xf>
    <xf numFmtId="38" fontId="14" fillId="0" borderId="17">
      <alignment/>
      <protection/>
    </xf>
    <xf numFmtId="38" fontId="16" fillId="0" borderId="16">
      <alignment/>
      <protection/>
    </xf>
    <xf numFmtId="39" fontId="0" fillId="39" borderId="0">
      <alignment/>
      <protection/>
    </xf>
    <xf numFmtId="179" fontId="4" fillId="0" borderId="0">
      <alignment horizontal="left" wrapText="1"/>
      <protection/>
    </xf>
    <xf numFmtId="40" fontId="27" fillId="0" borderId="0" applyBorder="0">
      <alignment horizontal="right"/>
      <protection/>
    </xf>
    <xf numFmtId="41" fontId="28" fillId="27" borderId="0">
      <alignment horizontal="left"/>
      <protection/>
    </xf>
    <xf numFmtId="0" fontId="65" fillId="0" borderId="0" applyNumberFormat="0" applyFill="0" applyBorder="0" applyAlignment="0" applyProtection="0"/>
    <xf numFmtId="187" fontId="29" fillId="27" borderId="0">
      <alignment horizontal="left" vertical="center"/>
      <protection/>
    </xf>
    <xf numFmtId="0" fontId="20" fillId="27" borderId="0">
      <alignment horizontal="left" wrapText="1"/>
      <protection/>
    </xf>
    <xf numFmtId="0" fontId="30" fillId="0" borderId="0">
      <alignment horizontal="left" vertical="center"/>
      <protection/>
    </xf>
    <xf numFmtId="0" fontId="7" fillId="0" borderId="18" applyNumberFormat="0" applyFont="0" applyFill="0" applyAlignment="0" applyProtection="0"/>
    <xf numFmtId="0" fontId="9" fillId="0" borderId="19">
      <alignment/>
      <protection/>
    </xf>
    <xf numFmtId="0" fontId="66" fillId="0" borderId="0" applyNumberFormat="0" applyFill="0" applyBorder="0" applyAlignment="0" applyProtection="0"/>
  </cellStyleXfs>
  <cellXfs count="597">
    <xf numFmtId="0" fontId="0" fillId="0" borderId="0" xfId="0" applyNumberFormat="1" applyAlignment="1">
      <alignment/>
    </xf>
    <xf numFmtId="0" fontId="33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3" fontId="31" fillId="0" borderId="0" xfId="64" applyNumberFormat="1" applyFont="1" applyFill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33" fillId="0" borderId="15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2" fontId="31" fillId="0" borderId="0" xfId="0" applyNumberFormat="1" applyFont="1" applyFill="1" applyBorder="1" applyAlignment="1">
      <alignment/>
    </xf>
    <xf numFmtId="42" fontId="31" fillId="0" borderId="0" xfId="0" applyNumberFormat="1" applyFont="1" applyFill="1" applyAlignment="1" applyProtection="1">
      <alignment/>
      <protection locked="0"/>
    </xf>
    <xf numFmtId="42" fontId="31" fillId="0" borderId="0" xfId="0" applyNumberFormat="1" applyFont="1" applyFill="1" applyBorder="1" applyAlignment="1" applyProtection="1">
      <alignment/>
      <protection locked="0"/>
    </xf>
    <xf numFmtId="0" fontId="31" fillId="0" borderId="0" xfId="0" applyNumberFormat="1" applyFont="1" applyFill="1" applyBorder="1" applyAlignment="1">
      <alignment horizontal="left"/>
    </xf>
    <xf numFmtId="170" fontId="20" fillId="0" borderId="0" xfId="64" applyNumberFormat="1" applyFont="1" applyFill="1" applyAlignment="1">
      <alignment horizontal="right"/>
    </xf>
    <xf numFmtId="41" fontId="31" fillId="0" borderId="0" xfId="0" applyNumberFormat="1" applyFont="1" applyFill="1" applyAlignment="1">
      <alignment/>
    </xf>
    <xf numFmtId="41" fontId="4" fillId="0" borderId="1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0" fontId="32" fillId="0" borderId="0" xfId="0" applyNumberFormat="1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/>
    </xf>
    <xf numFmtId="49" fontId="3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5" fontId="20" fillId="0" borderId="0" xfId="0" applyNumberFormat="1" applyFont="1" applyFill="1" applyAlignment="1">
      <alignment horizontal="centerContinuous"/>
    </xf>
    <xf numFmtId="18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0" fontId="3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42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170" fontId="28" fillId="0" borderId="0" xfId="0" applyNumberFormat="1" applyFont="1" applyFill="1" applyAlignment="1">
      <alignment/>
    </xf>
    <xf numFmtId="170" fontId="4" fillId="0" borderId="0" xfId="0" applyNumberFormat="1" applyFont="1" applyFill="1" applyAlignment="1" applyProtection="1">
      <alignment/>
      <protection locked="0"/>
    </xf>
    <xf numFmtId="41" fontId="4" fillId="0" borderId="15" xfId="0" applyNumberFormat="1" applyFont="1" applyFill="1" applyBorder="1" applyAlignment="1">
      <alignment/>
    </xf>
    <xf numFmtId="170" fontId="4" fillId="0" borderId="15" xfId="0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0" fontId="4" fillId="0" borderId="0" xfId="64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42" fontId="4" fillId="0" borderId="0" xfId="0" applyNumberFormat="1" applyFont="1" applyFill="1" applyAlignment="1" applyProtection="1">
      <alignment/>
      <protection locked="0"/>
    </xf>
    <xf numFmtId="170" fontId="4" fillId="0" borderId="16" xfId="0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quotePrefix="1">
      <alignment horizontal="left"/>
    </xf>
    <xf numFmtId="42" fontId="4" fillId="0" borderId="16" xfId="0" applyNumberFormat="1" applyFont="1" applyFill="1" applyBorder="1" applyAlignment="1">
      <alignment/>
    </xf>
    <xf numFmtId="42" fontId="4" fillId="0" borderId="0" xfId="0" applyNumberFormat="1" applyFont="1" applyFill="1" applyAlignment="1">
      <alignment horizontal="left"/>
    </xf>
    <xf numFmtId="170" fontId="4" fillId="0" borderId="0" xfId="0" applyNumberFormat="1" applyFont="1" applyFill="1" applyAlignment="1">
      <alignment horizontal="left"/>
    </xf>
    <xf numFmtId="10" fontId="28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73" fontId="35" fillId="0" borderId="0" xfId="0" applyNumberFormat="1" applyFont="1" applyFill="1" applyAlignment="1" applyProtection="1">
      <alignment horizontal="left"/>
      <protection/>
    </xf>
    <xf numFmtId="170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 applyProtection="1">
      <alignment/>
      <protection locked="0"/>
    </xf>
    <xf numFmtId="41" fontId="28" fillId="0" borderId="0" xfId="0" applyNumberFormat="1" applyFont="1" applyFill="1" applyAlignment="1" applyProtection="1">
      <alignment/>
      <protection locked="0"/>
    </xf>
    <xf numFmtId="170" fontId="35" fillId="0" borderId="0" xfId="78" applyNumberFormat="1" applyFont="1" applyFill="1" applyBorder="1" applyAlignment="1" applyProtection="1">
      <alignment/>
      <protection/>
    </xf>
    <xf numFmtId="0" fontId="14" fillId="0" borderId="0" xfId="0" applyNumberFormat="1" applyFont="1" applyAlignment="1">
      <alignment/>
    </xf>
    <xf numFmtId="0" fontId="26" fillId="0" borderId="0" xfId="0" applyNumberFormat="1" applyFont="1" applyFill="1" applyAlignment="1">
      <alignment/>
    </xf>
    <xf numFmtId="42" fontId="4" fillId="0" borderId="16" xfId="0" applyNumberFormat="1" applyFont="1" applyFill="1" applyBorder="1" applyAlignment="1" applyProtection="1">
      <alignment/>
      <protection locked="0"/>
    </xf>
    <xf numFmtId="42" fontId="20" fillId="0" borderId="0" xfId="0" applyNumberFormat="1" applyFont="1" applyFill="1" applyAlignment="1">
      <alignment/>
    </xf>
    <xf numFmtId="42" fontId="35" fillId="0" borderId="14" xfId="78" applyNumberFormat="1" applyFont="1" applyFill="1" applyBorder="1" applyAlignment="1" applyProtection="1">
      <alignment/>
      <protection/>
    </xf>
    <xf numFmtId="0" fontId="16" fillId="0" borderId="0" xfId="0" applyNumberFormat="1" applyFont="1" applyFill="1" applyAlignment="1">
      <alignment horizontal="centerContinuous"/>
    </xf>
    <xf numFmtId="49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fill"/>
    </xf>
    <xf numFmtId="0" fontId="20" fillId="0" borderId="0" xfId="0" applyNumberFormat="1" applyFont="1" applyFill="1" applyAlignment="1" applyProtection="1">
      <alignment horizontal="center" wrapText="1"/>
      <protection locked="0"/>
    </xf>
    <xf numFmtId="49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2" fontId="20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 applyProtection="1">
      <alignment horizontal="fill"/>
      <protection locked="0"/>
    </xf>
    <xf numFmtId="167" fontId="4" fillId="0" borderId="0" xfId="0" applyNumberFormat="1" applyFont="1" applyFill="1" applyAlignment="1" applyProtection="1">
      <alignment/>
      <protection locked="0"/>
    </xf>
    <xf numFmtId="41" fontId="4" fillId="0" borderId="15" xfId="0" applyNumberFormat="1" applyFont="1" applyFill="1" applyBorder="1" applyAlignment="1" applyProtection="1">
      <alignment/>
      <protection locked="0"/>
    </xf>
    <xf numFmtId="0" fontId="28" fillId="0" borderId="0" xfId="0" applyNumberFormat="1" applyFont="1" applyFill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10" fontId="28" fillId="0" borderId="0" xfId="0" applyNumberFormat="1" applyFont="1" applyFill="1" applyAlignment="1" applyProtection="1">
      <alignment/>
      <protection locked="0"/>
    </xf>
    <xf numFmtId="42" fontId="35" fillId="0" borderId="20" xfId="78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left"/>
      <protection locked="0"/>
    </xf>
    <xf numFmtId="179" fontId="4" fillId="0" borderId="0" xfId="0" applyFont="1" applyFill="1" applyAlignment="1">
      <alignment horizontal="left" wrapText="1"/>
    </xf>
    <xf numFmtId="15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3" fontId="4" fillId="0" borderId="0" xfId="0" applyNumberFormat="1" applyFont="1" applyFill="1" applyAlignment="1">
      <alignment/>
    </xf>
    <xf numFmtId="3" fontId="4" fillId="0" borderId="0" xfId="64" applyNumberFormat="1" applyFont="1" applyFill="1" applyAlignment="1">
      <alignment/>
    </xf>
    <xf numFmtId="183" fontId="20" fillId="0" borderId="21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/>
    </xf>
    <xf numFmtId="15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left"/>
      <protection locked="0"/>
    </xf>
    <xf numFmtId="179" fontId="20" fillId="0" borderId="0" xfId="0" applyFont="1" applyFill="1" applyAlignment="1">
      <alignment horizontal="right"/>
    </xf>
    <xf numFmtId="167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 quotePrefix="1">
      <alignment horizontal="right"/>
    </xf>
    <xf numFmtId="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/>
      <protection locked="0"/>
    </xf>
    <xf numFmtId="3" fontId="20" fillId="0" borderId="0" xfId="64" applyNumberFormat="1" applyFont="1" applyFill="1" applyAlignment="1">
      <alignment horizontal="centerContinuous"/>
    </xf>
    <xf numFmtId="0" fontId="20" fillId="0" borderId="0" xfId="0" applyNumberFormat="1" applyFont="1" applyFill="1" applyAlignment="1">
      <alignment horizontal="centerContinuous" vertical="center"/>
    </xf>
    <xf numFmtId="179" fontId="26" fillId="0" borderId="0" xfId="0" applyFont="1" applyFill="1" applyAlignment="1">
      <alignment horizontal="centerContinuous"/>
    </xf>
    <xf numFmtId="179" fontId="28" fillId="0" borderId="0" xfId="0" applyFont="1" applyFill="1" applyAlignment="1">
      <alignment horizontal="centerContinuous"/>
    </xf>
    <xf numFmtId="167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NumberFormat="1" applyFont="1" applyFill="1" applyAlignment="1" quotePrefix="1">
      <alignment horizontal="centerContinuous"/>
    </xf>
    <xf numFmtId="15" fontId="36" fillId="0" borderId="0" xfId="0" applyNumberFormat="1" applyFont="1" applyFill="1" applyAlignment="1">
      <alignment horizontal="centerContinuous"/>
    </xf>
    <xf numFmtId="179" fontId="20" fillId="0" borderId="0" xfId="0" applyFont="1" applyFill="1" applyAlignment="1">
      <alignment horizontal="centerContinuous"/>
    </xf>
    <xf numFmtId="179" fontId="37" fillId="0" borderId="0" xfId="0" applyFont="1" applyFill="1" applyAlignment="1">
      <alignment horizontal="centerContinuous"/>
    </xf>
    <xf numFmtId="15" fontId="20" fillId="0" borderId="0" xfId="0" applyNumberFormat="1" applyFont="1" applyFill="1" applyAlignment="1" quotePrefix="1">
      <alignment horizontal="centerContinuous"/>
    </xf>
    <xf numFmtId="179" fontId="20" fillId="0" borderId="0" xfId="0" applyFont="1" applyFill="1" applyAlignment="1">
      <alignment horizontal="centerContinuous" wrapText="1"/>
    </xf>
    <xf numFmtId="37" fontId="20" fillId="0" borderId="0" xfId="0" applyNumberFormat="1" applyFont="1" applyFill="1" applyAlignment="1">
      <alignment horizontal="centerContinuous"/>
    </xf>
    <xf numFmtId="18" fontId="20" fillId="0" borderId="0" xfId="0" applyNumberFormat="1" applyFont="1" applyFill="1" applyAlignment="1" quotePrefix="1">
      <alignment horizontal="centerContinuous"/>
    </xf>
    <xf numFmtId="179" fontId="20" fillId="0" borderId="0" xfId="0" applyFont="1" applyFill="1" applyAlignment="1" applyProtection="1">
      <alignment horizontal="centerContinuous"/>
      <protection locked="0"/>
    </xf>
    <xf numFmtId="3" fontId="20" fillId="0" borderId="0" xfId="64" applyNumberFormat="1" applyFont="1" applyFill="1" applyAlignment="1">
      <alignment/>
    </xf>
    <xf numFmtId="43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Alignment="1" applyProtection="1">
      <alignment horizontal="center"/>
      <protection locked="0"/>
    </xf>
    <xf numFmtId="42" fontId="20" fillId="0" borderId="0" xfId="0" applyNumberFormat="1" applyFont="1" applyFill="1" applyAlignment="1" applyProtection="1">
      <alignment horizontal="center"/>
      <protection locked="0"/>
    </xf>
    <xf numFmtId="3" fontId="20" fillId="0" borderId="0" xfId="0" applyNumberFormat="1" applyFont="1" applyFill="1" applyAlignment="1">
      <alignment horizontal="center"/>
    </xf>
    <xf numFmtId="179" fontId="20" fillId="0" borderId="0" xfId="0" applyFont="1" applyFill="1" applyAlignment="1">
      <alignment horizontal="left" wrapText="1"/>
    </xf>
    <xf numFmtId="179" fontId="20" fillId="0" borderId="0" xfId="0" applyFont="1" applyFill="1" applyAlignment="1">
      <alignment horizontal="center"/>
    </xf>
    <xf numFmtId="179" fontId="20" fillId="0" borderId="0" xfId="0" applyFont="1" applyAlignment="1">
      <alignment horizontal="center"/>
    </xf>
    <xf numFmtId="179" fontId="20" fillId="0" borderId="0" xfId="0" applyFont="1" applyAlignment="1" applyProtection="1">
      <alignment horizontal="left" wrapText="1"/>
      <protection locked="0"/>
    </xf>
    <xf numFmtId="179" fontId="20" fillId="0" borderId="0" xfId="0" applyFont="1" applyFill="1" applyAlignment="1" applyProtection="1">
      <alignment horizontal="center"/>
      <protection locked="0"/>
    </xf>
    <xf numFmtId="179" fontId="20" fillId="0" borderId="0" xfId="0" applyFont="1" applyFill="1" applyAlignment="1" applyProtection="1">
      <alignment/>
      <protection locked="0"/>
    </xf>
    <xf numFmtId="10" fontId="20" fillId="0" borderId="0" xfId="0" applyNumberFormat="1" applyFont="1" applyFill="1" applyAlignment="1">
      <alignment horizontal="center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0" fontId="20" fillId="0" borderId="15" xfId="0" applyNumberFormat="1" applyFont="1" applyFill="1" applyBorder="1" applyAlignment="1">
      <alignment/>
    </xf>
    <xf numFmtId="0" fontId="20" fillId="0" borderId="15" xfId="0" applyNumberFormat="1" applyFont="1" applyFill="1" applyBorder="1" applyAlignment="1" applyProtection="1">
      <alignment/>
      <protection locked="0"/>
    </xf>
    <xf numFmtId="3" fontId="20" fillId="0" borderId="15" xfId="64" applyNumberFormat="1" applyFont="1" applyFill="1" applyBorder="1" applyAlignment="1">
      <alignment horizontal="center"/>
    </xf>
    <xf numFmtId="179" fontId="20" fillId="0" borderId="15" xfId="0" applyFont="1" applyFill="1" applyBorder="1" applyAlignment="1">
      <alignment horizontal="left" wrapText="1"/>
    </xf>
    <xf numFmtId="179" fontId="20" fillId="0" borderId="15" xfId="0" applyFont="1" applyFill="1" applyBorder="1" applyAlignment="1">
      <alignment horizontal="center"/>
    </xf>
    <xf numFmtId="179" fontId="20" fillId="0" borderId="15" xfId="0" applyFont="1" applyBorder="1" applyAlignment="1">
      <alignment horizontal="center"/>
    </xf>
    <xf numFmtId="179" fontId="20" fillId="0" borderId="15" xfId="0" applyFont="1" applyBorder="1" applyAlignment="1" applyProtection="1">
      <alignment horizontal="left" wrapText="1"/>
      <protection locked="0"/>
    </xf>
    <xf numFmtId="179" fontId="20" fillId="0" borderId="15" xfId="0" applyFont="1" applyFill="1" applyBorder="1" applyAlignment="1" applyProtection="1">
      <alignment horizontal="center"/>
      <protection locked="0"/>
    </xf>
    <xf numFmtId="167" fontId="20" fillId="0" borderId="1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 applyProtection="1" quotePrefix="1">
      <alignment horizontal="center"/>
      <protection locked="0"/>
    </xf>
    <xf numFmtId="0" fontId="20" fillId="0" borderId="15" xfId="0" applyNumberFormat="1" applyFont="1" applyFill="1" applyBorder="1" applyAlignment="1">
      <alignment horizontal="right"/>
    </xf>
    <xf numFmtId="0" fontId="20" fillId="0" borderId="15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centerContinuous"/>
    </xf>
    <xf numFmtId="0" fontId="20" fillId="0" borderId="15" xfId="0" applyNumberFormat="1" applyFont="1" applyFill="1" applyBorder="1" applyAlignment="1" quotePrefix="1">
      <alignment horizontal="center"/>
    </xf>
    <xf numFmtId="0" fontId="20" fillId="0" borderId="15" xfId="0" applyNumberFormat="1" applyFont="1" applyFill="1" applyBorder="1" applyAlignment="1" applyProtection="1">
      <alignment horizontal="right"/>
      <protection locked="0"/>
    </xf>
    <xf numFmtId="165" fontId="28" fillId="0" borderId="15" xfId="0" applyNumberFormat="1" applyFont="1" applyFill="1" applyBorder="1" applyAlignment="1">
      <alignment horizontal="center"/>
    </xf>
    <xf numFmtId="9" fontId="20" fillId="0" borderId="15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17" fontId="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NumberFormat="1" applyFont="1" applyFill="1" applyAlignment="1" quotePrefix="1">
      <alignment horizontal="center"/>
    </xf>
    <xf numFmtId="37" fontId="4" fillId="0" borderId="0" xfId="0" applyNumberFormat="1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42" fontId="4" fillId="0" borderId="0" xfId="0" applyNumberFormat="1" applyFont="1" applyFill="1" applyBorder="1" applyAlignment="1" applyProtection="1">
      <alignment horizontal="right"/>
      <protection locked="0"/>
    </xf>
    <xf numFmtId="179" fontId="34" fillId="0" borderId="0" xfId="0" applyFont="1" applyAlignment="1">
      <alignment horizontal="left"/>
    </xf>
    <xf numFmtId="179" fontId="34" fillId="0" borderId="0" xfId="0" applyFont="1" applyFill="1" applyBorder="1" applyAlignment="1">
      <alignment horizontal="left" indent="1"/>
    </xf>
    <xf numFmtId="167" fontId="3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 horizontal="left" wrapText="1"/>
    </xf>
    <xf numFmtId="168" fontId="4" fillId="0" borderId="0" xfId="0" applyNumberFormat="1" applyFont="1" applyFill="1" applyAlignment="1" quotePrefix="1">
      <alignment horizontal="left"/>
    </xf>
    <xf numFmtId="42" fontId="4" fillId="0" borderId="0" xfId="0" applyNumberFormat="1" applyFont="1" applyFill="1" applyAlignment="1">
      <alignment horizontal="right"/>
    </xf>
    <xf numFmtId="169" fontId="4" fillId="0" borderId="0" xfId="117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42" fontId="4" fillId="0" borderId="0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Alignment="1" applyProtection="1">
      <alignment horizontal="right"/>
      <protection locked="0"/>
    </xf>
    <xf numFmtId="3" fontId="4" fillId="0" borderId="0" xfId="64" applyNumberFormat="1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 horizontal="left"/>
      <protection locked="0"/>
    </xf>
    <xf numFmtId="0" fontId="20" fillId="0" borderId="0" xfId="0" applyNumberFormat="1" applyFont="1" applyFill="1" applyAlignment="1">
      <alignment horizontal="left" wrapText="1"/>
    </xf>
    <xf numFmtId="41" fontId="4" fillId="0" borderId="0" xfId="0" applyNumberFormat="1" applyFont="1" applyFill="1" applyAlignment="1">
      <alignment horizontal="left" wrapText="1"/>
    </xf>
    <xf numFmtId="179" fontId="4" fillId="0" borderId="0" xfId="0" applyFont="1" applyFill="1" applyAlignment="1">
      <alignment/>
    </xf>
    <xf numFmtId="171" fontId="4" fillId="0" borderId="0" xfId="0" applyNumberFormat="1" applyFont="1" applyFill="1" applyBorder="1" applyAlignment="1">
      <alignment/>
    </xf>
    <xf numFmtId="42" fontId="4" fillId="0" borderId="0" xfId="78" applyNumberFormat="1" applyFont="1" applyFill="1" applyAlignment="1" applyProtection="1">
      <alignment/>
      <protection locked="0"/>
    </xf>
    <xf numFmtId="167" fontId="4" fillId="0" borderId="0" xfId="0" applyNumberFormat="1" applyFont="1" applyFill="1" applyAlignment="1" applyProtection="1">
      <alignment horizontal="center"/>
      <protection locked="0"/>
    </xf>
    <xf numFmtId="179" fontId="4" fillId="0" borderId="15" xfId="0" applyFont="1" applyFill="1" applyBorder="1" applyAlignment="1">
      <alignment horizontal="center"/>
    </xf>
    <xf numFmtId="0" fontId="34" fillId="0" borderId="0" xfId="0" applyNumberFormat="1" applyFont="1" applyFill="1" applyAlignment="1">
      <alignment/>
    </xf>
    <xf numFmtId="0" fontId="34" fillId="0" borderId="0" xfId="0" applyNumberFormat="1" applyFont="1" applyFill="1" applyBorder="1" applyAlignment="1">
      <alignment horizontal="center"/>
    </xf>
    <xf numFmtId="179" fontId="34" fillId="0" borderId="0" xfId="0" applyFont="1" applyFill="1" applyBorder="1" applyAlignment="1">
      <alignment horizontal="left" wrapText="1"/>
    </xf>
    <xf numFmtId="42" fontId="4" fillId="0" borderId="0" xfId="64" applyNumberFormat="1" applyFont="1" applyFill="1" applyAlignment="1">
      <alignment/>
    </xf>
    <xf numFmtId="0" fontId="4" fillId="0" borderId="15" xfId="0" applyNumberFormat="1" applyFont="1" applyFill="1" applyBorder="1" applyAlignment="1">
      <alignment horizontal="center"/>
    </xf>
    <xf numFmtId="179" fontId="36" fillId="0" borderId="0" xfId="0" applyFont="1" applyFill="1" applyAlignment="1">
      <alignment/>
    </xf>
    <xf numFmtId="0" fontId="34" fillId="0" borderId="0" xfId="0" applyNumberFormat="1" applyFont="1" applyFill="1" applyAlignment="1" quotePrefix="1">
      <alignment horizontal="center"/>
    </xf>
    <xf numFmtId="37" fontId="34" fillId="0" borderId="0" xfId="0" applyNumberFormat="1" applyFont="1" applyFill="1" applyBorder="1" applyAlignment="1">
      <alignment horizontal="center"/>
    </xf>
    <xf numFmtId="10" fontId="3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 indent="1"/>
    </xf>
    <xf numFmtId="41" fontId="28" fillId="0" borderId="16" xfId="0" applyNumberFormat="1" applyFont="1" applyFill="1" applyBorder="1" applyAlignment="1" applyProtection="1">
      <alignment/>
      <protection locked="0"/>
    </xf>
    <xf numFmtId="37" fontId="4" fillId="0" borderId="0" xfId="64" applyNumberFormat="1" applyFont="1" applyFill="1" applyAlignment="1">
      <alignment/>
    </xf>
    <xf numFmtId="17" fontId="4" fillId="0" borderId="0" xfId="0" applyNumberFormat="1" applyFont="1" applyFill="1" applyBorder="1" applyAlignment="1" quotePrefix="1">
      <alignment horizontal="left"/>
    </xf>
    <xf numFmtId="41" fontId="4" fillId="0" borderId="0" xfId="64" applyNumberFormat="1" applyFont="1" applyFill="1" applyAlignment="1">
      <alignment horizontal="right"/>
    </xf>
    <xf numFmtId="42" fontId="4" fillId="0" borderId="0" xfId="64" applyNumberFormat="1" applyFont="1" applyFill="1" applyBorder="1" applyAlignment="1">
      <alignment/>
    </xf>
    <xf numFmtId="42" fontId="4" fillId="0" borderId="0" xfId="64" applyNumberFormat="1" applyFont="1" applyAlignment="1">
      <alignment/>
    </xf>
    <xf numFmtId="42" fontId="4" fillId="0" borderId="0" xfId="64" applyNumberFormat="1" applyFont="1" applyFill="1" applyBorder="1" applyAlignment="1">
      <alignment/>
    </xf>
    <xf numFmtId="179" fontId="4" fillId="0" borderId="0" xfId="0" applyFont="1" applyAlignment="1">
      <alignment horizontal="left" indent="2"/>
    </xf>
    <xf numFmtId="179" fontId="4" fillId="0" borderId="0" xfId="0" applyFont="1" applyFill="1" applyAlignment="1">
      <alignment horizontal="left" indent="2"/>
    </xf>
    <xf numFmtId="179" fontId="4" fillId="0" borderId="0" xfId="0" applyFont="1" applyBorder="1" applyAlignment="1" quotePrefix="1">
      <alignment horizontal="left"/>
    </xf>
    <xf numFmtId="41" fontId="4" fillId="0" borderId="0" xfId="64" applyNumberFormat="1" applyFont="1" applyAlignment="1">
      <alignment/>
    </xf>
    <xf numFmtId="179" fontId="4" fillId="0" borderId="0" xfId="0" applyFont="1" applyFill="1" applyAlignment="1">
      <alignment horizontal="left" wrapText="1"/>
    </xf>
    <xf numFmtId="167" fontId="4" fillId="0" borderId="16" xfId="0" applyNumberFormat="1" applyFont="1" applyFill="1" applyBorder="1" applyAlignment="1" applyProtection="1">
      <alignment horizontal="right"/>
      <protection locked="0"/>
    </xf>
    <xf numFmtId="167" fontId="4" fillId="0" borderId="0" xfId="0" applyNumberFormat="1" applyFont="1" applyFill="1" applyBorder="1" applyAlignment="1" applyProtection="1">
      <alignment/>
      <protection locked="0"/>
    </xf>
    <xf numFmtId="176" fontId="4" fillId="0" borderId="15" xfId="78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 locked="0"/>
    </xf>
    <xf numFmtId="171" fontId="4" fillId="0" borderId="0" xfId="78" applyNumberFormat="1" applyFont="1" applyFill="1" applyAlignment="1" applyProtection="1">
      <alignment/>
      <protection locked="0"/>
    </xf>
    <xf numFmtId="179" fontId="4" fillId="0" borderId="0" xfId="0" applyFont="1" applyFill="1" applyAlignment="1">
      <alignment horizontal="left"/>
    </xf>
    <xf numFmtId="37" fontId="4" fillId="0" borderId="0" xfId="0" applyNumberFormat="1" applyFont="1" applyFill="1" applyAlignment="1">
      <alignment/>
    </xf>
    <xf numFmtId="42" fontId="4" fillId="0" borderId="0" xfId="78" applyNumberFormat="1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7" fontId="4" fillId="0" borderId="0" xfId="0" applyNumberFormat="1" applyFont="1" applyFill="1" applyAlignment="1">
      <alignment/>
    </xf>
    <xf numFmtId="170" fontId="4" fillId="0" borderId="0" xfId="64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3" fontId="4" fillId="0" borderId="0" xfId="64" applyNumberFormat="1" applyFont="1" applyFill="1" applyBorder="1" applyAlignment="1">
      <alignment/>
    </xf>
    <xf numFmtId="9" fontId="4" fillId="0" borderId="0" xfId="0" applyNumberFormat="1" applyFont="1" applyFill="1" applyAlignment="1">
      <alignment horizontal="center"/>
    </xf>
    <xf numFmtId="41" fontId="4" fillId="0" borderId="15" xfId="64" applyNumberFormat="1" applyFont="1" applyFill="1" applyBorder="1" applyAlignment="1" applyProtection="1">
      <alignment/>
      <protection locked="0"/>
    </xf>
    <xf numFmtId="41" fontId="4" fillId="0" borderId="0" xfId="64" applyNumberFormat="1" applyFont="1" applyFill="1" applyBorder="1" applyAlignment="1">
      <alignment/>
    </xf>
    <xf numFmtId="41" fontId="4" fillId="0" borderId="0" xfId="64" applyNumberFormat="1" applyFont="1" applyFill="1" applyBorder="1" applyAlignment="1">
      <alignment/>
    </xf>
    <xf numFmtId="179" fontId="4" fillId="0" borderId="0" xfId="0" applyFont="1" applyFill="1" applyAlignment="1">
      <alignment horizontal="center"/>
    </xf>
    <xf numFmtId="169" fontId="4" fillId="0" borderId="15" xfId="117" applyNumberFormat="1" applyFont="1" applyFill="1" applyBorder="1" applyAlignment="1">
      <alignment horizontal="right"/>
    </xf>
    <xf numFmtId="42" fontId="4" fillId="0" borderId="0" xfId="0" applyNumberFormat="1" applyFont="1" applyFill="1" applyBorder="1" applyAlignment="1">
      <alignment horizontal="right"/>
    </xf>
    <xf numFmtId="42" fontId="4" fillId="0" borderId="16" xfId="0" applyNumberFormat="1" applyFont="1" applyFill="1" applyBorder="1" applyAlignment="1">
      <alignment horizontal="right"/>
    </xf>
    <xf numFmtId="37" fontId="4" fillId="0" borderId="0" xfId="78" applyNumberFormat="1" applyFont="1" applyFill="1" applyBorder="1" applyAlignment="1" applyProtection="1">
      <alignment horizontal="center"/>
      <protection locked="0"/>
    </xf>
    <xf numFmtId="171" fontId="4" fillId="0" borderId="16" xfId="0" applyNumberFormat="1" applyFont="1" applyFill="1" applyBorder="1" applyAlignment="1">
      <alignment/>
    </xf>
    <xf numFmtId="42" fontId="4" fillId="0" borderId="16" xfId="78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Alignment="1">
      <alignment horizontal="center"/>
    </xf>
    <xf numFmtId="37" fontId="4" fillId="0" borderId="15" xfId="64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2" fontId="4" fillId="0" borderId="0" xfId="64" applyNumberFormat="1" applyFont="1" applyFill="1" applyAlignment="1" applyProtection="1">
      <alignment horizontal="right"/>
      <protection locked="0"/>
    </xf>
    <xf numFmtId="42" fontId="4" fillId="0" borderId="0" xfId="64" applyNumberFormat="1" applyFont="1" applyFill="1" applyAlignment="1">
      <alignment/>
    </xf>
    <xf numFmtId="42" fontId="4" fillId="0" borderId="0" xfId="64" applyNumberFormat="1" applyFont="1" applyFill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15" xfId="64" applyNumberFormat="1" applyFont="1" applyBorder="1" applyAlignment="1">
      <alignment/>
    </xf>
    <xf numFmtId="179" fontId="4" fillId="0" borderId="0" xfId="0" applyFont="1" applyAlignment="1">
      <alignment horizontal="left"/>
    </xf>
    <xf numFmtId="42" fontId="4" fillId="0" borderId="16" xfId="78" applyNumberFormat="1" applyFont="1" applyBorder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left" indent="2"/>
    </xf>
    <xf numFmtId="37" fontId="4" fillId="0" borderId="15" xfId="78" applyNumberFormat="1" applyFont="1" applyFill="1" applyBorder="1" applyAlignment="1" applyProtection="1">
      <alignment/>
      <protection locked="0"/>
    </xf>
    <xf numFmtId="171" fontId="4" fillId="0" borderId="0" xfId="78" applyNumberFormat="1" applyFont="1" applyFill="1" applyBorder="1" applyAlignment="1" applyProtection="1">
      <alignment/>
      <protection locked="0"/>
    </xf>
    <xf numFmtId="179" fontId="4" fillId="0" borderId="0" xfId="0" applyFont="1" applyFill="1" applyAlignment="1">
      <alignment vertical="center"/>
    </xf>
    <xf numFmtId="37" fontId="4" fillId="0" borderId="0" xfId="64" applyNumberFormat="1" applyFont="1" applyFill="1" applyBorder="1" applyAlignment="1">
      <alignment/>
    </xf>
    <xf numFmtId="37" fontId="4" fillId="0" borderId="15" xfId="0" applyNumberFormat="1" applyFont="1" applyFill="1" applyBorder="1" applyAlignment="1">
      <alignment/>
    </xf>
    <xf numFmtId="41" fontId="4" fillId="0" borderId="0" xfId="64" applyNumberFormat="1" applyFont="1" applyFill="1" applyAlignment="1">
      <alignment/>
    </xf>
    <xf numFmtId="41" fontId="4" fillId="0" borderId="0" xfId="64" applyNumberFormat="1" applyFont="1" applyFill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horizontal="right"/>
      <protection locked="0"/>
    </xf>
    <xf numFmtId="170" fontId="4" fillId="0" borderId="0" xfId="64" applyNumberFormat="1" applyFont="1" applyFill="1" applyBorder="1" applyAlignment="1" applyProtection="1">
      <alignment/>
      <protection locked="0"/>
    </xf>
    <xf numFmtId="41" fontId="4" fillId="0" borderId="0" xfId="64" applyNumberFormat="1" applyFont="1" applyFill="1" applyAlignment="1">
      <alignment/>
    </xf>
    <xf numFmtId="10" fontId="4" fillId="0" borderId="15" xfId="117" applyNumberFormat="1" applyFont="1" applyFill="1" applyBorder="1" applyAlignment="1">
      <alignment horizontal="right"/>
    </xf>
    <xf numFmtId="41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15" xfId="64" applyNumberFormat="1" applyFont="1" applyFill="1" applyBorder="1" applyAlignment="1">
      <alignment/>
    </xf>
    <xf numFmtId="41" fontId="4" fillId="0" borderId="15" xfId="64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left" wrapText="1"/>
    </xf>
    <xf numFmtId="41" fontId="28" fillId="0" borderId="16" xfId="0" applyNumberFormat="1" applyFont="1" applyBorder="1" applyAlignment="1">
      <alignment horizontal="left" wrapText="1"/>
    </xf>
    <xf numFmtId="41" fontId="28" fillId="0" borderId="16" xfId="64" applyNumberFormat="1" applyFont="1" applyFill="1" applyBorder="1" applyAlignment="1">
      <alignment/>
    </xf>
    <xf numFmtId="179" fontId="4" fillId="0" borderId="0" xfId="0" applyFont="1" applyBorder="1" applyAlignment="1">
      <alignment/>
    </xf>
    <xf numFmtId="9" fontId="4" fillId="0" borderId="0" xfId="117" applyFont="1" applyFill="1" applyAlignment="1">
      <alignment horizontal="center"/>
    </xf>
    <xf numFmtId="41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37" fontId="4" fillId="0" borderId="14" xfId="78" applyNumberFormat="1" applyFont="1" applyFill="1" applyBorder="1" applyAlignment="1" applyProtection="1">
      <alignment/>
      <protection locked="0"/>
    </xf>
    <xf numFmtId="41" fontId="4" fillId="0" borderId="16" xfId="0" applyNumberFormat="1" applyFont="1" applyFill="1" applyBorder="1" applyAlignment="1">
      <alignment/>
    </xf>
    <xf numFmtId="41" fontId="4" fillId="0" borderId="0" xfId="64" applyNumberFormat="1" applyFont="1" applyAlignment="1">
      <alignment wrapText="1"/>
    </xf>
    <xf numFmtId="179" fontId="14" fillId="0" borderId="0" xfId="0" applyFont="1" applyFill="1" applyAlignment="1">
      <alignment/>
    </xf>
    <xf numFmtId="42" fontId="4" fillId="0" borderId="0" xfId="78" applyNumberFormat="1" applyFont="1" applyFill="1" applyBorder="1" applyAlignment="1" applyProtection="1">
      <alignment horizontal="right"/>
      <protection locked="0"/>
    </xf>
    <xf numFmtId="42" fontId="4" fillId="0" borderId="14" xfId="0" applyNumberFormat="1" applyFont="1" applyFill="1" applyBorder="1" applyAlignment="1">
      <alignment/>
    </xf>
    <xf numFmtId="41" fontId="4" fillId="0" borderId="0" xfId="0" applyNumberFormat="1" applyFont="1" applyBorder="1" applyAlignment="1">
      <alignment horizontal="left" wrapText="1"/>
    </xf>
    <xf numFmtId="41" fontId="28" fillId="0" borderId="0" xfId="0" applyNumberFormat="1" applyFont="1" applyBorder="1" applyAlignment="1">
      <alignment horizontal="left" wrapText="1"/>
    </xf>
    <xf numFmtId="41" fontId="28" fillId="0" borderId="0" xfId="64" applyNumberFormat="1" applyFont="1" applyFill="1" applyBorder="1" applyAlignment="1">
      <alignment/>
    </xf>
    <xf numFmtId="179" fontId="4" fillId="0" borderId="0" xfId="0" applyFont="1" applyBorder="1" applyAlignment="1">
      <alignment horizontal="left"/>
    </xf>
    <xf numFmtId="168" fontId="4" fillId="0" borderId="0" xfId="0" applyNumberFormat="1" applyFont="1" applyFill="1" applyAlignment="1">
      <alignment horizontal="left"/>
    </xf>
    <xf numFmtId="9" fontId="4" fillId="0" borderId="0" xfId="0" applyNumberFormat="1" applyFont="1" applyFill="1" applyAlignment="1">
      <alignment horizontal="right"/>
    </xf>
    <xf numFmtId="179" fontId="4" fillId="0" borderId="0" xfId="0" applyFont="1" applyFill="1" applyBorder="1" applyAlignment="1">
      <alignment horizontal="right"/>
    </xf>
    <xf numFmtId="37" fontId="4" fillId="0" borderId="0" xfId="78" applyNumberFormat="1" applyFont="1" applyFill="1" applyBorder="1" applyAlignment="1" applyProtection="1">
      <alignment/>
      <protection locked="0"/>
    </xf>
    <xf numFmtId="167" fontId="4" fillId="0" borderId="0" xfId="0" applyNumberFormat="1" applyFont="1" applyFill="1" applyAlignment="1">
      <alignment horizontal="center"/>
    </xf>
    <xf numFmtId="170" fontId="4" fillId="0" borderId="16" xfId="64" applyNumberFormat="1" applyFont="1" applyFill="1" applyBorder="1" applyAlignment="1" applyProtection="1">
      <alignment/>
      <protection locked="0"/>
    </xf>
    <xf numFmtId="41" fontId="4" fillId="0" borderId="16" xfId="78" applyNumberFormat="1" applyFont="1" applyFill="1" applyBorder="1" applyAlignment="1">
      <alignment/>
    </xf>
    <xf numFmtId="41" fontId="4" fillId="0" borderId="0" xfId="64" applyNumberFormat="1" applyFont="1" applyFill="1" applyAlignment="1">
      <alignment wrapText="1"/>
    </xf>
    <xf numFmtId="41" fontId="4" fillId="0" borderId="0" xfId="64" applyNumberFormat="1" applyFont="1" applyFill="1" applyAlignment="1" applyProtection="1">
      <alignment/>
      <protection locked="0"/>
    </xf>
    <xf numFmtId="3" fontId="4" fillId="0" borderId="0" xfId="64" applyNumberFormat="1" applyFont="1" applyFill="1" applyAlignment="1">
      <alignment horizontal="right"/>
    </xf>
    <xf numFmtId="42" fontId="4" fillId="0" borderId="0" xfId="0" applyNumberFormat="1" applyFont="1" applyFill="1" applyBorder="1" applyAlignment="1">
      <alignment horizontal="left" wrapText="1"/>
    </xf>
    <xf numFmtId="179" fontId="4" fillId="0" borderId="0" xfId="0" applyFont="1" applyAlignment="1">
      <alignment horizontal="left" indent="1"/>
    </xf>
    <xf numFmtId="41" fontId="4" fillId="0" borderId="0" xfId="0" applyNumberFormat="1" applyFont="1" applyFill="1" applyAlignment="1">
      <alignment horizontal="center"/>
    </xf>
    <xf numFmtId="42" fontId="4" fillId="0" borderId="20" xfId="0" applyNumberFormat="1" applyFont="1" applyFill="1" applyBorder="1" applyAlignment="1">
      <alignment/>
    </xf>
    <xf numFmtId="9" fontId="4" fillId="0" borderId="0" xfId="117" applyFont="1" applyFill="1" applyAlignment="1">
      <alignment/>
    </xf>
    <xf numFmtId="9" fontId="4" fillId="0" borderId="0" xfId="0" applyNumberFormat="1" applyFont="1" applyFill="1" applyAlignment="1">
      <alignment/>
    </xf>
    <xf numFmtId="41" fontId="4" fillId="0" borderId="16" xfId="0" applyNumberFormat="1" applyFont="1" applyFill="1" applyBorder="1" applyAlignment="1">
      <alignment horizontal="left" wrapText="1"/>
    </xf>
    <xf numFmtId="41" fontId="4" fillId="0" borderId="16" xfId="64" applyNumberFormat="1" applyFont="1" applyFill="1" applyBorder="1" applyAlignment="1">
      <alignment/>
    </xf>
    <xf numFmtId="4" fontId="4" fillId="0" borderId="0" xfId="64" applyFont="1" applyFill="1" applyAlignment="1">
      <alignment/>
    </xf>
    <xf numFmtId="0" fontId="4" fillId="0" borderId="16" xfId="0" applyNumberFormat="1" applyFont="1" applyFill="1" applyBorder="1" applyAlignment="1">
      <alignment/>
    </xf>
    <xf numFmtId="42" fontId="4" fillId="0" borderId="16" xfId="0" applyNumberFormat="1" applyFont="1" applyBorder="1" applyAlignment="1">
      <alignment horizontal="left" wrapText="1"/>
    </xf>
    <xf numFmtId="42" fontId="4" fillId="0" borderId="3" xfId="0" applyNumberFormat="1" applyFont="1" applyBorder="1" applyAlignment="1">
      <alignment horizontal="left" wrapText="1"/>
    </xf>
    <xf numFmtId="41" fontId="4" fillId="0" borderId="3" xfId="64" applyNumberFormat="1" applyFont="1" applyBorder="1" applyAlignment="1">
      <alignment/>
    </xf>
    <xf numFmtId="169" fontId="4" fillId="0" borderId="15" xfId="117" applyNumberFormat="1" applyFont="1" applyFill="1" applyBorder="1" applyAlignment="1">
      <alignment/>
    </xf>
    <xf numFmtId="42" fontId="4" fillId="0" borderId="14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42" fontId="4" fillId="0" borderId="14" xfId="78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 horizontal="center"/>
    </xf>
    <xf numFmtId="3" fontId="4" fillId="0" borderId="0" xfId="64" applyNumberFormat="1" applyFont="1" applyFill="1" applyAlignment="1">
      <alignment horizontal="left"/>
    </xf>
    <xf numFmtId="41" fontId="4" fillId="0" borderId="15" xfId="64" applyNumberFormat="1" applyFont="1" applyFill="1" applyBorder="1" applyAlignment="1" quotePrefix="1">
      <alignment horizontal="centerContinuous"/>
    </xf>
    <xf numFmtId="41" fontId="4" fillId="0" borderId="15" xfId="64" applyNumberFormat="1" applyFont="1" applyFill="1" applyBorder="1" applyAlignment="1">
      <alignment horizontal="centerContinuous"/>
    </xf>
    <xf numFmtId="41" fontId="4" fillId="0" borderId="0" xfId="0" applyNumberFormat="1" applyFont="1" applyFill="1" applyBorder="1" applyAlignment="1">
      <alignment horizontal="centerContinuous" wrapText="1"/>
    </xf>
    <xf numFmtId="41" fontId="4" fillId="0" borderId="0" xfId="64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left" indent="3"/>
    </xf>
    <xf numFmtId="42" fontId="35" fillId="0" borderId="0" xfId="78" applyNumberFormat="1" applyFont="1" applyFill="1" applyAlignment="1" applyProtection="1">
      <alignment/>
      <protection locked="0"/>
    </xf>
    <xf numFmtId="17" fontId="34" fillId="0" borderId="0" xfId="0" applyNumberFormat="1" applyFont="1" applyFill="1" applyBorder="1" applyAlignment="1">
      <alignment horizontal="left"/>
    </xf>
    <xf numFmtId="167" fontId="4" fillId="0" borderId="0" xfId="0" applyNumberFormat="1" applyFont="1" applyFill="1" applyAlignment="1">
      <alignment horizontal="left"/>
    </xf>
    <xf numFmtId="42" fontId="28" fillId="0" borderId="0" xfId="0" applyNumberFormat="1" applyFont="1" applyFill="1" applyBorder="1" applyAlignment="1">
      <alignment/>
    </xf>
    <xf numFmtId="37" fontId="4" fillId="0" borderId="15" xfId="64" applyNumberFormat="1" applyFont="1" applyFill="1" applyBorder="1" applyAlignment="1">
      <alignment/>
    </xf>
    <xf numFmtId="179" fontId="4" fillId="0" borderId="0" xfId="0" applyFont="1" applyFill="1" applyAlignment="1">
      <alignment vertical="top"/>
    </xf>
    <xf numFmtId="1" fontId="4" fillId="0" borderId="0" xfId="0" applyNumberFormat="1" applyFont="1" applyFill="1" applyAlignment="1" quotePrefix="1">
      <alignment horizontal="left"/>
    </xf>
    <xf numFmtId="170" fontId="4" fillId="0" borderId="15" xfId="64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 horizontal="left"/>
    </xf>
    <xf numFmtId="171" fontId="4" fillId="0" borderId="14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 horizontal="left" wrapText="1"/>
    </xf>
    <xf numFmtId="42" fontId="35" fillId="0" borderId="16" xfId="78" applyNumberFormat="1" applyFont="1" applyFill="1" applyBorder="1" applyAlignment="1" applyProtection="1">
      <alignment/>
      <protection locked="0"/>
    </xf>
    <xf numFmtId="42" fontId="4" fillId="0" borderId="0" xfId="64" applyNumberFormat="1" applyFont="1" applyFill="1" applyAlignment="1">
      <alignment horizontal="right"/>
    </xf>
    <xf numFmtId="41" fontId="4" fillId="0" borderId="15" xfId="0" applyNumberFormat="1" applyFont="1" applyBorder="1" applyAlignment="1">
      <alignment horizontal="left" wrapText="1"/>
    </xf>
    <xf numFmtId="42" fontId="4" fillId="0" borderId="16" xfId="0" applyNumberFormat="1" applyFont="1" applyFill="1" applyBorder="1" applyAlignment="1">
      <alignment horizontal="left" wrapText="1"/>
    </xf>
    <xf numFmtId="179" fontId="34" fillId="0" borderId="0" xfId="0" applyFont="1" applyBorder="1" applyAlignment="1">
      <alignment horizontal="left"/>
    </xf>
    <xf numFmtId="182" fontId="4" fillId="0" borderId="0" xfId="117" applyNumberFormat="1" applyFont="1" applyBorder="1" applyAlignment="1">
      <alignment horizontal="center"/>
    </xf>
    <xf numFmtId="41" fontId="35" fillId="0" borderId="0" xfId="78" applyNumberFormat="1" applyFont="1" applyFill="1" applyBorder="1" applyAlignment="1" applyProtection="1">
      <alignment/>
      <protection locked="0"/>
    </xf>
    <xf numFmtId="42" fontId="4" fillId="0" borderId="0" xfId="0" applyNumberFormat="1" applyFont="1" applyBorder="1" applyAlignment="1">
      <alignment horizontal="left" wrapText="1"/>
    </xf>
    <xf numFmtId="41" fontId="4" fillId="0" borderId="0" xfId="0" applyNumberFormat="1" applyFont="1" applyFill="1" applyAlignment="1">
      <alignment horizontal="fill"/>
    </xf>
    <xf numFmtId="44" fontId="4" fillId="0" borderId="0" xfId="0" applyNumberFormat="1" applyFont="1" applyFill="1" applyAlignment="1">
      <alignment/>
    </xf>
    <xf numFmtId="37" fontId="4" fillId="0" borderId="0" xfId="78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left" wrapText="1"/>
    </xf>
    <xf numFmtId="42" fontId="4" fillId="0" borderId="20" xfId="0" applyNumberFormat="1" applyFont="1" applyFill="1" applyBorder="1" applyAlignment="1">
      <alignment horizontal="left" wrapText="1"/>
    </xf>
    <xf numFmtId="182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167" fontId="4" fillId="0" borderId="15" xfId="0" applyNumberFormat="1" applyFont="1" applyFill="1" applyBorder="1" applyAlignment="1" applyProtection="1">
      <alignment/>
      <protection locked="0"/>
    </xf>
    <xf numFmtId="1" fontId="4" fillId="0" borderId="0" xfId="0" applyNumberFormat="1" applyFont="1" applyFill="1" applyAlignment="1">
      <alignment/>
    </xf>
    <xf numFmtId="170" fontId="4" fillId="0" borderId="0" xfId="64" applyNumberFormat="1" applyFont="1" applyFill="1" applyBorder="1" applyAlignment="1">
      <alignment/>
    </xf>
    <xf numFmtId="9" fontId="4" fillId="0" borderId="0" xfId="117" applyFont="1" applyFill="1" applyBorder="1" applyAlignment="1" applyProtection="1">
      <alignment/>
      <protection locked="0"/>
    </xf>
    <xf numFmtId="37" fontId="4" fillId="0" borderId="0" xfId="64" applyNumberFormat="1" applyFont="1" applyFill="1" applyBorder="1" applyAlignment="1">
      <alignment/>
    </xf>
    <xf numFmtId="171" fontId="4" fillId="0" borderId="20" xfId="0" applyNumberFormat="1" applyFont="1" applyFill="1" applyBorder="1" applyAlignment="1">
      <alignment/>
    </xf>
    <xf numFmtId="41" fontId="4" fillId="0" borderId="16" xfId="64" applyNumberFormat="1" applyFont="1" applyFill="1" applyBorder="1" applyAlignment="1">
      <alignment/>
    </xf>
    <xf numFmtId="42" fontId="4" fillId="0" borderId="15" xfId="64" applyNumberFormat="1" applyFont="1" applyFill="1" applyBorder="1" applyAlignment="1">
      <alignment/>
    </xf>
    <xf numFmtId="170" fontId="4" fillId="0" borderId="15" xfId="64" applyNumberFormat="1" applyFont="1" applyFill="1" applyBorder="1" applyAlignment="1">
      <alignment/>
    </xf>
    <xf numFmtId="179" fontId="4" fillId="0" borderId="0" xfId="0" applyFont="1" applyFill="1" applyAlignment="1">
      <alignment horizontal="left" indent="1"/>
    </xf>
    <xf numFmtId="42" fontId="4" fillId="0" borderId="14" xfId="78" applyNumberFormat="1" applyFont="1" applyBorder="1" applyAlignment="1">
      <alignment/>
    </xf>
    <xf numFmtId="9" fontId="28" fillId="0" borderId="0" xfId="0" applyNumberFormat="1" applyFont="1" applyFill="1" applyAlignment="1">
      <alignment horizontal="center"/>
    </xf>
    <xf numFmtId="179" fontId="4" fillId="0" borderId="0" xfId="0" applyFont="1" applyFill="1" applyAlignment="1" quotePrefix="1">
      <alignment/>
    </xf>
    <xf numFmtId="42" fontId="4" fillId="0" borderId="0" xfId="78" applyNumberFormat="1" applyFont="1" applyFill="1" applyBorder="1" applyAlignment="1" applyProtection="1">
      <alignment/>
      <protection locked="0"/>
    </xf>
    <xf numFmtId="0" fontId="4" fillId="0" borderId="0" xfId="111" applyFont="1" applyFill="1">
      <alignment/>
      <protection/>
    </xf>
    <xf numFmtId="42" fontId="4" fillId="0" borderId="20" xfId="0" applyNumberFormat="1" applyFont="1" applyFill="1" applyBorder="1" applyAlignment="1" applyProtection="1">
      <alignment horizontal="left" wrapText="1"/>
      <protection locked="0"/>
    </xf>
    <xf numFmtId="37" fontId="4" fillId="0" borderId="16" xfId="64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2" fontId="4" fillId="0" borderId="15" xfId="64" applyNumberFormat="1" applyFont="1" applyFill="1" applyBorder="1" applyAlignment="1" applyProtection="1">
      <alignment/>
      <protection locked="0"/>
    </xf>
    <xf numFmtId="42" fontId="14" fillId="0" borderId="0" xfId="0" applyNumberFormat="1" applyFont="1" applyFill="1" applyAlignment="1">
      <alignment/>
    </xf>
    <xf numFmtId="179" fontId="4" fillId="0" borderId="15" xfId="0" applyFont="1" applyFill="1" applyBorder="1" applyAlignment="1">
      <alignment horizontal="center" vertical="top"/>
    </xf>
    <xf numFmtId="37" fontId="4" fillId="0" borderId="0" xfId="64" applyNumberFormat="1" applyFont="1" applyFill="1" applyAlignment="1">
      <alignment vertical="top"/>
    </xf>
    <xf numFmtId="9" fontId="4" fillId="0" borderId="0" xfId="117" applyNumberFormat="1" applyFont="1" applyFill="1" applyBorder="1" applyAlignment="1">
      <alignment/>
    </xf>
    <xf numFmtId="41" fontId="4" fillId="0" borderId="0" xfId="0" applyNumberFormat="1" applyFont="1" applyFill="1" applyAlignment="1">
      <alignment horizontal="left"/>
    </xf>
    <xf numFmtId="179" fontId="14" fillId="0" borderId="16" xfId="0" applyFont="1" applyFill="1" applyBorder="1" applyAlignment="1">
      <alignment/>
    </xf>
    <xf numFmtId="42" fontId="4" fillId="0" borderId="14" xfId="0" applyNumberFormat="1" applyFont="1" applyBorder="1" applyAlignment="1">
      <alignment horizontal="left" wrapText="1"/>
    </xf>
    <xf numFmtId="0" fontId="4" fillId="0" borderId="0" xfId="0" applyNumberFormat="1" applyFont="1" applyFill="1" applyAlignment="1">
      <alignment horizontal="left" vertical="center" indent="2"/>
    </xf>
    <xf numFmtId="37" fontId="4" fillId="0" borderId="0" xfId="78" applyNumberFormat="1" applyFont="1" applyFill="1" applyBorder="1" applyAlignment="1">
      <alignment vertical="center"/>
    </xf>
    <xf numFmtId="171" fontId="4" fillId="0" borderId="14" xfId="78" applyNumberFormat="1" applyFont="1" applyFill="1" applyBorder="1" applyAlignment="1">
      <alignment/>
    </xf>
    <xf numFmtId="15" fontId="4" fillId="0" borderId="0" xfId="0" applyNumberFormat="1" applyFont="1" applyFill="1" applyAlignment="1">
      <alignment horizontal="left" wrapText="1"/>
    </xf>
    <xf numFmtId="41" fontId="4" fillId="0" borderId="14" xfId="0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179" fontId="4" fillId="0" borderId="16" xfId="0" applyFont="1" applyFill="1" applyBorder="1" applyAlignment="1">
      <alignment/>
    </xf>
    <xf numFmtId="10" fontId="4" fillId="0" borderId="0" xfId="117" applyNumberFormat="1" applyFont="1" applyFill="1" applyAlignment="1">
      <alignment horizontal="center"/>
    </xf>
    <xf numFmtId="42" fontId="4" fillId="0" borderId="15" xfId="64" applyNumberFormat="1" applyFont="1" applyFill="1" applyBorder="1" applyAlignment="1">
      <alignment/>
    </xf>
    <xf numFmtId="0" fontId="34" fillId="0" borderId="0" xfId="0" applyNumberFormat="1" applyFont="1" applyFill="1" applyAlignment="1">
      <alignment horizontal="left"/>
    </xf>
    <xf numFmtId="3" fontId="4" fillId="0" borderId="16" xfId="64" applyNumberFormat="1" applyFont="1" applyFill="1" applyBorder="1" applyAlignment="1">
      <alignment/>
    </xf>
    <xf numFmtId="41" fontId="4" fillId="0" borderId="0" xfId="64" applyNumberFormat="1" applyFont="1" applyFill="1" applyBorder="1" applyAlignment="1" applyProtection="1">
      <alignment/>
      <protection locked="0"/>
    </xf>
    <xf numFmtId="171" fontId="20" fillId="0" borderId="0" xfId="0" applyNumberFormat="1" applyFont="1" applyFill="1" applyBorder="1" applyAlignment="1">
      <alignment horizontal="right"/>
    </xf>
    <xf numFmtId="37" fontId="14" fillId="0" borderId="0" xfId="64" applyNumberFormat="1" applyFont="1" applyFill="1" applyAlignment="1">
      <alignment/>
    </xf>
    <xf numFmtId="41" fontId="4" fillId="0" borderId="15" xfId="0" applyNumberFormat="1" applyFont="1" applyFill="1" applyBorder="1" applyAlignment="1">
      <alignment horizontal="center"/>
    </xf>
    <xf numFmtId="42" fontId="4" fillId="0" borderId="14" xfId="64" applyNumberFormat="1" applyFont="1" applyFill="1" applyBorder="1" applyAlignment="1">
      <alignment/>
    </xf>
    <xf numFmtId="179" fontId="4" fillId="0" borderId="0" xfId="0" applyFont="1" applyFill="1" applyAlignment="1">
      <alignment horizontal="right"/>
    </xf>
    <xf numFmtId="3" fontId="14" fillId="0" borderId="0" xfId="64" applyNumberFormat="1" applyFont="1" applyFill="1" applyAlignment="1">
      <alignment/>
    </xf>
    <xf numFmtId="179" fontId="4" fillId="0" borderId="0" xfId="0" applyFont="1" applyFill="1" applyAlignment="1">
      <alignment horizontal="left" vertical="center"/>
    </xf>
    <xf numFmtId="4" fontId="14" fillId="0" borderId="0" xfId="64" applyFont="1" applyAlignment="1">
      <alignment/>
    </xf>
    <xf numFmtId="42" fontId="4" fillId="0" borderId="0" xfId="78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 horizontal="left"/>
      <protection locked="0"/>
    </xf>
    <xf numFmtId="179" fontId="4" fillId="0" borderId="0" xfId="0" applyFont="1" applyFill="1" applyBorder="1" applyAlignment="1">
      <alignment horizontal="left" wrapText="1"/>
    </xf>
    <xf numFmtId="42" fontId="4" fillId="0" borderId="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 applyProtection="1">
      <alignment/>
      <protection locked="0"/>
    </xf>
    <xf numFmtId="0" fontId="28" fillId="0" borderId="16" xfId="0" applyNumberFormat="1" applyFont="1" applyFill="1" applyBorder="1" applyAlignment="1">
      <alignment/>
    </xf>
    <xf numFmtId="42" fontId="35" fillId="0" borderId="14" xfId="64" applyNumberFormat="1" applyFont="1" applyFill="1" applyBorder="1" applyAlignment="1">
      <alignment/>
    </xf>
    <xf numFmtId="42" fontId="4" fillId="0" borderId="0" xfId="78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>
      <alignment/>
    </xf>
    <xf numFmtId="170" fontId="28" fillId="0" borderId="0" xfId="64" applyNumberFormat="1" applyFont="1" applyFill="1" applyAlignment="1">
      <alignment/>
    </xf>
    <xf numFmtId="42" fontId="4" fillId="0" borderId="20" xfId="0" applyNumberFormat="1" applyFont="1" applyFill="1" applyBorder="1" applyAlignment="1" applyProtection="1">
      <alignment horizontal="left" wrapText="1"/>
      <protection locked="0"/>
    </xf>
    <xf numFmtId="171" fontId="4" fillId="0" borderId="0" xfId="78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71" fontId="4" fillId="0" borderId="20" xfId="78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>
      <alignment horizontal="right"/>
    </xf>
    <xf numFmtId="41" fontId="28" fillId="0" borderId="0" xfId="0" applyNumberFormat="1" applyFont="1" applyFill="1" applyBorder="1" applyAlignment="1">
      <alignment horizontal="left" wrapText="1"/>
    </xf>
    <xf numFmtId="4" fontId="4" fillId="0" borderId="0" xfId="64" applyFont="1" applyFill="1" applyBorder="1" applyAlignment="1">
      <alignment/>
    </xf>
    <xf numFmtId="0" fontId="4" fillId="0" borderId="0" xfId="0" applyNumberFormat="1" applyFont="1" applyFill="1" applyAlignment="1">
      <alignment horizontal="centerContinuous"/>
    </xf>
    <xf numFmtId="37" fontId="38" fillId="0" borderId="0" xfId="0" applyNumberFormat="1" applyFont="1" applyFill="1" applyBorder="1" applyAlignment="1" applyProtection="1">
      <alignment horizontal="left"/>
      <protection/>
    </xf>
    <xf numFmtId="37" fontId="4" fillId="0" borderId="15" xfId="78" applyNumberFormat="1" applyFont="1" applyFill="1" applyBorder="1" applyAlignment="1" applyProtection="1">
      <alignment/>
      <protection locked="0"/>
    </xf>
    <xf numFmtId="37" fontId="38" fillId="0" borderId="0" xfId="0" applyNumberFormat="1" applyFont="1" applyFill="1" applyBorder="1" applyAlignment="1" applyProtection="1">
      <alignment horizontal="center"/>
      <protection/>
    </xf>
    <xf numFmtId="37" fontId="38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quotePrefix="1">
      <alignment horizontal="right"/>
    </xf>
    <xf numFmtId="42" fontId="4" fillId="0" borderId="14" xfId="78" applyNumberFormat="1" applyFont="1" applyFill="1" applyBorder="1" applyAlignment="1" applyProtection="1">
      <alignment/>
      <protection locked="0"/>
    </xf>
    <xf numFmtId="41" fontId="4" fillId="0" borderId="14" xfId="64" applyNumberFormat="1" applyFont="1" applyBorder="1" applyAlignment="1">
      <alignment/>
    </xf>
    <xf numFmtId="166" fontId="4" fillId="0" borderId="0" xfId="0" applyNumberFormat="1" applyFont="1" applyFill="1" applyAlignment="1">
      <alignment/>
    </xf>
    <xf numFmtId="10" fontId="38" fillId="0" borderId="0" xfId="117" applyNumberFormat="1" applyFont="1" applyFill="1" applyBorder="1" applyAlignment="1" applyProtection="1">
      <alignment horizontal="right"/>
      <protection/>
    </xf>
    <xf numFmtId="37" fontId="38" fillId="0" borderId="0" xfId="0" applyNumberFormat="1" applyFont="1" applyFill="1" applyBorder="1" applyAlignment="1" applyProtection="1">
      <alignment horizontal="right"/>
      <protection/>
    </xf>
    <xf numFmtId="170" fontId="4" fillId="0" borderId="15" xfId="64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 horizontal="right"/>
    </xf>
    <xf numFmtId="42" fontId="4" fillId="0" borderId="0" xfId="78" applyNumberFormat="1" applyFont="1" applyFill="1" applyBorder="1" applyAlignment="1">
      <alignment horizontal="right"/>
    </xf>
    <xf numFmtId="179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179" fontId="20" fillId="0" borderId="0" xfId="0" applyFont="1" applyFill="1" applyBorder="1" applyAlignment="1">
      <alignment horizontal="left"/>
    </xf>
    <xf numFmtId="180" fontId="4" fillId="0" borderId="0" xfId="0" applyNumberFormat="1" applyFont="1" applyFill="1" applyAlignment="1">
      <alignment/>
    </xf>
    <xf numFmtId="41" fontId="4" fillId="0" borderId="0" xfId="78" applyNumberFormat="1" applyFont="1" applyFill="1" applyAlignment="1">
      <alignment/>
    </xf>
    <xf numFmtId="42" fontId="4" fillId="0" borderId="0" xfId="0" applyNumberFormat="1" applyFont="1" applyFill="1" applyBorder="1" applyAlignment="1" applyProtection="1">
      <alignment horizontal="left" wrapText="1"/>
      <protection locked="0"/>
    </xf>
    <xf numFmtId="179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wrapText="1"/>
    </xf>
    <xf numFmtId="37" fontId="40" fillId="0" borderId="0" xfId="0" applyNumberFormat="1" applyFont="1" applyFill="1" applyBorder="1" applyAlignment="1" applyProtection="1">
      <alignment horizontal="left"/>
      <protection/>
    </xf>
    <xf numFmtId="37" fontId="40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>
      <alignment horizontal="left" wrapText="1"/>
    </xf>
    <xf numFmtId="0" fontId="14" fillId="0" borderId="0" xfId="0" applyNumberFormat="1" applyFont="1" applyBorder="1" applyAlignment="1">
      <alignment/>
    </xf>
    <xf numFmtId="42" fontId="4" fillId="0" borderId="15" xfId="78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left" wrapText="1"/>
    </xf>
    <xf numFmtId="37" fontId="4" fillId="0" borderId="15" xfId="0" applyNumberFormat="1" applyFont="1" applyFill="1" applyBorder="1" applyAlignment="1">
      <alignment wrapText="1"/>
    </xf>
    <xf numFmtId="42" fontId="4" fillId="0" borderId="3" xfId="64" applyNumberFormat="1" applyFont="1" applyFill="1" applyBorder="1" applyAlignment="1">
      <alignment/>
    </xf>
    <xf numFmtId="41" fontId="4" fillId="0" borderId="15" xfId="78" applyNumberFormat="1" applyFont="1" applyFill="1" applyBorder="1" applyAlignment="1">
      <alignment/>
    </xf>
    <xf numFmtId="171" fontId="4" fillId="0" borderId="14" xfId="78" applyNumberFormat="1" applyFont="1" applyFill="1" applyBorder="1" applyAlignment="1" applyProtection="1">
      <alignment/>
      <protection locked="0"/>
    </xf>
    <xf numFmtId="0" fontId="14" fillId="0" borderId="0" xfId="0" applyNumberFormat="1" applyFont="1" applyAlignment="1">
      <alignment horizontal="center"/>
    </xf>
    <xf numFmtId="3" fontId="4" fillId="0" borderId="0" xfId="64" applyNumberFormat="1" applyFont="1" applyFill="1" applyBorder="1" applyAlignment="1">
      <alignment horizontal="left"/>
    </xf>
    <xf numFmtId="42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 horizontal="center"/>
    </xf>
    <xf numFmtId="41" fontId="4" fillId="0" borderId="0" xfId="78" applyNumberFormat="1" applyFont="1" applyFill="1" applyBorder="1" applyAlignment="1">
      <alignment/>
    </xf>
    <xf numFmtId="42" fontId="35" fillId="0" borderId="0" xfId="64" applyNumberFormat="1" applyFont="1" applyFill="1" applyBorder="1" applyAlignment="1">
      <alignment/>
    </xf>
    <xf numFmtId="42" fontId="14" fillId="0" borderId="0" xfId="0" applyNumberFormat="1" applyFont="1" applyBorder="1" applyAlignment="1">
      <alignment/>
    </xf>
    <xf numFmtId="179" fontId="20" fillId="0" borderId="0" xfId="0" applyFont="1" applyFill="1" applyBorder="1" applyAlignment="1">
      <alignment horizontal="center"/>
    </xf>
    <xf numFmtId="41" fontId="14" fillId="0" borderId="0" xfId="0" applyNumberFormat="1" applyFont="1" applyBorder="1" applyAlignment="1">
      <alignment/>
    </xf>
    <xf numFmtId="172" fontId="38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 quotePrefix="1">
      <alignment horizontal="left"/>
    </xf>
    <xf numFmtId="41" fontId="4" fillId="0" borderId="0" xfId="0" applyNumberFormat="1" applyFont="1" applyFill="1" applyBorder="1" applyAlignment="1" quotePrefix="1">
      <alignment horizontal="left"/>
    </xf>
    <xf numFmtId="1" fontId="4" fillId="0" borderId="0" xfId="0" applyNumberFormat="1" applyFont="1" applyFill="1" applyBorder="1" applyAlignment="1">
      <alignment horizontal="left"/>
    </xf>
    <xf numFmtId="41" fontId="4" fillId="0" borderId="0" xfId="0" applyNumberFormat="1" applyFont="1" applyFill="1" applyBorder="1" applyAlignment="1">
      <alignment horizontal="left"/>
    </xf>
    <xf numFmtId="3" fontId="14" fillId="0" borderId="0" xfId="64" applyNumberFormat="1" applyFont="1" applyBorder="1" applyAlignment="1">
      <alignment/>
    </xf>
    <xf numFmtId="41" fontId="4" fillId="0" borderId="0" xfId="0" applyNumberFormat="1" applyFont="1" applyFill="1" applyBorder="1" applyAlignment="1">
      <alignment horizontal="center"/>
    </xf>
    <xf numFmtId="42" fontId="4" fillId="0" borderId="20" xfId="64" applyNumberFormat="1" applyFont="1" applyFill="1" applyBorder="1" applyAlignment="1">
      <alignment/>
    </xf>
    <xf numFmtId="0" fontId="14" fillId="0" borderId="0" xfId="0" applyNumberFormat="1" applyFont="1" applyFill="1" applyAlignment="1">
      <alignment horizontal="left"/>
    </xf>
    <xf numFmtId="174" fontId="4" fillId="0" borderId="16" xfId="0" applyNumberFormat="1" applyFont="1" applyFill="1" applyBorder="1" applyAlignment="1">
      <alignment/>
    </xf>
    <xf numFmtId="43" fontId="14" fillId="0" borderId="0" xfId="0" applyNumberFormat="1" applyFont="1" applyBorder="1" applyAlignment="1">
      <alignment/>
    </xf>
    <xf numFmtId="175" fontId="4" fillId="0" borderId="16" xfId="0" applyNumberFormat="1" applyFont="1" applyFill="1" applyBorder="1" applyAlignment="1">
      <alignment/>
    </xf>
    <xf numFmtId="37" fontId="4" fillId="0" borderId="0" xfId="110" applyNumberFormat="1" applyFont="1" applyFill="1" applyAlignment="1">
      <alignment/>
      <protection/>
    </xf>
    <xf numFmtId="49" fontId="20" fillId="0" borderId="0" xfId="0" applyNumberFormat="1" applyFont="1" applyFill="1" applyBorder="1" applyAlignment="1">
      <alignment horizontal="center"/>
    </xf>
    <xf numFmtId="42" fontId="20" fillId="0" borderId="0" xfId="0" applyNumberFormat="1" applyFont="1" applyFill="1" applyBorder="1" applyAlignment="1">
      <alignment/>
    </xf>
    <xf numFmtId="0" fontId="4" fillId="0" borderId="0" xfId="110" applyFont="1" applyFill="1" applyAlignment="1">
      <alignment/>
      <protection/>
    </xf>
    <xf numFmtId="49" fontId="4" fillId="0" borderId="0" xfId="0" applyNumberFormat="1" applyFont="1" applyFill="1" applyBorder="1" applyAlignment="1">
      <alignment/>
    </xf>
    <xf numFmtId="42" fontId="4" fillId="0" borderId="14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20" fillId="0" borderId="0" xfId="0" applyNumberFormat="1" applyFont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41" fontId="4" fillId="0" borderId="0" xfId="0" applyNumberFormat="1" applyFont="1" applyAlignment="1">
      <alignment/>
    </xf>
    <xf numFmtId="0" fontId="4" fillId="40" borderId="0" xfId="0" applyNumberFormat="1" applyFont="1" applyFill="1" applyAlignment="1">
      <alignment/>
    </xf>
    <xf numFmtId="41" fontId="4" fillId="0" borderId="0" xfId="78" applyNumberFormat="1" applyFont="1" applyFill="1" applyBorder="1" applyAlignment="1" applyProtection="1">
      <alignment/>
      <protection locked="0"/>
    </xf>
    <xf numFmtId="0" fontId="20" fillId="0" borderId="0" xfId="0" applyNumberFormat="1" applyFont="1" applyBorder="1" applyAlignment="1">
      <alignment horizontal="center"/>
    </xf>
    <xf numFmtId="179" fontId="4" fillId="0" borderId="15" xfId="0" applyFont="1" applyBorder="1" applyAlignment="1">
      <alignment horizontal="left"/>
    </xf>
    <xf numFmtId="41" fontId="1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0" borderId="0" xfId="64" applyNumberFormat="1" applyFont="1" applyFill="1" applyAlignment="1">
      <alignment/>
    </xf>
    <xf numFmtId="41" fontId="4" fillId="0" borderId="3" xfId="0" applyNumberFormat="1" applyFont="1" applyFill="1" applyBorder="1" applyAlignment="1" applyProtection="1">
      <alignment/>
      <protection locked="0"/>
    </xf>
    <xf numFmtId="0" fontId="0" fillId="0" borderId="15" xfId="0" applyNumberForma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5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0" fontId="20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42" fontId="0" fillId="0" borderId="0" xfId="0" applyNumberFormat="1" applyAlignment="1">
      <alignment/>
    </xf>
    <xf numFmtId="10" fontId="4" fillId="0" borderId="0" xfId="117" applyNumberFormat="1" applyFont="1" applyFill="1" applyAlignment="1">
      <alignment/>
    </xf>
    <xf numFmtId="0" fontId="4" fillId="0" borderId="0" xfId="0" applyNumberFormat="1" applyFont="1" applyAlignment="1">
      <alignment/>
    </xf>
    <xf numFmtId="41" fontId="0" fillId="0" borderId="0" xfId="0" applyNumberFormat="1" applyAlignment="1">
      <alignment/>
    </xf>
    <xf numFmtId="41" fontId="4" fillId="41" borderId="0" xfId="0" applyNumberFormat="1" applyFont="1" applyFill="1" applyAlignment="1">
      <alignment/>
    </xf>
    <xf numFmtId="10" fontId="4" fillId="0" borderId="0" xfId="117" applyNumberFormat="1" applyFont="1" applyFill="1" applyAlignment="1">
      <alignment horizontal="center"/>
    </xf>
    <xf numFmtId="37" fontId="4" fillId="0" borderId="0" xfId="64" applyNumberFormat="1" applyFont="1" applyFill="1" applyAlignment="1">
      <alignment/>
    </xf>
    <xf numFmtId="37" fontId="4" fillId="0" borderId="0" xfId="64" applyNumberFormat="1" applyFont="1" applyFill="1" applyAlignment="1" applyProtection="1">
      <alignment vertical="center"/>
      <protection locked="0"/>
    </xf>
    <xf numFmtId="37" fontId="4" fillId="0" borderId="0" xfId="64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42" fontId="20" fillId="0" borderId="0" xfId="0" applyNumberFormat="1" applyFont="1" applyFill="1" applyAlignment="1">
      <alignment horizontal="centerContinuous" vertical="center"/>
    </xf>
    <xf numFmtId="41" fontId="4" fillId="0" borderId="0" xfId="0" applyNumberFormat="1" applyFont="1" applyFill="1" applyAlignment="1">
      <alignment/>
    </xf>
    <xf numFmtId="41" fontId="4" fillId="0" borderId="15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/>
    </xf>
    <xf numFmtId="179" fontId="4" fillId="0" borderId="0" xfId="0" applyFont="1" applyAlignment="1">
      <alignment horizontal="left" indent="2"/>
    </xf>
    <xf numFmtId="41" fontId="4" fillId="0" borderId="0" xfId="64" applyNumberFormat="1" applyFont="1" applyAlignment="1">
      <alignment/>
    </xf>
    <xf numFmtId="41" fontId="4" fillId="0" borderId="0" xfId="64" applyNumberFormat="1" applyFont="1" applyFill="1" applyBorder="1" applyAlignment="1">
      <alignment/>
    </xf>
    <xf numFmtId="179" fontId="4" fillId="0" borderId="0" xfId="0" applyFont="1" applyBorder="1" applyAlignment="1" quotePrefix="1">
      <alignment horizontal="left"/>
    </xf>
    <xf numFmtId="196" fontId="4" fillId="0" borderId="0" xfId="0" applyNumberFormat="1" applyFont="1" applyFill="1" applyAlignment="1">
      <alignment/>
    </xf>
    <xf numFmtId="42" fontId="4" fillId="0" borderId="15" xfId="0" applyNumberFormat="1" applyFont="1" applyFill="1" applyBorder="1" applyAlignment="1" applyProtection="1">
      <alignment/>
      <protection locked="0"/>
    </xf>
    <xf numFmtId="42" fontId="4" fillId="0" borderId="0" xfId="0" applyNumberFormat="1" applyFont="1" applyFill="1" applyAlignment="1" applyProtection="1">
      <alignment/>
      <protection locked="0"/>
    </xf>
    <xf numFmtId="37" fontId="4" fillId="0" borderId="3" xfId="0" applyNumberFormat="1" applyFont="1" applyFill="1" applyBorder="1" applyAlignment="1">
      <alignment/>
    </xf>
    <xf numFmtId="42" fontId="4" fillId="0" borderId="15" xfId="78" applyNumberFormat="1" applyFont="1" applyFill="1" applyBorder="1" applyAlignment="1" applyProtection="1">
      <alignment/>
      <protection locked="0"/>
    </xf>
    <xf numFmtId="37" fontId="4" fillId="0" borderId="22" xfId="0" applyNumberFormat="1" applyFont="1" applyFill="1" applyBorder="1" applyAlignment="1">
      <alignment/>
    </xf>
    <xf numFmtId="41" fontId="4" fillId="0" borderId="0" xfId="78" applyNumberFormat="1" applyFont="1" applyFill="1" applyAlignment="1" applyProtection="1">
      <alignment/>
      <protection locked="0"/>
    </xf>
    <xf numFmtId="41" fontId="4" fillId="0" borderId="15" xfId="78" applyNumberFormat="1" applyFont="1" applyFill="1" applyBorder="1" applyAlignment="1" applyProtection="1">
      <alignment/>
      <protection locked="0"/>
    </xf>
    <xf numFmtId="41" fontId="4" fillId="0" borderId="14" xfId="78" applyNumberFormat="1" applyFont="1" applyFill="1" applyBorder="1" applyAlignment="1">
      <alignment/>
    </xf>
    <xf numFmtId="179" fontId="34" fillId="0" borderId="0" xfId="0" applyFont="1" applyFill="1" applyAlignment="1">
      <alignment/>
    </xf>
    <xf numFmtId="41" fontId="4" fillId="0" borderId="16" xfId="64" applyNumberFormat="1" applyFont="1" applyFill="1" applyBorder="1" applyAlignment="1" applyProtection="1">
      <alignment/>
      <protection locked="0"/>
    </xf>
    <xf numFmtId="41" fontId="4" fillId="0" borderId="16" xfId="78" applyNumberFormat="1" applyFont="1" applyFill="1" applyBorder="1" applyAlignment="1" applyProtection="1">
      <alignment/>
      <protection locked="0"/>
    </xf>
    <xf numFmtId="41" fontId="4" fillId="0" borderId="0" xfId="64" applyNumberFormat="1" applyFont="1" applyFill="1" applyBorder="1" applyAlignment="1">
      <alignment horizontal="centerContinuous"/>
    </xf>
    <xf numFmtId="41" fontId="4" fillId="0" borderId="15" xfId="64" applyNumberFormat="1" applyFont="1" applyFill="1" applyBorder="1" applyAlignment="1">
      <alignment horizontal="centerContinuous"/>
    </xf>
    <xf numFmtId="43" fontId="4" fillId="0" borderId="0" xfId="64" applyNumberFormat="1" applyFont="1" applyFill="1" applyBorder="1" applyAlignment="1">
      <alignment horizontal="centerContinuous"/>
    </xf>
    <xf numFmtId="42" fontId="4" fillId="0" borderId="0" xfId="64" applyNumberFormat="1" applyFont="1" applyFill="1" applyAlignment="1">
      <alignment/>
    </xf>
    <xf numFmtId="179" fontId="4" fillId="0" borderId="0" xfId="0" applyFont="1" applyAlignment="1">
      <alignment horizontal="left"/>
    </xf>
    <xf numFmtId="10" fontId="4" fillId="0" borderId="0" xfId="64" applyNumberFormat="1" applyFont="1" applyFill="1" applyAlignment="1">
      <alignment/>
    </xf>
    <xf numFmtId="170" fontId="0" fillId="0" borderId="0" xfId="0" applyNumberFormat="1" applyAlignment="1">
      <alignment/>
    </xf>
    <xf numFmtId="41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quotePrefix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15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/>
    </xf>
    <xf numFmtId="42" fontId="4" fillId="0" borderId="0" xfId="64" applyNumberFormat="1" applyFont="1" applyFill="1" applyAlignment="1">
      <alignment/>
    </xf>
    <xf numFmtId="41" fontId="4" fillId="0" borderId="0" xfId="64" applyNumberFormat="1" applyFont="1" applyFill="1" applyBorder="1" applyAlignment="1">
      <alignment/>
    </xf>
    <xf numFmtId="3" fontId="4" fillId="0" borderId="0" xfId="64" applyNumberFormat="1" applyFont="1" applyFill="1" applyAlignment="1">
      <alignment horizontal="left"/>
    </xf>
    <xf numFmtId="41" fontId="4" fillId="0" borderId="15" xfId="64" applyNumberFormat="1" applyFont="1" applyFill="1" applyBorder="1" applyAlignment="1" quotePrefix="1">
      <alignment horizontal="centerContinuous"/>
    </xf>
    <xf numFmtId="41" fontId="4" fillId="0" borderId="15" xfId="64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41" fontId="4" fillId="0" borderId="0" xfId="64" applyNumberFormat="1" applyFont="1" applyFill="1" applyAlignment="1">
      <alignment/>
    </xf>
    <xf numFmtId="0" fontId="4" fillId="0" borderId="16" xfId="0" applyNumberFormat="1" applyFont="1" applyFill="1" applyBorder="1" applyAlignment="1">
      <alignment/>
    </xf>
    <xf numFmtId="42" fontId="4" fillId="0" borderId="15" xfId="64" applyNumberFormat="1" applyFont="1" applyFill="1" applyBorder="1" applyAlignment="1">
      <alignment/>
    </xf>
    <xf numFmtId="3" fontId="4" fillId="0" borderId="0" xfId="64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71" fontId="4" fillId="0" borderId="20" xfId="0" applyNumberFormat="1" applyFont="1" applyFill="1" applyBorder="1" applyAlignment="1">
      <alignment/>
    </xf>
    <xf numFmtId="171" fontId="4" fillId="0" borderId="0" xfId="78" applyNumberFormat="1" applyFont="1" applyFill="1" applyBorder="1" applyAlignment="1">
      <alignment/>
    </xf>
    <xf numFmtId="171" fontId="4" fillId="0" borderId="0" xfId="78" applyNumberFormat="1" applyFont="1" applyFill="1" applyBorder="1" applyAlignment="1">
      <alignment/>
    </xf>
    <xf numFmtId="170" fontId="4" fillId="0" borderId="0" xfId="64" applyNumberFormat="1" applyFont="1" applyFill="1" applyBorder="1" applyAlignment="1">
      <alignment/>
    </xf>
    <xf numFmtId="170" fontId="4" fillId="0" borderId="15" xfId="64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79" fontId="4" fillId="0" borderId="0" xfId="0" applyFont="1" applyFill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42" fontId="4" fillId="0" borderId="0" xfId="64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20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204" fontId="0" fillId="0" borderId="15" xfId="0" applyNumberFormat="1" applyBorder="1" applyAlignment="1">
      <alignment/>
    </xf>
    <xf numFmtId="174" fontId="0" fillId="0" borderId="15" xfId="0" applyNumberFormat="1" applyBorder="1" applyAlignment="1">
      <alignment/>
    </xf>
    <xf numFmtId="170" fontId="0" fillId="0" borderId="15" xfId="0" applyNumberFormat="1" applyBorder="1" applyAlignment="1">
      <alignment/>
    </xf>
    <xf numFmtId="41" fontId="4" fillId="0" borderId="15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Alignment="1" applyProtection="1">
      <alignment/>
      <protection locked="0"/>
    </xf>
    <xf numFmtId="41" fontId="28" fillId="41" borderId="0" xfId="0" applyNumberFormat="1" applyFont="1" applyFill="1" applyAlignment="1" applyProtection="1">
      <alignment/>
      <protection locked="0"/>
    </xf>
    <xf numFmtId="41" fontId="4" fillId="41" borderId="0" xfId="0" applyNumberFormat="1" applyFont="1" applyFill="1" applyAlignment="1" applyProtection="1">
      <alignment/>
      <protection locked="0"/>
    </xf>
    <xf numFmtId="41" fontId="4" fillId="41" borderId="15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Alignment="1">
      <alignment/>
    </xf>
    <xf numFmtId="167" fontId="28" fillId="41" borderId="0" xfId="0" applyNumberFormat="1" applyFont="1" applyFill="1" applyAlignment="1" applyProtection="1">
      <alignment/>
      <protection locked="0"/>
    </xf>
    <xf numFmtId="0" fontId="0" fillId="41" borderId="0" xfId="0" applyNumberFormat="1" applyFill="1" applyAlignment="1">
      <alignment/>
    </xf>
    <xf numFmtId="41" fontId="4" fillId="41" borderId="0" xfId="0" applyNumberFormat="1" applyFont="1" applyFill="1" applyBorder="1" applyAlignment="1" applyProtection="1">
      <alignment/>
      <protection locked="0"/>
    </xf>
    <xf numFmtId="42" fontId="4" fillId="41" borderId="0" xfId="0" applyNumberFormat="1" applyFont="1" applyFill="1" applyBorder="1" applyAlignment="1">
      <alignment/>
    </xf>
    <xf numFmtId="0" fontId="28" fillId="41" borderId="0" xfId="0" applyNumberFormat="1" applyFont="1" applyFill="1" applyAlignment="1">
      <alignment/>
    </xf>
    <xf numFmtId="41" fontId="28" fillId="41" borderId="15" xfId="0" applyNumberFormat="1" applyFont="1" applyFill="1" applyBorder="1" applyAlignment="1" applyProtection="1">
      <alignment/>
      <protection locked="0"/>
    </xf>
    <xf numFmtId="42" fontId="4" fillId="41" borderId="16" xfId="0" applyNumberFormat="1" applyFont="1" applyFill="1" applyBorder="1" applyAlignment="1">
      <alignment/>
    </xf>
    <xf numFmtId="42" fontId="28" fillId="41" borderId="0" xfId="0" applyNumberFormat="1" applyFont="1" applyFill="1" applyBorder="1" applyAlignment="1">
      <alignment/>
    </xf>
    <xf numFmtId="42" fontId="4" fillId="41" borderId="0" xfId="0" applyNumberFormat="1" applyFont="1" applyFill="1" applyAlignment="1">
      <alignment horizontal="left"/>
    </xf>
    <xf numFmtId="0" fontId="4" fillId="41" borderId="0" xfId="0" applyNumberFormat="1" applyFont="1" applyFill="1" applyAlignment="1" applyProtection="1">
      <alignment/>
      <protection locked="0"/>
    </xf>
    <xf numFmtId="0" fontId="4" fillId="41" borderId="0" xfId="0" applyNumberFormat="1" applyFont="1" applyFill="1" applyAlignment="1">
      <alignment/>
    </xf>
    <xf numFmtId="41" fontId="4" fillId="41" borderId="0" xfId="0" applyNumberFormat="1" applyFont="1" applyFill="1" applyAlignment="1">
      <alignment/>
    </xf>
    <xf numFmtId="41" fontId="4" fillId="41" borderId="15" xfId="0" applyNumberFormat="1" applyFont="1" applyFill="1" applyBorder="1" applyAlignment="1">
      <alignment/>
    </xf>
    <xf numFmtId="42" fontId="35" fillId="41" borderId="20" xfId="78" applyNumberFormat="1" applyFont="1" applyFill="1" applyBorder="1" applyAlignment="1" applyProtection="1">
      <alignment/>
      <protection/>
    </xf>
    <xf numFmtId="42" fontId="31" fillId="41" borderId="0" xfId="0" applyNumberFormat="1" applyFont="1" applyFill="1" applyAlignment="1" applyProtection="1">
      <alignment/>
      <protection locked="0"/>
    </xf>
    <xf numFmtId="167" fontId="4" fillId="41" borderId="0" xfId="0" applyNumberFormat="1" applyFont="1" applyFill="1" applyAlignment="1" applyProtection="1">
      <alignment/>
      <protection locked="0"/>
    </xf>
    <xf numFmtId="167" fontId="4" fillId="41" borderId="0" xfId="0" applyNumberFormat="1" applyFont="1" applyFill="1" applyAlignment="1">
      <alignment/>
    </xf>
    <xf numFmtId="42" fontId="4" fillId="41" borderId="0" xfId="0" applyNumberFormat="1" applyFont="1" applyFill="1" applyAlignment="1" applyProtection="1">
      <alignment/>
      <protection locked="0"/>
    </xf>
    <xf numFmtId="41" fontId="4" fillId="41" borderId="0" xfId="0" applyNumberFormat="1" applyFont="1" applyFill="1" applyAlignment="1" applyProtection="1">
      <alignment/>
      <protection locked="0"/>
    </xf>
    <xf numFmtId="0" fontId="4" fillId="41" borderId="0" xfId="0" applyNumberFormat="1" applyFont="1" applyFill="1" applyAlignment="1">
      <alignment/>
    </xf>
    <xf numFmtId="42" fontId="4" fillId="41" borderId="0" xfId="0" applyNumberFormat="1" applyFont="1" applyFill="1" applyAlignment="1">
      <alignment/>
    </xf>
    <xf numFmtId="42" fontId="0" fillId="41" borderId="0" xfId="0" applyNumberFormat="1" applyFill="1" applyAlignment="1">
      <alignment/>
    </xf>
    <xf numFmtId="170" fontId="4" fillId="41" borderId="0" xfId="0" applyNumberFormat="1" applyFont="1" applyFill="1" applyAlignment="1">
      <alignment/>
    </xf>
    <xf numFmtId="37" fontId="14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179" fontId="4" fillId="0" borderId="0" xfId="0" applyFont="1" applyFill="1" applyAlignment="1">
      <alignment/>
    </xf>
    <xf numFmtId="0" fontId="4" fillId="0" borderId="0" xfId="0" applyNumberFormat="1" applyFont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</cellXfs>
  <cellStyles count="138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20% - Accent1" xfId="35"/>
    <cellStyle name="20% - Accent2" xfId="36"/>
    <cellStyle name="20% - Accent3" xfId="37"/>
    <cellStyle name="20% - Accent4" xfId="38"/>
    <cellStyle name="20% - Accent5" xfId="39"/>
    <cellStyle name="20% - Accent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 Currency (0)" xfId="60"/>
    <cellStyle name="Calculation" xfId="61"/>
    <cellStyle name="Check Cell" xfId="62"/>
    <cellStyle name="CheckCell" xfId="63"/>
    <cellStyle name="Comma" xfId="64"/>
    <cellStyle name="Comma [0]" xfId="65"/>
    <cellStyle name="Comma0" xfId="66"/>
    <cellStyle name="Comma0 - Style2" xfId="67"/>
    <cellStyle name="Comma0 - Style4" xfId="68"/>
    <cellStyle name="Comma0 - Style5" xfId="69"/>
    <cellStyle name="Comma0_00COS Ind Allocators" xfId="70"/>
    <cellStyle name="Comma1 - Style1" xfId="71"/>
    <cellStyle name="Copied" xfId="72"/>
    <cellStyle name="COST1" xfId="73"/>
    <cellStyle name="Curren - Style1" xfId="74"/>
    <cellStyle name="Curren - Style2" xfId="75"/>
    <cellStyle name="Curren - Style5" xfId="76"/>
    <cellStyle name="Curren - Style6" xfId="77"/>
    <cellStyle name="Currency" xfId="78"/>
    <cellStyle name="Currency [0]" xfId="79"/>
    <cellStyle name="Currency0" xfId="80"/>
    <cellStyle name="Date" xfId="81"/>
    <cellStyle name="Entered" xfId="82"/>
    <cellStyle name="Explanatory Text" xfId="83"/>
    <cellStyle name="Fixed" xfId="84"/>
    <cellStyle name="Fixed3 - Style3" xfId="85"/>
    <cellStyle name="Followed Hyperlink" xfId="86"/>
    <cellStyle name="Good" xfId="87"/>
    <cellStyle name="Grey" xfId="88"/>
    <cellStyle name="Header1" xfId="89"/>
    <cellStyle name="Header2" xfId="90"/>
    <cellStyle name="Heading 1" xfId="91"/>
    <cellStyle name="Heading 2" xfId="92"/>
    <cellStyle name="Heading 3" xfId="93"/>
    <cellStyle name="Heading 4" xfId="94"/>
    <cellStyle name="Heading1" xfId="95"/>
    <cellStyle name="Heading2" xfId="96"/>
    <cellStyle name="Hyperlink" xfId="97"/>
    <cellStyle name="Input" xfId="98"/>
    <cellStyle name="Input [yellow]" xfId="99"/>
    <cellStyle name="Input Cells" xfId="100"/>
    <cellStyle name="Input Cells Percent" xfId="101"/>
    <cellStyle name="Lines" xfId="102"/>
    <cellStyle name="LINKED" xfId="103"/>
    <cellStyle name="Linked Cell" xfId="104"/>
    <cellStyle name="modified border" xfId="105"/>
    <cellStyle name="modified border1" xfId="106"/>
    <cellStyle name="Neutral" xfId="107"/>
    <cellStyle name="no dec" xfId="108"/>
    <cellStyle name="Normal - Style1" xfId="109"/>
    <cellStyle name="Normal_model" xfId="110"/>
    <cellStyle name="Normal_Wild Horse 2006 GRC" xfId="111"/>
    <cellStyle name="Note" xfId="112"/>
    <cellStyle name="Output" xfId="113"/>
    <cellStyle name="Percen - Style1" xfId="114"/>
    <cellStyle name="Percen - Style2" xfId="115"/>
    <cellStyle name="Percen - Style3" xfId="116"/>
    <cellStyle name="Percent" xfId="117"/>
    <cellStyle name="Percent [2]" xfId="118"/>
    <cellStyle name="Processing" xfId="119"/>
    <cellStyle name="PSChar" xfId="120"/>
    <cellStyle name="PSDate" xfId="121"/>
    <cellStyle name="PSDec" xfId="122"/>
    <cellStyle name="PSHeading" xfId="123"/>
    <cellStyle name="PSInt" xfId="124"/>
    <cellStyle name="PSSpacer" xfId="125"/>
    <cellStyle name="purple - Style8" xfId="126"/>
    <cellStyle name="RED" xfId="127"/>
    <cellStyle name="Red - Style7" xfId="128"/>
    <cellStyle name="Report" xfId="129"/>
    <cellStyle name="Report Bar" xfId="130"/>
    <cellStyle name="Report Heading" xfId="131"/>
    <cellStyle name="Report Percent" xfId="132"/>
    <cellStyle name="Report Unit Cost" xfId="133"/>
    <cellStyle name="Reports Total" xfId="134"/>
    <cellStyle name="Reports Unit Cost Total" xfId="135"/>
    <cellStyle name="RevList" xfId="136"/>
    <cellStyle name="round100" xfId="137"/>
    <cellStyle name="shade" xfId="138"/>
    <cellStyle name="StmtTtl1" xfId="139"/>
    <cellStyle name="StmtTtl2" xfId="140"/>
    <cellStyle name="STYL1 - Style1" xfId="141"/>
    <cellStyle name="Style 1" xfId="142"/>
    <cellStyle name="Subtotal" xfId="143"/>
    <cellStyle name="Sub-total" xfId="144"/>
    <cellStyle name="Title" xfId="145"/>
    <cellStyle name="Title: Major" xfId="146"/>
    <cellStyle name="Title: Minor" xfId="147"/>
    <cellStyle name="Title: Worksheet" xfId="148"/>
    <cellStyle name="Total" xfId="149"/>
    <cellStyle name="Total4 - Style4" xfId="150"/>
    <cellStyle name="Warning Text" xfId="151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A1" sqref="A1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3" width="24.83203125" style="0" customWidth="1"/>
    <col min="4" max="4" width="25.16015625" style="0" customWidth="1"/>
    <col min="5" max="6" width="24.83203125" style="0" customWidth="1"/>
    <col min="7" max="7" width="27.5" style="0" customWidth="1"/>
    <col min="9" max="9" width="15.83203125" style="0" bestFit="1" customWidth="1"/>
    <col min="12" max="12" width="31.16015625" style="0" customWidth="1"/>
    <col min="13" max="13" width="22.16015625" style="0" customWidth="1"/>
    <col min="15" max="15" width="9.33203125" style="0" customWidth="1"/>
    <col min="16" max="16" width="21.66015625" style="0" customWidth="1"/>
  </cols>
  <sheetData>
    <row r="1" spans="1:8" ht="12.75">
      <c r="A1" s="25"/>
      <c r="B1" s="25"/>
      <c r="C1" s="25"/>
      <c r="D1" s="25"/>
      <c r="E1" s="25"/>
      <c r="F1" s="591" t="s">
        <v>638</v>
      </c>
      <c r="G1" s="591"/>
      <c r="H1" s="25"/>
    </row>
    <row r="2" spans="1:7" ht="12.75">
      <c r="A2" s="24"/>
      <c r="B2" s="25"/>
      <c r="C2" s="25"/>
      <c r="D2" s="25"/>
      <c r="E2" s="25"/>
      <c r="F2" s="591" t="s">
        <v>684</v>
      </c>
      <c r="G2" s="591"/>
    </row>
    <row r="3" spans="1:7" ht="13.5" customHeight="1">
      <c r="A3" s="24"/>
      <c r="B3" s="25"/>
      <c r="C3" s="25"/>
      <c r="D3" s="25"/>
      <c r="E3" s="25"/>
      <c r="F3" s="591" t="s">
        <v>689</v>
      </c>
      <c r="G3" s="591"/>
    </row>
    <row r="4" spans="1:7" ht="12.75">
      <c r="A4" s="24"/>
      <c r="B4" s="24"/>
      <c r="C4" s="24"/>
      <c r="D4" s="24"/>
      <c r="E4" s="24"/>
      <c r="F4" s="591" t="s">
        <v>639</v>
      </c>
      <c r="G4" s="591"/>
    </row>
    <row r="5" spans="1:7" ht="12.75">
      <c r="A5" s="27" t="s">
        <v>2</v>
      </c>
      <c r="B5" s="28"/>
      <c r="C5" s="28"/>
      <c r="D5" s="24"/>
      <c r="E5" s="24"/>
      <c r="F5" s="24"/>
      <c r="G5" s="24"/>
    </row>
    <row r="6" spans="1:7" ht="12.75">
      <c r="A6" s="29" t="s">
        <v>1</v>
      </c>
      <c r="B6" s="28"/>
      <c r="C6" s="30"/>
      <c r="D6" s="28"/>
      <c r="E6" s="28"/>
      <c r="F6" s="28"/>
      <c r="G6" s="28"/>
    </row>
    <row r="7" spans="1:7" ht="12.75">
      <c r="A7" s="29" t="s">
        <v>39</v>
      </c>
      <c r="B7" s="28"/>
      <c r="C7" s="31"/>
      <c r="D7" s="32"/>
      <c r="E7" s="28"/>
      <c r="F7" s="28"/>
      <c r="G7" s="28"/>
    </row>
    <row r="8" spans="1:7" ht="12.75">
      <c r="A8" s="28" t="s">
        <v>38</v>
      </c>
      <c r="B8" s="28"/>
      <c r="C8" s="28"/>
      <c r="D8" s="32"/>
      <c r="E8" s="28"/>
      <c r="F8" s="28"/>
      <c r="G8" s="28"/>
    </row>
    <row r="9" spans="1:7" ht="12.75">
      <c r="A9" s="28" t="s">
        <v>40</v>
      </c>
      <c r="B9" s="28"/>
      <c r="C9" s="28"/>
      <c r="D9" s="28"/>
      <c r="E9" s="28"/>
      <c r="F9" s="28"/>
      <c r="G9" s="28"/>
    </row>
    <row r="10" spans="1:7" ht="12.75">
      <c r="A10" s="24"/>
      <c r="B10" s="24"/>
      <c r="C10" s="24"/>
      <c r="D10" s="33"/>
      <c r="E10" s="33"/>
      <c r="F10" s="33"/>
      <c r="G10" s="33"/>
    </row>
    <row r="11" spans="1:7" ht="12.75">
      <c r="A11" s="24"/>
      <c r="B11" s="24"/>
      <c r="C11" s="24"/>
      <c r="D11" s="24"/>
      <c r="E11" s="24"/>
      <c r="F11" s="24"/>
      <c r="G11" s="24"/>
    </row>
    <row r="12" spans="1:7" ht="12.75">
      <c r="A12" s="24"/>
      <c r="B12" s="24"/>
      <c r="C12" s="34"/>
      <c r="D12" s="34"/>
      <c r="E12" s="34" t="s">
        <v>46</v>
      </c>
      <c r="F12" s="34" t="s">
        <v>105</v>
      </c>
      <c r="G12" s="34" t="s">
        <v>106</v>
      </c>
    </row>
    <row r="13" spans="1:13" ht="12.75">
      <c r="A13" s="34" t="s">
        <v>43</v>
      </c>
      <c r="B13" s="24"/>
      <c r="C13" s="34" t="s">
        <v>175</v>
      </c>
      <c r="D13" s="34" t="s">
        <v>72</v>
      </c>
      <c r="E13" s="34" t="s">
        <v>174</v>
      </c>
      <c r="F13" s="34" t="s">
        <v>176</v>
      </c>
      <c r="G13" s="34" t="s">
        <v>74</v>
      </c>
      <c r="M13" s="553"/>
    </row>
    <row r="14" spans="1:7" ht="12.75">
      <c r="A14" s="35" t="s">
        <v>55</v>
      </c>
      <c r="B14" s="36"/>
      <c r="C14" s="35" t="s">
        <v>204</v>
      </c>
      <c r="D14" s="35" t="s">
        <v>173</v>
      </c>
      <c r="E14" s="35" t="s">
        <v>203</v>
      </c>
      <c r="F14" s="35" t="s">
        <v>546</v>
      </c>
      <c r="G14" s="35" t="s">
        <v>44</v>
      </c>
    </row>
    <row r="15" spans="1:7" ht="12.75">
      <c r="A15" s="25"/>
      <c r="B15" s="25"/>
      <c r="C15" s="25"/>
      <c r="D15" s="25"/>
      <c r="E15" s="25"/>
      <c r="F15" s="25"/>
      <c r="G15" s="25"/>
    </row>
    <row r="16" spans="1:13" ht="12.75">
      <c r="A16" s="37">
        <v>1</v>
      </c>
      <c r="B16" s="38" t="s">
        <v>239</v>
      </c>
      <c r="C16" s="25"/>
      <c r="D16" s="66"/>
      <c r="E16" s="25"/>
      <c r="F16" s="25"/>
      <c r="G16" s="25"/>
      <c r="L16" t="s">
        <v>616</v>
      </c>
      <c r="M16" s="484">
        <f>F21</f>
        <v>106635788.77154313</v>
      </c>
    </row>
    <row r="17" spans="1:13" ht="12.75">
      <c r="A17" s="37">
        <v>2</v>
      </c>
      <c r="B17" s="39" t="s">
        <v>261</v>
      </c>
      <c r="C17" s="40">
        <v>1785744015.79</v>
      </c>
      <c r="D17" s="51">
        <f>+'Summary Indiv Adj'!AZ18</f>
        <v>50510968.87473917</v>
      </c>
      <c r="E17" s="51">
        <f>+C17+D17</f>
        <v>1836254984.6647391</v>
      </c>
      <c r="F17" s="51">
        <f>+M59</f>
        <v>106295623.77154313</v>
      </c>
      <c r="G17" s="51">
        <f>F17+E17</f>
        <v>1942550608.4362822</v>
      </c>
      <c r="L17" t="s">
        <v>617</v>
      </c>
      <c r="M17" s="554">
        <v>0.0035024</v>
      </c>
    </row>
    <row r="18" spans="1:13" ht="12.75">
      <c r="A18" s="37">
        <v>3</v>
      </c>
      <c r="B18" s="39" t="s">
        <v>278</v>
      </c>
      <c r="C18" s="41">
        <v>374331.15</v>
      </c>
      <c r="D18" s="62">
        <f>+'Summary Indiv Adj'!AZ19</f>
        <v>-18584</v>
      </c>
      <c r="E18" s="43">
        <f>+C18+D18</f>
        <v>355747.15</v>
      </c>
      <c r="F18" s="43">
        <f>+M58</f>
        <v>340165</v>
      </c>
      <c r="G18" s="43">
        <f>F18+E18</f>
        <v>695912.15</v>
      </c>
      <c r="L18" t="s">
        <v>618</v>
      </c>
      <c r="M18" s="484">
        <f>M16*M17</f>
        <v>373481.1865934527</v>
      </c>
    </row>
    <row r="19" spans="1:13" ht="12.75">
      <c r="A19" s="37">
        <v>4</v>
      </c>
      <c r="B19" s="39" t="s">
        <v>300</v>
      </c>
      <c r="C19" s="41">
        <v>268574887.48</v>
      </c>
      <c r="D19" s="62">
        <f>+'Summary Indiv Adj'!AZ20</f>
        <v>-253870421.0099178</v>
      </c>
      <c r="E19" s="53">
        <f>+C19+D19</f>
        <v>14704466.470082223</v>
      </c>
      <c r="F19" s="43"/>
      <c r="G19" s="53">
        <f>F19+E19</f>
        <v>14704466.470082223</v>
      </c>
      <c r="M19" s="484"/>
    </row>
    <row r="20" spans="1:13" ht="12.75">
      <c r="A20" s="37">
        <v>5</v>
      </c>
      <c r="B20" s="39" t="s">
        <v>320</v>
      </c>
      <c r="C20" s="44">
        <v>43280355.75</v>
      </c>
      <c r="D20" s="62">
        <f>+'Summary Indiv Adj'!AZ21</f>
        <v>-5132604.040600927</v>
      </c>
      <c r="E20" s="45">
        <f>+C20+D20</f>
        <v>38147751.709399074</v>
      </c>
      <c r="F20" s="45">
        <v>0</v>
      </c>
      <c r="G20" s="45">
        <f>F20+E20</f>
        <v>38147751.709399074</v>
      </c>
      <c r="L20" t="s">
        <v>619</v>
      </c>
      <c r="M20" s="484">
        <f>F21</f>
        <v>106635788.77154313</v>
      </c>
    </row>
    <row r="21" spans="1:13" ht="12.75">
      <c r="A21" s="37">
        <v>6</v>
      </c>
      <c r="B21" s="39" t="s">
        <v>280</v>
      </c>
      <c r="C21" s="67">
        <f>SUM(C17:C20)</f>
        <v>2097973590.17</v>
      </c>
      <c r="D21" s="67">
        <f>SUM(D17:D20)</f>
        <v>-208510640.17577955</v>
      </c>
      <c r="E21" s="51">
        <f>SUM(E17:E20)</f>
        <v>1889462949.9942205</v>
      </c>
      <c r="F21" s="67">
        <f>SUM(F17:F20)</f>
        <v>106635788.77154313</v>
      </c>
      <c r="G21" s="51">
        <f>SUM(G17:G20)</f>
        <v>1996098738.7657635</v>
      </c>
      <c r="L21" t="s">
        <v>620</v>
      </c>
      <c r="M21" s="555">
        <v>0.002</v>
      </c>
    </row>
    <row r="22" spans="1:13" ht="12.75">
      <c r="A22" s="37">
        <v>7</v>
      </c>
      <c r="B22" s="25"/>
      <c r="C22" s="47"/>
      <c r="D22" s="48"/>
      <c r="E22" s="48"/>
      <c r="F22" s="49"/>
      <c r="G22" s="43"/>
      <c r="L22" t="s">
        <v>621</v>
      </c>
      <c r="M22" s="484">
        <f>M20*M21</f>
        <v>213271.57754308626</v>
      </c>
    </row>
    <row r="23" spans="1:13" ht="12.75">
      <c r="A23" s="37">
        <v>8</v>
      </c>
      <c r="B23" s="50" t="s">
        <v>361</v>
      </c>
      <c r="C23" s="47"/>
      <c r="D23" s="48"/>
      <c r="E23" s="48"/>
      <c r="F23" s="48"/>
      <c r="G23" s="43"/>
      <c r="M23" s="484"/>
    </row>
    <row r="24" spans="1:13" ht="12.75">
      <c r="A24" s="37">
        <v>9</v>
      </c>
      <c r="B24" s="25"/>
      <c r="C24" s="47"/>
      <c r="D24" s="48"/>
      <c r="E24" s="48"/>
      <c r="F24" s="48"/>
      <c r="G24" s="48"/>
      <c r="L24" t="s">
        <v>622</v>
      </c>
      <c r="M24" s="484">
        <f>F21</f>
        <v>106635788.77154313</v>
      </c>
    </row>
    <row r="25" spans="1:13" ht="12.75">
      <c r="A25" s="37">
        <v>10</v>
      </c>
      <c r="B25" s="38" t="s">
        <v>384</v>
      </c>
      <c r="C25" s="47"/>
      <c r="D25" s="48"/>
      <c r="E25" s="43"/>
      <c r="F25" s="43"/>
      <c r="G25" s="43"/>
      <c r="L25" t="s">
        <v>617</v>
      </c>
      <c r="M25" s="554">
        <v>0.0385944</v>
      </c>
    </row>
    <row r="26" spans="1:13" ht="12.75">
      <c r="A26" s="37">
        <v>11</v>
      </c>
      <c r="B26" s="39" t="s">
        <v>322</v>
      </c>
      <c r="C26" s="40">
        <v>118473660.74000001</v>
      </c>
      <c r="D26" s="51">
        <f>+'Summary Indiv Adj'!AZ27</f>
        <v>61644432.25260299</v>
      </c>
      <c r="E26" s="51">
        <f>+C26+D26</f>
        <v>180118092.992603</v>
      </c>
      <c r="F26" s="51">
        <v>0</v>
      </c>
      <c r="G26" s="51">
        <f>F26+E26</f>
        <v>180118092.992603</v>
      </c>
      <c r="L26" t="s">
        <v>623</v>
      </c>
      <c r="M26" s="484">
        <f>M24*M25</f>
        <v>4115544.2861644444</v>
      </c>
    </row>
    <row r="27" spans="1:13" ht="12.75">
      <c r="A27" s="37">
        <v>12</v>
      </c>
      <c r="B27" s="39" t="s">
        <v>349</v>
      </c>
      <c r="C27" s="41">
        <v>1017118800.19</v>
      </c>
      <c r="D27" s="84">
        <f>+'Summary Indiv Adj'!AZ28</f>
        <v>-234327487.48440006</v>
      </c>
      <c r="E27" s="43">
        <f>+C27+D27</f>
        <v>782791312.7056</v>
      </c>
      <c r="F27" s="43"/>
      <c r="G27" s="53">
        <f>F27+E27</f>
        <v>782791312.7056</v>
      </c>
      <c r="M27" s="484"/>
    </row>
    <row r="28" spans="1:13" ht="12.75">
      <c r="A28" s="37">
        <v>13</v>
      </c>
      <c r="B28" s="39" t="s">
        <v>397</v>
      </c>
      <c r="C28" s="41">
        <v>65628548.2</v>
      </c>
      <c r="D28" s="84">
        <f>+'Summary Indiv Adj'!AZ30</f>
        <v>165760.73129979998</v>
      </c>
      <c r="E28" s="43">
        <f>+C28+D28</f>
        <v>65794308.931299806</v>
      </c>
      <c r="F28" s="43"/>
      <c r="G28" s="53">
        <f>F28+E28</f>
        <v>65794308.931299806</v>
      </c>
      <c r="M28" s="484"/>
    </row>
    <row r="29" spans="1:13" ht="12.75">
      <c r="A29" s="37">
        <v>14</v>
      </c>
      <c r="B29" s="25" t="s">
        <v>428</v>
      </c>
      <c r="C29" s="237">
        <v>-84819852.23</v>
      </c>
      <c r="D29" s="84">
        <f>+'Summary Indiv Adj'!AZ31</f>
        <v>88649592.80092235</v>
      </c>
      <c r="E29" s="53">
        <f>+C29+D29</f>
        <v>3829740.570922345</v>
      </c>
      <c r="F29" s="53"/>
      <c r="G29" s="53">
        <f>F29+E29</f>
        <v>3829740.570922345</v>
      </c>
      <c r="M29" s="484"/>
    </row>
    <row r="30" spans="1:13" ht="12.75">
      <c r="A30" s="37"/>
      <c r="B30" s="25" t="s">
        <v>633</v>
      </c>
      <c r="C30" s="237"/>
      <c r="D30" s="84">
        <f>+'Summary Indiv Adj'!AZ32</f>
        <v>-8459125.988564238</v>
      </c>
      <c r="E30" s="53">
        <f>+C30+D30</f>
        <v>-8459125.988564238</v>
      </c>
      <c r="F30" s="53"/>
      <c r="G30" s="45">
        <f>F30+E30</f>
        <v>-8459125.988564238</v>
      </c>
      <c r="M30" s="484"/>
    </row>
    <row r="31" spans="1:13" ht="12.75">
      <c r="A31" s="37">
        <v>15</v>
      </c>
      <c r="B31" s="39" t="s">
        <v>419</v>
      </c>
      <c r="C31" s="67">
        <f>SUM(C26:C29)</f>
        <v>1116401156.9</v>
      </c>
      <c r="D31" s="67">
        <f>SUM(D26:D30)</f>
        <v>-92326827.68813917</v>
      </c>
      <c r="E31" s="67">
        <f>SUM(E26:E30)</f>
        <v>1024074329.211861</v>
      </c>
      <c r="F31" s="52">
        <v>0</v>
      </c>
      <c r="G31" s="67">
        <f>SUM(G26:G30)</f>
        <v>1024074329.211861</v>
      </c>
      <c r="M31" s="484"/>
    </row>
    <row r="32" spans="1:13" ht="12.75">
      <c r="A32" s="37">
        <v>16</v>
      </c>
      <c r="B32" s="39"/>
      <c r="C32" s="40"/>
      <c r="D32" s="48"/>
      <c r="E32" s="48"/>
      <c r="F32" s="48"/>
      <c r="G32" s="48"/>
      <c r="M32" s="484"/>
    </row>
    <row r="33" spans="1:13" ht="12.75">
      <c r="A33" s="37">
        <v>17</v>
      </c>
      <c r="B33" s="50" t="s">
        <v>448</v>
      </c>
      <c r="C33" s="40">
        <v>79069006.45</v>
      </c>
      <c r="D33" s="51">
        <f>+'Summary Indiv Adj'!AZ35</f>
        <v>4468026.549999997</v>
      </c>
      <c r="E33" s="51">
        <f>+C33+D33</f>
        <v>83537033</v>
      </c>
      <c r="F33" s="43">
        <v>0</v>
      </c>
      <c r="G33" s="51">
        <f>F33+E33</f>
        <v>83537033</v>
      </c>
      <c r="M33" s="484"/>
    </row>
    <row r="34" spans="1:13" ht="12.75">
      <c r="A34" s="37">
        <v>18</v>
      </c>
      <c r="B34" s="39" t="s">
        <v>454</v>
      </c>
      <c r="C34" s="41">
        <v>6532374.97</v>
      </c>
      <c r="D34" s="84">
        <f>+'Summary Indiv Adj'!AZ36</f>
        <v>3716404.20144</v>
      </c>
      <c r="E34" s="53">
        <f aca="true" t="shared" si="0" ref="E34:E47">+C34+D34</f>
        <v>10248779.17144</v>
      </c>
      <c r="F34" s="43"/>
      <c r="G34" s="53">
        <f aca="true" t="shared" si="1" ref="G34:G47">F34+E34</f>
        <v>10248779.17144</v>
      </c>
      <c r="M34" s="484"/>
    </row>
    <row r="35" spans="1:13" ht="12.75">
      <c r="A35" s="37">
        <v>19</v>
      </c>
      <c r="B35" s="39" t="s">
        <v>461</v>
      </c>
      <c r="C35" s="41">
        <v>67507444.10000001</v>
      </c>
      <c r="D35" s="84">
        <f>+'Summary Indiv Adj'!AZ37</f>
        <v>-492539.16813333426</v>
      </c>
      <c r="E35" s="53">
        <f t="shared" si="0"/>
        <v>67014904.931866676</v>
      </c>
      <c r="F35" s="43"/>
      <c r="G35" s="53">
        <f t="shared" si="1"/>
        <v>67014904.931866676</v>
      </c>
      <c r="M35" s="484"/>
    </row>
    <row r="36" spans="1:13" ht="12.75">
      <c r="A36" s="37">
        <v>20</v>
      </c>
      <c r="B36" s="39" t="s">
        <v>472</v>
      </c>
      <c r="C36" s="41">
        <v>37171866.522852</v>
      </c>
      <c r="D36" s="84">
        <f>+'Summary Indiv Adj'!AZ38</f>
        <v>1876474.4925949492</v>
      </c>
      <c r="E36" s="53">
        <f t="shared" si="0"/>
        <v>39048341.01544695</v>
      </c>
      <c r="F36" s="43">
        <f>F21*0.0035024</f>
        <v>373481.1865934527</v>
      </c>
      <c r="G36" s="53">
        <f t="shared" si="1"/>
        <v>39421822.202040404</v>
      </c>
      <c r="M36" s="484"/>
    </row>
    <row r="37" spans="1:7" ht="12.75">
      <c r="A37" s="37">
        <v>21</v>
      </c>
      <c r="B37" s="39" t="s">
        <v>478</v>
      </c>
      <c r="C37" s="41">
        <v>9736023.72895</v>
      </c>
      <c r="D37" s="84">
        <f>+'Summary Indiv Adj'!AZ39</f>
        <v>-7763326.746705</v>
      </c>
      <c r="E37" s="53">
        <f t="shared" si="0"/>
        <v>1972696.9822449991</v>
      </c>
      <c r="F37" s="43"/>
      <c r="G37" s="53">
        <f t="shared" si="1"/>
        <v>1972696.9822449991</v>
      </c>
    </row>
    <row r="38" spans="1:7" ht="12.75">
      <c r="A38" s="37">
        <v>22</v>
      </c>
      <c r="B38" s="39" t="s">
        <v>481</v>
      </c>
      <c r="C38" s="41">
        <v>32494478.88</v>
      </c>
      <c r="D38" s="84">
        <f>+'Summary Indiv Adj'!AZ40</f>
        <v>-32489368</v>
      </c>
      <c r="E38" s="53">
        <f t="shared" si="0"/>
        <v>5110.879999998957</v>
      </c>
      <c r="F38" s="43"/>
      <c r="G38" s="53">
        <f t="shared" si="1"/>
        <v>5110.879999998957</v>
      </c>
    </row>
    <row r="39" spans="1:7" ht="12.75">
      <c r="A39" s="37">
        <v>23</v>
      </c>
      <c r="B39" s="39" t="s">
        <v>486</v>
      </c>
      <c r="C39" s="41">
        <v>76980894.043264</v>
      </c>
      <c r="D39" s="84">
        <f>+'Summary Indiv Adj'!AZ41</f>
        <v>3181065.463426563</v>
      </c>
      <c r="E39" s="53">
        <f t="shared" si="0"/>
        <v>80161959.50669056</v>
      </c>
      <c r="F39" s="43">
        <f>F21*0.002</f>
        <v>213271.57754308626</v>
      </c>
      <c r="G39" s="53">
        <f t="shared" si="1"/>
        <v>80375231.08423364</v>
      </c>
    </row>
    <row r="40" spans="1:13" ht="12.75">
      <c r="A40" s="37">
        <v>24</v>
      </c>
      <c r="B40" s="39" t="s">
        <v>103</v>
      </c>
      <c r="C40" s="41">
        <v>160277383.47415</v>
      </c>
      <c r="D40" s="84">
        <f>+'Summary Indiv Adj'!AZ42</f>
        <v>272121.6828072625</v>
      </c>
      <c r="E40" s="53">
        <f t="shared" si="0"/>
        <v>160549505.15695727</v>
      </c>
      <c r="F40" s="43"/>
      <c r="G40" s="53">
        <f t="shared" si="1"/>
        <v>160549505.15695727</v>
      </c>
      <c r="M40" s="484"/>
    </row>
    <row r="41" spans="1:13" ht="12.75">
      <c r="A41" s="37">
        <v>25</v>
      </c>
      <c r="B41" s="39" t="s">
        <v>491</v>
      </c>
      <c r="C41" s="41">
        <v>30986682.85728</v>
      </c>
      <c r="D41" s="84">
        <f>+'Summary Indiv Adj'!AZ43</f>
        <v>1232202.3486522967</v>
      </c>
      <c r="E41" s="53">
        <f t="shared" si="0"/>
        <v>32218885.205932297</v>
      </c>
      <c r="F41" s="43"/>
      <c r="G41" s="53">
        <f t="shared" si="1"/>
        <v>32218885.205932297</v>
      </c>
      <c r="M41" s="484"/>
    </row>
    <row r="42" spans="1:13" ht="12.75">
      <c r="A42" s="37">
        <v>26</v>
      </c>
      <c r="B42" s="54" t="s">
        <v>493</v>
      </c>
      <c r="C42" s="41">
        <v>5380486.4</v>
      </c>
      <c r="D42" s="84">
        <f>+'Summary Indiv Adj'!AZ44</f>
        <v>16548053.590223825</v>
      </c>
      <c r="E42" s="53">
        <f t="shared" si="0"/>
        <v>21928539.990223825</v>
      </c>
      <c r="F42" s="43"/>
      <c r="G42" s="53">
        <f t="shared" si="1"/>
        <v>21928539.990223825</v>
      </c>
      <c r="M42" s="484"/>
    </row>
    <row r="43" spans="1:13" ht="12.75">
      <c r="A43" s="37">
        <v>27</v>
      </c>
      <c r="B43" s="39" t="s">
        <v>497</v>
      </c>
      <c r="C43" s="41">
        <v>-11616917.68</v>
      </c>
      <c r="D43" s="84">
        <f>+'Summary Indiv Adj'!AZ45</f>
        <v>13027907.512567526</v>
      </c>
      <c r="E43" s="53">
        <f t="shared" si="0"/>
        <v>1410989.832567526</v>
      </c>
      <c r="F43" s="43"/>
      <c r="G43" s="53">
        <f t="shared" si="1"/>
        <v>1410989.832567526</v>
      </c>
      <c r="M43" s="484"/>
    </row>
    <row r="44" spans="1:7" ht="12.75">
      <c r="A44" s="37">
        <v>28</v>
      </c>
      <c r="B44" s="25" t="s">
        <v>499</v>
      </c>
      <c r="C44" s="41">
        <v>887595</v>
      </c>
      <c r="D44" s="84">
        <f>+'Summary Indiv Adj'!AZ46</f>
        <v>-887595</v>
      </c>
      <c r="E44" s="53">
        <f t="shared" si="0"/>
        <v>0</v>
      </c>
      <c r="F44" s="43"/>
      <c r="G44" s="53">
        <f t="shared" si="1"/>
        <v>0</v>
      </c>
    </row>
    <row r="45" spans="1:7" ht="12.75">
      <c r="A45" s="37">
        <v>29</v>
      </c>
      <c r="B45" s="39" t="s">
        <v>501</v>
      </c>
      <c r="C45" s="41">
        <v>171491626.99418002</v>
      </c>
      <c r="D45" s="84">
        <f>+'Summary Indiv Adj'!AZ47</f>
        <v>-55015635.16574559</v>
      </c>
      <c r="E45" s="53">
        <f t="shared" si="0"/>
        <v>116475991.82843444</v>
      </c>
      <c r="F45" s="43">
        <f>F21*0.0385944</f>
        <v>4115544.2861644444</v>
      </c>
      <c r="G45" s="53">
        <f t="shared" si="1"/>
        <v>120591536.11459889</v>
      </c>
    </row>
    <row r="46" spans="1:7" ht="12.75">
      <c r="A46" s="37">
        <v>30</v>
      </c>
      <c r="B46" s="39" t="s">
        <v>505</v>
      </c>
      <c r="C46" s="41">
        <v>-5105994.145963246</v>
      </c>
      <c r="D46" s="84">
        <f>+'Summary Indiv Adj'!AZ48</f>
        <v>-29732911.525318675</v>
      </c>
      <c r="E46" s="53">
        <f t="shared" si="0"/>
        <v>-34838905.67128192</v>
      </c>
      <c r="F46" s="43">
        <f>(F21-F36-F39-F45)*0.35</f>
        <v>35676722.10243475</v>
      </c>
      <c r="G46" s="53">
        <f t="shared" si="1"/>
        <v>837816.431152828</v>
      </c>
    </row>
    <row r="47" spans="1:7" ht="12.75">
      <c r="A47" s="37">
        <v>31</v>
      </c>
      <c r="B47" s="25" t="s">
        <v>509</v>
      </c>
      <c r="C47" s="41">
        <v>67629350.843</v>
      </c>
      <c r="D47" s="82">
        <f>+'Summary Indiv Adj'!AZ49</f>
        <v>22388084.406999998</v>
      </c>
      <c r="E47" s="45">
        <f t="shared" si="0"/>
        <v>90017435.25</v>
      </c>
      <c r="F47" s="43"/>
      <c r="G47" s="45">
        <f t="shared" si="1"/>
        <v>90017435.25</v>
      </c>
    </row>
    <row r="48" spans="1:7" ht="12.75">
      <c r="A48" s="37">
        <v>32</v>
      </c>
      <c r="B48" s="39" t="s">
        <v>513</v>
      </c>
      <c r="C48" s="55">
        <f>SUM(C33:C47)+C31</f>
        <v>1845823459.3377128</v>
      </c>
      <c r="D48" s="67">
        <f>SUM(D33:D47)+D31</f>
        <v>-151997863.04532936</v>
      </c>
      <c r="E48" s="67">
        <f>SUM(E33:E47)+E31</f>
        <v>1693825596.2923837</v>
      </c>
      <c r="F48" s="55">
        <f>SUM(F33:F47)</f>
        <v>40379019.15273573</v>
      </c>
      <c r="G48" s="67">
        <f>SUM(G33:G47)+G31</f>
        <v>1734204615.4451194</v>
      </c>
    </row>
    <row r="49" spans="1:16" ht="12.75">
      <c r="A49" s="37">
        <v>33</v>
      </c>
      <c r="B49" s="25"/>
      <c r="C49" s="40"/>
      <c r="D49" s="48"/>
      <c r="E49" s="48"/>
      <c r="F49" s="48"/>
      <c r="G49" s="48"/>
      <c r="P49" s="484"/>
    </row>
    <row r="50" spans="1:16" ht="12.75">
      <c r="A50" s="37">
        <v>34</v>
      </c>
      <c r="B50" s="25" t="s">
        <v>516</v>
      </c>
      <c r="C50" s="51">
        <f>C21-C48</f>
        <v>252150130.8322873</v>
      </c>
      <c r="D50" s="43">
        <f>+D21-D48</f>
        <v>-56512777.13045019</v>
      </c>
      <c r="E50" s="43">
        <f>E21-E48</f>
        <v>195637353.70183682</v>
      </c>
      <c r="F50" s="43">
        <f>+F21-F48</f>
        <v>66256769.6188074</v>
      </c>
      <c r="G50" s="43">
        <f>G21-G48</f>
        <v>261894123.32064414</v>
      </c>
      <c r="L50" t="s">
        <v>613</v>
      </c>
      <c r="P50" s="484"/>
    </row>
    <row r="51" spans="1:16" ht="12.75">
      <c r="A51" s="37">
        <v>35</v>
      </c>
      <c r="B51" s="39"/>
      <c r="C51" s="56"/>
      <c r="D51" s="57"/>
      <c r="E51" s="57" t="s">
        <v>0</v>
      </c>
      <c r="F51" s="57"/>
      <c r="G51" s="57" t="s">
        <v>0</v>
      </c>
      <c r="L51" t="s">
        <v>614</v>
      </c>
      <c r="M51" s="481">
        <f>E61*G52</f>
        <v>261894125.45336</v>
      </c>
      <c r="P51" s="484"/>
    </row>
    <row r="52" spans="1:16" ht="12.75">
      <c r="A52" s="37">
        <v>38</v>
      </c>
      <c r="B52" s="25" t="s">
        <v>523</v>
      </c>
      <c r="C52" s="58">
        <f>C50/C61</f>
        <v>0.07904971937189668</v>
      </c>
      <c r="D52" s="48"/>
      <c r="E52" s="58">
        <f>E50/E61</f>
        <v>0.06160810000575973</v>
      </c>
      <c r="F52" s="42"/>
      <c r="G52" s="58">
        <f>+'Capital Structure'!H24</f>
        <v>0.08247299999999999</v>
      </c>
      <c r="L52" t="s">
        <v>625</v>
      </c>
      <c r="M52" s="556">
        <f>E50</f>
        <v>195637353.70183682</v>
      </c>
      <c r="P52" s="484"/>
    </row>
    <row r="53" spans="1:16" ht="12.75">
      <c r="A53" s="37">
        <v>39</v>
      </c>
      <c r="B53" s="25"/>
      <c r="C53" s="25"/>
      <c r="D53" s="48"/>
      <c r="E53" s="48"/>
      <c r="F53" s="48" t="s">
        <v>0</v>
      </c>
      <c r="G53" s="48"/>
      <c r="L53" t="s">
        <v>624</v>
      </c>
      <c r="M53" s="520">
        <f>M51-M52</f>
        <v>66256771.75152317</v>
      </c>
      <c r="P53" s="484"/>
    </row>
    <row r="54" spans="1:16" ht="12.75">
      <c r="A54" s="37">
        <v>40</v>
      </c>
      <c r="B54" s="25" t="s">
        <v>526</v>
      </c>
      <c r="C54" s="25"/>
      <c r="D54" s="48"/>
      <c r="E54" s="48"/>
      <c r="F54" s="48" t="s">
        <v>0</v>
      </c>
      <c r="G54" s="48"/>
      <c r="P54" s="484"/>
    </row>
    <row r="55" spans="1:16" ht="12.75">
      <c r="A55" s="37">
        <v>41</v>
      </c>
      <c r="B55" s="60" t="s">
        <v>528</v>
      </c>
      <c r="C55" s="40">
        <v>5564169426.810254</v>
      </c>
      <c r="D55" s="40">
        <f>+'Summary Indiv Adj'!AZ57</f>
        <v>303761346.44978</v>
      </c>
      <c r="E55" s="51">
        <f aca="true" t="shared" si="2" ref="E55:E61">+C55+D55</f>
        <v>5867930773.260035</v>
      </c>
      <c r="F55" s="61"/>
      <c r="L55" t="s">
        <v>615</v>
      </c>
      <c r="M55">
        <v>0.6213371</v>
      </c>
      <c r="P55" s="484"/>
    </row>
    <row r="56" spans="1:16" ht="12.75">
      <c r="A56" s="37">
        <v>42</v>
      </c>
      <c r="B56" s="60" t="s">
        <v>530</v>
      </c>
      <c r="C56" s="62">
        <v>-2277237104.224495</v>
      </c>
      <c r="D56" s="43">
        <f>+'Summary Indiv Adj'!AZ58</f>
        <v>-142859152.28716296</v>
      </c>
      <c r="E56" s="53">
        <f t="shared" si="2"/>
        <v>-2420096256.5116577</v>
      </c>
      <c r="F56" s="61"/>
      <c r="P56" s="484"/>
    </row>
    <row r="57" spans="1:16" ht="12.75">
      <c r="A57" s="37">
        <v>43</v>
      </c>
      <c r="B57" s="25" t="s">
        <v>532</v>
      </c>
      <c r="C57" s="62">
        <v>313780159</v>
      </c>
      <c r="D57" s="43">
        <f>+'Summary Indiv Adj'!AZ59</f>
        <v>-67581957.3824294</v>
      </c>
      <c r="E57" s="53">
        <f t="shared" si="2"/>
        <v>246198201.61757058</v>
      </c>
      <c r="F57" s="53"/>
      <c r="L57" t="s">
        <v>619</v>
      </c>
      <c r="M57" s="520">
        <f>M53/M55</f>
        <v>106635788.77154313</v>
      </c>
      <c r="P57" s="484"/>
    </row>
    <row r="58" spans="1:16" ht="12.75">
      <c r="A58" s="37">
        <v>44</v>
      </c>
      <c r="B58" s="25" t="s">
        <v>534</v>
      </c>
      <c r="C58" s="62">
        <v>-432609628.69429165</v>
      </c>
      <c r="D58" s="43">
        <f>+'Summary Indiv Adj'!AZ60</f>
        <v>-13806606.329999998</v>
      </c>
      <c r="E58" s="53">
        <f t="shared" si="2"/>
        <v>-446416235.02429163</v>
      </c>
      <c r="F58" s="53"/>
      <c r="M58" s="553">
        <v>340165</v>
      </c>
      <c r="P58" s="484"/>
    </row>
    <row r="59" spans="1:16" ht="12.75">
      <c r="A59" s="37">
        <v>45</v>
      </c>
      <c r="B59" s="25" t="s">
        <v>536</v>
      </c>
      <c r="C59" s="62">
        <v>95445435</v>
      </c>
      <c r="D59" s="43">
        <f>+'Summary Indiv Adj'!AZ61</f>
        <v>-93766423</v>
      </c>
      <c r="E59" s="53">
        <f t="shared" si="2"/>
        <v>1679012</v>
      </c>
      <c r="F59" s="53"/>
      <c r="L59" t="s">
        <v>626</v>
      </c>
      <c r="M59" s="520">
        <f>M57-M58</f>
        <v>106295623.77154313</v>
      </c>
      <c r="P59" s="484"/>
    </row>
    <row r="60" spans="1:16" ht="12.75">
      <c r="A60" s="37">
        <v>46</v>
      </c>
      <c r="B60" s="25" t="s">
        <v>538</v>
      </c>
      <c r="C60" s="62">
        <v>-73781988.45625</v>
      </c>
      <c r="D60" s="43">
        <v>0</v>
      </c>
      <c r="E60" s="45">
        <f t="shared" si="2"/>
        <v>-73781988.45625</v>
      </c>
      <c r="F60" s="53"/>
      <c r="P60" s="484"/>
    </row>
    <row r="61" spans="1:16" ht="13.5" thickBot="1">
      <c r="A61" s="37">
        <v>47</v>
      </c>
      <c r="B61" s="25" t="s">
        <v>540</v>
      </c>
      <c r="C61" s="69">
        <f>SUM(C55:C60)</f>
        <v>3189766299.4352174</v>
      </c>
      <c r="D61" s="69">
        <f>SUM(D55:D60)</f>
        <v>-14252792.549812376</v>
      </c>
      <c r="E61" s="462">
        <f t="shared" si="2"/>
        <v>3175513506.885405</v>
      </c>
      <c r="F61" s="64"/>
      <c r="G61" s="48"/>
      <c r="P61" s="484"/>
    </row>
    <row r="62" spans="1:16" ht="13.5" thickTop="1">
      <c r="A62" s="65"/>
      <c r="B62" s="65"/>
      <c r="C62" s="65"/>
      <c r="D62" s="65"/>
      <c r="E62" s="65"/>
      <c r="F62" s="66"/>
      <c r="G62" s="66"/>
      <c r="P62" s="484"/>
    </row>
  </sheetData>
  <sheetProtection/>
  <mergeCells count="4">
    <mergeCell ref="F3:G3"/>
    <mergeCell ref="F1:G1"/>
    <mergeCell ref="F2:G2"/>
    <mergeCell ref="F4:G4"/>
  </mergeCells>
  <printOptions/>
  <pageMargins left="0.7" right="0.7" top="0.75" bottom="0.75" header="0.3" footer="0.3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R1" sqref="AR1:BA64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7" width="20.83203125" style="0" customWidth="1"/>
    <col min="8" max="8" width="24.33203125" style="0" customWidth="1"/>
    <col min="9" max="11" width="20.83203125" style="0" customWidth="1"/>
    <col min="12" max="12" width="7.83203125" style="0" customWidth="1"/>
    <col min="13" max="13" width="43" style="0" customWidth="1"/>
    <col min="14" max="18" width="20.83203125" style="0" customWidth="1"/>
    <col min="19" max="19" width="23.83203125" style="0" customWidth="1"/>
    <col min="20" max="22" width="20.83203125" style="0" customWidth="1"/>
    <col min="23" max="23" width="6.83203125" style="0" customWidth="1"/>
    <col min="24" max="24" width="42.83203125" style="0" customWidth="1"/>
    <col min="25" max="25" width="22.66015625" style="0" customWidth="1"/>
    <col min="26" max="32" width="20.83203125" style="0" customWidth="1"/>
    <col min="33" max="33" width="6.83203125" style="0" customWidth="1"/>
    <col min="34" max="34" width="42.83203125" style="0" customWidth="1"/>
    <col min="35" max="43" width="20.83203125" style="0" customWidth="1"/>
    <col min="44" max="44" width="6.83203125" style="0" customWidth="1"/>
    <col min="45" max="45" width="72.66015625" style="0" customWidth="1"/>
    <col min="46" max="49" width="20.83203125" style="0" customWidth="1"/>
    <col min="50" max="50" width="20.83203125" style="0" hidden="1" customWidth="1"/>
    <col min="51" max="58" width="20.83203125" style="0" customWidth="1"/>
  </cols>
  <sheetData>
    <row r="1" spans="1:58" ht="12.75">
      <c r="A1" s="24"/>
      <c r="B1" s="25"/>
      <c r="C1" s="25"/>
      <c r="D1" s="25"/>
      <c r="E1" s="25"/>
      <c r="F1" s="25"/>
      <c r="G1" s="25"/>
      <c r="H1" s="25"/>
      <c r="I1" s="25"/>
      <c r="J1" s="591" t="s">
        <v>638</v>
      </c>
      <c r="K1" s="591"/>
      <c r="L1" s="24"/>
      <c r="M1" s="25"/>
      <c r="N1" s="25"/>
      <c r="O1" s="25"/>
      <c r="P1" s="25"/>
      <c r="Q1" s="25"/>
      <c r="R1" s="25"/>
      <c r="S1" s="25"/>
      <c r="T1" s="25"/>
      <c r="U1" s="591" t="s">
        <v>638</v>
      </c>
      <c r="V1" s="591"/>
      <c r="W1" s="24"/>
      <c r="X1" s="25"/>
      <c r="Y1" s="25"/>
      <c r="Z1" s="25"/>
      <c r="AA1" s="25"/>
      <c r="AB1" s="25"/>
      <c r="AC1" s="25"/>
      <c r="AD1" s="25"/>
      <c r="AE1" s="591" t="s">
        <v>638</v>
      </c>
      <c r="AF1" s="591"/>
      <c r="AG1" s="24"/>
      <c r="AH1" s="25"/>
      <c r="AI1" s="25"/>
      <c r="AJ1" s="25"/>
      <c r="AK1" s="25"/>
      <c r="AL1" s="25"/>
      <c r="AM1" s="25"/>
      <c r="AN1" s="25"/>
      <c r="AO1" s="25"/>
      <c r="AP1" s="591" t="s">
        <v>638</v>
      </c>
      <c r="AQ1" s="591"/>
      <c r="AR1" s="24"/>
      <c r="AS1" s="25"/>
      <c r="AT1" s="25"/>
      <c r="AU1" s="25"/>
      <c r="AV1" s="25"/>
      <c r="AW1" s="25"/>
      <c r="AX1" s="25"/>
      <c r="AY1" s="25"/>
      <c r="AZ1" s="591" t="s">
        <v>638</v>
      </c>
      <c r="BA1" s="591"/>
      <c r="BB1" s="25"/>
      <c r="BC1" s="25"/>
      <c r="BD1" s="25"/>
      <c r="BE1" s="25"/>
      <c r="BF1" s="25"/>
    </row>
    <row r="2" spans="1:58" ht="12.75">
      <c r="A2" s="24"/>
      <c r="B2" s="25"/>
      <c r="C2" s="25"/>
      <c r="D2" s="25"/>
      <c r="E2" s="25"/>
      <c r="F2" s="25"/>
      <c r="G2" s="25"/>
      <c r="H2" s="25"/>
      <c r="I2" s="25"/>
      <c r="J2" s="591" t="s">
        <v>684</v>
      </c>
      <c r="K2" s="591"/>
      <c r="L2" s="24"/>
      <c r="M2" s="25"/>
      <c r="N2" s="25"/>
      <c r="O2" s="25"/>
      <c r="P2" s="25"/>
      <c r="Q2" s="25"/>
      <c r="R2" s="25"/>
      <c r="S2" s="25"/>
      <c r="T2" s="25"/>
      <c r="U2" s="591" t="s">
        <v>684</v>
      </c>
      <c r="V2" s="591"/>
      <c r="W2" s="24"/>
      <c r="X2" s="25"/>
      <c r="Y2" s="25"/>
      <c r="Z2" s="25"/>
      <c r="AA2" s="25"/>
      <c r="AB2" s="25"/>
      <c r="AC2" s="25"/>
      <c r="AD2" s="25"/>
      <c r="AE2" s="591" t="s">
        <v>684</v>
      </c>
      <c r="AF2" s="591"/>
      <c r="AG2" s="24"/>
      <c r="AH2" s="25"/>
      <c r="AI2" s="25"/>
      <c r="AJ2" s="25"/>
      <c r="AK2" s="25"/>
      <c r="AL2" s="25"/>
      <c r="AM2" s="25"/>
      <c r="AN2" s="25"/>
      <c r="AO2" s="25"/>
      <c r="AP2" s="591" t="s">
        <v>684</v>
      </c>
      <c r="AQ2" s="591"/>
      <c r="AR2" s="24"/>
      <c r="AS2" s="25"/>
      <c r="AT2" s="25"/>
      <c r="AU2" s="25"/>
      <c r="AV2" s="25"/>
      <c r="AW2" s="25"/>
      <c r="AX2" s="25"/>
      <c r="AY2" s="25"/>
      <c r="AZ2" s="591" t="s">
        <v>684</v>
      </c>
      <c r="BA2" s="591"/>
      <c r="BB2" s="25"/>
      <c r="BC2" s="25"/>
      <c r="BD2" s="25"/>
      <c r="BE2" s="25"/>
      <c r="BF2" s="25"/>
    </row>
    <row r="3" spans="1:58" ht="12.75">
      <c r="A3" s="24"/>
      <c r="B3" s="25"/>
      <c r="C3" s="25"/>
      <c r="D3" s="25"/>
      <c r="E3" s="25"/>
      <c r="F3" s="25"/>
      <c r="G3" s="25"/>
      <c r="H3" s="25"/>
      <c r="I3" s="25"/>
      <c r="J3" s="591" t="s">
        <v>690</v>
      </c>
      <c r="K3" s="591"/>
      <c r="L3" s="24"/>
      <c r="M3" s="25"/>
      <c r="N3" s="25"/>
      <c r="O3" s="25"/>
      <c r="P3" s="25"/>
      <c r="Q3" s="25"/>
      <c r="R3" s="25"/>
      <c r="S3" s="25"/>
      <c r="T3" s="25"/>
      <c r="U3" s="591" t="s">
        <v>691</v>
      </c>
      <c r="V3" s="591"/>
      <c r="W3" s="24"/>
      <c r="X3" s="25"/>
      <c r="Y3" s="25"/>
      <c r="Z3" s="25"/>
      <c r="AA3" s="25"/>
      <c r="AB3" s="25"/>
      <c r="AC3" s="25"/>
      <c r="AD3" s="25"/>
      <c r="AE3" s="591" t="s">
        <v>692</v>
      </c>
      <c r="AF3" s="591"/>
      <c r="AG3" s="24"/>
      <c r="AH3" s="25"/>
      <c r="AI3" s="25"/>
      <c r="AJ3" s="25"/>
      <c r="AK3" s="25"/>
      <c r="AL3" s="25"/>
      <c r="AM3" s="25"/>
      <c r="AN3" s="25"/>
      <c r="AO3" s="25"/>
      <c r="AP3" s="591" t="s">
        <v>693</v>
      </c>
      <c r="AQ3" s="591"/>
      <c r="AR3" s="24"/>
      <c r="AS3" s="25"/>
      <c r="AT3" s="25"/>
      <c r="AU3" s="25"/>
      <c r="AV3" s="25"/>
      <c r="AW3" s="25"/>
      <c r="AX3" s="25"/>
      <c r="AY3" s="25"/>
      <c r="AZ3" s="591" t="s">
        <v>694</v>
      </c>
      <c r="BA3" s="591"/>
      <c r="BB3" s="25"/>
      <c r="BC3" s="25"/>
      <c r="BD3" s="25"/>
      <c r="BE3" s="25"/>
      <c r="BF3" s="25"/>
    </row>
    <row r="4" spans="1:53" ht="12.75">
      <c r="A4" s="24"/>
      <c r="B4" s="25"/>
      <c r="C4" s="25"/>
      <c r="D4" s="18"/>
      <c r="E4" s="18"/>
      <c r="F4" s="18"/>
      <c r="G4" s="18"/>
      <c r="H4" s="18"/>
      <c r="I4" s="18"/>
      <c r="J4" s="591" t="s">
        <v>640</v>
      </c>
      <c r="K4" s="591"/>
      <c r="L4" s="18"/>
      <c r="M4" s="18"/>
      <c r="N4" s="18"/>
      <c r="O4" s="18"/>
      <c r="P4" s="18"/>
      <c r="Q4" s="18"/>
      <c r="R4" s="18"/>
      <c r="S4" s="18"/>
      <c r="T4" s="18"/>
      <c r="U4" s="591" t="s">
        <v>641</v>
      </c>
      <c r="V4" s="591"/>
      <c r="W4" s="18"/>
      <c r="X4" s="18"/>
      <c r="Y4" s="18"/>
      <c r="Z4" s="18"/>
      <c r="AA4" s="18"/>
      <c r="AB4" s="18"/>
      <c r="AC4" s="18"/>
      <c r="AD4" s="18"/>
      <c r="AE4" s="591" t="s">
        <v>644</v>
      </c>
      <c r="AF4" s="591"/>
      <c r="AG4" s="24"/>
      <c r="AH4" s="18"/>
      <c r="AI4" s="18"/>
      <c r="AJ4" s="18"/>
      <c r="AK4" s="18"/>
      <c r="AL4" s="18"/>
      <c r="AM4" s="18"/>
      <c r="AN4" s="18"/>
      <c r="AO4" s="18"/>
      <c r="AP4" s="591" t="s">
        <v>643</v>
      </c>
      <c r="AQ4" s="591"/>
      <c r="AR4" s="65"/>
      <c r="AS4" s="65"/>
      <c r="AZ4" s="591" t="s">
        <v>642</v>
      </c>
      <c r="BA4" s="591"/>
    </row>
    <row r="5" spans="1:45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18"/>
      <c r="L5" s="24"/>
      <c r="M5" s="24"/>
      <c r="N5" s="24"/>
      <c r="O5" s="24"/>
      <c r="P5" s="24"/>
      <c r="Q5" s="24"/>
      <c r="R5" s="24"/>
      <c r="S5" s="24"/>
      <c r="T5" s="24"/>
      <c r="U5" s="591"/>
      <c r="V5" s="591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5"/>
      <c r="AR5" s="65"/>
      <c r="AS5" s="65"/>
    </row>
    <row r="6" spans="1:58" ht="12.75">
      <c r="A6" s="29" t="s">
        <v>1</v>
      </c>
      <c r="B6" s="70"/>
      <c r="C6" s="70"/>
      <c r="D6" s="28"/>
      <c r="E6" s="28"/>
      <c r="F6" s="70"/>
      <c r="G6" s="70"/>
      <c r="H6" s="70"/>
      <c r="I6" s="70"/>
      <c r="J6" s="70"/>
      <c r="K6" s="70"/>
      <c r="L6" s="592" t="s">
        <v>1</v>
      </c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29" t="s">
        <v>1</v>
      </c>
      <c r="X6" s="70"/>
      <c r="Y6" s="70"/>
      <c r="Z6" s="70"/>
      <c r="AA6" s="70"/>
      <c r="AB6" s="70"/>
      <c r="AC6" s="70"/>
      <c r="AD6" s="70"/>
      <c r="AE6" s="70"/>
      <c r="AF6" s="70"/>
      <c r="AG6" s="29" t="s">
        <v>1</v>
      </c>
      <c r="AH6" s="70"/>
      <c r="AI6" s="70"/>
      <c r="AJ6" s="70"/>
      <c r="AK6" s="70"/>
      <c r="AL6" s="70"/>
      <c r="AM6" s="70"/>
      <c r="AN6" s="70"/>
      <c r="AO6" s="70"/>
      <c r="AP6" s="70"/>
      <c r="AQ6" s="25"/>
      <c r="AR6" s="592" t="s">
        <v>1</v>
      </c>
      <c r="AS6" s="592"/>
      <c r="AT6" s="592"/>
      <c r="AU6" s="592"/>
      <c r="AV6" s="592"/>
      <c r="AW6" s="592"/>
      <c r="AX6" s="592"/>
      <c r="AY6" s="592"/>
      <c r="AZ6" s="592"/>
      <c r="BA6" s="592"/>
      <c r="BB6" s="102"/>
      <c r="BC6" s="70"/>
      <c r="BD6" s="70"/>
      <c r="BE6" s="70"/>
      <c r="BF6" s="70"/>
    </row>
    <row r="7" spans="1:58" ht="12.75">
      <c r="A7" s="29" t="s">
        <v>37</v>
      </c>
      <c r="B7" s="70"/>
      <c r="C7" s="70"/>
      <c r="D7" s="28"/>
      <c r="E7" s="28"/>
      <c r="F7" s="70"/>
      <c r="G7" s="70"/>
      <c r="H7" s="70"/>
      <c r="I7" s="70"/>
      <c r="J7" s="70"/>
      <c r="K7" s="70"/>
      <c r="L7" s="29" t="s">
        <v>37</v>
      </c>
      <c r="M7" s="70"/>
      <c r="N7" s="70"/>
      <c r="O7" s="70"/>
      <c r="P7" s="70"/>
      <c r="Q7" s="70"/>
      <c r="R7" s="70"/>
      <c r="S7" s="70"/>
      <c r="T7" s="70"/>
      <c r="U7" s="70"/>
      <c r="V7" s="70"/>
      <c r="W7" s="29" t="s">
        <v>37</v>
      </c>
      <c r="X7" s="70"/>
      <c r="Y7" s="70"/>
      <c r="Z7" s="70"/>
      <c r="AA7" s="70"/>
      <c r="AB7" s="70"/>
      <c r="AC7" s="70"/>
      <c r="AD7" s="70"/>
      <c r="AE7" s="70"/>
      <c r="AF7" s="70"/>
      <c r="AG7" s="29" t="s">
        <v>37</v>
      </c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592" t="s">
        <v>37</v>
      </c>
      <c r="AS7" s="592"/>
      <c r="AT7" s="592"/>
      <c r="AU7" s="592"/>
      <c r="AV7" s="592"/>
      <c r="AW7" s="592"/>
      <c r="AX7" s="592"/>
      <c r="AY7" s="592"/>
      <c r="AZ7" s="592"/>
      <c r="BA7" s="592"/>
      <c r="BB7" s="102"/>
      <c r="BC7" s="70"/>
      <c r="BD7" s="70"/>
      <c r="BE7" s="70"/>
      <c r="BF7" s="70"/>
    </row>
    <row r="8" spans="1:58" ht="12.75">
      <c r="A8" s="28" t="s">
        <v>38</v>
      </c>
      <c r="B8" s="70"/>
      <c r="C8" s="70"/>
      <c r="D8" s="28"/>
      <c r="E8" s="28"/>
      <c r="F8" s="70"/>
      <c r="G8" s="70"/>
      <c r="H8" s="70"/>
      <c r="I8" s="70"/>
      <c r="J8" s="70"/>
      <c r="K8" s="70"/>
      <c r="L8" s="28" t="s">
        <v>38</v>
      </c>
      <c r="M8" s="70"/>
      <c r="N8" s="70"/>
      <c r="O8" s="70"/>
      <c r="P8" s="70"/>
      <c r="Q8" s="70"/>
      <c r="R8" s="70"/>
      <c r="S8" s="70"/>
      <c r="T8" s="70"/>
      <c r="U8" s="70"/>
      <c r="V8" s="70"/>
      <c r="W8" s="28" t="s">
        <v>38</v>
      </c>
      <c r="X8" s="70"/>
      <c r="Y8" s="70"/>
      <c r="Z8" s="70"/>
      <c r="AA8" s="70"/>
      <c r="AB8" s="70"/>
      <c r="AC8" s="70"/>
      <c r="AD8" s="70"/>
      <c r="AE8" s="70"/>
      <c r="AF8" s="70"/>
      <c r="AG8" s="28" t="s">
        <v>38</v>
      </c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593" t="s">
        <v>38</v>
      </c>
      <c r="AS8" s="593"/>
      <c r="AT8" s="593"/>
      <c r="AU8" s="593"/>
      <c r="AV8" s="593"/>
      <c r="AW8" s="593"/>
      <c r="AX8" s="593"/>
      <c r="AY8" s="593"/>
      <c r="AZ8" s="593"/>
      <c r="BA8" s="593"/>
      <c r="BB8" s="24"/>
      <c r="BC8" s="70"/>
      <c r="BD8" s="70"/>
      <c r="BE8" s="70"/>
      <c r="BF8" s="70"/>
    </row>
    <row r="9" spans="1:58" ht="12.75">
      <c r="A9" s="29" t="s">
        <v>41</v>
      </c>
      <c r="B9" s="70"/>
      <c r="C9" s="70"/>
      <c r="D9" s="28"/>
      <c r="E9" s="28"/>
      <c r="F9" s="70"/>
      <c r="G9" s="70"/>
      <c r="H9" s="70"/>
      <c r="I9" s="70"/>
      <c r="J9" s="70"/>
      <c r="K9" s="70"/>
      <c r="L9" s="29" t="s">
        <v>41</v>
      </c>
      <c r="M9" s="70"/>
      <c r="N9" s="70"/>
      <c r="O9" s="70"/>
      <c r="P9" s="70"/>
      <c r="Q9" s="70"/>
      <c r="R9" s="70"/>
      <c r="S9" s="70"/>
      <c r="T9" s="70"/>
      <c r="U9" s="70"/>
      <c r="V9" s="70"/>
      <c r="W9" s="29" t="s">
        <v>41</v>
      </c>
      <c r="X9" s="70"/>
      <c r="Y9" s="70"/>
      <c r="Z9" s="70"/>
      <c r="AA9" s="70"/>
      <c r="AB9" s="70"/>
      <c r="AC9" s="70"/>
      <c r="AD9" s="70"/>
      <c r="AE9" s="70"/>
      <c r="AF9" s="70"/>
      <c r="AG9" s="29" t="s">
        <v>41</v>
      </c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592" t="s">
        <v>41</v>
      </c>
      <c r="AS9" s="592"/>
      <c r="AT9" s="592"/>
      <c r="AU9" s="592"/>
      <c r="AV9" s="592"/>
      <c r="AW9" s="592"/>
      <c r="AX9" s="592"/>
      <c r="AY9" s="592"/>
      <c r="AZ9" s="592"/>
      <c r="BA9" s="592"/>
      <c r="BB9" s="102"/>
      <c r="BC9" s="70"/>
      <c r="BD9" s="70"/>
      <c r="BE9" s="70"/>
      <c r="BF9" s="70"/>
    </row>
    <row r="10" spans="1:58" ht="12.75">
      <c r="A10" s="71"/>
      <c r="B10" s="24"/>
      <c r="C10" s="34"/>
      <c r="D10" s="37"/>
      <c r="E10" s="34"/>
      <c r="F10" s="33"/>
      <c r="G10" s="34"/>
      <c r="H10" s="33"/>
      <c r="I10" s="33"/>
      <c r="J10" s="33"/>
      <c r="K10" s="33"/>
      <c r="L10" s="72"/>
      <c r="M10" s="32"/>
      <c r="N10" s="33"/>
      <c r="O10" s="33"/>
      <c r="P10" s="33"/>
      <c r="Q10" s="33"/>
      <c r="R10" s="33"/>
      <c r="S10" s="33"/>
      <c r="T10" s="33"/>
      <c r="U10" s="33"/>
      <c r="V10" s="33"/>
      <c r="W10" s="72"/>
      <c r="X10" s="32"/>
      <c r="Y10" s="34"/>
      <c r="Z10" s="34"/>
      <c r="AA10" s="34"/>
      <c r="AB10" s="34"/>
      <c r="AC10" s="34"/>
      <c r="AD10" s="34"/>
      <c r="AE10" s="34"/>
      <c r="AF10" s="34"/>
      <c r="AG10" s="72"/>
      <c r="AH10" s="32"/>
      <c r="AI10" s="34"/>
      <c r="AJ10" s="34"/>
      <c r="AK10" s="34"/>
      <c r="AL10" s="34"/>
      <c r="AM10" s="34"/>
      <c r="AN10" s="34"/>
      <c r="AO10" s="34"/>
      <c r="AP10" s="34"/>
      <c r="AR10" s="72"/>
      <c r="AS10" s="552"/>
      <c r="AT10" s="552"/>
      <c r="AU10" s="552"/>
      <c r="AV10" s="552"/>
      <c r="AW10" s="552"/>
      <c r="AX10" s="552"/>
      <c r="AY10" s="552"/>
      <c r="AZ10" s="552"/>
      <c r="BA10" s="552"/>
      <c r="BB10" s="552"/>
      <c r="BC10" s="34"/>
      <c r="BD10" s="34"/>
      <c r="BE10" s="34"/>
      <c r="BF10" s="34"/>
    </row>
    <row r="11" spans="1:58" ht="12.75">
      <c r="A11" s="73"/>
      <c r="B11" s="24"/>
      <c r="C11" s="34"/>
      <c r="D11" s="34"/>
      <c r="E11" s="34"/>
      <c r="F11" s="18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72"/>
      <c r="AH11" s="74"/>
      <c r="AI11" s="34"/>
      <c r="AJ11" s="34"/>
      <c r="AK11" s="74"/>
      <c r="AL11" s="74"/>
      <c r="AM11" s="74"/>
      <c r="AN11" s="74"/>
      <c r="AO11" s="74"/>
      <c r="AP11" s="74"/>
      <c r="AR11" s="72"/>
      <c r="AS11" s="552"/>
      <c r="AT11" s="552"/>
      <c r="AU11" s="552"/>
      <c r="AV11" s="552"/>
      <c r="AW11" s="552"/>
      <c r="AX11" s="552"/>
      <c r="AY11" s="552"/>
      <c r="AZ11" s="552"/>
      <c r="BA11" s="552"/>
      <c r="BB11" s="552"/>
      <c r="BC11" s="74"/>
      <c r="BD11" s="74"/>
      <c r="BE11" s="74"/>
      <c r="BF11" s="74"/>
    </row>
    <row r="12" spans="1:58" ht="12.75">
      <c r="A12" s="73"/>
      <c r="B12" s="24"/>
      <c r="C12" s="34"/>
      <c r="D12" s="34"/>
      <c r="E12" s="34"/>
      <c r="F12" s="34"/>
      <c r="G12" s="34"/>
      <c r="H12" s="34"/>
      <c r="I12" s="34"/>
      <c r="J12" s="3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34"/>
      <c r="Z12" s="34"/>
      <c r="AA12" s="34"/>
      <c r="AB12" s="34"/>
      <c r="AC12" s="34"/>
      <c r="AD12" s="34"/>
      <c r="AE12" s="34"/>
      <c r="AF12" s="34"/>
      <c r="AG12" s="72"/>
      <c r="AH12" s="74"/>
      <c r="AI12" s="34"/>
      <c r="AJ12" s="34"/>
      <c r="AK12" s="34"/>
      <c r="AL12" s="34"/>
      <c r="AM12" s="34"/>
      <c r="AN12" s="34"/>
      <c r="AO12" s="34"/>
      <c r="AP12" s="34"/>
      <c r="AR12" s="72"/>
      <c r="AS12" s="7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</row>
    <row r="13" spans="1:58" ht="12.75">
      <c r="A13" s="73"/>
      <c r="B13" s="24"/>
      <c r="C13" s="24"/>
      <c r="D13" s="34" t="s">
        <v>76</v>
      </c>
      <c r="E13" s="34" t="s">
        <v>64</v>
      </c>
      <c r="F13" s="34" t="s">
        <v>77</v>
      </c>
      <c r="G13" s="34" t="s">
        <v>78</v>
      </c>
      <c r="H13" s="34" t="s">
        <v>79</v>
      </c>
      <c r="I13" s="34" t="s">
        <v>80</v>
      </c>
      <c r="J13" s="34" t="s">
        <v>81</v>
      </c>
      <c r="K13" s="34"/>
      <c r="L13" s="34"/>
      <c r="M13" s="34"/>
      <c r="N13" s="34"/>
      <c r="O13" s="34"/>
      <c r="P13" s="34" t="s">
        <v>82</v>
      </c>
      <c r="Q13" s="34" t="s">
        <v>83</v>
      </c>
      <c r="R13" s="34" t="s">
        <v>84</v>
      </c>
      <c r="S13" s="34" t="s">
        <v>85</v>
      </c>
      <c r="T13" s="34" t="s">
        <v>86</v>
      </c>
      <c r="U13" s="34" t="s">
        <v>87</v>
      </c>
      <c r="V13" s="34" t="s">
        <v>88</v>
      </c>
      <c r="W13" s="75"/>
      <c r="X13" s="75"/>
      <c r="Y13" s="34" t="s">
        <v>89</v>
      </c>
      <c r="Z13" s="34" t="s">
        <v>90</v>
      </c>
      <c r="AA13" s="34" t="s">
        <v>22</v>
      </c>
      <c r="AB13" s="34" t="s">
        <v>91</v>
      </c>
      <c r="AC13" s="34" t="s">
        <v>92</v>
      </c>
      <c r="AD13" s="34" t="s">
        <v>93</v>
      </c>
      <c r="AE13" s="34" t="s">
        <v>94</v>
      </c>
      <c r="AF13" s="34" t="s">
        <v>95</v>
      </c>
      <c r="AG13" s="34"/>
      <c r="AH13" s="34"/>
      <c r="AI13" s="34" t="s">
        <v>96</v>
      </c>
      <c r="AJ13" s="34" t="s">
        <v>97</v>
      </c>
      <c r="AK13" s="34" t="s">
        <v>98</v>
      </c>
      <c r="AL13" s="34" t="s">
        <v>99</v>
      </c>
      <c r="AM13" s="34" t="s">
        <v>100</v>
      </c>
      <c r="AN13" s="34" t="s">
        <v>101</v>
      </c>
      <c r="AO13" s="34" t="s">
        <v>102</v>
      </c>
      <c r="AP13" s="34" t="s">
        <v>103</v>
      </c>
      <c r="AR13" s="34"/>
      <c r="AS13" s="34"/>
      <c r="AT13" s="34" t="s">
        <v>104</v>
      </c>
      <c r="AU13" s="34" t="s">
        <v>53</v>
      </c>
      <c r="AV13" s="34" t="s">
        <v>583</v>
      </c>
      <c r="AW13" s="34" t="s">
        <v>606</v>
      </c>
      <c r="AX13" s="34" t="s">
        <v>33</v>
      </c>
      <c r="AY13" s="34" t="s">
        <v>631</v>
      </c>
      <c r="AZ13" s="34" t="s">
        <v>72</v>
      </c>
      <c r="BA13" s="34" t="s">
        <v>46</v>
      </c>
      <c r="BB13" s="74"/>
      <c r="BC13" s="74"/>
      <c r="BD13" s="74"/>
      <c r="BE13" s="74"/>
      <c r="BF13" s="74"/>
    </row>
    <row r="14" spans="1:58" ht="25.5">
      <c r="A14" s="76" t="s">
        <v>43</v>
      </c>
      <c r="B14" s="24"/>
      <c r="C14" s="34" t="s">
        <v>145</v>
      </c>
      <c r="D14" s="34" t="s">
        <v>146</v>
      </c>
      <c r="E14" s="34" t="s">
        <v>147</v>
      </c>
      <c r="F14" s="34" t="s">
        <v>148</v>
      </c>
      <c r="G14" s="77" t="s">
        <v>149</v>
      </c>
      <c r="H14" s="77" t="s">
        <v>150</v>
      </c>
      <c r="I14" s="77" t="s">
        <v>151</v>
      </c>
      <c r="J14" s="34" t="s">
        <v>152</v>
      </c>
      <c r="K14" s="34" t="s">
        <v>10</v>
      </c>
      <c r="L14" s="76" t="s">
        <v>43</v>
      </c>
      <c r="M14" s="24"/>
      <c r="N14" s="34" t="s">
        <v>11</v>
      </c>
      <c r="O14" s="34" t="s">
        <v>12</v>
      </c>
      <c r="P14" s="34" t="s">
        <v>153</v>
      </c>
      <c r="Q14" s="34" t="s">
        <v>154</v>
      </c>
      <c r="R14" s="34" t="s">
        <v>155</v>
      </c>
      <c r="S14" s="34" t="s">
        <v>156</v>
      </c>
      <c r="T14" s="34" t="s">
        <v>157</v>
      </c>
      <c r="U14" s="34" t="s">
        <v>158</v>
      </c>
      <c r="V14" s="34" t="s">
        <v>159</v>
      </c>
      <c r="W14" s="76" t="s">
        <v>43</v>
      </c>
      <c r="X14" s="24"/>
      <c r="Y14" s="77" t="s">
        <v>160</v>
      </c>
      <c r="Z14" s="77" t="s">
        <v>161</v>
      </c>
      <c r="AA14" s="77"/>
      <c r="AB14" s="77" t="s">
        <v>162</v>
      </c>
      <c r="AC14" s="77" t="s">
        <v>163</v>
      </c>
      <c r="AD14" s="77" t="s">
        <v>164</v>
      </c>
      <c r="AE14" s="77" t="s">
        <v>165</v>
      </c>
      <c r="AF14" s="77" t="s">
        <v>44</v>
      </c>
      <c r="AG14" s="76" t="s">
        <v>43</v>
      </c>
      <c r="AH14" s="24"/>
      <c r="AI14" s="77" t="s">
        <v>165</v>
      </c>
      <c r="AJ14" s="77" t="s">
        <v>159</v>
      </c>
      <c r="AK14" s="77" t="s">
        <v>166</v>
      </c>
      <c r="AL14" s="77" t="s">
        <v>167</v>
      </c>
      <c r="AM14" s="77" t="s">
        <v>168</v>
      </c>
      <c r="AN14" s="77" t="s">
        <v>169</v>
      </c>
      <c r="AO14" s="77" t="s">
        <v>170</v>
      </c>
      <c r="AP14" s="77" t="s">
        <v>171</v>
      </c>
      <c r="AR14" s="76" t="s">
        <v>43</v>
      </c>
      <c r="AS14" s="24"/>
      <c r="AT14" s="77" t="s">
        <v>172</v>
      </c>
      <c r="AU14" s="77" t="s">
        <v>57</v>
      </c>
      <c r="AV14" s="77" t="s">
        <v>584</v>
      </c>
      <c r="AW14" s="77" t="s">
        <v>607</v>
      </c>
      <c r="AX14" s="77" t="s">
        <v>608</v>
      </c>
      <c r="AY14" s="77" t="s">
        <v>632</v>
      </c>
      <c r="AZ14" s="77" t="s">
        <v>173</v>
      </c>
      <c r="BA14" s="77" t="s">
        <v>174</v>
      </c>
      <c r="BB14" s="74"/>
      <c r="BC14" s="74"/>
      <c r="BD14" s="74"/>
      <c r="BE14" s="74"/>
      <c r="BF14" s="74"/>
    </row>
    <row r="15" spans="1:58" ht="12.75">
      <c r="A15" s="76" t="s">
        <v>55</v>
      </c>
      <c r="B15" s="24"/>
      <c r="C15" s="34" t="s">
        <v>202</v>
      </c>
      <c r="D15" s="78">
        <v>11.01</v>
      </c>
      <c r="E15" s="78">
        <v>11.02</v>
      </c>
      <c r="F15" s="78">
        <v>11.03</v>
      </c>
      <c r="G15" s="78">
        <v>10.04</v>
      </c>
      <c r="H15" s="78">
        <v>11.05</v>
      </c>
      <c r="I15" s="78">
        <v>11.06</v>
      </c>
      <c r="J15" s="78">
        <v>11.07</v>
      </c>
      <c r="K15" s="78">
        <v>11.08</v>
      </c>
      <c r="L15" s="76" t="s">
        <v>55</v>
      </c>
      <c r="M15" s="24"/>
      <c r="N15" s="78">
        <v>11.09</v>
      </c>
      <c r="O15" s="78">
        <v>11.1</v>
      </c>
      <c r="P15" s="78">
        <v>11.11</v>
      </c>
      <c r="Q15" s="78">
        <v>11.12</v>
      </c>
      <c r="R15" s="78">
        <v>11.13</v>
      </c>
      <c r="S15" s="78">
        <v>11.14</v>
      </c>
      <c r="T15" s="78">
        <v>11.15</v>
      </c>
      <c r="U15" s="78">
        <v>11.16</v>
      </c>
      <c r="V15" s="78">
        <v>11.17</v>
      </c>
      <c r="W15" s="76" t="s">
        <v>55</v>
      </c>
      <c r="X15" s="24"/>
      <c r="Y15" s="78">
        <v>11.18</v>
      </c>
      <c r="Z15" s="78">
        <v>11.19</v>
      </c>
      <c r="AA15" s="78">
        <v>11.2</v>
      </c>
      <c r="AB15" s="78">
        <v>11.21</v>
      </c>
      <c r="AC15" s="78">
        <v>11.22</v>
      </c>
      <c r="AD15" s="78">
        <v>11.23</v>
      </c>
      <c r="AE15" s="78">
        <v>11.24</v>
      </c>
      <c r="AF15" s="78">
        <v>11.25</v>
      </c>
      <c r="AG15" s="76" t="s">
        <v>55</v>
      </c>
      <c r="AH15" s="24"/>
      <c r="AI15" s="78">
        <v>11.26</v>
      </c>
      <c r="AJ15" s="78">
        <v>11.27</v>
      </c>
      <c r="AK15" s="78">
        <v>11.28</v>
      </c>
      <c r="AL15" s="78">
        <v>11.29</v>
      </c>
      <c r="AM15" s="78">
        <v>11.3</v>
      </c>
      <c r="AN15" s="78">
        <v>11.31</v>
      </c>
      <c r="AO15" s="78">
        <v>11.32</v>
      </c>
      <c r="AP15" s="78">
        <v>11.33</v>
      </c>
      <c r="AR15" s="76" t="s">
        <v>55</v>
      </c>
      <c r="AS15" s="24"/>
      <c r="AT15" s="78">
        <v>11.34</v>
      </c>
      <c r="AU15" s="78">
        <v>11.35</v>
      </c>
      <c r="AV15" s="78">
        <v>11.36</v>
      </c>
      <c r="AW15" s="78">
        <v>11.37</v>
      </c>
      <c r="AX15" s="78"/>
      <c r="AY15" s="78">
        <v>11.38</v>
      </c>
      <c r="AZ15" s="78"/>
      <c r="BA15" s="78" t="s">
        <v>203</v>
      </c>
      <c r="BB15" s="74"/>
      <c r="BC15" s="74"/>
      <c r="BD15" s="74"/>
      <c r="BE15" s="74"/>
      <c r="BF15" s="74"/>
    </row>
    <row r="16" spans="1:5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R16" s="65"/>
      <c r="AS16" s="65"/>
      <c r="AT16" s="24"/>
      <c r="AU16" s="79"/>
      <c r="AV16" s="79"/>
      <c r="AW16" s="79"/>
      <c r="AX16" s="79"/>
      <c r="AY16" s="79"/>
      <c r="AZ16" s="79"/>
    </row>
    <row r="17" spans="1:53" ht="12.75">
      <c r="A17" s="37">
        <v>1</v>
      </c>
      <c r="B17" s="39" t="s">
        <v>238</v>
      </c>
      <c r="C17" s="81"/>
      <c r="D17" s="47"/>
      <c r="E17" s="47"/>
      <c r="F17" s="47"/>
      <c r="G17" s="47"/>
      <c r="H17" s="47"/>
      <c r="I17" s="47"/>
      <c r="J17" s="47"/>
      <c r="K17" s="47"/>
      <c r="L17" s="37">
        <v>1</v>
      </c>
      <c r="M17" s="39" t="s">
        <v>238</v>
      </c>
      <c r="N17" s="47"/>
      <c r="O17" s="47"/>
      <c r="P17" s="579"/>
      <c r="Q17" s="47"/>
      <c r="R17" s="47"/>
      <c r="S17" s="47"/>
      <c r="T17" s="47"/>
      <c r="U17" s="47"/>
      <c r="V17" s="47"/>
      <c r="W17" s="37">
        <v>1</v>
      </c>
      <c r="X17" s="39" t="s">
        <v>238</v>
      </c>
      <c r="Y17" s="25"/>
      <c r="Z17" s="25"/>
      <c r="AA17" s="25"/>
      <c r="AB17" s="25"/>
      <c r="AC17" s="25"/>
      <c r="AD17" s="25"/>
      <c r="AE17" s="25"/>
      <c r="AF17" s="25"/>
      <c r="AG17" s="37">
        <v>1</v>
      </c>
      <c r="AH17" s="39" t="s">
        <v>238</v>
      </c>
      <c r="AI17" s="25"/>
      <c r="AJ17" s="25"/>
      <c r="AK17" s="25"/>
      <c r="AL17" s="25"/>
      <c r="AM17" s="25"/>
      <c r="AN17" s="25"/>
      <c r="AO17" s="25"/>
      <c r="AP17" s="25"/>
      <c r="AR17" s="37">
        <v>1</v>
      </c>
      <c r="AS17" s="39" t="s">
        <v>238</v>
      </c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37">
        <f>+A17+1</f>
        <v>2</v>
      </c>
      <c r="B18" s="39" t="s">
        <v>261</v>
      </c>
      <c r="C18" s="51">
        <v>1785744015.79</v>
      </c>
      <c r="D18" s="51">
        <f>+'Indiv Adjs'!H40-'Indiv Adjs'!G39</f>
        <v>-12020016</v>
      </c>
      <c r="E18" s="51">
        <f>+'Indiv Adjs'!N28</f>
        <v>80020081.87473917</v>
      </c>
      <c r="F18" s="558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34">
        <f>+L17+1</f>
        <v>2</v>
      </c>
      <c r="M18" s="39" t="s">
        <v>261</v>
      </c>
      <c r="N18" s="51"/>
      <c r="O18" s="51"/>
      <c r="P18" s="558"/>
      <c r="Q18" s="51">
        <f>-(+'Indiv Adjs'!BU16+'Indiv Adjs'!BU17+'Indiv Adjs'!BU18+'Indiv Adjs'!BU19+'Indiv Adjs'!BU20)</f>
        <v>-17596113</v>
      </c>
      <c r="R18" s="51">
        <v>0</v>
      </c>
      <c r="S18" s="558">
        <v>0</v>
      </c>
      <c r="T18" s="51">
        <v>0</v>
      </c>
      <c r="U18" s="51">
        <v>0</v>
      </c>
      <c r="V18" s="51">
        <v>0</v>
      </c>
      <c r="W18" s="37">
        <f>+W17+1</f>
        <v>2</v>
      </c>
      <c r="X18" s="39" t="s">
        <v>261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1">
        <v>0</v>
      </c>
      <c r="AE18" s="51">
        <v>0</v>
      </c>
      <c r="AF18" s="51">
        <v>0</v>
      </c>
      <c r="AG18" s="37">
        <f>+AG17+1</f>
        <v>2</v>
      </c>
      <c r="AH18" s="39" t="s">
        <v>261</v>
      </c>
      <c r="AI18" s="51">
        <v>0</v>
      </c>
      <c r="AJ18" s="51">
        <v>0</v>
      </c>
      <c r="AK18" s="577"/>
      <c r="AL18" s="11">
        <v>0</v>
      </c>
      <c r="AM18" s="11"/>
      <c r="AN18" s="577">
        <v>0</v>
      </c>
      <c r="AO18" s="11">
        <v>0</v>
      </c>
      <c r="AP18" s="577"/>
      <c r="AR18" s="37">
        <f>+AR17+1</f>
        <v>2</v>
      </c>
      <c r="AS18" s="39" t="s">
        <v>261</v>
      </c>
      <c r="AT18" s="11"/>
      <c r="AU18" s="577">
        <v>0</v>
      </c>
      <c r="AV18" s="558">
        <f>+'Indiv Adjs'!HM17</f>
        <v>107016</v>
      </c>
      <c r="AW18" s="558"/>
      <c r="AX18" s="558"/>
      <c r="AY18" s="558"/>
      <c r="AZ18" s="51">
        <f>SUM(D18:K18)+SUM(N18:V18)+SUM(Y18:AF18)+SUM(AI18:AP18)+SUM(AT18:AY18)</f>
        <v>50510968.87473917</v>
      </c>
      <c r="BA18" s="51">
        <f>+C18+AZ18</f>
        <v>1836254984.6647391</v>
      </c>
    </row>
    <row r="19" spans="1:53" ht="12.75">
      <c r="A19" s="37">
        <f aca="true" t="shared" si="0" ref="A19:A63">+A18+1</f>
        <v>3</v>
      </c>
      <c r="B19" s="39" t="s">
        <v>278</v>
      </c>
      <c r="C19" s="62">
        <v>374331.15</v>
      </c>
      <c r="D19" s="62">
        <f>+'Indiv Adjs'!G39</f>
        <v>-2951</v>
      </c>
      <c r="E19" s="62">
        <f>+'Indiv Adjs'!N33</f>
        <v>-15633</v>
      </c>
      <c r="F19" s="559"/>
      <c r="G19" s="62"/>
      <c r="H19" s="62"/>
      <c r="I19" s="62"/>
      <c r="J19" s="62"/>
      <c r="K19" s="62"/>
      <c r="L19" s="34">
        <f aca="true" t="shared" si="1" ref="L19:L63">+L18+1</f>
        <v>3</v>
      </c>
      <c r="M19" s="39" t="s">
        <v>278</v>
      </c>
      <c r="N19" s="62"/>
      <c r="O19" s="62"/>
      <c r="P19" s="560"/>
      <c r="Q19" s="62"/>
      <c r="R19" s="62"/>
      <c r="S19" s="560"/>
      <c r="T19" s="62"/>
      <c r="U19" s="62"/>
      <c r="V19" s="62"/>
      <c r="W19" s="37">
        <f aca="true" t="shared" si="2" ref="W19:W63">+W18+1</f>
        <v>3</v>
      </c>
      <c r="X19" s="39" t="s">
        <v>278</v>
      </c>
      <c r="Y19" s="62"/>
      <c r="Z19" s="62"/>
      <c r="AA19" s="62"/>
      <c r="AB19" s="62"/>
      <c r="AC19" s="62"/>
      <c r="AD19" s="62"/>
      <c r="AE19" s="62"/>
      <c r="AF19" s="62"/>
      <c r="AG19" s="37">
        <f aca="true" t="shared" si="3" ref="AG19:AG63">+AG18+1</f>
        <v>3</v>
      </c>
      <c r="AH19" s="39" t="s">
        <v>278</v>
      </c>
      <c r="AI19" s="62"/>
      <c r="AJ19" s="62"/>
      <c r="AK19" s="560"/>
      <c r="AL19" s="62"/>
      <c r="AM19" s="62"/>
      <c r="AN19" s="560"/>
      <c r="AO19" s="62"/>
      <c r="AP19" s="560"/>
      <c r="AR19" s="37">
        <f aca="true" t="shared" si="4" ref="AR19:AR63">+AR18+1</f>
        <v>3</v>
      </c>
      <c r="AS19" s="39" t="s">
        <v>278</v>
      </c>
      <c r="AT19" s="62"/>
      <c r="AU19" s="560"/>
      <c r="AV19" s="560"/>
      <c r="AW19" s="560"/>
      <c r="AX19" s="560"/>
      <c r="AY19" s="560"/>
      <c r="AZ19" s="62">
        <f>SUM(D19:K19)+SUM(N19:V19)+SUM(Y19:AF19)+SUM(AI19:AP19)+SUM(AT19:AY19)</f>
        <v>-18584</v>
      </c>
      <c r="BA19" s="62">
        <f>+C19+AZ19</f>
        <v>355747.15</v>
      </c>
    </row>
    <row r="20" spans="1:53" ht="12.75">
      <c r="A20" s="37">
        <f t="shared" si="0"/>
        <v>4</v>
      </c>
      <c r="B20" s="39" t="s">
        <v>300</v>
      </c>
      <c r="C20" s="62">
        <v>268574887.48</v>
      </c>
      <c r="D20" s="62"/>
      <c r="E20" s="62"/>
      <c r="F20" s="560">
        <f>+'Indiv Adjs'!T15</f>
        <v>-253870421.0099178</v>
      </c>
      <c r="G20" s="62"/>
      <c r="H20" s="62"/>
      <c r="I20" s="62"/>
      <c r="J20" s="62"/>
      <c r="K20" s="62"/>
      <c r="L20" s="34">
        <f t="shared" si="1"/>
        <v>4</v>
      </c>
      <c r="M20" s="39" t="s">
        <v>300</v>
      </c>
      <c r="N20" s="62"/>
      <c r="O20" s="62"/>
      <c r="P20" s="560"/>
      <c r="Q20" s="62"/>
      <c r="R20" s="62"/>
      <c r="S20" s="560"/>
      <c r="T20" s="62"/>
      <c r="U20" s="62"/>
      <c r="V20" s="62"/>
      <c r="W20" s="37">
        <f t="shared" si="2"/>
        <v>4</v>
      </c>
      <c r="X20" s="39" t="s">
        <v>300</v>
      </c>
      <c r="Y20" s="62"/>
      <c r="Z20" s="62"/>
      <c r="AA20" s="62"/>
      <c r="AB20" s="62"/>
      <c r="AC20" s="62"/>
      <c r="AD20" s="62"/>
      <c r="AE20" s="62"/>
      <c r="AF20" s="62"/>
      <c r="AG20" s="37">
        <f t="shared" si="3"/>
        <v>4</v>
      </c>
      <c r="AH20" s="39" t="s">
        <v>300</v>
      </c>
      <c r="AI20" s="62"/>
      <c r="AJ20" s="62"/>
      <c r="AK20" s="560"/>
      <c r="AL20" s="62"/>
      <c r="AM20" s="62"/>
      <c r="AN20" s="560"/>
      <c r="AO20" s="62"/>
      <c r="AP20" s="560"/>
      <c r="AR20" s="37">
        <f t="shared" si="4"/>
        <v>4</v>
      </c>
      <c r="AS20" s="39" t="s">
        <v>300</v>
      </c>
      <c r="AT20" s="62"/>
      <c r="AU20" s="560"/>
      <c r="AV20" s="560"/>
      <c r="AW20" s="560"/>
      <c r="AX20" s="560"/>
      <c r="AY20" s="560"/>
      <c r="AZ20" s="84">
        <f>SUM(D20:K20)+SUM(N20:V20)+SUM(Y20:AF20)+SUM(AI20:AP20)+SUM(AT20:AY20)</f>
        <v>-253870421.0099178</v>
      </c>
      <c r="BA20" s="84">
        <f>+C20+AZ20</f>
        <v>14704466.470082223</v>
      </c>
    </row>
    <row r="21" spans="1:53" ht="12.75">
      <c r="A21" s="37">
        <f t="shared" si="0"/>
        <v>5</v>
      </c>
      <c r="B21" s="39" t="s">
        <v>320</v>
      </c>
      <c r="C21" s="82">
        <v>43280355.75</v>
      </c>
      <c r="D21" s="82"/>
      <c r="E21" s="82">
        <f>+'Indiv Adjs'!N39</f>
        <v>-453675.53</v>
      </c>
      <c r="F21" s="561">
        <f>+'Indiv Adjs'!T17+'Indiv Adjs'!T18</f>
        <v>-4715657.940600926</v>
      </c>
      <c r="G21" s="82"/>
      <c r="H21" s="82" t="s">
        <v>0</v>
      </c>
      <c r="I21" s="82"/>
      <c r="J21" s="82"/>
      <c r="K21" s="82"/>
      <c r="L21" s="34">
        <f t="shared" si="1"/>
        <v>5</v>
      </c>
      <c r="M21" s="39" t="s">
        <v>320</v>
      </c>
      <c r="N21" s="82"/>
      <c r="O21" s="82"/>
      <c r="P21" s="561"/>
      <c r="Q21" s="82">
        <f>-'Indiv Adjs'!BU21</f>
        <v>36729.43</v>
      </c>
      <c r="R21" s="82"/>
      <c r="S21" s="561"/>
      <c r="T21" s="82"/>
      <c r="U21" s="82"/>
      <c r="V21" s="82"/>
      <c r="W21" s="37">
        <f t="shared" si="2"/>
        <v>5</v>
      </c>
      <c r="X21" s="39" t="s">
        <v>320</v>
      </c>
      <c r="Y21" s="82"/>
      <c r="Z21" s="82"/>
      <c r="AA21" s="82"/>
      <c r="AB21" s="82"/>
      <c r="AC21" s="82"/>
      <c r="AD21" s="82"/>
      <c r="AE21" s="82"/>
      <c r="AF21" s="82"/>
      <c r="AG21" s="37">
        <f t="shared" si="3"/>
        <v>5</v>
      </c>
      <c r="AH21" s="39" t="s">
        <v>320</v>
      </c>
      <c r="AI21" s="82"/>
      <c r="AJ21" s="82"/>
      <c r="AK21" s="561"/>
      <c r="AL21" s="82"/>
      <c r="AM21" s="82"/>
      <c r="AN21" s="561"/>
      <c r="AO21" s="82"/>
      <c r="AP21" s="561"/>
      <c r="AR21" s="37">
        <f t="shared" si="4"/>
        <v>5</v>
      </c>
      <c r="AS21" s="39" t="s">
        <v>320</v>
      </c>
      <c r="AT21" s="82"/>
      <c r="AU21" s="561"/>
      <c r="AV21" s="561"/>
      <c r="AW21" s="561"/>
      <c r="AX21" s="561"/>
      <c r="AY21" s="561"/>
      <c r="AZ21" s="82">
        <f>SUM(D21:K21)+SUM(N21:V21)+SUM(Y21:AF21)+SUM(AI21:AP21)+SUM(AT21:AY21)</f>
        <v>-5132604.040600927</v>
      </c>
      <c r="BA21" s="82">
        <f>+C21+AZ21</f>
        <v>38147751.709399074</v>
      </c>
    </row>
    <row r="22" spans="1:53" ht="12.75">
      <c r="A22" s="37">
        <f t="shared" si="0"/>
        <v>6</v>
      </c>
      <c r="B22" s="39" t="s">
        <v>280</v>
      </c>
      <c r="C22" s="40">
        <f>SUM(C18:C21)</f>
        <v>2097973590.17</v>
      </c>
      <c r="D22" s="40">
        <f aca="true" t="shared" si="5" ref="D22:J22">SUM(D18:D21)</f>
        <v>-12022967</v>
      </c>
      <c r="E22" s="40">
        <f t="shared" si="5"/>
        <v>79550773.34473917</v>
      </c>
      <c r="F22" s="562">
        <f t="shared" si="5"/>
        <v>-258586078.95051873</v>
      </c>
      <c r="G22" s="40">
        <f t="shared" si="5"/>
        <v>0</v>
      </c>
      <c r="H22" s="40">
        <f t="shared" si="5"/>
        <v>0</v>
      </c>
      <c r="I22" s="40">
        <f t="shared" si="5"/>
        <v>0</v>
      </c>
      <c r="J22" s="40">
        <f t="shared" si="5"/>
        <v>0</v>
      </c>
      <c r="K22" s="40">
        <f>SUM(K18:K21)</f>
        <v>0</v>
      </c>
      <c r="L22" s="34">
        <f t="shared" si="1"/>
        <v>6</v>
      </c>
      <c r="M22" s="39" t="s">
        <v>280</v>
      </c>
      <c r="N22" s="40">
        <f>SUM(N18:N21)</f>
        <v>0</v>
      </c>
      <c r="O22" s="40">
        <f aca="true" t="shared" si="6" ref="O22:V22">SUM(O18:O21)</f>
        <v>0</v>
      </c>
      <c r="P22" s="562">
        <f t="shared" si="6"/>
        <v>0</v>
      </c>
      <c r="Q22" s="40">
        <f t="shared" si="6"/>
        <v>-17559383.57</v>
      </c>
      <c r="R22" s="40">
        <f t="shared" si="6"/>
        <v>0</v>
      </c>
      <c r="S22" s="562">
        <f t="shared" si="6"/>
        <v>0</v>
      </c>
      <c r="T22" s="40">
        <f t="shared" si="6"/>
        <v>0</v>
      </c>
      <c r="U22" s="40">
        <f t="shared" si="6"/>
        <v>0</v>
      </c>
      <c r="V22" s="40">
        <f t="shared" si="6"/>
        <v>0</v>
      </c>
      <c r="W22" s="37">
        <f t="shared" si="2"/>
        <v>6</v>
      </c>
      <c r="X22" s="39" t="s">
        <v>280</v>
      </c>
      <c r="Y22" s="40">
        <f>SUM(Y18:Y21)</f>
        <v>0</v>
      </c>
      <c r="Z22" s="40">
        <f aca="true" t="shared" si="7" ref="Z22:AF22">SUM(Z18:Z21)</f>
        <v>0</v>
      </c>
      <c r="AA22" s="40">
        <f t="shared" si="7"/>
        <v>0</v>
      </c>
      <c r="AB22" s="40">
        <f t="shared" si="7"/>
        <v>0</v>
      </c>
      <c r="AC22" s="40">
        <f t="shared" si="7"/>
        <v>0</v>
      </c>
      <c r="AD22" s="40">
        <f t="shared" si="7"/>
        <v>0</v>
      </c>
      <c r="AE22" s="40">
        <f t="shared" si="7"/>
        <v>0</v>
      </c>
      <c r="AF22" s="40">
        <f t="shared" si="7"/>
        <v>0</v>
      </c>
      <c r="AG22" s="37">
        <f t="shared" si="3"/>
        <v>6</v>
      </c>
      <c r="AH22" s="39" t="s">
        <v>280</v>
      </c>
      <c r="AI22" s="40">
        <f aca="true" t="shared" si="8" ref="AI22:AO22">SUM(AI18:AI21)</f>
        <v>0</v>
      </c>
      <c r="AJ22" s="40">
        <f t="shared" si="8"/>
        <v>0</v>
      </c>
      <c r="AK22" s="562">
        <f t="shared" si="8"/>
        <v>0</v>
      </c>
      <c r="AL22" s="40">
        <f t="shared" si="8"/>
        <v>0</v>
      </c>
      <c r="AM22" s="40">
        <f t="shared" si="8"/>
        <v>0</v>
      </c>
      <c r="AN22" s="562">
        <f t="shared" si="8"/>
        <v>0</v>
      </c>
      <c r="AO22" s="40">
        <f t="shared" si="8"/>
        <v>0</v>
      </c>
      <c r="AP22" s="562">
        <f>SUM(AP18:AP21)</f>
        <v>0</v>
      </c>
      <c r="AR22" s="37">
        <f t="shared" si="4"/>
        <v>6</v>
      </c>
      <c r="AS22" s="39" t="s">
        <v>280</v>
      </c>
      <c r="AT22" s="40">
        <f aca="true" t="shared" si="9" ref="AT22:BA22">SUM(AT18:AT21)</f>
        <v>0</v>
      </c>
      <c r="AU22" s="562">
        <f t="shared" si="9"/>
        <v>0</v>
      </c>
      <c r="AV22" s="562">
        <f t="shared" si="9"/>
        <v>107016</v>
      </c>
      <c r="AW22" s="562">
        <f t="shared" si="9"/>
        <v>0</v>
      </c>
      <c r="AX22" s="562">
        <f t="shared" si="9"/>
        <v>0</v>
      </c>
      <c r="AY22" s="562">
        <f t="shared" si="9"/>
        <v>0</v>
      </c>
      <c r="AZ22" s="51">
        <f t="shared" si="9"/>
        <v>-208510640.17577955</v>
      </c>
      <c r="BA22" s="51">
        <f t="shared" si="9"/>
        <v>1889462949.9942205</v>
      </c>
    </row>
    <row r="23" spans="1:53" ht="12.75">
      <c r="A23" s="37">
        <f t="shared" si="0"/>
        <v>7</v>
      </c>
      <c r="B23" s="25"/>
      <c r="C23" s="81"/>
      <c r="D23" s="81" t="s">
        <v>0</v>
      </c>
      <c r="E23" s="81" t="s">
        <v>0</v>
      </c>
      <c r="F23" s="563" t="s">
        <v>0</v>
      </c>
      <c r="G23" s="81" t="s">
        <v>0</v>
      </c>
      <c r="H23" s="81" t="s">
        <v>0</v>
      </c>
      <c r="I23" s="81"/>
      <c r="J23" s="81"/>
      <c r="K23" s="81"/>
      <c r="L23" s="34">
        <f t="shared" si="1"/>
        <v>7</v>
      </c>
      <c r="M23" s="39"/>
      <c r="N23" s="81"/>
      <c r="O23" s="81"/>
      <c r="P23" s="578"/>
      <c r="Q23" s="81"/>
      <c r="R23" s="81" t="s">
        <v>0</v>
      </c>
      <c r="S23" s="578" t="s">
        <v>0</v>
      </c>
      <c r="T23" s="81"/>
      <c r="U23" s="81"/>
      <c r="V23" s="81"/>
      <c r="W23" s="37">
        <f t="shared" si="2"/>
        <v>7</v>
      </c>
      <c r="X23" s="25"/>
      <c r="Y23" s="81" t="s">
        <v>0</v>
      </c>
      <c r="Z23" s="81" t="s">
        <v>0</v>
      </c>
      <c r="AA23" s="81"/>
      <c r="AB23" s="81"/>
      <c r="AC23" s="81" t="s">
        <v>0</v>
      </c>
      <c r="AD23" s="81"/>
      <c r="AE23" s="81"/>
      <c r="AF23" s="81" t="s">
        <v>0</v>
      </c>
      <c r="AG23" s="37">
        <f t="shared" si="3"/>
        <v>7</v>
      </c>
      <c r="AH23" s="25"/>
      <c r="AI23" s="81" t="s">
        <v>0</v>
      </c>
      <c r="AJ23" s="81" t="s">
        <v>0</v>
      </c>
      <c r="AK23" s="578"/>
      <c r="AL23" s="81" t="s">
        <v>0</v>
      </c>
      <c r="AM23" s="81"/>
      <c r="AN23" s="578"/>
      <c r="AO23" s="81"/>
      <c r="AP23" s="578"/>
      <c r="AR23" s="37">
        <f t="shared" si="4"/>
        <v>7</v>
      </c>
      <c r="AS23" s="25"/>
      <c r="AT23" s="81"/>
      <c r="AU23" s="578" t="s">
        <v>0</v>
      </c>
      <c r="AV23" s="578"/>
      <c r="AW23" s="578"/>
      <c r="AX23" s="578"/>
      <c r="AY23" s="578"/>
      <c r="AZ23" s="81"/>
      <c r="BA23" s="81"/>
    </row>
    <row r="24" spans="1:53" ht="12.75">
      <c r="A24" s="37">
        <f t="shared" si="0"/>
        <v>8</v>
      </c>
      <c r="B24" s="39" t="s">
        <v>361</v>
      </c>
      <c r="C24" s="81"/>
      <c r="D24" s="81"/>
      <c r="E24" s="81"/>
      <c r="F24" s="563"/>
      <c r="G24" s="81"/>
      <c r="H24" s="81"/>
      <c r="I24" s="81"/>
      <c r="J24" s="81"/>
      <c r="K24" s="81"/>
      <c r="L24" s="34">
        <f t="shared" si="1"/>
        <v>8</v>
      </c>
      <c r="M24" s="39" t="s">
        <v>361</v>
      </c>
      <c r="N24" s="81"/>
      <c r="O24" s="81"/>
      <c r="P24" s="578"/>
      <c r="Q24" s="81"/>
      <c r="R24" s="81"/>
      <c r="S24" s="578"/>
      <c r="T24" s="81"/>
      <c r="U24" s="81"/>
      <c r="V24" s="81"/>
      <c r="W24" s="37">
        <f t="shared" si="2"/>
        <v>8</v>
      </c>
      <c r="X24" s="39" t="s">
        <v>361</v>
      </c>
      <c r="Y24" s="81"/>
      <c r="Z24" s="81"/>
      <c r="AA24" s="81"/>
      <c r="AB24" s="81"/>
      <c r="AC24" s="81"/>
      <c r="AD24" s="81"/>
      <c r="AE24" s="81"/>
      <c r="AF24" s="81"/>
      <c r="AG24" s="37">
        <f t="shared" si="3"/>
        <v>8</v>
      </c>
      <c r="AH24" s="39" t="s">
        <v>361</v>
      </c>
      <c r="AI24" s="81"/>
      <c r="AJ24" s="81"/>
      <c r="AK24" s="578"/>
      <c r="AL24" s="81"/>
      <c r="AM24" s="81"/>
      <c r="AN24" s="578"/>
      <c r="AO24" s="81"/>
      <c r="AP24" s="578"/>
      <c r="AR24" s="37">
        <f t="shared" si="4"/>
        <v>8</v>
      </c>
      <c r="AS24" s="39" t="s">
        <v>361</v>
      </c>
      <c r="AT24" s="81"/>
      <c r="AU24" s="578"/>
      <c r="AV24" s="578"/>
      <c r="AW24" s="578"/>
      <c r="AX24" s="578"/>
      <c r="AY24" s="578"/>
      <c r="AZ24" s="81"/>
      <c r="BA24" s="81"/>
    </row>
    <row r="25" spans="1:53" ht="12.75">
      <c r="A25" s="37">
        <f t="shared" si="0"/>
        <v>9</v>
      </c>
      <c r="F25" s="564"/>
      <c r="L25" s="34">
        <f t="shared" si="1"/>
        <v>9</v>
      </c>
      <c r="M25" s="39"/>
      <c r="N25" s="25"/>
      <c r="O25" s="25"/>
      <c r="P25" s="573"/>
      <c r="Q25" s="25"/>
      <c r="R25" s="25"/>
      <c r="S25" s="573"/>
      <c r="T25" s="25"/>
      <c r="U25" s="25"/>
      <c r="V25" s="25"/>
      <c r="W25" s="37">
        <f t="shared" si="2"/>
        <v>9</v>
      </c>
      <c r="X25" s="25"/>
      <c r="Y25" s="25"/>
      <c r="Z25" s="25"/>
      <c r="AA25" s="25"/>
      <c r="AB25" s="25"/>
      <c r="AC25" s="25"/>
      <c r="AD25" s="25"/>
      <c r="AE25" s="25"/>
      <c r="AF25" s="25"/>
      <c r="AG25" s="37">
        <f t="shared" si="3"/>
        <v>9</v>
      </c>
      <c r="AH25" s="25"/>
      <c r="AI25" s="25"/>
      <c r="AJ25" s="25"/>
      <c r="AK25" s="573"/>
      <c r="AL25" s="25"/>
      <c r="AM25" s="25"/>
      <c r="AN25" s="573"/>
      <c r="AO25" s="25"/>
      <c r="AP25" s="573"/>
      <c r="AR25" s="37">
        <f t="shared" si="4"/>
        <v>9</v>
      </c>
      <c r="AS25" s="25"/>
      <c r="AT25" s="25"/>
      <c r="AU25" s="573"/>
      <c r="AV25" s="573"/>
      <c r="AW25" s="573"/>
      <c r="AX25" s="573"/>
      <c r="AY25" s="573"/>
      <c r="AZ25" s="25"/>
      <c r="BA25" s="25"/>
    </row>
    <row r="26" spans="1:53" ht="12.75">
      <c r="A26" s="37">
        <f t="shared" si="0"/>
        <v>10</v>
      </c>
      <c r="B26" s="39" t="s">
        <v>384</v>
      </c>
      <c r="C26" s="81"/>
      <c r="D26" s="81"/>
      <c r="E26" s="81"/>
      <c r="F26" s="563"/>
      <c r="G26" s="81"/>
      <c r="H26" s="81"/>
      <c r="I26" s="81"/>
      <c r="J26" s="81"/>
      <c r="K26" s="81"/>
      <c r="L26" s="34">
        <f t="shared" si="1"/>
        <v>10</v>
      </c>
      <c r="M26" s="39" t="s">
        <v>384</v>
      </c>
      <c r="N26" s="81"/>
      <c r="O26" s="81"/>
      <c r="P26" s="578"/>
      <c r="Q26" s="81"/>
      <c r="R26" s="81"/>
      <c r="S26" s="578"/>
      <c r="T26" s="81"/>
      <c r="U26" s="81"/>
      <c r="V26" s="81"/>
      <c r="W26" s="37">
        <f t="shared" si="2"/>
        <v>10</v>
      </c>
      <c r="X26" s="39" t="s">
        <v>384</v>
      </c>
      <c r="Y26" s="81"/>
      <c r="Z26" s="81"/>
      <c r="AA26" s="81"/>
      <c r="AB26" s="81"/>
      <c r="AC26" s="81"/>
      <c r="AD26" s="81"/>
      <c r="AE26" s="81"/>
      <c r="AF26" s="81"/>
      <c r="AG26" s="37">
        <f t="shared" si="3"/>
        <v>10</v>
      </c>
      <c r="AH26" s="39" t="s">
        <v>384</v>
      </c>
      <c r="AI26" s="81"/>
      <c r="AJ26" s="81"/>
      <c r="AK26" s="578"/>
      <c r="AL26" s="81"/>
      <c r="AM26" s="81"/>
      <c r="AN26" s="578"/>
      <c r="AO26" s="81"/>
      <c r="AP26" s="578"/>
      <c r="AR26" s="37">
        <f t="shared" si="4"/>
        <v>10</v>
      </c>
      <c r="AS26" s="39" t="s">
        <v>384</v>
      </c>
      <c r="AT26" s="81"/>
      <c r="AU26" s="578"/>
      <c r="AV26" s="578"/>
      <c r="AW26" s="578"/>
      <c r="AX26" s="578"/>
      <c r="AY26" s="578"/>
      <c r="AZ26" s="81"/>
      <c r="BA26" s="81"/>
    </row>
    <row r="27" spans="1:53" ht="12.75">
      <c r="A27" s="37">
        <f t="shared" si="0"/>
        <v>11</v>
      </c>
      <c r="B27" s="39" t="s">
        <v>395</v>
      </c>
      <c r="C27" s="51">
        <v>118473660.74000001</v>
      </c>
      <c r="D27" s="51">
        <v>0</v>
      </c>
      <c r="E27" s="51">
        <v>0</v>
      </c>
      <c r="F27" s="562">
        <f>+'Indiv Adjs'!T23</f>
        <v>60808924.24260299</v>
      </c>
      <c r="G27" s="51">
        <v>0</v>
      </c>
      <c r="H27" s="51">
        <v>0</v>
      </c>
      <c r="I27" s="51"/>
      <c r="J27" s="51"/>
      <c r="K27" s="51"/>
      <c r="L27" s="34">
        <f t="shared" si="1"/>
        <v>11</v>
      </c>
      <c r="M27" s="39" t="s">
        <v>395</v>
      </c>
      <c r="N27" s="51"/>
      <c r="O27" s="51"/>
      <c r="P27" s="558"/>
      <c r="Q27" s="51"/>
      <c r="R27" s="51">
        <v>0</v>
      </c>
      <c r="S27" s="558">
        <v>0</v>
      </c>
      <c r="T27" s="51">
        <v>0</v>
      </c>
      <c r="U27" s="51">
        <v>0</v>
      </c>
      <c r="V27" s="51">
        <v>0</v>
      </c>
      <c r="W27" s="37">
        <f t="shared" si="2"/>
        <v>11</v>
      </c>
      <c r="X27" s="39" t="s">
        <v>395</v>
      </c>
      <c r="Y27" s="51">
        <v>0</v>
      </c>
      <c r="Z27" s="51">
        <v>0</v>
      </c>
      <c r="AA27" s="51">
        <v>0</v>
      </c>
      <c r="AB27" s="51">
        <v>0</v>
      </c>
      <c r="AC27" s="51">
        <v>0</v>
      </c>
      <c r="AD27" s="51">
        <v>0</v>
      </c>
      <c r="AE27" s="51">
        <v>0</v>
      </c>
      <c r="AF27" s="51">
        <v>0</v>
      </c>
      <c r="AG27" s="37">
        <f t="shared" si="3"/>
        <v>11</v>
      </c>
      <c r="AH27" s="39" t="s">
        <v>395</v>
      </c>
      <c r="AI27" s="51">
        <v>0</v>
      </c>
      <c r="AJ27" s="51">
        <v>0</v>
      </c>
      <c r="AK27" s="558"/>
      <c r="AL27" s="51">
        <v>0</v>
      </c>
      <c r="AM27" s="51"/>
      <c r="AN27" s="558">
        <v>0</v>
      </c>
      <c r="AO27" s="51">
        <f>+'Indiv Adjs'!GI16+'Indiv Adjs'!GI21</f>
        <v>835508.0099999998</v>
      </c>
      <c r="AP27" s="558"/>
      <c r="AR27" s="37">
        <f t="shared" si="4"/>
        <v>11</v>
      </c>
      <c r="AS27" s="39" t="s">
        <v>395</v>
      </c>
      <c r="AT27" s="51"/>
      <c r="AU27" s="558">
        <v>0</v>
      </c>
      <c r="AV27" s="558">
        <v>0</v>
      </c>
      <c r="AW27" s="558"/>
      <c r="AX27" s="558"/>
      <c r="AY27" s="558"/>
      <c r="AZ27" s="51">
        <f>SUM(D27:K27)+SUM(N27:V27)+SUM(Y27:AF27)+SUM(AI27:AP27)+SUM(AT27:AY27)</f>
        <v>61644432.25260299</v>
      </c>
      <c r="BA27" s="51">
        <f>+C27+AZ27</f>
        <v>180118092.992603</v>
      </c>
    </row>
    <row r="28" spans="1:53" ht="12.75">
      <c r="A28" s="37">
        <f t="shared" si="0"/>
        <v>12</v>
      </c>
      <c r="B28" s="39" t="s">
        <v>406</v>
      </c>
      <c r="C28" s="62">
        <v>1017118800.19</v>
      </c>
      <c r="D28" s="62"/>
      <c r="E28" s="62"/>
      <c r="F28" s="560">
        <f>+'Indiv Adjs'!T25</f>
        <v>-240346581.19000006</v>
      </c>
      <c r="G28" s="62"/>
      <c r="H28" s="62"/>
      <c r="I28" s="62">
        <f>+'Indiv Adjs'!AJ38</f>
        <v>-1451500</v>
      </c>
      <c r="J28" s="62"/>
      <c r="K28" s="62"/>
      <c r="L28" s="34">
        <f t="shared" si="1"/>
        <v>12</v>
      </c>
      <c r="M28" s="39" t="s">
        <v>406</v>
      </c>
      <c r="N28" s="62"/>
      <c r="O28" s="62"/>
      <c r="P28" s="560"/>
      <c r="Q28" s="62"/>
      <c r="R28" s="62"/>
      <c r="S28" s="560"/>
      <c r="T28" s="62"/>
      <c r="U28" s="62"/>
      <c r="V28" s="62"/>
      <c r="W28" s="37">
        <f t="shared" si="2"/>
        <v>12</v>
      </c>
      <c r="X28" s="39" t="s">
        <v>406</v>
      </c>
      <c r="Y28" s="62"/>
      <c r="Z28" s="62"/>
      <c r="AA28" s="62"/>
      <c r="AB28" s="62"/>
      <c r="AC28" s="62"/>
      <c r="AD28" s="62"/>
      <c r="AE28" s="62"/>
      <c r="AF28" s="62">
        <f>+'Indiv Adjs'!ET16</f>
        <v>136518</v>
      </c>
      <c r="AG28" s="37">
        <f t="shared" si="3"/>
        <v>12</v>
      </c>
      <c r="AH28" s="39" t="s">
        <v>406</v>
      </c>
      <c r="AI28" s="62"/>
      <c r="AJ28" s="62"/>
      <c r="AK28" s="560">
        <f>+'Indiv Adjs'!FL16</f>
        <v>-59195</v>
      </c>
      <c r="AL28" s="62"/>
      <c r="AM28" s="62"/>
      <c r="AN28" s="560"/>
      <c r="AO28" s="62">
        <f>+'Indiv Adjs'!GI17+'Indiv Adjs'!GI29</f>
        <v>8531002</v>
      </c>
      <c r="AP28" s="560"/>
      <c r="AR28" s="37">
        <f t="shared" si="4"/>
        <v>12</v>
      </c>
      <c r="AS28" s="39" t="s">
        <v>406</v>
      </c>
      <c r="AT28" s="62"/>
      <c r="AU28" s="560">
        <f>+'Indiv Adjs'!HF16+'Indiv Adjs'!HF38+'Indiv Adjs'!HF39+'Indiv Adjs'!HF44</f>
        <v>-1137731.2944000002</v>
      </c>
      <c r="AV28" s="560"/>
      <c r="AW28" s="560"/>
      <c r="AX28" s="560"/>
      <c r="AY28" s="560"/>
      <c r="AZ28" s="84">
        <f>SUM(D28:K28)+SUM(N28:V28)+SUM(Y28:AF28)+SUM(AI28:AP28)+SUM(AT28:AY28)</f>
        <v>-234327487.48440006</v>
      </c>
      <c r="BA28" s="62">
        <f>+C28+AZ28</f>
        <v>782791312.7056</v>
      </c>
    </row>
    <row r="29" spans="1:53" ht="12.75">
      <c r="A29" s="37">
        <f t="shared" si="0"/>
        <v>13</v>
      </c>
      <c r="B29" s="483" t="s">
        <v>363</v>
      </c>
      <c r="C29" s="521"/>
      <c r="D29" s="62"/>
      <c r="E29" s="62"/>
      <c r="F29" s="560">
        <f>+'Indiv Adjs'!T26</f>
        <v>285295</v>
      </c>
      <c r="G29" s="62"/>
      <c r="H29" s="62"/>
      <c r="I29" s="62"/>
      <c r="J29" s="62"/>
      <c r="K29" s="62"/>
      <c r="L29" s="34">
        <f t="shared" si="1"/>
        <v>13</v>
      </c>
      <c r="M29" s="39" t="s">
        <v>363</v>
      </c>
      <c r="N29" s="62"/>
      <c r="O29" s="62"/>
      <c r="P29" s="560"/>
      <c r="Q29" s="62"/>
      <c r="R29" s="62"/>
      <c r="S29" s="560"/>
      <c r="T29" s="62"/>
      <c r="U29" s="62"/>
      <c r="V29" s="62"/>
      <c r="W29" s="37">
        <f t="shared" si="2"/>
        <v>13</v>
      </c>
      <c r="X29" s="39" t="s">
        <v>363</v>
      </c>
      <c r="Y29" s="62"/>
      <c r="Z29" s="62"/>
      <c r="AA29" s="62"/>
      <c r="AB29" s="62"/>
      <c r="AC29" s="62"/>
      <c r="AD29" s="62"/>
      <c r="AE29" s="62"/>
      <c r="AF29" s="62"/>
      <c r="AG29" s="37">
        <f t="shared" si="3"/>
        <v>13</v>
      </c>
      <c r="AH29" s="39" t="s">
        <v>363</v>
      </c>
      <c r="AI29" s="62"/>
      <c r="AJ29" s="62"/>
      <c r="AK29" s="560"/>
      <c r="AL29" s="62"/>
      <c r="AM29" s="62"/>
      <c r="AN29" s="560"/>
      <c r="AO29" s="62"/>
      <c r="AP29" s="560"/>
      <c r="AR29" s="37">
        <f t="shared" si="4"/>
        <v>13</v>
      </c>
      <c r="AS29" s="39" t="s">
        <v>363</v>
      </c>
      <c r="AT29" s="62"/>
      <c r="AU29" s="560"/>
      <c r="AV29" s="560"/>
      <c r="AW29" s="560"/>
      <c r="AX29" s="560"/>
      <c r="AY29" s="560"/>
      <c r="AZ29" s="84"/>
      <c r="BA29" s="62"/>
    </row>
    <row r="30" spans="1:53" ht="12.75">
      <c r="A30" s="37">
        <f t="shared" si="0"/>
        <v>14</v>
      </c>
      <c r="B30" s="39" t="s">
        <v>415</v>
      </c>
      <c r="C30" s="62">
        <v>65628548.2</v>
      </c>
      <c r="D30" s="483"/>
      <c r="E30" s="483"/>
      <c r="F30" s="485"/>
      <c r="G30" s="483"/>
      <c r="H30" s="483"/>
      <c r="I30" s="483"/>
      <c r="L30" s="34">
        <f t="shared" si="1"/>
        <v>14</v>
      </c>
      <c r="M30" s="39" t="s">
        <v>415</v>
      </c>
      <c r="N30" s="62"/>
      <c r="O30" s="62"/>
      <c r="P30" s="560"/>
      <c r="Q30" s="62"/>
      <c r="R30" s="62"/>
      <c r="S30" s="560"/>
      <c r="T30" s="62"/>
      <c r="U30" s="62"/>
      <c r="V30" s="62"/>
      <c r="W30" s="37">
        <f t="shared" si="2"/>
        <v>14</v>
      </c>
      <c r="X30" s="39" t="s">
        <v>415</v>
      </c>
      <c r="Y30" s="62"/>
      <c r="Z30" s="62"/>
      <c r="AA30" s="62"/>
      <c r="AB30" s="62"/>
      <c r="AC30" s="62"/>
      <c r="AD30" s="62"/>
      <c r="AE30" s="62"/>
      <c r="AF30" s="62"/>
      <c r="AG30" s="37">
        <f t="shared" si="3"/>
        <v>14</v>
      </c>
      <c r="AH30" s="39" t="s">
        <v>415</v>
      </c>
      <c r="AI30" s="62"/>
      <c r="AJ30" s="62"/>
      <c r="AK30" s="560"/>
      <c r="AL30" s="62"/>
      <c r="AM30" s="62"/>
      <c r="AN30" s="560"/>
      <c r="AO30" s="62">
        <f>+'Indiv Adjs'!GI22</f>
        <v>233650.51</v>
      </c>
      <c r="AP30" s="560"/>
      <c r="AR30" s="37">
        <f t="shared" si="4"/>
        <v>14</v>
      </c>
      <c r="AS30" s="39" t="s">
        <v>415</v>
      </c>
      <c r="AT30" s="62"/>
      <c r="AU30" s="560">
        <f>+'Indiv Adjs'!HF43</f>
        <v>-67889.77870020003</v>
      </c>
      <c r="AV30" s="560"/>
      <c r="AW30" s="560"/>
      <c r="AX30" s="560"/>
      <c r="AY30" s="560"/>
      <c r="AZ30" s="84">
        <f>SUM(D30:K30)+SUM(N30:V30)+SUM(Y30:AF30)+SUM(AI30:AP30)+SUM(AT30:AY30)</f>
        <v>165760.73129979998</v>
      </c>
      <c r="BA30" s="62">
        <f>+C30+AZ30</f>
        <v>65794308.931299806</v>
      </c>
    </row>
    <row r="31" spans="1:53" ht="12.75">
      <c r="A31" s="37">
        <f t="shared" si="0"/>
        <v>15</v>
      </c>
      <c r="B31" s="25" t="s">
        <v>427</v>
      </c>
      <c r="C31" s="84">
        <v>-84819852.23</v>
      </c>
      <c r="D31" s="84"/>
      <c r="E31" s="84"/>
      <c r="F31" s="565">
        <f>+'Indiv Adjs'!T29</f>
        <v>3829740.800922349</v>
      </c>
      <c r="G31" s="84"/>
      <c r="H31" s="84"/>
      <c r="I31" s="84"/>
      <c r="J31" s="84"/>
      <c r="K31" s="84"/>
      <c r="L31" s="34">
        <f t="shared" si="1"/>
        <v>15</v>
      </c>
      <c r="M31" s="39" t="s">
        <v>427</v>
      </c>
      <c r="N31" s="84"/>
      <c r="O31" s="84"/>
      <c r="P31" s="565"/>
      <c r="Q31" s="84">
        <f>+'Indiv Adjs'!BU34</f>
        <v>84819852</v>
      </c>
      <c r="R31" s="84"/>
      <c r="S31" s="565"/>
      <c r="T31" s="84"/>
      <c r="U31" s="84"/>
      <c r="V31" s="84"/>
      <c r="W31" s="37">
        <f t="shared" si="2"/>
        <v>15</v>
      </c>
      <c r="X31" s="25" t="s">
        <v>427</v>
      </c>
      <c r="Y31" s="84"/>
      <c r="Z31" s="84"/>
      <c r="AA31" s="84"/>
      <c r="AB31" s="84"/>
      <c r="AC31" s="84"/>
      <c r="AD31" s="84"/>
      <c r="AE31" s="84"/>
      <c r="AF31" s="84"/>
      <c r="AG31" s="37">
        <f t="shared" si="3"/>
        <v>15</v>
      </c>
      <c r="AH31" s="25" t="s">
        <v>427</v>
      </c>
      <c r="AI31" s="84"/>
      <c r="AJ31" s="84"/>
      <c r="AK31" s="565"/>
      <c r="AL31" s="84"/>
      <c r="AM31" s="84"/>
      <c r="AN31" s="565"/>
      <c r="AO31" s="84"/>
      <c r="AP31" s="565"/>
      <c r="AR31" s="37">
        <f t="shared" si="4"/>
        <v>15</v>
      </c>
      <c r="AS31" s="25" t="s">
        <v>427</v>
      </c>
      <c r="AT31" s="84"/>
      <c r="AU31" s="565"/>
      <c r="AV31" s="565"/>
      <c r="AW31" s="565"/>
      <c r="AX31" s="565"/>
      <c r="AY31" s="565"/>
      <c r="AZ31" s="84">
        <f>SUM(D31:K31)+SUM(N31:V31)+SUM(Y31:AF31)+SUM(AI31:AP31)+SUM(AT31:AY31)</f>
        <v>88649592.80092235</v>
      </c>
      <c r="BA31" s="84">
        <f>+C31+AZ31</f>
        <v>3829740.570922345</v>
      </c>
    </row>
    <row r="32" spans="1:53" ht="12.75">
      <c r="A32" s="37">
        <f t="shared" si="0"/>
        <v>16</v>
      </c>
      <c r="B32" s="25" t="s">
        <v>633</v>
      </c>
      <c r="C32" s="82"/>
      <c r="D32" s="82"/>
      <c r="E32" s="82"/>
      <c r="F32" s="561">
        <f>+'Indiv Adjs'!T27</f>
        <v>-8459125.988564238</v>
      </c>
      <c r="G32" s="82"/>
      <c r="H32" s="82"/>
      <c r="I32" s="82"/>
      <c r="J32" s="82"/>
      <c r="K32" s="82"/>
      <c r="L32" s="34">
        <f t="shared" si="1"/>
        <v>16</v>
      </c>
      <c r="M32" s="25" t="s">
        <v>633</v>
      </c>
      <c r="N32" s="82"/>
      <c r="O32" s="82"/>
      <c r="P32" s="561"/>
      <c r="Q32" s="82"/>
      <c r="R32" s="82"/>
      <c r="S32" s="561"/>
      <c r="T32" s="82"/>
      <c r="U32" s="82"/>
      <c r="V32" s="82"/>
      <c r="W32" s="37">
        <f t="shared" si="2"/>
        <v>16</v>
      </c>
      <c r="X32" s="25" t="s">
        <v>633</v>
      </c>
      <c r="Y32" s="82"/>
      <c r="Z32" s="82"/>
      <c r="AA32" s="82"/>
      <c r="AB32" s="82"/>
      <c r="AC32" s="82"/>
      <c r="AD32" s="82"/>
      <c r="AE32" s="82"/>
      <c r="AF32" s="82"/>
      <c r="AG32" s="37">
        <f t="shared" si="3"/>
        <v>16</v>
      </c>
      <c r="AH32" s="25" t="s">
        <v>633</v>
      </c>
      <c r="AI32" s="82"/>
      <c r="AJ32" s="82"/>
      <c r="AK32" s="561"/>
      <c r="AL32" s="82"/>
      <c r="AM32" s="82"/>
      <c r="AN32" s="561"/>
      <c r="AO32" s="82"/>
      <c r="AP32" s="561"/>
      <c r="AR32" s="37">
        <f t="shared" si="4"/>
        <v>16</v>
      </c>
      <c r="AS32" s="25" t="s">
        <v>633</v>
      </c>
      <c r="AT32" s="82"/>
      <c r="AU32" s="561"/>
      <c r="AV32" s="561"/>
      <c r="AW32" s="561"/>
      <c r="AX32" s="561"/>
      <c r="AY32" s="561"/>
      <c r="AZ32" s="82">
        <f>SUM(D32:K32)+SUM(N32:V32)+SUM(Y32:AF32)+SUM(AI32:AP32)+SUM(AT32:AY32)</f>
        <v>-8459125.988564238</v>
      </c>
      <c r="BA32" s="82">
        <f>+C32+AZ32</f>
        <v>-8459125.988564238</v>
      </c>
    </row>
    <row r="33" spans="1:54" ht="12.75">
      <c r="A33" s="37">
        <f t="shared" si="0"/>
        <v>17</v>
      </c>
      <c r="B33" s="39" t="s">
        <v>419</v>
      </c>
      <c r="C33" s="163">
        <f>SUM(C27:C32)</f>
        <v>1116401156.9</v>
      </c>
      <c r="D33" s="163">
        <f aca="true" t="shared" si="10" ref="D33:I33">SUM(D27:D32)</f>
        <v>0</v>
      </c>
      <c r="E33" s="163">
        <f t="shared" si="10"/>
        <v>0</v>
      </c>
      <c r="F33" s="566">
        <f>SUM(F27:F32)</f>
        <v>-183881747.13503897</v>
      </c>
      <c r="G33" s="163">
        <f t="shared" si="10"/>
        <v>0</v>
      </c>
      <c r="H33" s="163">
        <f t="shared" si="10"/>
        <v>0</v>
      </c>
      <c r="I33" s="163">
        <f t="shared" si="10"/>
        <v>-1451500</v>
      </c>
      <c r="J33" s="163">
        <f>SUM(J27:J32)</f>
        <v>0</v>
      </c>
      <c r="K33" s="163">
        <f>SUM(K27:K32)</f>
        <v>0</v>
      </c>
      <c r="L33" s="34">
        <f t="shared" si="1"/>
        <v>17</v>
      </c>
      <c r="M33" s="39" t="s">
        <v>419</v>
      </c>
      <c r="N33" s="163">
        <f>SUM(N27:N32)</f>
        <v>0</v>
      </c>
      <c r="O33" s="163">
        <f aca="true" t="shared" si="11" ref="O33:V33">SUM(O27:O32)</f>
        <v>0</v>
      </c>
      <c r="P33" s="566">
        <f t="shared" si="11"/>
        <v>0</v>
      </c>
      <c r="Q33" s="163">
        <f t="shared" si="11"/>
        <v>84819852</v>
      </c>
      <c r="R33" s="163">
        <f t="shared" si="11"/>
        <v>0</v>
      </c>
      <c r="S33" s="566">
        <f t="shared" si="11"/>
        <v>0</v>
      </c>
      <c r="T33" s="163">
        <f t="shared" si="11"/>
        <v>0</v>
      </c>
      <c r="U33" s="163">
        <f t="shared" si="11"/>
        <v>0</v>
      </c>
      <c r="V33" s="163">
        <f t="shared" si="11"/>
        <v>0</v>
      </c>
      <c r="W33" s="37">
        <f t="shared" si="2"/>
        <v>17</v>
      </c>
      <c r="X33" s="39" t="s">
        <v>419</v>
      </c>
      <c r="Y33" s="163">
        <f aca="true" t="shared" si="12" ref="Y33:AF33">SUM(Y27:Y32)</f>
        <v>0</v>
      </c>
      <c r="Z33" s="163">
        <f t="shared" si="12"/>
        <v>0</v>
      </c>
      <c r="AA33" s="163">
        <f t="shared" si="12"/>
        <v>0</v>
      </c>
      <c r="AB33" s="163">
        <f t="shared" si="12"/>
        <v>0</v>
      </c>
      <c r="AC33" s="163">
        <f t="shared" si="12"/>
        <v>0</v>
      </c>
      <c r="AD33" s="163">
        <f t="shared" si="12"/>
        <v>0</v>
      </c>
      <c r="AE33" s="163">
        <f t="shared" si="12"/>
        <v>0</v>
      </c>
      <c r="AF33" s="163">
        <f t="shared" si="12"/>
        <v>136518</v>
      </c>
      <c r="AG33" s="37">
        <f t="shared" si="3"/>
        <v>17</v>
      </c>
      <c r="AH33" s="39" t="s">
        <v>419</v>
      </c>
      <c r="AI33" s="163">
        <f aca="true" t="shared" si="13" ref="AI33:AP33">SUM(AI27:AI32)</f>
        <v>0</v>
      </c>
      <c r="AJ33" s="163">
        <f t="shared" si="13"/>
        <v>0</v>
      </c>
      <c r="AK33" s="566">
        <f t="shared" si="13"/>
        <v>-59195</v>
      </c>
      <c r="AL33" s="163">
        <f t="shared" si="13"/>
        <v>0</v>
      </c>
      <c r="AM33" s="163">
        <f t="shared" si="13"/>
        <v>0</v>
      </c>
      <c r="AN33" s="566">
        <f t="shared" si="13"/>
        <v>0</v>
      </c>
      <c r="AO33" s="163">
        <f>SUM(AO27:AO32)</f>
        <v>9600160.52</v>
      </c>
      <c r="AP33" s="566">
        <f t="shared" si="13"/>
        <v>0</v>
      </c>
      <c r="AR33" s="37">
        <f t="shared" si="4"/>
        <v>17</v>
      </c>
      <c r="AS33" s="39" t="s">
        <v>419</v>
      </c>
      <c r="AT33" s="163">
        <f aca="true" t="shared" si="14" ref="AT33:BA33">SUM(AT27:AT32)</f>
        <v>0</v>
      </c>
      <c r="AU33" s="566">
        <f t="shared" si="14"/>
        <v>-1205621.0731002004</v>
      </c>
      <c r="AV33" s="566">
        <f t="shared" si="14"/>
        <v>0</v>
      </c>
      <c r="AW33" s="566">
        <f t="shared" si="14"/>
        <v>0</v>
      </c>
      <c r="AX33" s="566">
        <f t="shared" si="14"/>
        <v>0</v>
      </c>
      <c r="AY33" s="566">
        <f t="shared" si="14"/>
        <v>0</v>
      </c>
      <c r="AZ33" s="51">
        <f t="shared" si="14"/>
        <v>-92326827.68813917</v>
      </c>
      <c r="BA33" s="51">
        <f t="shared" si="14"/>
        <v>1024074329.211861</v>
      </c>
      <c r="BB33" s="481">
        <f>SUM(AZ27:AZ32)</f>
        <v>-92326827.68813917</v>
      </c>
    </row>
    <row r="34" spans="1:53" ht="12.75">
      <c r="A34" s="37">
        <f t="shared" si="0"/>
        <v>18</v>
      </c>
      <c r="B34" s="39"/>
      <c r="C34" s="47"/>
      <c r="D34" s="47"/>
      <c r="E34" s="47"/>
      <c r="F34" s="560"/>
      <c r="G34" s="47"/>
      <c r="H34" s="47"/>
      <c r="I34" s="47"/>
      <c r="J34" s="47"/>
      <c r="K34" s="47"/>
      <c r="L34" s="34">
        <f t="shared" si="1"/>
        <v>18</v>
      </c>
      <c r="M34" s="39"/>
      <c r="N34" s="47"/>
      <c r="O34" s="47"/>
      <c r="P34" s="579"/>
      <c r="Q34" s="47"/>
      <c r="R34" s="47"/>
      <c r="S34" s="579"/>
      <c r="T34" s="47"/>
      <c r="U34" s="47"/>
      <c r="V34" s="47"/>
      <c r="W34" s="37">
        <f t="shared" si="2"/>
        <v>18</v>
      </c>
      <c r="X34" s="39"/>
      <c r="Y34" s="47"/>
      <c r="Z34" s="47"/>
      <c r="AA34" s="47"/>
      <c r="AB34" s="47"/>
      <c r="AC34" s="47"/>
      <c r="AD34" s="47"/>
      <c r="AE34" s="47"/>
      <c r="AF34" s="47"/>
      <c r="AG34" s="37">
        <f t="shared" si="3"/>
        <v>18</v>
      </c>
      <c r="AH34" s="39"/>
      <c r="AI34" s="47"/>
      <c r="AJ34" s="47"/>
      <c r="AK34" s="579"/>
      <c r="AL34" s="47"/>
      <c r="AM34" s="47"/>
      <c r="AN34" s="579"/>
      <c r="AO34" s="47"/>
      <c r="AP34" s="579"/>
      <c r="AR34" s="37">
        <f t="shared" si="4"/>
        <v>18</v>
      </c>
      <c r="AS34" s="39"/>
      <c r="AT34" s="47"/>
      <c r="AU34" s="579"/>
      <c r="AV34" s="579"/>
      <c r="AW34" s="579"/>
      <c r="AX34" s="579"/>
      <c r="AY34" s="579"/>
      <c r="AZ34" s="47"/>
      <c r="BA34" s="47"/>
    </row>
    <row r="35" spans="1:53" ht="12.75">
      <c r="A35" s="37">
        <f t="shared" si="0"/>
        <v>19</v>
      </c>
      <c r="B35" s="54" t="s">
        <v>448</v>
      </c>
      <c r="C35" s="51">
        <v>79069006.45</v>
      </c>
      <c r="D35" s="51">
        <v>0</v>
      </c>
      <c r="E35" s="51">
        <v>0</v>
      </c>
      <c r="F35" s="562">
        <f>+'Indiv Adjs'!T32</f>
        <v>4280670.549999997</v>
      </c>
      <c r="G35" s="51">
        <v>0</v>
      </c>
      <c r="H35" s="51">
        <v>0</v>
      </c>
      <c r="I35" s="51"/>
      <c r="J35" s="51"/>
      <c r="K35" s="51"/>
      <c r="L35" s="34">
        <f t="shared" si="1"/>
        <v>19</v>
      </c>
      <c r="M35" s="39" t="s">
        <v>448</v>
      </c>
      <c r="N35" s="51"/>
      <c r="O35" s="51"/>
      <c r="P35" s="558"/>
      <c r="Q35" s="51"/>
      <c r="R35" s="51">
        <v>0</v>
      </c>
      <c r="S35" s="558"/>
      <c r="T35" s="51">
        <v>0</v>
      </c>
      <c r="U35" s="51">
        <v>0</v>
      </c>
      <c r="V35" s="51">
        <v>0</v>
      </c>
      <c r="W35" s="37">
        <f t="shared" si="2"/>
        <v>19</v>
      </c>
      <c r="X35" s="54" t="s">
        <v>448</v>
      </c>
      <c r="Y35" s="51">
        <v>0</v>
      </c>
      <c r="Z35" s="51">
        <v>0</v>
      </c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f>+'Indiv Adjs'!ET18</f>
        <v>673611</v>
      </c>
      <c r="AG35" s="37">
        <f t="shared" si="3"/>
        <v>19</v>
      </c>
      <c r="AH35" s="54" t="s">
        <v>448</v>
      </c>
      <c r="AI35" s="51">
        <v>0</v>
      </c>
      <c r="AJ35" s="51">
        <v>0</v>
      </c>
      <c r="AK35" s="558">
        <f>+'Indiv Adjs'!FL17</f>
        <v>-196399</v>
      </c>
      <c r="AL35" s="51">
        <v>0</v>
      </c>
      <c r="AM35" s="51"/>
      <c r="AN35" s="558">
        <v>0</v>
      </c>
      <c r="AO35" s="51">
        <v>0</v>
      </c>
      <c r="AP35" s="558"/>
      <c r="AR35" s="37">
        <f t="shared" si="4"/>
        <v>19</v>
      </c>
      <c r="AS35" s="54" t="s">
        <v>448</v>
      </c>
      <c r="AT35" s="51"/>
      <c r="AU35" s="558">
        <f>+'Indiv Adjs'!HF17</f>
        <v>-15925</v>
      </c>
      <c r="AV35" s="577">
        <v>0</v>
      </c>
      <c r="AW35" s="580">
        <f>+'Indiv Adjs'!HS23</f>
        <v>-273931</v>
      </c>
      <c r="AX35" s="577"/>
      <c r="AY35" s="577"/>
      <c r="AZ35" s="51">
        <f aca="true" t="shared" si="15" ref="AZ35:AZ49">SUM(D35:K35)+SUM(N35:V35)+SUM(Y35:AF35)+SUM(AI35:AP35)+SUM(AT35:AY35)</f>
        <v>4468026.549999997</v>
      </c>
      <c r="BA35" s="51">
        <f aca="true" t="shared" si="16" ref="BA35:BA49">+C35+AZ35</f>
        <v>83537033</v>
      </c>
    </row>
    <row r="36" spans="1:53" ht="12.75">
      <c r="A36" s="37">
        <f t="shared" si="0"/>
        <v>20</v>
      </c>
      <c r="B36" s="39" t="s">
        <v>454</v>
      </c>
      <c r="C36" s="62">
        <v>6532374.97</v>
      </c>
      <c r="D36" s="62"/>
      <c r="E36" s="62"/>
      <c r="F36" s="560">
        <f>+'Indiv Adjs'!T33</f>
        <v>-39232.73855999997</v>
      </c>
      <c r="G36" s="62"/>
      <c r="H36" s="62"/>
      <c r="I36" s="62"/>
      <c r="J36" s="62"/>
      <c r="K36" s="62"/>
      <c r="L36" s="34">
        <f t="shared" si="1"/>
        <v>20</v>
      </c>
      <c r="M36" s="39" t="s">
        <v>454</v>
      </c>
      <c r="N36" s="62"/>
      <c r="O36" s="62"/>
      <c r="P36" s="560"/>
      <c r="Q36" s="62"/>
      <c r="R36" s="62">
        <v>0</v>
      </c>
      <c r="S36" s="560">
        <f>+'Indiv Adjs'!CJ22+'Indiv Adjs'!CJ23</f>
        <v>4016576.98</v>
      </c>
      <c r="T36" s="62"/>
      <c r="U36" s="62"/>
      <c r="V36" s="62"/>
      <c r="W36" s="37">
        <f t="shared" si="2"/>
        <v>20</v>
      </c>
      <c r="X36" s="39" t="s">
        <v>454</v>
      </c>
      <c r="Y36" s="62"/>
      <c r="Z36" s="62"/>
      <c r="AA36" s="62"/>
      <c r="AB36" s="62"/>
      <c r="AC36" s="62"/>
      <c r="AD36" s="62"/>
      <c r="AE36" s="62"/>
      <c r="AF36" s="62">
        <f>+'Indiv Adjs'!ET17</f>
        <v>50252</v>
      </c>
      <c r="AG36" s="37">
        <f t="shared" si="3"/>
        <v>20</v>
      </c>
      <c r="AH36" s="39" t="s">
        <v>454</v>
      </c>
      <c r="AI36" s="62"/>
      <c r="AJ36" s="62"/>
      <c r="AK36" s="560">
        <f>+'Indiv Adjs'!FL18</f>
        <v>-10167</v>
      </c>
      <c r="AL36" s="62"/>
      <c r="AM36" s="62"/>
      <c r="AN36" s="560">
        <f>+'Indiv Adjs'!GB30</f>
        <v>-301025.04</v>
      </c>
      <c r="AO36" s="62"/>
      <c r="AP36" s="560"/>
      <c r="AR36" s="37">
        <f t="shared" si="4"/>
        <v>20</v>
      </c>
      <c r="AS36" s="39" t="s">
        <v>454</v>
      </c>
      <c r="AT36" s="62"/>
      <c r="AU36" s="560"/>
      <c r="AV36" s="560"/>
      <c r="AW36" s="581"/>
      <c r="AX36" s="560"/>
      <c r="AY36" s="560"/>
      <c r="AZ36" s="84">
        <f t="shared" si="15"/>
        <v>3716404.20144</v>
      </c>
      <c r="BA36" s="84">
        <f t="shared" si="16"/>
        <v>10248779.17144</v>
      </c>
    </row>
    <row r="37" spans="1:53" ht="12.75">
      <c r="A37" s="37">
        <f t="shared" si="0"/>
        <v>21</v>
      </c>
      <c r="B37" s="39" t="s">
        <v>461</v>
      </c>
      <c r="C37" s="62">
        <v>67507444.10000001</v>
      </c>
      <c r="D37" s="62"/>
      <c r="E37" s="62"/>
      <c r="F37" s="559"/>
      <c r="G37" s="62"/>
      <c r="H37" s="62"/>
      <c r="I37" s="62"/>
      <c r="J37" s="62"/>
      <c r="K37" s="62"/>
      <c r="L37" s="34">
        <f t="shared" si="1"/>
        <v>21</v>
      </c>
      <c r="M37" s="39" t="s">
        <v>461</v>
      </c>
      <c r="N37" s="62"/>
      <c r="O37" s="62"/>
      <c r="P37" s="560"/>
      <c r="Q37" s="62"/>
      <c r="R37" s="62">
        <v>0</v>
      </c>
      <c r="S37" s="560">
        <f>+'Indiv Adjs'!CJ24</f>
        <v>1032692.9351999983</v>
      </c>
      <c r="T37" s="62"/>
      <c r="U37" s="62"/>
      <c r="V37" s="62"/>
      <c r="W37" s="37">
        <f t="shared" si="2"/>
        <v>21</v>
      </c>
      <c r="X37" s="39" t="s">
        <v>461</v>
      </c>
      <c r="Y37" s="62"/>
      <c r="Z37" s="62"/>
      <c r="AA37" s="62"/>
      <c r="AB37" s="62"/>
      <c r="AC37" s="62"/>
      <c r="AD37" s="62"/>
      <c r="AE37" s="62"/>
      <c r="AF37" s="62">
        <f>+'Indiv Adjs'!ET19</f>
        <v>1545808</v>
      </c>
      <c r="AG37" s="37">
        <f t="shared" si="3"/>
        <v>21</v>
      </c>
      <c r="AH37" s="39" t="s">
        <v>461</v>
      </c>
      <c r="AI37" s="62"/>
      <c r="AJ37" s="62"/>
      <c r="AK37" s="560">
        <f>+'Indiv Adjs'!FL19</f>
        <v>-363062</v>
      </c>
      <c r="AL37" s="62"/>
      <c r="AM37" s="62"/>
      <c r="AN37" s="560">
        <f>+'Indiv Adjs'!GC30</f>
        <v>-2707978.1033333326</v>
      </c>
      <c r="AO37" s="62"/>
      <c r="AP37" s="560"/>
      <c r="AR37" s="37">
        <f t="shared" si="4"/>
        <v>21</v>
      </c>
      <c r="AS37" s="39" t="s">
        <v>461</v>
      </c>
      <c r="AT37" s="62"/>
      <c r="AU37" s="560"/>
      <c r="AV37" s="560"/>
      <c r="AW37" s="581"/>
      <c r="AX37" s="560">
        <f>+'Indiv Adjs'!HX23</f>
        <v>0</v>
      </c>
      <c r="AY37" s="560"/>
      <c r="AZ37" s="84">
        <f t="shared" si="15"/>
        <v>-492539.16813333426</v>
      </c>
      <c r="BA37" s="84">
        <f t="shared" si="16"/>
        <v>67014904.931866676</v>
      </c>
    </row>
    <row r="38" spans="1:53" ht="12.75">
      <c r="A38" s="37">
        <f t="shared" si="0"/>
        <v>22</v>
      </c>
      <c r="B38" s="39" t="s">
        <v>471</v>
      </c>
      <c r="C38" s="62">
        <v>37171866.522852</v>
      </c>
      <c r="D38" s="62">
        <f>+'Indiv Adjs'!G42</f>
        <v>-42110</v>
      </c>
      <c r="E38" s="62">
        <f>+'Indiv Adjs'!M43</f>
        <v>278620.8559842681</v>
      </c>
      <c r="F38" s="559"/>
      <c r="G38" s="62"/>
      <c r="H38" s="62"/>
      <c r="I38" s="62"/>
      <c r="J38" s="62"/>
      <c r="K38" s="62"/>
      <c r="L38" s="34">
        <f t="shared" si="1"/>
        <v>22</v>
      </c>
      <c r="M38" s="39" t="s">
        <v>471</v>
      </c>
      <c r="N38" s="62"/>
      <c r="O38" s="62"/>
      <c r="P38" s="560"/>
      <c r="Q38" s="62">
        <f>+'Indiv Adjs'!BU25</f>
        <v>-61500.47667830796</v>
      </c>
      <c r="R38" s="62">
        <f>+'Indiv Adjs'!CD25</f>
        <v>812156.291889309</v>
      </c>
      <c r="S38" s="560"/>
      <c r="T38" s="62"/>
      <c r="U38" s="62"/>
      <c r="V38" s="62"/>
      <c r="W38" s="37">
        <f t="shared" si="2"/>
        <v>22</v>
      </c>
      <c r="X38" s="39" t="s">
        <v>471</v>
      </c>
      <c r="Y38" s="62"/>
      <c r="Z38" s="62">
        <f>+'Indiv Adjs'!DM15</f>
        <v>350242</v>
      </c>
      <c r="AA38" s="62"/>
      <c r="AB38" s="62"/>
      <c r="AC38" s="62"/>
      <c r="AD38" s="62"/>
      <c r="AE38" s="62"/>
      <c r="AF38" s="62">
        <f>+'Indiv Adjs'!ET20</f>
        <v>737654</v>
      </c>
      <c r="AG38" s="37">
        <f t="shared" si="3"/>
        <v>22</v>
      </c>
      <c r="AH38" s="39" t="s">
        <v>471</v>
      </c>
      <c r="AI38" s="62"/>
      <c r="AJ38" s="62"/>
      <c r="AK38" s="560">
        <f>+'Indiv Adjs'!FL20</f>
        <v>-198963</v>
      </c>
      <c r="AL38" s="62"/>
      <c r="AM38" s="62"/>
      <c r="AN38" s="560"/>
      <c r="AO38" s="62"/>
      <c r="AP38" s="560"/>
      <c r="AR38" s="37">
        <f t="shared" si="4"/>
        <v>22</v>
      </c>
      <c r="AS38" s="39" t="s">
        <v>471</v>
      </c>
      <c r="AT38" s="62"/>
      <c r="AU38" s="560"/>
      <c r="AV38" s="560">
        <f>+'Indiv Adjs'!HM24</f>
        <v>374.82139968</v>
      </c>
      <c r="AW38" s="581"/>
      <c r="AX38" s="560"/>
      <c r="AY38" s="560"/>
      <c r="AZ38" s="84">
        <f t="shared" si="15"/>
        <v>1876474.4925949492</v>
      </c>
      <c r="BA38" s="84">
        <f t="shared" si="16"/>
        <v>39048341.01544695</v>
      </c>
    </row>
    <row r="39" spans="1:53" ht="12.75">
      <c r="A39" s="37">
        <f t="shared" si="0"/>
        <v>23</v>
      </c>
      <c r="B39" s="39" t="s">
        <v>478</v>
      </c>
      <c r="C39" s="62">
        <v>9736023.72895</v>
      </c>
      <c r="D39" s="62"/>
      <c r="E39" s="62"/>
      <c r="F39" s="559"/>
      <c r="G39" s="62"/>
      <c r="H39" s="62"/>
      <c r="I39" s="62"/>
      <c r="J39" s="62"/>
      <c r="K39" s="62"/>
      <c r="L39" s="34">
        <f t="shared" si="1"/>
        <v>23</v>
      </c>
      <c r="M39" s="39" t="s">
        <v>478</v>
      </c>
      <c r="N39" s="62"/>
      <c r="O39" s="62"/>
      <c r="P39" s="560"/>
      <c r="Q39" s="62">
        <f>+'Indiv Adjs'!BU33+'Indiv Adjs'!BU35</f>
        <v>-7764387.16</v>
      </c>
      <c r="R39" s="62"/>
      <c r="S39" s="560">
        <f>+'Indiv Adjs'!CJ26</f>
        <v>-56346.586705</v>
      </c>
      <c r="T39" s="62"/>
      <c r="U39" s="62"/>
      <c r="V39" s="62"/>
      <c r="W39" s="37">
        <f t="shared" si="2"/>
        <v>23</v>
      </c>
      <c r="X39" s="39" t="s">
        <v>478</v>
      </c>
      <c r="Y39" s="62"/>
      <c r="Z39" s="62"/>
      <c r="AA39" s="62"/>
      <c r="AB39" s="62"/>
      <c r="AC39" s="62"/>
      <c r="AD39" s="62"/>
      <c r="AE39" s="62"/>
      <c r="AF39" s="62">
        <f>+'Indiv Adjs'!ET21+'Indiv Adjs'!ET22</f>
        <v>91201</v>
      </c>
      <c r="AG39" s="37">
        <f t="shared" si="3"/>
        <v>23</v>
      </c>
      <c r="AH39" s="39" t="s">
        <v>478</v>
      </c>
      <c r="AI39" s="62"/>
      <c r="AJ39" s="62"/>
      <c r="AK39" s="560">
        <f>+'Indiv Adjs'!FL21+'Indiv Adjs'!FL22</f>
        <v>-33794</v>
      </c>
      <c r="AL39" s="62"/>
      <c r="AM39" s="62"/>
      <c r="AN39" s="560"/>
      <c r="AO39" s="62"/>
      <c r="AP39" s="560"/>
      <c r="AR39" s="37">
        <f t="shared" si="4"/>
        <v>23</v>
      </c>
      <c r="AS39" s="39" t="s">
        <v>478</v>
      </c>
      <c r="AT39" s="62"/>
      <c r="AU39" s="560"/>
      <c r="AV39" s="560"/>
      <c r="AW39" s="581"/>
      <c r="AX39" s="560"/>
      <c r="AY39" s="560"/>
      <c r="AZ39" s="84">
        <f t="shared" si="15"/>
        <v>-7763326.746705</v>
      </c>
      <c r="BA39" s="84">
        <f t="shared" si="16"/>
        <v>1972696.9822449991</v>
      </c>
    </row>
    <row r="40" spans="1:56" ht="12.75">
      <c r="A40" s="37">
        <f t="shared" si="0"/>
        <v>24</v>
      </c>
      <c r="B40" s="39" t="s">
        <v>481</v>
      </c>
      <c r="C40" s="62">
        <v>32494478.88</v>
      </c>
      <c r="D40" s="62"/>
      <c r="E40" s="62"/>
      <c r="F40" s="559"/>
      <c r="G40" s="62"/>
      <c r="H40" s="62"/>
      <c r="I40" s="62"/>
      <c r="J40" s="62"/>
      <c r="K40" s="62"/>
      <c r="L40" s="34">
        <f t="shared" si="1"/>
        <v>24</v>
      </c>
      <c r="M40" s="39" t="s">
        <v>481</v>
      </c>
      <c r="N40" s="62"/>
      <c r="O40" s="62"/>
      <c r="P40" s="560"/>
      <c r="Q40" s="62">
        <f>+'Indiv Adjs'!BU31</f>
        <v>-32489368</v>
      </c>
      <c r="R40" s="62"/>
      <c r="S40" s="560"/>
      <c r="T40" s="62"/>
      <c r="U40" s="62"/>
      <c r="V40" s="62"/>
      <c r="W40" s="37">
        <f t="shared" si="2"/>
        <v>24</v>
      </c>
      <c r="X40" s="39" t="s">
        <v>481</v>
      </c>
      <c r="Y40" s="62"/>
      <c r="Z40" s="62"/>
      <c r="AA40" s="62"/>
      <c r="AB40" s="62"/>
      <c r="AC40" s="62"/>
      <c r="AD40" s="62"/>
      <c r="AE40" s="62"/>
      <c r="AF40" s="62"/>
      <c r="AG40" s="37">
        <f t="shared" si="3"/>
        <v>24</v>
      </c>
      <c r="AH40" s="39" t="s">
        <v>481</v>
      </c>
      <c r="AI40" s="62"/>
      <c r="AJ40" s="62"/>
      <c r="AK40" s="560"/>
      <c r="AL40" s="62"/>
      <c r="AM40" s="62"/>
      <c r="AN40" s="560"/>
      <c r="AO40" s="62"/>
      <c r="AP40" s="560"/>
      <c r="AR40" s="37">
        <f t="shared" si="4"/>
        <v>24</v>
      </c>
      <c r="AS40" s="39" t="s">
        <v>481</v>
      </c>
      <c r="AT40" s="62"/>
      <c r="AU40" s="560"/>
      <c r="AV40" s="560"/>
      <c r="AW40" s="581"/>
      <c r="AX40" s="560"/>
      <c r="AY40" s="560"/>
      <c r="AZ40" s="84">
        <f t="shared" si="15"/>
        <v>-32489368</v>
      </c>
      <c r="BA40" s="84">
        <f t="shared" si="16"/>
        <v>5110.879999998957</v>
      </c>
      <c r="BD40" s="481">
        <f>+AZ22-AZ50</f>
        <v>-56512777.13045019</v>
      </c>
    </row>
    <row r="41" spans="1:53" ht="12.75">
      <c r="A41" s="37">
        <f t="shared" si="0"/>
        <v>25</v>
      </c>
      <c r="B41" s="39" t="s">
        <v>486</v>
      </c>
      <c r="C41" s="62">
        <v>76980894.043264</v>
      </c>
      <c r="D41" s="62">
        <f>+'Indiv Adjs'!G43</f>
        <v>-24046</v>
      </c>
      <c r="E41" s="62">
        <f>+'Indiv Adjs'!M44</f>
        <v>159101.54668947833</v>
      </c>
      <c r="F41" s="559"/>
      <c r="G41" s="62"/>
      <c r="H41" s="62"/>
      <c r="I41" s="62">
        <f>+'Indiv Adjs'!AI32</f>
        <v>9545.424816172834</v>
      </c>
      <c r="J41" s="62"/>
      <c r="K41" s="62">
        <f>+'Indiv Adjs'!AV25+'Indiv Adjs'!AV26</f>
        <v>-181311</v>
      </c>
      <c r="L41" s="34">
        <f t="shared" si="1"/>
        <v>25</v>
      </c>
      <c r="M41" s="39" t="s">
        <v>486</v>
      </c>
      <c r="N41" s="62">
        <f>+'Indiv Adjs'!BA23+'Indiv Adjs'!BA24</f>
        <v>649559.8518009144</v>
      </c>
      <c r="O41" s="62"/>
      <c r="P41" s="560"/>
      <c r="Q41" s="62">
        <f>+'Indiv Adjs'!BU36+'Indiv Adjs'!BU26</f>
        <v>-113960.25714</v>
      </c>
      <c r="R41" s="62"/>
      <c r="S41" s="560">
        <f>+'Indiv Adjs'!CJ21+'Indiv Adjs'!CJ25+'Indiv Adjs'!CJ27+'Indiv Adjs'!CJ29+'Indiv Adjs'!CJ32+'Indiv Adjs'!CJ35+'Indiv Adjs'!CJ37+'Indiv Adjs'!CJ38+'Indiv Adjs'!CJ39+'Indiv Adjs'!CJ40</f>
        <v>1145955.6667447467</v>
      </c>
      <c r="T41" s="62"/>
      <c r="U41" s="62">
        <f>+'Indiv Adjs'!CV20</f>
        <v>-110841</v>
      </c>
      <c r="V41" s="62">
        <f>+'Indiv Adjs'!DB18</f>
        <v>35808.65000000014</v>
      </c>
      <c r="W41" s="37">
        <f t="shared" si="2"/>
        <v>25</v>
      </c>
      <c r="X41" s="39" t="s">
        <v>486</v>
      </c>
      <c r="Y41" s="62"/>
      <c r="Z41" s="62"/>
      <c r="AA41" s="62"/>
      <c r="AB41" s="62">
        <f>+'Indiv Adjs'!DX44</f>
        <v>-202239</v>
      </c>
      <c r="AC41" s="62"/>
      <c r="AD41" s="62">
        <f>+'Indiv Adjs'!EH18</f>
        <v>524663.7018909692</v>
      </c>
      <c r="AE41" s="62">
        <f>+'Indiv Adjs'!EN18</f>
        <v>-697945.9679850215</v>
      </c>
      <c r="AF41" s="62">
        <v>914282</v>
      </c>
      <c r="AG41" s="37">
        <f t="shared" si="3"/>
        <v>25</v>
      </c>
      <c r="AH41" s="39" t="s">
        <v>486</v>
      </c>
      <c r="AI41" s="62">
        <f>+'Indiv Adjs'!EZ33</f>
        <v>177141.7910141605</v>
      </c>
      <c r="AJ41" s="62">
        <f>+'Indiv Adjs'!FF21</f>
        <v>1516481.08</v>
      </c>
      <c r="AK41" s="560">
        <f>+'Indiv Adjs'!FL23</f>
        <v>-382775</v>
      </c>
      <c r="AL41" s="62"/>
      <c r="AM41" s="62"/>
      <c r="AN41" s="560"/>
      <c r="AO41" s="62"/>
      <c r="AP41" s="560"/>
      <c r="AR41" s="37">
        <f t="shared" si="4"/>
        <v>25</v>
      </c>
      <c r="AS41" s="39" t="s">
        <v>486</v>
      </c>
      <c r="AT41" s="62">
        <f>+'Indiv Adjs'!HA23+'Indiv Adjs'!HA25</f>
        <v>-70402.51</v>
      </c>
      <c r="AU41" s="560">
        <f>+'Indiv Adjs'!HF23</f>
        <v>-167953.51440485788</v>
      </c>
      <c r="AV41" s="560"/>
      <c r="AW41" s="581"/>
      <c r="AX41" s="560"/>
      <c r="AY41" s="560"/>
      <c r="AZ41" s="84">
        <f t="shared" si="15"/>
        <v>3181065.463426563</v>
      </c>
      <c r="BA41" s="84">
        <f t="shared" si="16"/>
        <v>80161959.50669056</v>
      </c>
    </row>
    <row r="42" spans="1:53" ht="12.75">
      <c r="A42" s="37">
        <f t="shared" si="0"/>
        <v>26</v>
      </c>
      <c r="B42" s="39" t="s">
        <v>103</v>
      </c>
      <c r="C42" s="62">
        <v>160277383.47415</v>
      </c>
      <c r="D42" s="62"/>
      <c r="E42" s="62"/>
      <c r="F42" s="559"/>
      <c r="G42" s="62"/>
      <c r="H42" s="62"/>
      <c r="I42" s="62">
        <f>+'Indiv Adjs'!AJ31</f>
        <v>571980.3091838827</v>
      </c>
      <c r="J42" s="62">
        <f>+'Indiv Adjs'!AP24</f>
        <v>3371987</v>
      </c>
      <c r="K42" s="62">
        <f>+'Indiv Adjs'!AV23+'Indiv Adjs'!AV24</f>
        <v>1771083.3736723745</v>
      </c>
      <c r="L42" s="34">
        <f t="shared" si="1"/>
        <v>26</v>
      </c>
      <c r="M42" s="39" t="s">
        <v>103</v>
      </c>
      <c r="N42" s="62">
        <f>+'Indiv Adjs'!BB22</f>
        <v>1720732.414326</v>
      </c>
      <c r="O42" s="62">
        <f>+'Indiv Adjs'!BH29</f>
        <v>600667</v>
      </c>
      <c r="P42" s="560"/>
      <c r="Q42" s="62"/>
      <c r="R42" s="62"/>
      <c r="S42" s="560"/>
      <c r="T42" s="62"/>
      <c r="U42" s="62"/>
      <c r="V42" s="62"/>
      <c r="W42" s="37">
        <f t="shared" si="2"/>
        <v>26</v>
      </c>
      <c r="X42" s="39" t="s">
        <v>103</v>
      </c>
      <c r="Y42" s="62"/>
      <c r="Z42" s="62"/>
      <c r="AA42" s="62"/>
      <c r="AB42" s="62"/>
      <c r="AC42" s="62"/>
      <c r="AD42" s="62"/>
      <c r="AE42" s="62"/>
      <c r="AF42" s="62"/>
      <c r="AG42" s="37">
        <f t="shared" si="3"/>
        <v>26</v>
      </c>
      <c r="AH42" s="39" t="s">
        <v>103</v>
      </c>
      <c r="AI42" s="62"/>
      <c r="AJ42" s="62"/>
      <c r="AK42" s="560"/>
      <c r="AL42" s="62"/>
      <c r="AM42" s="62"/>
      <c r="AN42" s="560"/>
      <c r="AO42" s="62"/>
      <c r="AP42" s="560">
        <f>+'Indiv Adjs'!GU26</f>
        <v>-5107803.7463749945</v>
      </c>
      <c r="AR42" s="37">
        <f t="shared" si="4"/>
        <v>26</v>
      </c>
      <c r="AS42" s="39" t="s">
        <v>103</v>
      </c>
      <c r="AT42" s="62">
        <f>+'Indiv Adjs'!HA24</f>
        <v>1316021.3</v>
      </c>
      <c r="AU42" s="560">
        <f>+'Indiv Adjs'!HF26</f>
        <v>-1813916</v>
      </c>
      <c r="AV42" s="560">
        <f>+'Indiv Adjs'!HM26</f>
        <v>214.032</v>
      </c>
      <c r="AW42" s="581">
        <f>+'Indiv Adjs'!HS31+'Indiv Adjs'!HS32</f>
        <v>-2158844</v>
      </c>
      <c r="AX42" s="560"/>
      <c r="AY42" s="560"/>
      <c r="AZ42" s="84">
        <f>SUM(D42:K42)+SUM(N42:V42)+SUM(Y42:AF42)+SUM(AI42:AP42)+SUM(AT42:AY42)</f>
        <v>272121.6828072625</v>
      </c>
      <c r="BA42" s="84">
        <f t="shared" si="16"/>
        <v>160549505.15695727</v>
      </c>
    </row>
    <row r="43" spans="1:53" ht="12.75">
      <c r="A43" s="37">
        <f t="shared" si="0"/>
        <v>27</v>
      </c>
      <c r="B43" s="39" t="s">
        <v>491</v>
      </c>
      <c r="C43" s="62">
        <v>30986682.85728</v>
      </c>
      <c r="D43" s="62"/>
      <c r="E43" s="62"/>
      <c r="F43" s="559"/>
      <c r="G43" s="62"/>
      <c r="H43" s="62"/>
      <c r="I43" s="62"/>
      <c r="J43" s="62"/>
      <c r="K43" s="62"/>
      <c r="L43" s="34">
        <f t="shared" si="1"/>
        <v>27</v>
      </c>
      <c r="M43" s="39" t="s">
        <v>491</v>
      </c>
      <c r="N43" s="62"/>
      <c r="O43" s="62">
        <f>+'Indiv Adjs'!BH30</f>
        <v>1679273</v>
      </c>
      <c r="P43" s="560">
        <f>+'Indiv Adjs'!BN20</f>
        <v>0</v>
      </c>
      <c r="Q43" s="62"/>
      <c r="R43" s="62"/>
      <c r="S43" s="560"/>
      <c r="T43" s="62"/>
      <c r="U43" s="62"/>
      <c r="V43" s="62"/>
      <c r="W43" s="37">
        <f t="shared" si="2"/>
        <v>27</v>
      </c>
      <c r="X43" s="39" t="s">
        <v>491</v>
      </c>
      <c r="Y43" s="62"/>
      <c r="Z43" s="62"/>
      <c r="AA43" s="62"/>
      <c r="AB43" s="62"/>
      <c r="AC43" s="62"/>
      <c r="AD43" s="62"/>
      <c r="AE43" s="62"/>
      <c r="AF43" s="62"/>
      <c r="AG43" s="37">
        <f t="shared" si="3"/>
        <v>27</v>
      </c>
      <c r="AH43" s="39" t="s">
        <v>491</v>
      </c>
      <c r="AI43" s="62"/>
      <c r="AJ43" s="62"/>
      <c r="AK43" s="560"/>
      <c r="AL43" s="62"/>
      <c r="AM43" s="62"/>
      <c r="AN43" s="560"/>
      <c r="AO43" s="62"/>
      <c r="AP43" s="560">
        <f>+'Indiv Adjs'!GU31</f>
        <v>-139038.57825000002</v>
      </c>
      <c r="AR43" s="37">
        <f t="shared" si="4"/>
        <v>27</v>
      </c>
      <c r="AS43" s="39" t="s">
        <v>491</v>
      </c>
      <c r="AT43" s="62"/>
      <c r="AU43" s="565">
        <f>+'Indiv Adjs'!HF27+'Indiv Adjs'!HF45</f>
        <v>-308032.0730977033</v>
      </c>
      <c r="AV43" s="560"/>
      <c r="AW43" s="581"/>
      <c r="AX43" s="560"/>
      <c r="AY43" s="560"/>
      <c r="AZ43" s="84">
        <f t="shared" si="15"/>
        <v>1232202.3486522967</v>
      </c>
      <c r="BA43" s="84">
        <f t="shared" si="16"/>
        <v>32218885.205932297</v>
      </c>
    </row>
    <row r="44" spans="1:53" ht="12.75">
      <c r="A44" s="37">
        <f t="shared" si="0"/>
        <v>28</v>
      </c>
      <c r="B44" s="54" t="s">
        <v>493</v>
      </c>
      <c r="C44" s="62">
        <v>5380486.4</v>
      </c>
      <c r="D44" s="62"/>
      <c r="E44" s="62"/>
      <c r="F44" s="559"/>
      <c r="G44" s="62"/>
      <c r="H44" s="62"/>
      <c r="I44" s="62"/>
      <c r="J44" s="62"/>
      <c r="K44" s="62"/>
      <c r="L44" s="34">
        <f t="shared" si="1"/>
        <v>28</v>
      </c>
      <c r="M44" s="39" t="s">
        <v>493</v>
      </c>
      <c r="N44" s="62"/>
      <c r="O44" s="62"/>
      <c r="P44" s="560"/>
      <c r="Q44" s="62"/>
      <c r="R44" s="62"/>
      <c r="S44" s="560"/>
      <c r="T44" s="62"/>
      <c r="U44" s="62"/>
      <c r="V44" s="62"/>
      <c r="W44" s="37">
        <f t="shared" si="2"/>
        <v>28</v>
      </c>
      <c r="X44" s="54" t="s">
        <v>493</v>
      </c>
      <c r="Y44" s="62"/>
      <c r="Z44" s="62"/>
      <c r="AA44" s="62"/>
      <c r="AB44" s="62"/>
      <c r="AC44" s="62" t="s">
        <v>0</v>
      </c>
      <c r="AD44" s="62"/>
      <c r="AE44" s="62"/>
      <c r="AF44" s="62"/>
      <c r="AG44" s="37">
        <f t="shared" si="3"/>
        <v>28</v>
      </c>
      <c r="AH44" s="54" t="s">
        <v>493</v>
      </c>
      <c r="AI44" s="62"/>
      <c r="AJ44" s="62"/>
      <c r="AK44" s="560"/>
      <c r="AL44" s="62"/>
      <c r="AM44" s="62"/>
      <c r="AN44" s="562">
        <f>+'Indiv Adjs'!GD50</f>
        <v>16597931.786689334</v>
      </c>
      <c r="AO44" s="62"/>
      <c r="AP44" s="560"/>
      <c r="AR44" s="37">
        <f t="shared" si="4"/>
        <v>28</v>
      </c>
      <c r="AS44" s="54" t="s">
        <v>493</v>
      </c>
      <c r="AT44" s="62"/>
      <c r="AU44" s="560">
        <f>+'Indiv Adjs'!HF40</f>
        <v>-49878.19646550976</v>
      </c>
      <c r="AV44" s="560"/>
      <c r="AW44" s="581"/>
      <c r="AX44" s="560"/>
      <c r="AY44" s="560"/>
      <c r="AZ44" s="84">
        <f t="shared" si="15"/>
        <v>16548053.590223825</v>
      </c>
      <c r="BA44" s="84">
        <f t="shared" si="16"/>
        <v>21928539.990223825</v>
      </c>
    </row>
    <row r="45" spans="1:53" ht="12.75">
      <c r="A45" s="37">
        <f t="shared" si="0"/>
        <v>29</v>
      </c>
      <c r="B45" s="39" t="s">
        <v>497</v>
      </c>
      <c r="C45" s="62">
        <v>-11616917.68</v>
      </c>
      <c r="D45" s="62"/>
      <c r="E45" s="62"/>
      <c r="F45" s="559"/>
      <c r="G45" s="62"/>
      <c r="H45" s="62"/>
      <c r="I45" s="62"/>
      <c r="J45" s="62"/>
      <c r="K45" s="62"/>
      <c r="L45" s="34">
        <f t="shared" si="1"/>
        <v>29</v>
      </c>
      <c r="M45" s="39" t="s">
        <v>497</v>
      </c>
      <c r="N45" s="62"/>
      <c r="O45" s="62"/>
      <c r="P45" s="560"/>
      <c r="Q45" s="62"/>
      <c r="R45" s="62"/>
      <c r="S45" s="560">
        <f>+'Indiv Adjs'!CJ17+'Indiv Adjs'!CJ19+'Indiv Adjs'!CJ31</f>
        <v>-1009075.537432475</v>
      </c>
      <c r="T45" s="62"/>
      <c r="U45" s="62"/>
      <c r="V45" s="62"/>
      <c r="W45" s="37">
        <f t="shared" si="2"/>
        <v>29</v>
      </c>
      <c r="X45" s="39" t="s">
        <v>497</v>
      </c>
      <c r="Y45" s="62"/>
      <c r="Z45" s="62"/>
      <c r="AA45" s="62"/>
      <c r="AB45" s="62"/>
      <c r="AC45" s="62">
        <f>+'Indiv Adjs'!EB22</f>
        <v>-968667.9499999995</v>
      </c>
      <c r="AD45" s="62"/>
      <c r="AE45" s="62"/>
      <c r="AF45" s="62"/>
      <c r="AG45" s="37">
        <f t="shared" si="3"/>
        <v>29</v>
      </c>
      <c r="AH45" s="591" t="s">
        <v>497</v>
      </c>
      <c r="AI45" s="591"/>
      <c r="AJ45" s="62"/>
      <c r="AK45" s="560"/>
      <c r="AL45" s="62"/>
      <c r="AM45" s="62">
        <f>+'Indiv Adjs'!FW22</f>
        <v>15005651</v>
      </c>
      <c r="AN45" s="560"/>
      <c r="AO45" s="62"/>
      <c r="AP45" s="560"/>
      <c r="AR45" s="37">
        <f t="shared" si="4"/>
        <v>29</v>
      </c>
      <c r="AS45" s="39" t="s">
        <v>497</v>
      </c>
      <c r="AT45" s="62"/>
      <c r="AU45" s="573"/>
      <c r="AV45" s="560"/>
      <c r="AW45" s="581"/>
      <c r="AX45" s="560"/>
      <c r="AY45" s="560"/>
      <c r="AZ45" s="84">
        <f t="shared" si="15"/>
        <v>13027907.512567526</v>
      </c>
      <c r="BA45" s="84">
        <f t="shared" si="16"/>
        <v>1410989.832567526</v>
      </c>
    </row>
    <row r="46" spans="1:53" ht="12.75">
      <c r="A46" s="37">
        <f t="shared" si="0"/>
        <v>30</v>
      </c>
      <c r="B46" s="25" t="s">
        <v>499</v>
      </c>
      <c r="C46" s="62">
        <v>887595</v>
      </c>
      <c r="D46" s="25"/>
      <c r="E46" s="25"/>
      <c r="F46" s="567"/>
      <c r="G46" s="25"/>
      <c r="H46" s="25"/>
      <c r="I46" s="25"/>
      <c r="J46" s="25"/>
      <c r="K46" s="25"/>
      <c r="L46" s="34">
        <f t="shared" si="1"/>
        <v>30</v>
      </c>
      <c r="M46" s="25" t="s">
        <v>499</v>
      </c>
      <c r="N46" s="25"/>
      <c r="O46" s="25"/>
      <c r="P46" s="573"/>
      <c r="Q46" s="25"/>
      <c r="R46" s="25"/>
      <c r="S46" s="573"/>
      <c r="T46" s="25"/>
      <c r="U46" s="25"/>
      <c r="V46" s="25"/>
      <c r="W46" s="37">
        <f t="shared" si="2"/>
        <v>30</v>
      </c>
      <c r="X46" s="25" t="s">
        <v>499</v>
      </c>
      <c r="Y46" s="25"/>
      <c r="Z46" s="25"/>
      <c r="AA46" s="41">
        <f>+'Indiv Adjs'!DS17</f>
        <v>-887595</v>
      </c>
      <c r="AB46" s="25"/>
      <c r="AC46" s="25"/>
      <c r="AD46" s="25"/>
      <c r="AE46" s="25"/>
      <c r="AF46" s="25"/>
      <c r="AG46" s="37">
        <f t="shared" si="3"/>
        <v>30</v>
      </c>
      <c r="AH46" s="25" t="s">
        <v>499</v>
      </c>
      <c r="AI46" s="25"/>
      <c r="AJ46" s="25"/>
      <c r="AK46" s="573"/>
      <c r="AL46" s="25"/>
      <c r="AM46" s="25"/>
      <c r="AN46" s="573"/>
      <c r="AO46" s="25"/>
      <c r="AP46" s="573"/>
      <c r="AR46" s="37">
        <f t="shared" si="4"/>
        <v>30</v>
      </c>
      <c r="AS46" s="25" t="s">
        <v>499</v>
      </c>
      <c r="AT46" s="25"/>
      <c r="AU46" s="573"/>
      <c r="AV46" s="573"/>
      <c r="AW46" s="582"/>
      <c r="AX46" s="573"/>
      <c r="AY46" s="573"/>
      <c r="AZ46" s="84">
        <f t="shared" si="15"/>
        <v>-887595</v>
      </c>
      <c r="BA46" s="84">
        <f t="shared" si="16"/>
        <v>0</v>
      </c>
    </row>
    <row r="47" spans="1:56" ht="12.75">
      <c r="A47" s="37">
        <f t="shared" si="0"/>
        <v>31</v>
      </c>
      <c r="B47" s="39" t="s">
        <v>501</v>
      </c>
      <c r="C47" s="62">
        <v>171491626.99418002</v>
      </c>
      <c r="D47" s="62">
        <f>+'Indiv Adjs'!H47</f>
        <v>-464019</v>
      </c>
      <c r="E47" s="62">
        <f>+'Indiv Adjs'!N49</f>
        <v>3070214.3667762014</v>
      </c>
      <c r="F47" s="560">
        <f>+'Indiv Adjs'!T39</f>
        <v>-23004.905049564928</v>
      </c>
      <c r="G47" s="62"/>
      <c r="H47" s="62"/>
      <c r="I47" s="62">
        <f>+'Indiv Adjs'!AJ33</f>
        <v>38900</v>
      </c>
      <c r="J47" s="48"/>
      <c r="K47" s="48"/>
      <c r="L47" s="34">
        <f t="shared" si="1"/>
        <v>31</v>
      </c>
      <c r="M47" s="39" t="s">
        <v>501</v>
      </c>
      <c r="N47" s="48"/>
      <c r="O47" s="48"/>
      <c r="P47" s="585"/>
      <c r="Q47" s="48">
        <f>+'Indiv Adjs'!BU32+'Indiv Adjs'!BU37+'Indiv Adjs'!BU27</f>
        <v>-60450326.18325401</v>
      </c>
      <c r="R47" s="48"/>
      <c r="S47" s="585">
        <f>+'Indiv Adjs'!CJ36</f>
        <v>-2239.38098154</v>
      </c>
      <c r="T47" s="48">
        <f>+'Indiv Adjs'!CQ17</f>
        <v>3753381.699999998</v>
      </c>
      <c r="U47" s="48">
        <f>+'Indiv Adjs'!CV17</f>
        <v>-588458</v>
      </c>
      <c r="V47" s="48"/>
      <c r="W47" s="37">
        <f t="shared" si="2"/>
        <v>31</v>
      </c>
      <c r="X47" s="39" t="s">
        <v>501</v>
      </c>
      <c r="Y47" s="62">
        <f>+'Indiv Adjs'!DH20</f>
        <v>67847.95464999997</v>
      </c>
      <c r="Z47" s="63"/>
      <c r="AA47" s="63"/>
      <c r="AB47" s="63"/>
      <c r="AC47" s="63"/>
      <c r="AD47" s="63"/>
      <c r="AE47" s="63"/>
      <c r="AF47" s="62">
        <f>+'Indiv Adjs'!ET26</f>
        <v>246856</v>
      </c>
      <c r="AG47" s="37">
        <f t="shared" si="3"/>
        <v>31</v>
      </c>
      <c r="AH47" s="39" t="s">
        <v>501</v>
      </c>
      <c r="AI47" s="63"/>
      <c r="AJ47" s="63"/>
      <c r="AK47" s="560">
        <f>+'Indiv Adjs'!FL26</f>
        <v>-90091.75319999998</v>
      </c>
      <c r="AL47" s="63"/>
      <c r="AM47" s="63"/>
      <c r="AN47" s="559"/>
      <c r="AO47" s="63"/>
      <c r="AP47" s="559"/>
      <c r="AR47" s="37">
        <f t="shared" si="4"/>
        <v>31</v>
      </c>
      <c r="AS47" s="39" t="s">
        <v>501</v>
      </c>
      <c r="AT47" s="63"/>
      <c r="AU47" s="560">
        <f>+'Indiv Adjs'!HF34</f>
        <v>-578816.0806866707</v>
      </c>
      <c r="AV47" s="560">
        <f>+'Indiv Adjs'!HM32</f>
        <v>4120.116</v>
      </c>
      <c r="AW47" s="581"/>
      <c r="AX47" s="560"/>
      <c r="AY47" s="560"/>
      <c r="AZ47" s="84">
        <f t="shared" si="15"/>
        <v>-55015635.16574559</v>
      </c>
      <c r="BA47" s="84">
        <f t="shared" si="16"/>
        <v>116475991.82843444</v>
      </c>
      <c r="BC47" s="481">
        <f>SUM(AZ35:AZ49)</f>
        <v>-59671035.357190184</v>
      </c>
      <c r="BD47" s="481">
        <f>+BB33+BC47</f>
        <v>-151997863.04532936</v>
      </c>
    </row>
    <row r="48" spans="1:53" ht="12.75">
      <c r="A48" s="37">
        <f t="shared" si="0"/>
        <v>32</v>
      </c>
      <c r="B48" s="39" t="s">
        <v>505</v>
      </c>
      <c r="C48" s="62">
        <v>-5105994.145963246</v>
      </c>
      <c r="D48" s="62">
        <f>+'Indiv Adjs'!H51</f>
        <v>-4022477.1999999997</v>
      </c>
      <c r="E48" s="62">
        <f>+'Indiv Adjs'!N53</f>
        <v>26614993</v>
      </c>
      <c r="F48" s="560">
        <f>+'Indiv Adjs'!T41</f>
        <v>-27622967.652654573</v>
      </c>
      <c r="G48" s="62">
        <f>+'Indiv Adjs'!Y31</f>
        <v>-12251183.717604587</v>
      </c>
      <c r="H48" s="62">
        <f>+'Indiv Adjs'!AD34</f>
        <v>4537594.038700046</v>
      </c>
      <c r="I48" s="62">
        <f>+'Indiv Adjs'!AJ42</f>
        <v>290875.9930999806</v>
      </c>
      <c r="J48" s="62">
        <f>+'Indiv Adjs'!AP28</f>
        <v>-1180195</v>
      </c>
      <c r="K48" s="62">
        <f>+'Indiv Adjs'!AV31</f>
        <v>-556420.3307853311</v>
      </c>
      <c r="L48" s="34">
        <f t="shared" si="1"/>
        <v>32</v>
      </c>
      <c r="M48" s="39" t="s">
        <v>505</v>
      </c>
      <c r="N48" s="62">
        <f>+'Indiv Adjs'!BB29</f>
        <v>-829602.29314442</v>
      </c>
      <c r="O48" s="62">
        <f>+'Indiv Adjs'!BH35</f>
        <v>-797979</v>
      </c>
      <c r="P48" s="560">
        <f>+'Indiv Adjs'!BN25</f>
        <v>0</v>
      </c>
      <c r="Q48" s="62">
        <f>+'Indiv Adjs'!BU41</f>
        <v>-524892.7225246886</v>
      </c>
      <c r="R48" s="62">
        <f>+'Indiv Adjs'!CD27</f>
        <v>-284254.7021612581</v>
      </c>
      <c r="S48" s="560">
        <f>+'Indiv Adjs'!CJ44</f>
        <v>-1794647.4268890053</v>
      </c>
      <c r="T48" s="62">
        <f>+'Indiv Adjs'!CQ18</f>
        <v>-1313683.5949999993</v>
      </c>
      <c r="U48" s="62">
        <f>+'Indiv Adjs'!CV24</f>
        <v>244754.65</v>
      </c>
      <c r="V48" s="62">
        <f>+'Indiv Adjs'!DB20</f>
        <v>-12533.027500000047</v>
      </c>
      <c r="W48" s="37">
        <f t="shared" si="2"/>
        <v>32</v>
      </c>
      <c r="X48" s="39" t="s">
        <v>505</v>
      </c>
      <c r="Y48" s="62">
        <f>+'Indiv Adjs'!DH22</f>
        <v>-23746.78412749999</v>
      </c>
      <c r="Z48" s="62">
        <f>+'Indiv Adjs'!DM19</f>
        <v>0</v>
      </c>
      <c r="AA48" s="63"/>
      <c r="AB48" s="62">
        <f>+'Indiv Adjs'!DX46</f>
        <v>70783.65</v>
      </c>
      <c r="AC48" s="62">
        <f>+'Indiv Adjs'!EB24</f>
        <v>339033.7824999998</v>
      </c>
      <c r="AD48" s="62">
        <f>+'Indiv Adjs'!EH20</f>
        <v>-183632.2956618392</v>
      </c>
      <c r="AE48" s="62">
        <f>+'Indiv Adjs'!EN20</f>
        <v>244281.08879475752</v>
      </c>
      <c r="AF48" s="62">
        <f>+'Indiv Adjs'!ET30</f>
        <v>-1538663.7</v>
      </c>
      <c r="AG48" s="37">
        <f t="shared" si="3"/>
        <v>32</v>
      </c>
      <c r="AH48" s="39" t="s">
        <v>505</v>
      </c>
      <c r="AI48" s="62">
        <f>+'Indiv Adjs'!EZ35</f>
        <v>-61999.62685495617</v>
      </c>
      <c r="AJ48" s="62">
        <f>+'Indiv Adjs'!FF23</f>
        <v>-530768.378</v>
      </c>
      <c r="AK48" s="560">
        <f>+'Indiv Adjs'!FL31</f>
        <v>467056.36361999996</v>
      </c>
      <c r="AL48" s="62">
        <f>-'Indiv Adjs'!FQ30</f>
        <v>152036.4282820064</v>
      </c>
      <c r="AM48" s="62">
        <f>+'Indiv Adjs'!FW24</f>
        <v>-5251977.85</v>
      </c>
      <c r="AN48" s="560">
        <f>+'Indiv Adjs'!GD54</f>
        <v>-4756125.025174599</v>
      </c>
      <c r="AO48" s="40">
        <f>+'Indiv Adjs'!GI25</f>
        <v>-881559.4347248548</v>
      </c>
      <c r="AP48" s="560">
        <f>+'Indiv Adjs'!GU36</f>
        <v>0</v>
      </c>
      <c r="AR48" s="37">
        <f t="shared" si="4"/>
        <v>32</v>
      </c>
      <c r="AS48" s="39" t="s">
        <v>505</v>
      </c>
      <c r="AT48" s="62">
        <f>+'Indiv Adjs'!HA30</f>
        <v>-435966.57649999997</v>
      </c>
      <c r="AU48" s="560">
        <f>+'Indiv Adjs'!HG48</f>
        <v>1273677.108282035</v>
      </c>
      <c r="AV48" s="560">
        <f>+'Indiv Adjs'!HM36</f>
        <v>35807.460710112</v>
      </c>
      <c r="AW48" s="581">
        <f>+'Indiv Adjs'!HS41</f>
        <v>851471.25</v>
      </c>
      <c r="AX48" s="574">
        <f>+'Indiv Adjs'!HX41</f>
        <v>0</v>
      </c>
      <c r="AY48" s="574"/>
      <c r="AZ48" s="84">
        <f t="shared" si="15"/>
        <v>-29732911.525318675</v>
      </c>
      <c r="BA48" s="84">
        <f t="shared" si="16"/>
        <v>-34838905.67128192</v>
      </c>
    </row>
    <row r="49" spans="1:53" ht="12.75">
      <c r="A49" s="37">
        <f t="shared" si="0"/>
        <v>33</v>
      </c>
      <c r="B49" s="25" t="s">
        <v>509</v>
      </c>
      <c r="C49" s="82">
        <v>67629350.843</v>
      </c>
      <c r="D49" s="82"/>
      <c r="E49" s="82"/>
      <c r="F49" s="568"/>
      <c r="G49" s="82">
        <f>+'Indiv Adjs'!Y32</f>
        <v>22077426.156999998</v>
      </c>
      <c r="H49" s="82"/>
      <c r="I49" s="84"/>
      <c r="J49" s="84"/>
      <c r="K49" s="84"/>
      <c r="L49" s="34">
        <f t="shared" si="1"/>
        <v>33</v>
      </c>
      <c r="M49" s="39" t="s">
        <v>509</v>
      </c>
      <c r="N49" s="84"/>
      <c r="O49" s="84"/>
      <c r="P49" s="565"/>
      <c r="Q49" s="84"/>
      <c r="R49" s="84"/>
      <c r="S49" s="565"/>
      <c r="T49" s="84"/>
      <c r="U49" s="84"/>
      <c r="V49" s="84"/>
      <c r="W49" s="37">
        <f t="shared" si="2"/>
        <v>33</v>
      </c>
      <c r="X49" s="25" t="s">
        <v>509</v>
      </c>
      <c r="Y49" s="82"/>
      <c r="Z49" s="82"/>
      <c r="AA49" s="82">
        <f>+'Indiv Adjs'!DS20</f>
        <v>310658.25</v>
      </c>
      <c r="AB49" s="82"/>
      <c r="AC49" s="82"/>
      <c r="AD49" s="82"/>
      <c r="AE49" s="82"/>
      <c r="AF49" s="82"/>
      <c r="AG49" s="37">
        <f t="shared" si="3"/>
        <v>33</v>
      </c>
      <c r="AH49" s="25" t="s">
        <v>509</v>
      </c>
      <c r="AI49" s="82"/>
      <c r="AJ49" s="82"/>
      <c r="AK49" s="561"/>
      <c r="AL49" s="82"/>
      <c r="AM49" s="82"/>
      <c r="AN49" s="561"/>
      <c r="AO49" s="82"/>
      <c r="AP49" s="561">
        <f>+'Indiv Adjs'!GU37</f>
        <v>0</v>
      </c>
      <c r="AR49" s="37">
        <f t="shared" si="4"/>
        <v>33</v>
      </c>
      <c r="AS49" s="25" t="s">
        <v>509</v>
      </c>
      <c r="AT49" s="82"/>
      <c r="AU49" s="561"/>
      <c r="AV49" s="561"/>
      <c r="AW49" s="561"/>
      <c r="AX49" s="561"/>
      <c r="AY49" s="561"/>
      <c r="AZ49" s="557">
        <f t="shared" si="15"/>
        <v>22388084.406999998</v>
      </c>
      <c r="BA49" s="82">
        <f t="shared" si="16"/>
        <v>90017435.25</v>
      </c>
    </row>
    <row r="50" spans="1:55" ht="12.75">
      <c r="A50" s="37">
        <f t="shared" si="0"/>
        <v>34</v>
      </c>
      <c r="B50" s="39" t="s">
        <v>513</v>
      </c>
      <c r="C50" s="55">
        <f aca="true" t="shared" si="17" ref="C50:K50">SUM(C35:C49)+C33</f>
        <v>1845823459.3377128</v>
      </c>
      <c r="D50" s="55">
        <f t="shared" si="17"/>
        <v>-4552652.199999999</v>
      </c>
      <c r="E50" s="55">
        <f t="shared" si="17"/>
        <v>30122929.76944995</v>
      </c>
      <c r="F50" s="569">
        <f t="shared" si="17"/>
        <v>-207286281.8813031</v>
      </c>
      <c r="G50" s="55">
        <f t="shared" si="17"/>
        <v>9826242.439395411</v>
      </c>
      <c r="H50" s="55">
        <f t="shared" si="17"/>
        <v>4537594.038700046</v>
      </c>
      <c r="I50" s="55">
        <f t="shared" si="17"/>
        <v>-540198.2728999639</v>
      </c>
      <c r="J50" s="55">
        <f t="shared" si="17"/>
        <v>2191792</v>
      </c>
      <c r="K50" s="55">
        <f t="shared" si="17"/>
        <v>1033352.0428870434</v>
      </c>
      <c r="L50" s="34">
        <f t="shared" si="1"/>
        <v>34</v>
      </c>
      <c r="M50" s="39" t="s">
        <v>513</v>
      </c>
      <c r="N50" s="55">
        <f>SUM(N35:N49)+N33</f>
        <v>1540689.9729824944</v>
      </c>
      <c r="O50" s="55">
        <f aca="true" t="shared" si="18" ref="O50:T50">SUM(O35:O49)+O33</f>
        <v>1481961</v>
      </c>
      <c r="P50" s="569">
        <f>SUM(P35:P49)+P33</f>
        <v>0</v>
      </c>
      <c r="Q50" s="55">
        <f>SUM(Q35:Q49)+Q33</f>
        <v>-16584582.79959701</v>
      </c>
      <c r="R50" s="55">
        <f t="shared" si="18"/>
        <v>527901.5897280509</v>
      </c>
      <c r="S50" s="569">
        <f>SUM(S35:S49)+S33</f>
        <v>3332916.6499367254</v>
      </c>
      <c r="T50" s="55">
        <f t="shared" si="18"/>
        <v>2439698.1049999986</v>
      </c>
      <c r="U50" s="55">
        <f>SUM(U35:U49)+U33</f>
        <v>-454544.35</v>
      </c>
      <c r="V50" s="55">
        <f>SUM(V35:V49)+V33</f>
        <v>23275.622500000092</v>
      </c>
      <c r="W50" s="37">
        <f t="shared" si="2"/>
        <v>34</v>
      </c>
      <c r="X50" s="39" t="s">
        <v>513</v>
      </c>
      <c r="Y50" s="40">
        <f>SUM(Y35:Y49)+Y33</f>
        <v>44101.17052249998</v>
      </c>
      <c r="Z50" s="40">
        <f aca="true" t="shared" si="19" ref="Z50:AE50">SUM(Z35:Z49)+Z33</f>
        <v>350242</v>
      </c>
      <c r="AA50" s="40">
        <f>SUM(AA35:AA49)+AA33</f>
        <v>-576936.75</v>
      </c>
      <c r="AB50" s="40">
        <f>SUM(AB35:AB49)+AB33</f>
        <v>-131455.35</v>
      </c>
      <c r="AC50" s="40">
        <f t="shared" si="19"/>
        <v>-629634.1674999997</v>
      </c>
      <c r="AD50" s="40">
        <f>SUM(AD35:AD49)+AD33</f>
        <v>341031.40622913</v>
      </c>
      <c r="AE50" s="40">
        <f t="shared" si="19"/>
        <v>-453664.87919026404</v>
      </c>
      <c r="AF50" s="40">
        <f>SUM(AF35:AF49)+AF33</f>
        <v>2857518.3</v>
      </c>
      <c r="AG50" s="37">
        <f t="shared" si="3"/>
        <v>34</v>
      </c>
      <c r="AH50" s="39" t="s">
        <v>513</v>
      </c>
      <c r="AI50" s="40">
        <f aca="true" t="shared" si="20" ref="AI50:AP50">SUM(AI35:AI49)+AI33</f>
        <v>115142.16415920432</v>
      </c>
      <c r="AJ50" s="40">
        <f t="shared" si="20"/>
        <v>985712.702</v>
      </c>
      <c r="AK50" s="562">
        <f t="shared" si="20"/>
        <v>-867390.38958</v>
      </c>
      <c r="AL50" s="40">
        <f t="shared" si="20"/>
        <v>152036.4282820064</v>
      </c>
      <c r="AM50" s="40">
        <f t="shared" si="20"/>
        <v>9753673.15</v>
      </c>
      <c r="AN50" s="562">
        <f t="shared" si="20"/>
        <v>8832803.618181402</v>
      </c>
      <c r="AO50" s="40">
        <f t="shared" si="20"/>
        <v>8718601.085275145</v>
      </c>
      <c r="AP50" s="562">
        <f t="shared" si="20"/>
        <v>-5246842.324624995</v>
      </c>
      <c r="AR50" s="37">
        <f t="shared" si="4"/>
        <v>34</v>
      </c>
      <c r="AS50" s="39" t="s">
        <v>513</v>
      </c>
      <c r="AT50" s="40">
        <f aca="true" t="shared" si="21" ref="AT50:BA50">SUM(AT35:AT49)+AT33</f>
        <v>809652.2135000001</v>
      </c>
      <c r="AU50" s="562">
        <f t="shared" si="21"/>
        <v>-2866464.829472908</v>
      </c>
      <c r="AV50" s="562">
        <f t="shared" si="21"/>
        <v>40516.430109791996</v>
      </c>
      <c r="AW50" s="562">
        <f t="shared" si="21"/>
        <v>-1581303.75</v>
      </c>
      <c r="AX50" s="562">
        <f t="shared" si="21"/>
        <v>0</v>
      </c>
      <c r="AY50" s="562">
        <f t="shared" si="21"/>
        <v>0</v>
      </c>
      <c r="AZ50" s="51">
        <f t="shared" si="21"/>
        <v>-151997863.04532936</v>
      </c>
      <c r="BA50" s="51">
        <f t="shared" si="21"/>
        <v>1693825596.2923837</v>
      </c>
      <c r="BC50" s="481">
        <f>SUM(AZ35:AZ49)+AZ33</f>
        <v>-151997863.04532936</v>
      </c>
    </row>
    <row r="51" spans="1:53" ht="12.75">
      <c r="A51" s="37">
        <f t="shared" si="0"/>
        <v>35</v>
      </c>
      <c r="B51" s="25"/>
      <c r="C51" s="40"/>
      <c r="D51" s="40" t="s">
        <v>0</v>
      </c>
      <c r="E51" s="40" t="s">
        <v>0</v>
      </c>
      <c r="F51" s="570" t="s">
        <v>0</v>
      </c>
      <c r="G51" s="163" t="s">
        <v>0</v>
      </c>
      <c r="H51" s="163" t="s">
        <v>0</v>
      </c>
      <c r="I51" s="163" t="s">
        <v>0</v>
      </c>
      <c r="J51" s="163"/>
      <c r="K51" s="163"/>
      <c r="L51" s="34">
        <f t="shared" si="1"/>
        <v>35</v>
      </c>
      <c r="M51" s="39"/>
      <c r="N51" s="40"/>
      <c r="O51" s="40"/>
      <c r="P51" s="562"/>
      <c r="Q51" s="40"/>
      <c r="R51" s="40" t="s">
        <v>0</v>
      </c>
      <c r="S51" s="562" t="s">
        <v>0</v>
      </c>
      <c r="T51" s="40" t="s">
        <v>0</v>
      </c>
      <c r="U51" s="40" t="s">
        <v>0</v>
      </c>
      <c r="V51" s="40"/>
      <c r="W51" s="37">
        <f t="shared" si="2"/>
        <v>35</v>
      </c>
      <c r="X51" s="25"/>
      <c r="Y51" s="40" t="s">
        <v>0</v>
      </c>
      <c r="Z51" s="40" t="s">
        <v>0</v>
      </c>
      <c r="AA51" s="40"/>
      <c r="AB51" s="40" t="s">
        <v>0</v>
      </c>
      <c r="AC51" s="40" t="s">
        <v>0</v>
      </c>
      <c r="AD51" s="40"/>
      <c r="AE51" s="40"/>
      <c r="AF51" s="40" t="s">
        <v>0</v>
      </c>
      <c r="AG51" s="37">
        <f t="shared" si="3"/>
        <v>35</v>
      </c>
      <c r="AH51" s="25"/>
      <c r="AI51" s="40" t="s">
        <v>0</v>
      </c>
      <c r="AJ51" s="40" t="s">
        <v>0</v>
      </c>
      <c r="AK51" s="562"/>
      <c r="AL51" s="40" t="s">
        <v>0</v>
      </c>
      <c r="AM51" s="40" t="s">
        <v>0</v>
      </c>
      <c r="AN51" s="562" t="s">
        <v>0</v>
      </c>
      <c r="AO51" s="40"/>
      <c r="AP51" s="562"/>
      <c r="AR51" s="37">
        <f t="shared" si="4"/>
        <v>35</v>
      </c>
      <c r="AS51" s="25"/>
      <c r="AT51" s="40"/>
      <c r="AU51" s="562" t="s">
        <v>0</v>
      </c>
      <c r="AV51" s="562"/>
      <c r="AW51" s="562"/>
      <c r="AX51" s="562"/>
      <c r="AY51" s="562"/>
      <c r="AZ51" s="40"/>
      <c r="BA51" s="40"/>
    </row>
    <row r="52" spans="1:54" ht="12.75">
      <c r="A52" s="37">
        <f t="shared" si="0"/>
        <v>36</v>
      </c>
      <c r="B52" s="39" t="s">
        <v>516</v>
      </c>
      <c r="C52" s="51">
        <f aca="true" t="shared" si="22" ref="C52:K52">+C22-C50</f>
        <v>252150130.8322873</v>
      </c>
      <c r="D52" s="51">
        <f t="shared" si="22"/>
        <v>-7470314.800000001</v>
      </c>
      <c r="E52" s="51">
        <f t="shared" si="22"/>
        <v>49427843.57528922</v>
      </c>
      <c r="F52" s="558">
        <f t="shared" si="22"/>
        <v>-51299797.069215626</v>
      </c>
      <c r="G52" s="51">
        <f t="shared" si="22"/>
        <v>-9826242.439395411</v>
      </c>
      <c r="H52" s="51">
        <f t="shared" si="22"/>
        <v>-4537594.038700046</v>
      </c>
      <c r="I52" s="51">
        <f t="shared" si="22"/>
        <v>540198.2728999639</v>
      </c>
      <c r="J52" s="51">
        <f t="shared" si="22"/>
        <v>-2191792</v>
      </c>
      <c r="K52" s="51">
        <f t="shared" si="22"/>
        <v>-1033352.0428870434</v>
      </c>
      <c r="L52" s="34">
        <f t="shared" si="1"/>
        <v>36</v>
      </c>
      <c r="M52" s="39" t="s">
        <v>516</v>
      </c>
      <c r="N52" s="51">
        <f aca="true" t="shared" si="23" ref="N52:V52">+N22-N50</f>
        <v>-1540689.9729824944</v>
      </c>
      <c r="O52" s="51">
        <f t="shared" si="23"/>
        <v>-1481961</v>
      </c>
      <c r="P52" s="558">
        <f t="shared" si="23"/>
        <v>0</v>
      </c>
      <c r="Q52" s="51">
        <f t="shared" si="23"/>
        <v>-974800.7704029903</v>
      </c>
      <c r="R52" s="51">
        <f t="shared" si="23"/>
        <v>-527901.5897280509</v>
      </c>
      <c r="S52" s="558">
        <f t="shared" si="23"/>
        <v>-3332916.6499367254</v>
      </c>
      <c r="T52" s="51">
        <f t="shared" si="23"/>
        <v>-2439698.1049999986</v>
      </c>
      <c r="U52" s="51">
        <f t="shared" si="23"/>
        <v>454544.35</v>
      </c>
      <c r="V52" s="51">
        <f t="shared" si="23"/>
        <v>-23275.622500000092</v>
      </c>
      <c r="W52" s="37">
        <f t="shared" si="2"/>
        <v>36</v>
      </c>
      <c r="X52" s="39" t="s">
        <v>516</v>
      </c>
      <c r="Y52" s="51">
        <f aca="true" t="shared" si="24" ref="Y52:AF52">+Y22-Y50</f>
        <v>-44101.17052249998</v>
      </c>
      <c r="Z52" s="51">
        <f t="shared" si="24"/>
        <v>-350242</v>
      </c>
      <c r="AA52" s="51">
        <f t="shared" si="24"/>
        <v>576936.75</v>
      </c>
      <c r="AB52" s="51">
        <f t="shared" si="24"/>
        <v>131455.35</v>
      </c>
      <c r="AC52" s="51">
        <f t="shared" si="24"/>
        <v>629634.1674999997</v>
      </c>
      <c r="AD52" s="51">
        <f t="shared" si="24"/>
        <v>-341031.40622913</v>
      </c>
      <c r="AE52" s="51">
        <f t="shared" si="24"/>
        <v>453664.87919026404</v>
      </c>
      <c r="AF52" s="51">
        <f t="shared" si="24"/>
        <v>-2857518.3</v>
      </c>
      <c r="AG52" s="37">
        <f t="shared" si="3"/>
        <v>36</v>
      </c>
      <c r="AH52" s="39" t="s">
        <v>516</v>
      </c>
      <c r="AI52" s="51">
        <f aca="true" t="shared" si="25" ref="AI52:AP52">+AI22-AI50</f>
        <v>-115142.16415920432</v>
      </c>
      <c r="AJ52" s="51">
        <f t="shared" si="25"/>
        <v>-985712.702</v>
      </c>
      <c r="AK52" s="562">
        <f t="shared" si="25"/>
        <v>867390.38958</v>
      </c>
      <c r="AL52" s="40">
        <f t="shared" si="25"/>
        <v>-152036.4282820064</v>
      </c>
      <c r="AM52" s="40">
        <f t="shared" si="25"/>
        <v>-9753673.15</v>
      </c>
      <c r="AN52" s="562">
        <f t="shared" si="25"/>
        <v>-8832803.618181402</v>
      </c>
      <c r="AO52" s="40">
        <f t="shared" si="25"/>
        <v>-8718601.085275145</v>
      </c>
      <c r="AP52" s="562">
        <f t="shared" si="25"/>
        <v>5246842.324624995</v>
      </c>
      <c r="AR52" s="37">
        <f t="shared" si="4"/>
        <v>36</v>
      </c>
      <c r="AS52" s="39" t="s">
        <v>516</v>
      </c>
      <c r="AT52" s="40">
        <f>+AT22-AT50</f>
        <v>-809652.2135000001</v>
      </c>
      <c r="AU52" s="562">
        <f>+AU22-AU50</f>
        <v>2866464.829472908</v>
      </c>
      <c r="AV52" s="562">
        <f>+AV22-AV50</f>
        <v>66499.569890208</v>
      </c>
      <c r="AW52" s="562">
        <f>-AW50</f>
        <v>1581303.75</v>
      </c>
      <c r="AX52" s="583">
        <f>-AX50</f>
        <v>0</v>
      </c>
      <c r="AY52" s="584">
        <f>-AY50</f>
        <v>0</v>
      </c>
      <c r="AZ52" s="51">
        <f>AZ22-AZ50</f>
        <v>-56512777.13045019</v>
      </c>
      <c r="BA52" s="51">
        <f>BA22-BA50</f>
        <v>195637353.70183682</v>
      </c>
      <c r="BB52" s="481"/>
    </row>
    <row r="53" spans="1:53" ht="12.75">
      <c r="A53" s="37">
        <f t="shared" si="0"/>
        <v>37</v>
      </c>
      <c r="B53" s="25"/>
      <c r="C53" s="56"/>
      <c r="D53" s="56"/>
      <c r="E53" s="56"/>
      <c r="F53" s="571"/>
      <c r="G53" s="56"/>
      <c r="H53" s="56"/>
      <c r="I53" s="56"/>
      <c r="J53" s="56"/>
      <c r="K53" s="56"/>
      <c r="L53" s="34">
        <f t="shared" si="1"/>
        <v>37</v>
      </c>
      <c r="M53" s="39"/>
      <c r="N53" s="56"/>
      <c r="O53" s="56"/>
      <c r="P53" s="571"/>
      <c r="Q53" s="56"/>
      <c r="R53" s="56"/>
      <c r="S53" s="571"/>
      <c r="T53" s="56"/>
      <c r="U53" s="56"/>
      <c r="V53" s="56"/>
      <c r="W53" s="37">
        <f t="shared" si="2"/>
        <v>37</v>
      </c>
      <c r="X53" s="25"/>
      <c r="Y53" s="56"/>
      <c r="Z53" s="56"/>
      <c r="AA53" s="56"/>
      <c r="AB53" s="56"/>
      <c r="AC53" s="56"/>
      <c r="AD53" s="56"/>
      <c r="AE53" s="56"/>
      <c r="AF53" s="56"/>
      <c r="AG53" s="37">
        <f t="shared" si="3"/>
        <v>37</v>
      </c>
      <c r="AH53" s="25"/>
      <c r="AI53" s="56"/>
      <c r="AJ53" s="56"/>
      <c r="AK53" s="571"/>
      <c r="AL53" s="56"/>
      <c r="AM53" s="56"/>
      <c r="AN53" s="571"/>
      <c r="AO53" s="56"/>
      <c r="AP53" s="571"/>
      <c r="AR53" s="37">
        <f t="shared" si="4"/>
        <v>37</v>
      </c>
      <c r="AS53" s="25"/>
      <c r="AT53" s="56"/>
      <c r="AU53" s="571"/>
      <c r="AV53" s="571"/>
      <c r="AW53" s="571"/>
      <c r="AX53" s="571"/>
      <c r="AY53" s="571"/>
      <c r="AZ53" s="56"/>
      <c r="BA53" s="56"/>
    </row>
    <row r="54" spans="1:53" ht="12.75">
      <c r="A54" s="37">
        <f t="shared" si="0"/>
        <v>38</v>
      </c>
      <c r="B54" s="39" t="s">
        <v>523</v>
      </c>
      <c r="C54" s="85">
        <f>C52/C63</f>
        <v>0.07904971937189668</v>
      </c>
      <c r="D54" s="25"/>
      <c r="E54" s="25"/>
      <c r="F54" s="572"/>
      <c r="G54" s="25"/>
      <c r="H54" s="25"/>
      <c r="I54" s="25"/>
      <c r="J54" s="25"/>
      <c r="K54" s="25"/>
      <c r="L54" s="34">
        <f t="shared" si="1"/>
        <v>38</v>
      </c>
      <c r="M54" s="39" t="s">
        <v>523</v>
      </c>
      <c r="N54" s="25"/>
      <c r="O54" s="25"/>
      <c r="P54" s="573"/>
      <c r="Q54" s="25"/>
      <c r="R54" s="25"/>
      <c r="S54" s="573"/>
      <c r="T54" s="25"/>
      <c r="U54" s="25"/>
      <c r="V54" s="25"/>
      <c r="W54" s="37">
        <f t="shared" si="2"/>
        <v>38</v>
      </c>
      <c r="X54" s="39" t="s">
        <v>523</v>
      </c>
      <c r="Y54" s="25"/>
      <c r="Z54" s="25"/>
      <c r="AA54" s="25"/>
      <c r="AB54" s="25"/>
      <c r="AC54" s="25"/>
      <c r="AD54" s="25"/>
      <c r="AE54" s="25"/>
      <c r="AF54" s="25"/>
      <c r="AG54" s="37">
        <f t="shared" si="3"/>
        <v>38</v>
      </c>
      <c r="AH54" s="39" t="s">
        <v>523</v>
      </c>
      <c r="AI54" s="25"/>
      <c r="AJ54" s="25"/>
      <c r="AK54" s="573"/>
      <c r="AL54" s="25"/>
      <c r="AM54" s="25"/>
      <c r="AN54" s="573"/>
      <c r="AO54" s="25"/>
      <c r="AP54" s="573"/>
      <c r="AR54" s="37">
        <f t="shared" si="4"/>
        <v>38</v>
      </c>
      <c r="AS54" s="39" t="s">
        <v>523</v>
      </c>
      <c r="AT54" s="25"/>
      <c r="AU54" s="573"/>
      <c r="AV54" s="577"/>
      <c r="AW54" s="577"/>
      <c r="AX54" s="577"/>
      <c r="AY54" s="577"/>
      <c r="AZ54" s="25"/>
      <c r="BA54" s="482">
        <f>BA52/BA63</f>
        <v>0.06160810000575973</v>
      </c>
    </row>
    <row r="55" spans="1:53" ht="12.75">
      <c r="A55" s="37">
        <f t="shared" si="0"/>
        <v>39</v>
      </c>
      <c r="B55" s="25"/>
      <c r="C55" s="25"/>
      <c r="D55" s="25"/>
      <c r="E55" s="25"/>
      <c r="F55" s="573"/>
      <c r="G55" s="25"/>
      <c r="H55" s="25"/>
      <c r="I55" s="25"/>
      <c r="J55" s="25"/>
      <c r="K55" s="25"/>
      <c r="L55" s="34">
        <f t="shared" si="1"/>
        <v>39</v>
      </c>
      <c r="M55" s="39"/>
      <c r="N55" s="25"/>
      <c r="O55" s="25"/>
      <c r="P55" s="573"/>
      <c r="Q55" s="25"/>
      <c r="R55" s="25"/>
      <c r="S55" s="573"/>
      <c r="T55" s="25"/>
      <c r="U55" s="25"/>
      <c r="V55" s="25"/>
      <c r="W55" s="37">
        <f t="shared" si="2"/>
        <v>39</v>
      </c>
      <c r="X55" s="25"/>
      <c r="Y55" s="25"/>
      <c r="Z55" s="25"/>
      <c r="AA55" s="25"/>
      <c r="AB55" s="25"/>
      <c r="AC55" s="25"/>
      <c r="AD55" s="25"/>
      <c r="AE55" s="25"/>
      <c r="AF55" s="25"/>
      <c r="AG55" s="37">
        <f t="shared" si="3"/>
        <v>39</v>
      </c>
      <c r="AH55" s="25"/>
      <c r="AI55" s="25"/>
      <c r="AJ55" s="25"/>
      <c r="AK55" s="573"/>
      <c r="AL55" s="25"/>
      <c r="AM55" s="25"/>
      <c r="AN55" s="573"/>
      <c r="AO55" s="25"/>
      <c r="AP55" s="573"/>
      <c r="AR55" s="37">
        <f t="shared" si="4"/>
        <v>39</v>
      </c>
      <c r="AS55" s="25"/>
      <c r="AT55" s="25"/>
      <c r="AU55" s="573"/>
      <c r="AV55" s="573"/>
      <c r="AW55" s="573"/>
      <c r="AX55" s="573"/>
      <c r="AY55" s="573"/>
      <c r="AZ55" s="25"/>
      <c r="BA55" s="25"/>
    </row>
    <row r="56" spans="1:53" ht="12.75">
      <c r="A56" s="37">
        <f t="shared" si="0"/>
        <v>40</v>
      </c>
      <c r="B56" s="25" t="s">
        <v>526</v>
      </c>
      <c r="C56" s="25"/>
      <c r="D56" s="25"/>
      <c r="E56" s="25"/>
      <c r="F56" s="573"/>
      <c r="G56" s="25"/>
      <c r="H56" s="25"/>
      <c r="I56" s="25"/>
      <c r="J56" s="25"/>
      <c r="K56" s="25"/>
      <c r="L56" s="34">
        <f t="shared" si="1"/>
        <v>40</v>
      </c>
      <c r="M56" s="39" t="s">
        <v>526</v>
      </c>
      <c r="N56" s="25"/>
      <c r="O56" s="25"/>
      <c r="P56" s="573"/>
      <c r="Q56" s="25"/>
      <c r="R56" s="25"/>
      <c r="S56" s="573"/>
      <c r="T56" s="25"/>
      <c r="U56" s="25"/>
      <c r="V56" s="25"/>
      <c r="W56" s="37">
        <f t="shared" si="2"/>
        <v>40</v>
      </c>
      <c r="X56" s="25" t="s">
        <v>526</v>
      </c>
      <c r="Y56" s="25"/>
      <c r="Z56" s="25"/>
      <c r="AA56" s="25"/>
      <c r="AB56" s="25"/>
      <c r="AC56" s="25"/>
      <c r="AD56" s="25"/>
      <c r="AE56" s="25"/>
      <c r="AF56" s="25"/>
      <c r="AG56" s="37">
        <f t="shared" si="3"/>
        <v>40</v>
      </c>
      <c r="AH56" s="25" t="s">
        <v>526</v>
      </c>
      <c r="AI56" s="25"/>
      <c r="AJ56" s="25"/>
      <c r="AK56" s="573"/>
      <c r="AL56" s="25"/>
      <c r="AM56" s="25"/>
      <c r="AN56" s="573"/>
      <c r="AO56" s="25"/>
      <c r="AP56" s="573"/>
      <c r="AR56" s="37">
        <f t="shared" si="4"/>
        <v>40</v>
      </c>
      <c r="AS56" s="25" t="s">
        <v>526</v>
      </c>
      <c r="AT56" s="25"/>
      <c r="AU56" s="573"/>
      <c r="AV56" s="573"/>
      <c r="AW56" s="573"/>
      <c r="AX56" s="573"/>
      <c r="AY56" s="573"/>
      <c r="AZ56" s="25"/>
      <c r="BA56" s="25"/>
    </row>
    <row r="57" spans="1:53" ht="12.75">
      <c r="A57" s="37">
        <f t="shared" si="0"/>
        <v>41</v>
      </c>
      <c r="B57" s="60" t="s">
        <v>528</v>
      </c>
      <c r="C57" s="40">
        <v>5564169426.810254</v>
      </c>
      <c r="D57" s="40">
        <v>0</v>
      </c>
      <c r="E57" s="40">
        <v>0</v>
      </c>
      <c r="F57" s="562">
        <v>0</v>
      </c>
      <c r="G57" s="40">
        <v>0</v>
      </c>
      <c r="H57" s="25"/>
      <c r="I57" s="40">
        <f>+'Indiv Adjs'!AJ17</f>
        <v>13240284.93</v>
      </c>
      <c r="J57" s="40">
        <f>+'Indiv Adjs'!AP16</f>
        <v>76704231</v>
      </c>
      <c r="K57" s="40">
        <f>+'Indiv Adjs'!AV16</f>
        <v>132414991</v>
      </c>
      <c r="L57" s="34">
        <f t="shared" si="1"/>
        <v>41</v>
      </c>
      <c r="M57" s="60" t="s">
        <v>528</v>
      </c>
      <c r="N57" s="40">
        <f>+'Indiv Adjs'!BB16</f>
        <v>99273738</v>
      </c>
      <c r="O57" s="40">
        <f>+'Indiv Adjs'!BH16+'Indiv Adjs'!BH21</f>
        <v>31821166.666666668</v>
      </c>
      <c r="P57" s="562">
        <f>+'Indiv Adjs'!BN16</f>
        <v>0</v>
      </c>
      <c r="Q57" s="40"/>
      <c r="R57" s="40">
        <v>0</v>
      </c>
      <c r="S57" s="562">
        <v>3122978.010613334</v>
      </c>
      <c r="T57" s="40">
        <v>0</v>
      </c>
      <c r="U57" s="40">
        <v>0</v>
      </c>
      <c r="V57" s="40">
        <v>0</v>
      </c>
      <c r="W57" s="37">
        <f t="shared" si="2"/>
        <v>41</v>
      </c>
      <c r="X57" s="60" t="s">
        <v>528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37">
        <f t="shared" si="3"/>
        <v>41</v>
      </c>
      <c r="AH57" s="60" t="s">
        <v>528</v>
      </c>
      <c r="AI57" s="40">
        <v>0</v>
      </c>
      <c r="AJ57" s="40">
        <v>0</v>
      </c>
      <c r="AK57" s="562"/>
      <c r="AL57" s="40">
        <v>0</v>
      </c>
      <c r="AM57" s="40"/>
      <c r="AN57" s="562">
        <v>0</v>
      </c>
      <c r="AO57" s="40">
        <v>0</v>
      </c>
      <c r="AP57" s="562">
        <v>0</v>
      </c>
      <c r="AR57" s="37">
        <f t="shared" si="4"/>
        <v>41</v>
      </c>
      <c r="AS57" s="60" t="s">
        <v>528</v>
      </c>
      <c r="AT57" s="40">
        <f>+'Indiv Adjs'!HA17</f>
        <v>20948405.8425</v>
      </c>
      <c r="AU57" s="562">
        <f>+'Indiv Adjs'!HF52+'Indiv Adjs'!HF54+'Indiv Adjs'!HF58</f>
        <v>-73764449</v>
      </c>
      <c r="AV57" s="577">
        <v>0</v>
      </c>
      <c r="AW57" s="577"/>
      <c r="AX57" s="577"/>
      <c r="AY57" s="573"/>
      <c r="AZ57" s="51">
        <f aca="true" t="shared" si="26" ref="AZ57:AZ62">SUM(D57:K57)+SUM(N57:V57)+SUM(Y57:AF57)+SUM(AI57:AP57)+SUM(AT57:AY57)</f>
        <v>303761346.44978</v>
      </c>
      <c r="BA57" s="51">
        <f aca="true" t="shared" si="27" ref="BA57:BA63">+C57+AZ57</f>
        <v>5867930773.260035</v>
      </c>
    </row>
    <row r="58" spans="1:53" ht="12.75">
      <c r="A58" s="37">
        <f t="shared" si="0"/>
        <v>42</v>
      </c>
      <c r="B58" s="60" t="s">
        <v>530</v>
      </c>
      <c r="C58" s="41">
        <v>-2277237104.224495</v>
      </c>
      <c r="D58" s="40"/>
      <c r="E58" s="40"/>
      <c r="F58" s="562"/>
      <c r="G58" s="40"/>
      <c r="H58" s="25"/>
      <c r="I58" s="62">
        <f>+'Indiv Adjs'!AJ18</f>
        <v>-466941</v>
      </c>
      <c r="J58" s="41">
        <f>+'Indiv Adjs'!AP17</f>
        <v>-3217691</v>
      </c>
      <c r="K58" s="41">
        <f>+'Indiv Adjs'!AV17</f>
        <v>-79710913</v>
      </c>
      <c r="L58" s="34">
        <f t="shared" si="1"/>
        <v>42</v>
      </c>
      <c r="M58" s="60" t="s">
        <v>530</v>
      </c>
      <c r="N58" s="41">
        <f>+'Indiv Adjs'!BB17</f>
        <v>-74483303.28716297</v>
      </c>
      <c r="O58" s="41">
        <f>+'Indiv Adjs'!BH17+'Indiv Adjs'!BH22</f>
        <v>-16632395</v>
      </c>
      <c r="P58" s="574">
        <f>+'Indiv Adjs'!BN17</f>
        <v>0</v>
      </c>
      <c r="Q58" s="41"/>
      <c r="R58" s="41"/>
      <c r="S58" s="574"/>
      <c r="T58" s="41"/>
      <c r="U58" s="41"/>
      <c r="V58" s="41"/>
      <c r="W58" s="37">
        <f t="shared" si="2"/>
        <v>42</v>
      </c>
      <c r="X58" s="60" t="s">
        <v>530</v>
      </c>
      <c r="Y58" s="40"/>
      <c r="Z58" s="40"/>
      <c r="AA58" s="40"/>
      <c r="AB58" s="40"/>
      <c r="AC58" s="40"/>
      <c r="AD58" s="40"/>
      <c r="AE58" s="40"/>
      <c r="AF58" s="40"/>
      <c r="AG58" s="37">
        <f t="shared" si="3"/>
        <v>42</v>
      </c>
      <c r="AH58" s="60" t="s">
        <v>530</v>
      </c>
      <c r="AI58" s="40"/>
      <c r="AJ58" s="40"/>
      <c r="AK58" s="562"/>
      <c r="AL58" s="40"/>
      <c r="AM58" s="40"/>
      <c r="AN58" s="562"/>
      <c r="AO58" s="40"/>
      <c r="AP58" s="560">
        <f>+'Indiv Adjs'!GU42</f>
        <v>0</v>
      </c>
      <c r="AR58" s="37">
        <f t="shared" si="4"/>
        <v>42</v>
      </c>
      <c r="AS58" s="60" t="s">
        <v>530</v>
      </c>
      <c r="AT58" s="62">
        <f>+'Indiv Adjs'!HA18</f>
        <v>-1728642</v>
      </c>
      <c r="AU58" s="574">
        <f>+'Indiv Adjs'!HF53+'Indiv Adjs'!HF55</f>
        <v>33380733</v>
      </c>
      <c r="AV58" s="573"/>
      <c r="AW58" s="573"/>
      <c r="AX58" s="573"/>
      <c r="AY58" s="573"/>
      <c r="AZ58" s="62">
        <f t="shared" si="26"/>
        <v>-142859152.28716296</v>
      </c>
      <c r="BA58" s="84">
        <f t="shared" si="27"/>
        <v>-2420096256.5116577</v>
      </c>
    </row>
    <row r="59" spans="1:53" ht="12.75">
      <c r="A59" s="37">
        <f t="shared" si="0"/>
        <v>43</v>
      </c>
      <c r="B59" s="25" t="s">
        <v>532</v>
      </c>
      <c r="C59" s="41">
        <v>313780159</v>
      </c>
      <c r="D59" s="41"/>
      <c r="E59" s="41"/>
      <c r="F59" s="574"/>
      <c r="G59" s="41"/>
      <c r="H59" s="41"/>
      <c r="I59" s="41">
        <f>+'Indiv Adjs'!AJ23+'Indiv Adjs'!AJ24</f>
        <v>-2177250</v>
      </c>
      <c r="J59" s="41"/>
      <c r="K59" s="41"/>
      <c r="L59" s="34">
        <f t="shared" si="1"/>
        <v>43</v>
      </c>
      <c r="M59" s="39" t="s">
        <v>532</v>
      </c>
      <c r="N59" s="41"/>
      <c r="O59" s="41"/>
      <c r="P59" s="574"/>
      <c r="Q59" s="41"/>
      <c r="R59" s="41"/>
      <c r="S59" s="574"/>
      <c r="T59" s="41"/>
      <c r="U59" s="41"/>
      <c r="V59" s="41"/>
      <c r="W59" s="37">
        <f t="shared" si="2"/>
        <v>43</v>
      </c>
      <c r="X59" s="25" t="s">
        <v>532</v>
      </c>
      <c r="Y59" s="41"/>
      <c r="Z59" s="41"/>
      <c r="AA59" s="41"/>
      <c r="AB59" s="41"/>
      <c r="AC59" s="41"/>
      <c r="AD59" s="41"/>
      <c r="AE59" s="41"/>
      <c r="AF59" s="41"/>
      <c r="AG59" s="37">
        <f t="shared" si="3"/>
        <v>43</v>
      </c>
      <c r="AH59" s="25" t="s">
        <v>532</v>
      </c>
      <c r="AI59" s="41"/>
      <c r="AJ59" s="41"/>
      <c r="AK59" s="574"/>
      <c r="AL59" s="41"/>
      <c r="AM59" s="41">
        <f>+'Indiv Adjs'!FW29+'Indiv Adjs'!FW30</f>
        <v>10405384</v>
      </c>
      <c r="AN59" s="574"/>
      <c r="AO59" s="41">
        <f>+'Indiv Adjs'!GO44</f>
        <v>-69560204.3824294</v>
      </c>
      <c r="AP59" s="574"/>
      <c r="AR59" s="37">
        <f t="shared" si="4"/>
        <v>43</v>
      </c>
      <c r="AS59" s="25" t="s">
        <v>532</v>
      </c>
      <c r="AT59" s="41"/>
      <c r="AU59" s="574">
        <f>+'Indiv Adjs'!HF56+'Indiv Adjs'!HF57+'Indiv Adjs'!HF79</f>
        <v>-6249887</v>
      </c>
      <c r="AV59" s="574"/>
      <c r="AW59" s="574"/>
      <c r="AX59" s="574"/>
      <c r="AY59" s="573"/>
      <c r="AZ59" s="62">
        <f t="shared" si="26"/>
        <v>-67581957.3824294</v>
      </c>
      <c r="BA59" s="84">
        <f t="shared" si="27"/>
        <v>246198201.61757058</v>
      </c>
    </row>
    <row r="60" spans="1:53" ht="12.75">
      <c r="A60" s="37">
        <f t="shared" si="0"/>
        <v>44</v>
      </c>
      <c r="B60" s="25" t="s">
        <v>534</v>
      </c>
      <c r="C60" s="41">
        <v>-432609628.69429165</v>
      </c>
      <c r="D60" s="41"/>
      <c r="E60" s="41"/>
      <c r="F60" s="574"/>
      <c r="G60" s="41"/>
      <c r="H60" s="41"/>
      <c r="I60" s="41">
        <f>+'Indiv Adjs'!AJ19+'Indiv Adjs'!AJ25</f>
        <v>-270244.32999999996</v>
      </c>
      <c r="J60" s="41">
        <f>+'Indiv Adjs'!AP18+'Indiv Adjs'!AP19</f>
        <v>-10938871</v>
      </c>
      <c r="K60" s="41">
        <f>+'Indiv Adjs'!AV18+'Indiv Adjs'!AV19</f>
        <v>-4333117</v>
      </c>
      <c r="L60" s="34">
        <f t="shared" si="1"/>
        <v>44</v>
      </c>
      <c r="M60" s="39" t="s">
        <v>534</v>
      </c>
      <c r="N60" s="41">
        <f>+'Indiv Adjs'!BB18</f>
        <v>-45714</v>
      </c>
      <c r="O60" s="41">
        <f>+'Indiv Adjs'!BH18</f>
        <v>82210</v>
      </c>
      <c r="P60" s="574"/>
      <c r="Q60" s="41"/>
      <c r="R60" s="41"/>
      <c r="S60" s="574"/>
      <c r="T60" s="41"/>
      <c r="U60" s="41"/>
      <c r="V60" s="41"/>
      <c r="W60" s="37">
        <f t="shared" si="2"/>
        <v>44</v>
      </c>
      <c r="X60" s="25" t="s">
        <v>534</v>
      </c>
      <c r="Y60" s="41"/>
      <c r="Z60" s="41"/>
      <c r="AA60" s="41"/>
      <c r="AB60" s="41"/>
      <c r="AC60" s="41"/>
      <c r="AD60" s="41"/>
      <c r="AE60" s="41"/>
      <c r="AF60" s="41"/>
      <c r="AG60" s="37">
        <f t="shared" si="3"/>
        <v>44</v>
      </c>
      <c r="AH60" s="25" t="s">
        <v>534</v>
      </c>
      <c r="AI60" s="41"/>
      <c r="AJ60" s="41"/>
      <c r="AK60" s="574"/>
      <c r="AL60" s="41"/>
      <c r="AM60" s="41">
        <f>+'Indiv Adjs'!FW31</f>
        <v>-3642131</v>
      </c>
      <c r="AN60" s="574"/>
      <c r="AO60" s="41">
        <v>0</v>
      </c>
      <c r="AP60" s="574">
        <f>+'Indiv Adjs'!GU43</f>
        <v>0</v>
      </c>
      <c r="AR60" s="37">
        <f t="shared" si="4"/>
        <v>44</v>
      </c>
      <c r="AS60" s="25" t="s">
        <v>534</v>
      </c>
      <c r="AT60" s="41">
        <f>+'Indiv Adjs'!HA19</f>
        <v>420415</v>
      </c>
      <c r="AU60" s="574">
        <f>+'Indiv Adjs'!HF64</f>
        <v>4920846</v>
      </c>
      <c r="AV60" s="574"/>
      <c r="AW60" s="574"/>
      <c r="AX60" s="574"/>
      <c r="AY60" s="573"/>
      <c r="AZ60" s="62">
        <f t="shared" si="26"/>
        <v>-13806606.329999998</v>
      </c>
      <c r="BA60" s="84">
        <f t="shared" si="27"/>
        <v>-446416235.02429163</v>
      </c>
    </row>
    <row r="61" spans="1:53" ht="12.75">
      <c r="A61" s="37">
        <f t="shared" si="0"/>
        <v>45</v>
      </c>
      <c r="B61" s="25" t="s">
        <v>536</v>
      </c>
      <c r="C61" s="41">
        <v>95445435</v>
      </c>
      <c r="D61" s="41"/>
      <c r="E61" s="41"/>
      <c r="F61" s="574"/>
      <c r="G61" s="41"/>
      <c r="H61" s="41"/>
      <c r="I61" s="41"/>
      <c r="J61" s="41"/>
      <c r="K61" s="41"/>
      <c r="L61" s="34">
        <f t="shared" si="1"/>
        <v>45</v>
      </c>
      <c r="M61" s="39" t="s">
        <v>536</v>
      </c>
      <c r="N61" s="41"/>
      <c r="O61" s="41"/>
      <c r="P61" s="574"/>
      <c r="Q61" s="41"/>
      <c r="R61" s="41"/>
      <c r="S61" s="574"/>
      <c r="T61" s="41"/>
      <c r="U61" s="41"/>
      <c r="V61" s="41"/>
      <c r="W61" s="37">
        <f t="shared" si="2"/>
        <v>45</v>
      </c>
      <c r="X61" s="25" t="s">
        <v>536</v>
      </c>
      <c r="Y61" s="41"/>
      <c r="Z61" s="41"/>
      <c r="AA61" s="41"/>
      <c r="AB61" s="41"/>
      <c r="AC61" s="41"/>
      <c r="AD61" s="41"/>
      <c r="AE61" s="41"/>
      <c r="AF61" s="41"/>
      <c r="AG61" s="37">
        <f t="shared" si="3"/>
        <v>45</v>
      </c>
      <c r="AH61" s="25" t="s">
        <v>536</v>
      </c>
      <c r="AI61" s="41"/>
      <c r="AJ61" s="41"/>
      <c r="AK61" s="574"/>
      <c r="AL61" s="41"/>
      <c r="AM61" s="41"/>
      <c r="AN61" s="574"/>
      <c r="AO61" s="41"/>
      <c r="AP61" s="574"/>
      <c r="AR61" s="37">
        <f t="shared" si="4"/>
        <v>45</v>
      </c>
      <c r="AS61" s="25" t="s">
        <v>536</v>
      </c>
      <c r="AT61" s="41"/>
      <c r="AU61" s="574"/>
      <c r="AV61" s="574"/>
      <c r="AW61" s="574"/>
      <c r="AX61" s="574"/>
      <c r="AY61" s="574">
        <f>+'Indiv Adjs'!IC30</f>
        <v>-93766423</v>
      </c>
      <c r="AZ61" s="62">
        <f t="shared" si="26"/>
        <v>-93766423</v>
      </c>
      <c r="BA61" s="84">
        <f t="shared" si="27"/>
        <v>1679012</v>
      </c>
    </row>
    <row r="62" spans="1:53" ht="12.75">
      <c r="A62" s="37">
        <f t="shared" si="0"/>
        <v>46</v>
      </c>
      <c r="B62" s="25" t="s">
        <v>538</v>
      </c>
      <c r="C62" s="44">
        <v>-73781988.45625</v>
      </c>
      <c r="D62" s="44"/>
      <c r="E62" s="44"/>
      <c r="F62" s="575"/>
      <c r="G62" s="44"/>
      <c r="H62" s="44"/>
      <c r="I62" s="44"/>
      <c r="J62" s="44"/>
      <c r="K62" s="44"/>
      <c r="L62" s="34">
        <f t="shared" si="1"/>
        <v>46</v>
      </c>
      <c r="M62" s="39" t="s">
        <v>538</v>
      </c>
      <c r="N62" s="44"/>
      <c r="O62" s="44"/>
      <c r="P62" s="575"/>
      <c r="Q62" s="44"/>
      <c r="R62" s="44"/>
      <c r="S62" s="575"/>
      <c r="T62" s="44"/>
      <c r="U62" s="44"/>
      <c r="V62" s="44"/>
      <c r="W62" s="37">
        <f t="shared" si="2"/>
        <v>46</v>
      </c>
      <c r="X62" s="25" t="s">
        <v>538</v>
      </c>
      <c r="Y62" s="44"/>
      <c r="Z62" s="44"/>
      <c r="AA62" s="44"/>
      <c r="AB62" s="44"/>
      <c r="AC62" s="44"/>
      <c r="AD62" s="44"/>
      <c r="AE62" s="44"/>
      <c r="AF62" s="44"/>
      <c r="AG62" s="37">
        <f t="shared" si="3"/>
        <v>46</v>
      </c>
      <c r="AH62" s="25" t="s">
        <v>538</v>
      </c>
      <c r="AI62" s="44"/>
      <c r="AJ62" s="44"/>
      <c r="AK62" s="575"/>
      <c r="AL62" s="44"/>
      <c r="AM62" s="44"/>
      <c r="AN62" s="575"/>
      <c r="AO62" s="44"/>
      <c r="AP62" s="575"/>
      <c r="AR62" s="37">
        <f t="shared" si="4"/>
        <v>46</v>
      </c>
      <c r="AS62" s="25" t="s">
        <v>538</v>
      </c>
      <c r="AT62" s="44"/>
      <c r="AU62" s="575"/>
      <c r="AV62" s="575"/>
      <c r="AW62" s="575"/>
      <c r="AX62" s="575"/>
      <c r="AY62" s="575"/>
      <c r="AZ62" s="62">
        <f t="shared" si="26"/>
        <v>0</v>
      </c>
      <c r="BA62" s="82">
        <f t="shared" si="27"/>
        <v>-73781988.45625</v>
      </c>
    </row>
    <row r="63" spans="1:53" ht="13.5" thickBot="1">
      <c r="A63" s="37">
        <f t="shared" si="0"/>
        <v>47</v>
      </c>
      <c r="B63" s="25" t="s">
        <v>540</v>
      </c>
      <c r="C63" s="86">
        <f>SUM(C57:C62)</f>
        <v>3189766299.4352174</v>
      </c>
      <c r="D63" s="86">
        <v>0</v>
      </c>
      <c r="E63" s="86">
        <v>0</v>
      </c>
      <c r="F63" s="576">
        <v>0</v>
      </c>
      <c r="G63" s="86">
        <v>0</v>
      </c>
      <c r="H63" s="86">
        <v>0</v>
      </c>
      <c r="I63" s="86">
        <f>SUM(I57:I62)</f>
        <v>10325849.6</v>
      </c>
      <c r="J63" s="86">
        <f>SUM(J57:J62)</f>
        <v>62547669</v>
      </c>
      <c r="K63" s="86">
        <f>SUM(K57:K62)</f>
        <v>48370961</v>
      </c>
      <c r="L63" s="34">
        <f t="shared" si="1"/>
        <v>47</v>
      </c>
      <c r="M63" s="39" t="s">
        <v>540</v>
      </c>
      <c r="N63" s="86">
        <f>SUM(N57:N62)</f>
        <v>24744720.712837026</v>
      </c>
      <c r="O63" s="86">
        <f aca="true" t="shared" si="28" ref="O63:V63">SUM(O57:O62)</f>
        <v>15270981.666666668</v>
      </c>
      <c r="P63" s="576">
        <f t="shared" si="28"/>
        <v>0</v>
      </c>
      <c r="Q63" s="86">
        <f t="shared" si="28"/>
        <v>0</v>
      </c>
      <c r="R63" s="86">
        <f t="shared" si="28"/>
        <v>0</v>
      </c>
      <c r="S63" s="576">
        <f t="shared" si="28"/>
        <v>3122978.010613334</v>
      </c>
      <c r="T63" s="86">
        <f t="shared" si="28"/>
        <v>0</v>
      </c>
      <c r="U63" s="86">
        <f t="shared" si="28"/>
        <v>0</v>
      </c>
      <c r="V63" s="86">
        <f t="shared" si="28"/>
        <v>0</v>
      </c>
      <c r="W63" s="37">
        <f t="shared" si="2"/>
        <v>47</v>
      </c>
      <c r="X63" s="25" t="s">
        <v>540</v>
      </c>
      <c r="Y63" s="86">
        <f>SUM(Y57:Y62)</f>
        <v>0</v>
      </c>
      <c r="Z63" s="86">
        <f aca="true" t="shared" si="29" ref="Z63:AF63">SUM(Z57:Z62)</f>
        <v>0</v>
      </c>
      <c r="AA63" s="86">
        <f t="shared" si="29"/>
        <v>0</v>
      </c>
      <c r="AB63" s="86">
        <f t="shared" si="29"/>
        <v>0</v>
      </c>
      <c r="AC63" s="86">
        <f t="shared" si="29"/>
        <v>0</v>
      </c>
      <c r="AD63" s="86">
        <f t="shared" si="29"/>
        <v>0</v>
      </c>
      <c r="AE63" s="86">
        <f t="shared" si="29"/>
        <v>0</v>
      </c>
      <c r="AF63" s="86">
        <f t="shared" si="29"/>
        <v>0</v>
      </c>
      <c r="AG63" s="37">
        <f t="shared" si="3"/>
        <v>47</v>
      </c>
      <c r="AH63" s="25" t="s">
        <v>540</v>
      </c>
      <c r="AI63" s="86">
        <f>SUM(AI57:AI62)</f>
        <v>0</v>
      </c>
      <c r="AJ63" s="86">
        <f aca="true" t="shared" si="30" ref="AJ63:AO63">SUM(AJ57:AJ62)</f>
        <v>0</v>
      </c>
      <c r="AK63" s="576">
        <f t="shared" si="30"/>
        <v>0</v>
      </c>
      <c r="AL63" s="86">
        <f t="shared" si="30"/>
        <v>0</v>
      </c>
      <c r="AM63" s="86">
        <f t="shared" si="30"/>
        <v>6763253</v>
      </c>
      <c r="AN63" s="576">
        <f t="shared" si="30"/>
        <v>0</v>
      </c>
      <c r="AO63" s="86">
        <f t="shared" si="30"/>
        <v>-69560204.3824294</v>
      </c>
      <c r="AP63" s="576">
        <f>SUM(AP57:AP62)</f>
        <v>0</v>
      </c>
      <c r="AR63" s="37">
        <f t="shared" si="4"/>
        <v>47</v>
      </c>
      <c r="AS63" s="25" t="s">
        <v>540</v>
      </c>
      <c r="AT63" s="86">
        <f aca="true" t="shared" si="31" ref="AT63:AZ63">SUM(AT57:AT62)</f>
        <v>19640178.8425</v>
      </c>
      <c r="AU63" s="576">
        <f t="shared" si="31"/>
        <v>-41712757</v>
      </c>
      <c r="AV63" s="576">
        <f t="shared" si="31"/>
        <v>0</v>
      </c>
      <c r="AW63" s="576">
        <f t="shared" si="31"/>
        <v>0</v>
      </c>
      <c r="AX63" s="576">
        <f t="shared" si="31"/>
        <v>0</v>
      </c>
      <c r="AY63" s="576">
        <f t="shared" si="31"/>
        <v>-93766423</v>
      </c>
      <c r="AZ63" s="462">
        <f t="shared" si="31"/>
        <v>-14252792.549812376</v>
      </c>
      <c r="BA63" s="462">
        <f t="shared" si="27"/>
        <v>3175513506.885405</v>
      </c>
    </row>
    <row r="64" spans="1:53" ht="12" thickTop="1">
      <c r="A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</row>
    <row r="65" spans="1:53" ht="11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K65" s="65"/>
      <c r="AL65" s="65"/>
      <c r="AM65" s="65"/>
      <c r="AN65" s="65"/>
      <c r="AO65" s="65"/>
      <c r="AP65" s="65"/>
      <c r="AR65" s="65"/>
      <c r="AS65" s="65"/>
      <c r="AU65" s="65"/>
      <c r="AV65" s="65"/>
      <c r="AW65" s="65"/>
      <c r="AX65" s="65"/>
      <c r="AY65" s="65"/>
      <c r="AZ65" s="65"/>
      <c r="BA65" s="65"/>
    </row>
    <row r="66" spans="1:53" ht="11.2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R66" s="65"/>
      <c r="AS66" s="65"/>
      <c r="AU66" s="65"/>
      <c r="AV66" s="65"/>
      <c r="AW66" s="65"/>
      <c r="AX66" s="65"/>
      <c r="AY66" s="65"/>
      <c r="AZ66" s="65"/>
      <c r="BA66" s="65"/>
    </row>
    <row r="67" spans="1:45" ht="11.25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</row>
    <row r="68" spans="1:45" ht="11.2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</row>
    <row r="69" spans="1:45" ht="11.2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</row>
    <row r="70" spans="1:45" ht="11.25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</row>
    <row r="71" spans="1:45" ht="11.25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</row>
    <row r="72" spans="1:45" ht="11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</row>
    <row r="73" spans="1:45" ht="11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</row>
    <row r="74" spans="1:45" ht="11.25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</row>
  </sheetData>
  <sheetProtection/>
  <mergeCells count="27">
    <mergeCell ref="AZ1:BA1"/>
    <mergeCell ref="AZ2:BA2"/>
    <mergeCell ref="AZ3:BA3"/>
    <mergeCell ref="AZ4:BA4"/>
    <mergeCell ref="AH45:AI45"/>
    <mergeCell ref="AE2:AF2"/>
    <mergeCell ref="AE3:AF3"/>
    <mergeCell ref="AE4:AF4"/>
    <mergeCell ref="AP1:AQ1"/>
    <mergeCell ref="AP2:AQ2"/>
    <mergeCell ref="AP4:AQ4"/>
    <mergeCell ref="J1:K1"/>
    <mergeCell ref="J2:K2"/>
    <mergeCell ref="J3:K3"/>
    <mergeCell ref="J4:K4"/>
    <mergeCell ref="U2:V2"/>
    <mergeCell ref="U3:V3"/>
    <mergeCell ref="AR6:BA6"/>
    <mergeCell ref="AR7:BA7"/>
    <mergeCell ref="AR8:BA8"/>
    <mergeCell ref="AR9:BA9"/>
    <mergeCell ref="U1:V1"/>
    <mergeCell ref="U4:V4"/>
    <mergeCell ref="U5:V5"/>
    <mergeCell ref="L6:V6"/>
    <mergeCell ref="AE1:AF1"/>
    <mergeCell ref="AP3:AQ3"/>
  </mergeCells>
  <printOptions/>
  <pageMargins left="0.7" right="0.7" top="0.75" bottom="0.75" header="0.3" footer="0.3"/>
  <pageSetup horizontalDpi="600" verticalDpi="600" orientation="landscape" scale="60" r:id="rId1"/>
  <colBreaks count="4" manualBreakCount="4">
    <brk id="11" max="62" man="1"/>
    <brk id="22" max="62" man="1"/>
    <brk id="32" max="62" man="1"/>
    <brk id="43" max="6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2"/>
  <sheetViews>
    <sheetView workbookViewId="0" topLeftCell="GZ1">
      <selection activeCell="HE30" sqref="HE30"/>
    </sheetView>
  </sheetViews>
  <sheetFormatPr defaultColWidth="24.66015625" defaultRowHeight="15" customHeight="1"/>
  <cols>
    <col min="1" max="1" width="10.16015625" style="2" customWidth="1"/>
    <col min="2" max="2" width="6.83203125" style="2" customWidth="1"/>
    <col min="3" max="3" width="39.83203125" style="2" customWidth="1"/>
    <col min="4" max="4" width="15.66015625" style="2" customWidth="1"/>
    <col min="5" max="5" width="21.33203125" style="2" customWidth="1"/>
    <col min="6" max="6" width="17.83203125" style="2" customWidth="1"/>
    <col min="7" max="8" width="22.83203125" style="2" customWidth="1"/>
    <col min="9" max="9" width="10.33203125" style="2" customWidth="1"/>
    <col min="10" max="10" width="5.83203125" style="2" customWidth="1"/>
    <col min="11" max="11" width="69.33203125" style="2" customWidth="1"/>
    <col min="12" max="12" width="18.5" style="2" customWidth="1"/>
    <col min="13" max="13" width="21.16015625" style="2" customWidth="1"/>
    <col min="14" max="14" width="25.16015625" style="2" customWidth="1"/>
    <col min="15" max="15" width="10.5" style="2" customWidth="1"/>
    <col min="16" max="16" width="5.83203125" style="2" customWidth="1"/>
    <col min="17" max="17" width="72.5" style="2" customWidth="1"/>
    <col min="18" max="18" width="25.33203125" style="2" customWidth="1"/>
    <col min="19" max="19" width="25" style="2" customWidth="1"/>
    <col min="20" max="20" width="24.66015625" style="2" customWidth="1"/>
    <col min="21" max="21" width="10.33203125" style="2" customWidth="1"/>
    <col min="22" max="22" width="5.83203125" style="2" customWidth="1"/>
    <col min="23" max="23" width="56.83203125" style="8" customWidth="1"/>
    <col min="24" max="24" width="22.33203125" style="8" customWidth="1"/>
    <col min="25" max="25" width="21.16015625" style="8" customWidth="1"/>
    <col min="26" max="26" width="10.16015625" style="2" customWidth="1"/>
    <col min="27" max="27" width="5.83203125" style="2" customWidth="1"/>
    <col min="28" max="28" width="50.5" style="2" customWidth="1"/>
    <col min="29" max="29" width="25.33203125" style="2" customWidth="1"/>
    <col min="30" max="30" width="21.83203125" style="2" customWidth="1"/>
    <col min="31" max="31" width="10.16015625" style="2" customWidth="1"/>
    <col min="32" max="32" width="5.83203125" style="2" customWidth="1"/>
    <col min="33" max="33" width="59" style="2" customWidth="1"/>
    <col min="34" max="36" width="21.83203125" style="2" customWidth="1"/>
    <col min="37" max="37" width="10.33203125" style="2" customWidth="1"/>
    <col min="38" max="38" width="5.83203125" style="2" customWidth="1"/>
    <col min="39" max="39" width="68.16015625" style="2" bestFit="1" customWidth="1"/>
    <col min="40" max="40" width="17.33203125" style="2" bestFit="1" customWidth="1"/>
    <col min="41" max="41" width="17.16015625" style="4" bestFit="1" customWidth="1"/>
    <col min="42" max="42" width="17.83203125" style="2" customWidth="1"/>
    <col min="43" max="43" width="10" style="2" customWidth="1"/>
    <col min="44" max="44" width="5.83203125" style="2" customWidth="1"/>
    <col min="45" max="45" width="48.66015625" style="2" bestFit="1" customWidth="1"/>
    <col min="46" max="48" width="17.83203125" style="2" customWidth="1"/>
    <col min="49" max="49" width="10.5" style="2" customWidth="1"/>
    <col min="50" max="50" width="5.83203125" style="2" customWidth="1"/>
    <col min="51" max="51" width="48.66015625" style="2" bestFit="1" customWidth="1"/>
    <col min="52" max="54" width="17.83203125" style="2" customWidth="1"/>
    <col min="55" max="55" width="10.5" style="2" customWidth="1"/>
    <col min="56" max="56" width="5.83203125" style="2" customWidth="1"/>
    <col min="57" max="57" width="61.33203125" style="2" bestFit="1" customWidth="1"/>
    <col min="58" max="60" width="17.83203125" style="2" customWidth="1"/>
    <col min="61" max="61" width="10.16015625" style="2" customWidth="1"/>
    <col min="62" max="62" width="5.83203125" style="2" customWidth="1"/>
    <col min="63" max="63" width="48.66015625" style="2" bestFit="1" customWidth="1"/>
    <col min="64" max="66" width="17.83203125" style="2" customWidth="1"/>
    <col min="67" max="67" width="10.33203125" style="2" customWidth="1"/>
    <col min="68" max="68" width="5.83203125" style="2" customWidth="1"/>
    <col min="69" max="69" width="51" style="2" customWidth="1"/>
    <col min="70" max="71" width="17.83203125" style="2" customWidth="1"/>
    <col min="72" max="72" width="21.16015625" style="2" customWidth="1"/>
    <col min="73" max="73" width="17.83203125" style="2" customWidth="1"/>
    <col min="74" max="74" width="10.5" style="2" customWidth="1"/>
    <col min="75" max="75" width="5.83203125" style="2" customWidth="1"/>
    <col min="76" max="76" width="35.83203125" style="2" customWidth="1"/>
    <col min="77" max="77" width="20.33203125" style="2" customWidth="1"/>
    <col min="78" max="78" width="19.33203125" style="2" bestFit="1" customWidth="1"/>
    <col min="79" max="79" width="21.66015625" style="2" bestFit="1" customWidth="1"/>
    <col min="80" max="80" width="18.5" style="2" bestFit="1" customWidth="1"/>
    <col min="81" max="81" width="20.5" style="2" customWidth="1"/>
    <col min="82" max="82" width="20.16015625" style="2" customWidth="1"/>
    <col min="83" max="83" width="10.16015625" style="2" customWidth="1"/>
    <col min="84" max="84" width="5.83203125" style="2" customWidth="1"/>
    <col min="85" max="85" width="89.5" style="2" customWidth="1"/>
    <col min="86" max="86" width="21.5" style="2" customWidth="1"/>
    <col min="87" max="87" width="23.33203125" style="2" customWidth="1"/>
    <col min="88" max="88" width="23.83203125" style="2" customWidth="1"/>
    <col min="89" max="89" width="10.16015625" style="2" customWidth="1"/>
    <col min="90" max="90" width="5.83203125" style="2" customWidth="1"/>
    <col min="91" max="91" width="55.16015625" style="2" customWidth="1"/>
    <col min="92" max="92" width="22.66015625" style="2" customWidth="1"/>
    <col min="93" max="93" width="23.16015625" style="2" customWidth="1"/>
    <col min="94" max="94" width="19.83203125" style="2" customWidth="1"/>
    <col min="95" max="95" width="21.33203125" style="2" customWidth="1"/>
    <col min="96" max="96" width="10.5" style="5" customWidth="1"/>
    <col min="97" max="97" width="5.83203125" style="5" customWidth="1"/>
    <col min="98" max="98" width="59.83203125" style="5" customWidth="1"/>
    <col min="99" max="99" width="23" style="5" customWidth="1"/>
    <col min="100" max="100" width="22.66015625" style="5" customWidth="1"/>
    <col min="101" max="101" width="10.16015625" style="2" customWidth="1"/>
    <col min="102" max="102" width="5.83203125" style="2" customWidth="1"/>
    <col min="103" max="103" width="55.16015625" style="5" customWidth="1"/>
    <col min="104" max="104" width="17" style="5" customWidth="1"/>
    <col min="105" max="105" width="15.66015625" style="5" customWidth="1"/>
    <col min="106" max="106" width="18.16015625" style="5" customWidth="1"/>
    <col min="107" max="107" width="10.66015625" style="2" customWidth="1"/>
    <col min="108" max="108" width="6.83203125" style="2" customWidth="1"/>
    <col min="109" max="109" width="37.33203125" style="2" customWidth="1"/>
    <col min="110" max="110" width="18.33203125" style="2" customWidth="1"/>
    <col min="111" max="111" width="20.16015625" style="2" customWidth="1"/>
    <col min="112" max="112" width="18.83203125" style="2" customWidth="1"/>
    <col min="113" max="113" width="10.33203125" style="2" customWidth="1"/>
    <col min="114" max="114" width="6.83203125" style="2" customWidth="1"/>
    <col min="115" max="115" width="36.16015625" style="2" customWidth="1"/>
    <col min="116" max="116" width="16.16015625" style="2" customWidth="1"/>
    <col min="117" max="117" width="18.83203125" style="2" customWidth="1"/>
    <col min="118" max="118" width="10.5" style="2" customWidth="1"/>
    <col min="119" max="119" width="6.83203125" style="2" customWidth="1"/>
    <col min="120" max="120" width="45.16015625" style="2" customWidth="1"/>
    <col min="121" max="123" width="19.83203125" style="2" customWidth="1"/>
    <col min="124" max="124" width="10.33203125" style="2" customWidth="1"/>
    <col min="125" max="125" width="5.83203125" style="2" customWidth="1"/>
    <col min="126" max="126" width="82.66015625" style="2" bestFit="1" customWidth="1"/>
    <col min="127" max="127" width="22.33203125" style="2" customWidth="1"/>
    <col min="128" max="128" width="22.5" style="2" customWidth="1"/>
    <col min="129" max="129" width="10.5" style="2" customWidth="1"/>
    <col min="130" max="130" width="5.83203125" style="2" customWidth="1"/>
    <col min="131" max="131" width="91.5" style="2" bestFit="1" customWidth="1"/>
    <col min="132" max="132" width="26" style="2" customWidth="1"/>
    <col min="133" max="133" width="10.66015625" style="2" customWidth="1"/>
    <col min="134" max="134" width="5.83203125" style="2" customWidth="1"/>
    <col min="135" max="135" width="54.33203125" style="2" customWidth="1"/>
    <col min="136" max="136" width="19.16015625" style="2" customWidth="1"/>
    <col min="137" max="137" width="20.5" style="2" customWidth="1"/>
    <col min="138" max="138" width="29.33203125" style="2" customWidth="1"/>
    <col min="139" max="139" width="10.5" style="2" customWidth="1"/>
    <col min="140" max="140" width="5.83203125" style="2" customWidth="1"/>
    <col min="141" max="141" width="43.83203125" style="2" customWidth="1"/>
    <col min="142" max="144" width="16" style="2" customWidth="1"/>
    <col min="145" max="145" width="10.5" style="2" customWidth="1"/>
    <col min="146" max="146" width="6.83203125" style="2" customWidth="1"/>
    <col min="147" max="147" width="42.83203125" style="2" customWidth="1"/>
    <col min="148" max="148" width="18" style="2" customWidth="1"/>
    <col min="149" max="149" width="22.5" style="2" customWidth="1"/>
    <col min="150" max="150" width="19.66015625" style="2" customWidth="1"/>
    <col min="151" max="151" width="10.16015625" style="2" customWidth="1"/>
    <col min="152" max="152" width="5.83203125" style="2" customWidth="1"/>
    <col min="153" max="153" width="61.16015625" style="2" customWidth="1"/>
    <col min="154" max="154" width="9.66015625" style="2" customWidth="1"/>
    <col min="155" max="155" width="19.83203125" style="2" customWidth="1"/>
    <col min="156" max="156" width="19.5" style="2" customWidth="1"/>
    <col min="157" max="157" width="10.33203125" style="2" customWidth="1"/>
    <col min="158" max="158" width="6.83203125" style="2" customWidth="1"/>
    <col min="159" max="159" width="41.66015625" style="2" customWidth="1"/>
    <col min="160" max="160" width="10.16015625" style="2" customWidth="1"/>
    <col min="161" max="161" width="10.83203125" style="2" customWidth="1"/>
    <col min="162" max="162" width="23.16015625" style="2" customWidth="1"/>
    <col min="163" max="163" width="10.5" style="2" customWidth="1"/>
    <col min="164" max="164" width="6.83203125" style="2" customWidth="1"/>
    <col min="165" max="165" width="47.5" style="0" customWidth="1"/>
    <col min="166" max="166" width="23.83203125" style="0" customWidth="1"/>
    <col min="167" max="167" width="22.5" style="0" customWidth="1"/>
    <col min="168" max="168" width="20.5" style="0" customWidth="1"/>
    <col min="169" max="169" width="10.66015625" style="2" customWidth="1"/>
    <col min="170" max="170" width="6.83203125" style="2" customWidth="1"/>
    <col min="171" max="171" width="66" style="2" customWidth="1"/>
    <col min="172" max="172" width="12.16015625" style="2" customWidth="1"/>
    <col min="173" max="173" width="21.16015625" style="2" customWidth="1"/>
    <col min="174" max="174" width="10.33203125" style="2" customWidth="1"/>
    <col min="175" max="175" width="6.83203125" style="2" customWidth="1"/>
    <col min="176" max="176" width="56.16015625" style="2" bestFit="1" customWidth="1"/>
    <col min="177" max="179" width="21.16015625" style="2" customWidth="1"/>
    <col min="180" max="180" width="10.33203125" style="2" customWidth="1"/>
    <col min="181" max="181" width="7.33203125" style="2" customWidth="1"/>
    <col min="182" max="182" width="61.16015625" style="2" customWidth="1"/>
    <col min="183" max="183" width="21.16015625" style="2" customWidth="1"/>
    <col min="184" max="184" width="20" style="2" customWidth="1"/>
    <col min="185" max="185" width="23" style="2" customWidth="1"/>
    <col min="186" max="186" width="22" style="2" customWidth="1"/>
    <col min="187" max="187" width="6.83203125" style="2" hidden="1" customWidth="1"/>
    <col min="188" max="188" width="62.83203125" style="2" hidden="1" customWidth="1"/>
    <col min="189" max="189" width="23.5" style="2" hidden="1" customWidth="1"/>
    <col min="190" max="190" width="24" style="2" hidden="1" customWidth="1"/>
    <col min="191" max="191" width="24.66015625" style="2" hidden="1" customWidth="1"/>
    <col min="192" max="192" width="10.5" style="2" customWidth="1"/>
    <col min="193" max="193" width="7.33203125" style="2" customWidth="1"/>
    <col min="194" max="194" width="66.83203125" style="2" customWidth="1"/>
    <col min="195" max="195" width="16.83203125" style="2" customWidth="1"/>
    <col min="196" max="196" width="23.16015625" style="2" customWidth="1"/>
    <col min="197" max="197" width="22.66015625" style="2" bestFit="1" customWidth="1"/>
    <col min="198" max="198" width="10.33203125" style="0" customWidth="1"/>
    <col min="199" max="199" width="7.33203125" style="0" customWidth="1"/>
    <col min="200" max="200" width="66.83203125" style="0" customWidth="1"/>
    <col min="201" max="201" width="16.83203125" style="0" customWidth="1"/>
    <col min="202" max="202" width="23.16015625" style="0" customWidth="1"/>
    <col min="203" max="203" width="22.66015625" style="0" bestFit="1" customWidth="1"/>
    <col min="204" max="204" width="10.33203125" style="2" customWidth="1"/>
    <col min="205" max="205" width="6.83203125" style="2" customWidth="1"/>
    <col min="206" max="206" width="59" style="0" bestFit="1" customWidth="1"/>
    <col min="207" max="209" width="20.5" style="0" customWidth="1"/>
    <col min="210" max="210" width="10.33203125" style="2" customWidth="1"/>
    <col min="211" max="211" width="6.83203125" style="2" customWidth="1"/>
    <col min="212" max="212" width="66.83203125" style="2" customWidth="1"/>
    <col min="213" max="214" width="23.83203125" style="2" customWidth="1"/>
    <col min="215" max="215" width="24.66015625" style="2" customWidth="1"/>
    <col min="216" max="216" width="10.33203125" style="23" customWidth="1"/>
    <col min="217" max="217" width="6.83203125" style="2" customWidth="1"/>
    <col min="218" max="218" width="42.66015625" style="2" customWidth="1"/>
    <col min="219" max="221" width="24.83203125" style="2" customWidth="1"/>
    <col min="222" max="222" width="10.5" style="2" customWidth="1"/>
    <col min="223" max="223" width="6.83203125" style="2" customWidth="1"/>
    <col min="224" max="224" width="42.83203125" style="2" customWidth="1"/>
    <col min="225" max="225" width="24.66015625" style="2" customWidth="1"/>
    <col min="226" max="227" width="24.83203125" style="2" customWidth="1"/>
    <col min="228" max="228" width="6.83203125" style="2" hidden="1" customWidth="1"/>
    <col min="229" max="229" width="42.83203125" style="2" hidden="1" customWidth="1"/>
    <col min="230" max="230" width="24.66015625" style="2" hidden="1" customWidth="1"/>
    <col min="231" max="232" width="24.83203125" style="2" hidden="1" customWidth="1"/>
    <col min="233" max="233" width="10.5" style="2" customWidth="1"/>
    <col min="234" max="234" width="6.83203125" style="2" customWidth="1"/>
    <col min="235" max="235" width="42.83203125" style="2" customWidth="1"/>
    <col min="236" max="236" width="24.66015625" style="2" customWidth="1"/>
    <col min="237" max="238" width="24.83203125" style="2" customWidth="1"/>
    <col min="239" max="239" width="45.5" style="2" customWidth="1"/>
    <col min="240" max="240" width="28.16015625" style="2" bestFit="1" customWidth="1"/>
    <col min="241" max="241" width="22.5" style="2" bestFit="1" customWidth="1"/>
    <col min="242" max="242" width="18" style="2" customWidth="1"/>
    <col min="243" max="243" width="16.16015625" style="2" customWidth="1"/>
    <col min="244" max="244" width="24.66015625" style="2" customWidth="1"/>
    <col min="245" max="245" width="18.83203125" style="2" customWidth="1"/>
    <col min="246" max="246" width="19.16015625" style="2" bestFit="1" customWidth="1"/>
    <col min="247" max="247" width="22.5" style="2" customWidth="1"/>
    <col min="248" max="248" width="18.33203125" style="2" customWidth="1"/>
    <col min="249" max="249" width="19.33203125" style="2" bestFit="1" customWidth="1"/>
    <col min="250" max="250" width="7.16015625" style="2" customWidth="1"/>
    <col min="251" max="251" width="45.5" style="2" customWidth="1"/>
    <col min="252" max="252" width="19.66015625" style="2" customWidth="1"/>
    <col min="253" max="253" width="22.66015625" style="2" bestFit="1" customWidth="1"/>
    <col min="254" max="254" width="22.5" style="2" customWidth="1"/>
    <col min="255" max="255" width="25" style="2" customWidth="1"/>
    <col min="256" max="16384" width="24.66015625" style="2" customWidth="1"/>
  </cols>
  <sheetData>
    <row r="1" spans="7:238" ht="15" customHeight="1">
      <c r="G1" s="591" t="s">
        <v>638</v>
      </c>
      <c r="H1" s="591"/>
      <c r="M1" s="591" t="s">
        <v>638</v>
      </c>
      <c r="N1" s="591"/>
      <c r="S1" s="591" t="s">
        <v>638</v>
      </c>
      <c r="T1" s="591"/>
      <c r="X1" s="591" t="s">
        <v>638</v>
      </c>
      <c r="Y1" s="591"/>
      <c r="AC1" s="591" t="s">
        <v>638</v>
      </c>
      <c r="AD1" s="591"/>
      <c r="AI1" s="591" t="s">
        <v>638</v>
      </c>
      <c r="AJ1" s="591"/>
      <c r="AO1" s="591" t="s">
        <v>638</v>
      </c>
      <c r="AP1" s="591"/>
      <c r="AU1" s="591" t="s">
        <v>638</v>
      </c>
      <c r="AV1" s="591"/>
      <c r="BA1" s="591" t="s">
        <v>638</v>
      </c>
      <c r="BB1" s="591"/>
      <c r="BG1" s="591" t="s">
        <v>638</v>
      </c>
      <c r="BH1" s="591"/>
      <c r="BM1" s="591" t="s">
        <v>638</v>
      </c>
      <c r="BN1" s="591"/>
      <c r="BT1" s="591" t="s">
        <v>638</v>
      </c>
      <c r="BU1" s="591"/>
      <c r="CC1" s="591" t="s">
        <v>638</v>
      </c>
      <c r="CD1" s="591"/>
      <c r="CI1" s="591" t="s">
        <v>638</v>
      </c>
      <c r="CJ1" s="591"/>
      <c r="CP1" s="591" t="s">
        <v>638</v>
      </c>
      <c r="CQ1" s="591"/>
      <c r="CU1" s="591" t="s">
        <v>638</v>
      </c>
      <c r="CV1" s="591"/>
      <c r="DA1" s="591" t="s">
        <v>638</v>
      </c>
      <c r="DB1" s="591"/>
      <c r="DG1" s="591" t="s">
        <v>638</v>
      </c>
      <c r="DH1" s="591"/>
      <c r="DL1" s="591" t="s">
        <v>638</v>
      </c>
      <c r="DM1" s="591"/>
      <c r="DR1" s="591" t="s">
        <v>638</v>
      </c>
      <c r="DS1" s="591"/>
      <c r="DW1" s="591" t="s">
        <v>638</v>
      </c>
      <c r="DX1" s="591"/>
      <c r="EB1" s="587" t="s">
        <v>638</v>
      </c>
      <c r="EC1" s="588"/>
      <c r="ED1" s="588"/>
      <c r="EG1" s="591" t="s">
        <v>638</v>
      </c>
      <c r="EH1" s="591"/>
      <c r="EM1" s="591" t="s">
        <v>638</v>
      </c>
      <c r="EN1" s="591"/>
      <c r="ES1" s="591" t="s">
        <v>638</v>
      </c>
      <c r="ET1" s="591"/>
      <c r="EY1" s="591" t="s">
        <v>638</v>
      </c>
      <c r="EZ1" s="591"/>
      <c r="FE1" s="591" t="s">
        <v>638</v>
      </c>
      <c r="FF1" s="591"/>
      <c r="FK1" s="591" t="s">
        <v>638</v>
      </c>
      <c r="FL1" s="591"/>
      <c r="FP1" s="591" t="s">
        <v>638</v>
      </c>
      <c r="FQ1" s="591"/>
      <c r="FV1" s="591" t="s">
        <v>638</v>
      </c>
      <c r="FW1" s="591"/>
      <c r="GC1" s="591" t="s">
        <v>638</v>
      </c>
      <c r="GD1" s="591"/>
      <c r="GN1" s="591" t="s">
        <v>638</v>
      </c>
      <c r="GO1" s="591"/>
      <c r="GT1" s="591" t="s">
        <v>638</v>
      </c>
      <c r="GU1" s="591"/>
      <c r="GZ1" s="591" t="s">
        <v>638</v>
      </c>
      <c r="HA1" s="591"/>
      <c r="HF1" s="591" t="s">
        <v>638</v>
      </c>
      <c r="HG1" s="591"/>
      <c r="HL1" s="591" t="s">
        <v>638</v>
      </c>
      <c r="HM1" s="591"/>
      <c r="HR1" s="591" t="s">
        <v>638</v>
      </c>
      <c r="HS1" s="591"/>
      <c r="HW1" s="591" t="s">
        <v>638</v>
      </c>
      <c r="HX1" s="591"/>
      <c r="IC1" s="591" t="s">
        <v>638</v>
      </c>
      <c r="ID1" s="591"/>
    </row>
    <row r="2" spans="7:238" ht="15" customHeight="1">
      <c r="G2" s="591" t="s">
        <v>684</v>
      </c>
      <c r="H2" s="591"/>
      <c r="M2" s="591" t="s">
        <v>684</v>
      </c>
      <c r="N2" s="591"/>
      <c r="S2" s="591" t="s">
        <v>684</v>
      </c>
      <c r="T2" s="591"/>
      <c r="X2" s="591" t="s">
        <v>684</v>
      </c>
      <c r="Y2" s="591"/>
      <c r="AC2" s="591" t="s">
        <v>684</v>
      </c>
      <c r="AD2" s="591"/>
      <c r="AI2" s="591" t="s">
        <v>684</v>
      </c>
      <c r="AJ2" s="591"/>
      <c r="AO2" s="591" t="s">
        <v>684</v>
      </c>
      <c r="AP2" s="591"/>
      <c r="AU2" s="591" t="s">
        <v>684</v>
      </c>
      <c r="AV2" s="591"/>
      <c r="BA2" s="591" t="s">
        <v>684</v>
      </c>
      <c r="BB2" s="591"/>
      <c r="BG2" s="591" t="s">
        <v>684</v>
      </c>
      <c r="BH2" s="591"/>
      <c r="BM2" s="591" t="s">
        <v>684</v>
      </c>
      <c r="BN2" s="591"/>
      <c r="BT2" s="591" t="s">
        <v>684</v>
      </c>
      <c r="BU2" s="591"/>
      <c r="CC2" s="591" t="s">
        <v>684</v>
      </c>
      <c r="CD2" s="591"/>
      <c r="CI2" s="591" t="s">
        <v>684</v>
      </c>
      <c r="CJ2" s="591"/>
      <c r="CP2" s="591" t="s">
        <v>684</v>
      </c>
      <c r="CQ2" s="591"/>
      <c r="CU2" s="591" t="s">
        <v>684</v>
      </c>
      <c r="CV2" s="591"/>
      <c r="DA2" s="591" t="s">
        <v>684</v>
      </c>
      <c r="DB2" s="591"/>
      <c r="DG2" s="591" t="s">
        <v>684</v>
      </c>
      <c r="DH2" s="591"/>
      <c r="DL2" s="591" t="s">
        <v>684</v>
      </c>
      <c r="DM2" s="591"/>
      <c r="DR2" s="591" t="s">
        <v>684</v>
      </c>
      <c r="DS2" s="591"/>
      <c r="DW2" s="591" t="s">
        <v>684</v>
      </c>
      <c r="DX2" s="591"/>
      <c r="EB2" s="588" t="s">
        <v>684</v>
      </c>
      <c r="EC2" s="588"/>
      <c r="ED2" s="588"/>
      <c r="EG2" s="591" t="s">
        <v>684</v>
      </c>
      <c r="EH2" s="591"/>
      <c r="EM2" s="591" t="s">
        <v>684</v>
      </c>
      <c r="EN2" s="591"/>
      <c r="ES2" s="591" t="s">
        <v>684</v>
      </c>
      <c r="ET2" s="591"/>
      <c r="EY2" s="591" t="s">
        <v>684</v>
      </c>
      <c r="EZ2" s="591"/>
      <c r="FE2" s="591" t="s">
        <v>684</v>
      </c>
      <c r="FF2" s="591"/>
      <c r="FK2" s="591" t="s">
        <v>684</v>
      </c>
      <c r="FL2" s="591"/>
      <c r="FP2" s="591" t="s">
        <v>684</v>
      </c>
      <c r="FQ2" s="591"/>
      <c r="FV2" s="591" t="s">
        <v>684</v>
      </c>
      <c r="FW2" s="591"/>
      <c r="GC2" s="591" t="s">
        <v>684</v>
      </c>
      <c r="GD2" s="591"/>
      <c r="GN2" s="591" t="s">
        <v>684</v>
      </c>
      <c r="GO2" s="591"/>
      <c r="GT2" s="591" t="s">
        <v>684</v>
      </c>
      <c r="GU2" s="591"/>
      <c r="GZ2" s="591" t="s">
        <v>684</v>
      </c>
      <c r="HA2" s="591"/>
      <c r="HF2" s="591" t="s">
        <v>684</v>
      </c>
      <c r="HG2" s="591"/>
      <c r="HL2" s="591" t="s">
        <v>684</v>
      </c>
      <c r="HM2" s="591"/>
      <c r="HR2" s="591" t="s">
        <v>684</v>
      </c>
      <c r="HS2" s="591"/>
      <c r="HW2" s="591" t="s">
        <v>684</v>
      </c>
      <c r="HX2" s="591"/>
      <c r="IC2" s="591" t="s">
        <v>684</v>
      </c>
      <c r="ID2" s="591"/>
    </row>
    <row r="3" spans="7:238" ht="15" customHeight="1">
      <c r="G3" s="591" t="s">
        <v>688</v>
      </c>
      <c r="H3" s="591"/>
      <c r="M3" s="591" t="s">
        <v>695</v>
      </c>
      <c r="N3" s="591"/>
      <c r="S3" s="591" t="s">
        <v>696</v>
      </c>
      <c r="T3" s="591"/>
      <c r="X3" s="591" t="s">
        <v>697</v>
      </c>
      <c r="Y3" s="591"/>
      <c r="AC3" s="591" t="s">
        <v>698</v>
      </c>
      <c r="AD3" s="591"/>
      <c r="AI3" s="591" t="s">
        <v>699</v>
      </c>
      <c r="AJ3" s="591"/>
      <c r="AO3" s="591" t="s">
        <v>700</v>
      </c>
      <c r="AP3" s="591"/>
      <c r="AU3" s="591" t="s">
        <v>701</v>
      </c>
      <c r="AV3" s="591"/>
      <c r="BA3" s="591" t="s">
        <v>702</v>
      </c>
      <c r="BB3" s="591"/>
      <c r="BG3" s="591" t="s">
        <v>703</v>
      </c>
      <c r="BH3" s="591"/>
      <c r="BM3" s="591" t="s">
        <v>704</v>
      </c>
      <c r="BN3" s="591"/>
      <c r="BT3" s="591" t="s">
        <v>705</v>
      </c>
      <c r="BU3" s="591"/>
      <c r="CC3" s="591" t="s">
        <v>706</v>
      </c>
      <c r="CD3" s="591"/>
      <c r="CI3" s="591" t="s">
        <v>707</v>
      </c>
      <c r="CJ3" s="591"/>
      <c r="CP3" s="591" t="s">
        <v>708</v>
      </c>
      <c r="CQ3" s="591"/>
      <c r="CU3" s="591" t="s">
        <v>709</v>
      </c>
      <c r="CV3" s="591"/>
      <c r="DA3" s="591" t="s">
        <v>710</v>
      </c>
      <c r="DB3" s="591"/>
      <c r="DG3" s="591" t="s">
        <v>711</v>
      </c>
      <c r="DH3" s="591"/>
      <c r="DL3" s="591" t="s">
        <v>712</v>
      </c>
      <c r="DM3" s="591"/>
      <c r="DR3" s="591" t="s">
        <v>713</v>
      </c>
      <c r="DS3" s="591"/>
      <c r="DW3" s="591" t="s">
        <v>714</v>
      </c>
      <c r="DX3" s="591"/>
      <c r="EB3" s="587" t="s">
        <v>715</v>
      </c>
      <c r="EC3" s="588"/>
      <c r="ED3" s="588"/>
      <c r="EG3" s="591" t="s">
        <v>716</v>
      </c>
      <c r="EH3" s="591"/>
      <c r="EM3" s="591" t="s">
        <v>717</v>
      </c>
      <c r="EN3" s="591"/>
      <c r="ES3" s="591" t="s">
        <v>718</v>
      </c>
      <c r="ET3" s="591"/>
      <c r="EY3" s="591" t="s">
        <v>719</v>
      </c>
      <c r="EZ3" s="591"/>
      <c r="FE3" s="591" t="s">
        <v>720</v>
      </c>
      <c r="FF3" s="591"/>
      <c r="FK3" s="591" t="s">
        <v>721</v>
      </c>
      <c r="FL3" s="591"/>
      <c r="FP3" s="591" t="s">
        <v>722</v>
      </c>
      <c r="FQ3" s="591"/>
      <c r="FV3" s="591" t="s">
        <v>723</v>
      </c>
      <c r="FW3" s="591"/>
      <c r="GC3" s="591" t="s">
        <v>724</v>
      </c>
      <c r="GD3" s="591"/>
      <c r="GN3" s="591" t="s">
        <v>725</v>
      </c>
      <c r="GO3" s="591"/>
      <c r="GT3" s="591" t="s">
        <v>726</v>
      </c>
      <c r="GU3" s="591"/>
      <c r="GZ3" s="591" t="s">
        <v>727</v>
      </c>
      <c r="HA3" s="591"/>
      <c r="HF3" s="591" t="s">
        <v>728</v>
      </c>
      <c r="HG3" s="591"/>
      <c r="HL3" s="591" t="s">
        <v>729</v>
      </c>
      <c r="HM3" s="591"/>
      <c r="HR3" s="591" t="s">
        <v>730</v>
      </c>
      <c r="HS3" s="591"/>
      <c r="HW3" s="591" t="s">
        <v>683</v>
      </c>
      <c r="HX3" s="591"/>
      <c r="IC3" s="591" t="s">
        <v>687</v>
      </c>
      <c r="ID3" s="591"/>
    </row>
    <row r="4" spans="1:250" ht="15" customHeight="1">
      <c r="A4" s="24"/>
      <c r="B4" s="24"/>
      <c r="C4" s="24"/>
      <c r="D4" s="25"/>
      <c r="E4" s="25"/>
      <c r="F4" s="25"/>
      <c r="G4" s="591" t="s">
        <v>645</v>
      </c>
      <c r="H4" s="591"/>
      <c r="I4" s="24"/>
      <c r="J4" s="24"/>
      <c r="K4" s="25"/>
      <c r="L4" s="25"/>
      <c r="M4" s="591" t="s">
        <v>646</v>
      </c>
      <c r="N4" s="591"/>
      <c r="O4" s="24"/>
      <c r="P4" s="24"/>
      <c r="Q4" s="24"/>
      <c r="R4" s="87"/>
      <c r="S4" s="591" t="s">
        <v>647</v>
      </c>
      <c r="T4" s="591"/>
      <c r="U4" s="24"/>
      <c r="V4" s="24"/>
      <c r="W4" s="25"/>
      <c r="X4" s="591" t="s">
        <v>648</v>
      </c>
      <c r="Y4" s="591"/>
      <c r="Z4" s="24"/>
      <c r="AA4" s="24"/>
      <c r="AB4" s="25"/>
      <c r="AC4" s="591" t="s">
        <v>649</v>
      </c>
      <c r="AD4" s="591"/>
      <c r="AE4" s="24"/>
      <c r="AF4" s="24"/>
      <c r="AG4" s="25"/>
      <c r="AH4" s="25"/>
      <c r="AI4" s="591" t="s">
        <v>650</v>
      </c>
      <c r="AJ4" s="591"/>
      <c r="AK4" s="24"/>
      <c r="AL4" s="24"/>
      <c r="AM4" s="25"/>
      <c r="AN4" s="25"/>
      <c r="AO4" s="591" t="s">
        <v>651</v>
      </c>
      <c r="AP4" s="591"/>
      <c r="AQ4" s="25"/>
      <c r="AR4" s="25"/>
      <c r="AS4" s="88"/>
      <c r="AT4" s="88"/>
      <c r="AU4" s="591" t="s">
        <v>652</v>
      </c>
      <c r="AV4" s="591"/>
      <c r="AW4" s="25"/>
      <c r="AX4" s="25"/>
      <c r="AY4" s="88"/>
      <c r="AZ4" s="88"/>
      <c r="BA4" s="591" t="s">
        <v>653</v>
      </c>
      <c r="BB4" s="591"/>
      <c r="BC4" s="25"/>
      <c r="BD4" s="25"/>
      <c r="BE4" s="88"/>
      <c r="BF4" s="88"/>
      <c r="BG4" s="591" t="s">
        <v>654</v>
      </c>
      <c r="BH4" s="591"/>
      <c r="BI4" s="25"/>
      <c r="BJ4" s="25"/>
      <c r="BK4" s="88"/>
      <c r="BL4" s="88"/>
      <c r="BM4" s="591" t="s">
        <v>655</v>
      </c>
      <c r="BN4" s="591"/>
      <c r="BO4" s="25"/>
      <c r="BP4" s="25"/>
      <c r="BQ4" s="88"/>
      <c r="BR4" s="88"/>
      <c r="BS4" s="88"/>
      <c r="BT4" s="591" t="s">
        <v>656</v>
      </c>
      <c r="BU4" s="591"/>
      <c r="BV4" s="24"/>
      <c r="BW4" s="24"/>
      <c r="BX4" s="25"/>
      <c r="BY4" s="25"/>
      <c r="BZ4" s="25"/>
      <c r="CA4" s="25"/>
      <c r="CB4" s="25"/>
      <c r="CC4" s="591" t="s">
        <v>657</v>
      </c>
      <c r="CD4" s="591"/>
      <c r="CE4" s="24"/>
      <c r="CF4" s="24"/>
      <c r="CG4" s="25"/>
      <c r="CH4" s="47"/>
      <c r="CI4" s="591" t="s">
        <v>658</v>
      </c>
      <c r="CJ4" s="591"/>
      <c r="CK4" s="24"/>
      <c r="CL4" s="24"/>
      <c r="CM4" s="25"/>
      <c r="CN4" s="25"/>
      <c r="CO4" s="25"/>
      <c r="CP4" s="591" t="s">
        <v>659</v>
      </c>
      <c r="CQ4" s="591"/>
      <c r="CR4" s="24"/>
      <c r="CS4" s="24"/>
      <c r="CT4" s="25"/>
      <c r="CU4" s="591" t="s">
        <v>660</v>
      </c>
      <c r="CV4" s="591"/>
      <c r="CW4" s="24"/>
      <c r="CX4" s="24"/>
      <c r="CY4" s="25"/>
      <c r="CZ4" s="25"/>
      <c r="DA4" s="591" t="s">
        <v>661</v>
      </c>
      <c r="DB4" s="591"/>
      <c r="DC4" s="24"/>
      <c r="DD4" s="24"/>
      <c r="DE4" s="25"/>
      <c r="DF4" s="25"/>
      <c r="DG4" s="591" t="s">
        <v>662</v>
      </c>
      <c r="DH4" s="591"/>
      <c r="DI4" s="24"/>
      <c r="DJ4" s="24"/>
      <c r="DK4" s="25"/>
      <c r="DL4" s="591" t="s">
        <v>663</v>
      </c>
      <c r="DM4" s="591"/>
      <c r="DN4" s="24"/>
      <c r="DO4" s="24"/>
      <c r="DP4" s="25"/>
      <c r="DQ4" s="25"/>
      <c r="DR4" s="591" t="s">
        <v>664</v>
      </c>
      <c r="DS4" s="591"/>
      <c r="DT4" s="24"/>
      <c r="DU4" s="24"/>
      <c r="DV4" s="25"/>
      <c r="DW4" s="591" t="s">
        <v>665</v>
      </c>
      <c r="DX4" s="591"/>
      <c r="DY4" s="24"/>
      <c r="DZ4" s="24"/>
      <c r="EA4" s="89"/>
      <c r="EB4" s="587" t="s">
        <v>666</v>
      </c>
      <c r="EC4" s="588"/>
      <c r="ED4" s="588"/>
      <c r="EE4" s="25"/>
      <c r="EF4" s="25"/>
      <c r="EG4" s="591" t="s">
        <v>667</v>
      </c>
      <c r="EH4" s="591"/>
      <c r="EI4" s="24"/>
      <c r="EJ4" s="24"/>
      <c r="EK4" s="25"/>
      <c r="EL4" s="25"/>
      <c r="EM4" s="591" t="s">
        <v>668</v>
      </c>
      <c r="EN4" s="591"/>
      <c r="EO4" s="24"/>
      <c r="EP4" s="24"/>
      <c r="EQ4" s="25"/>
      <c r="ER4" s="25"/>
      <c r="ES4" s="591" t="s">
        <v>669</v>
      </c>
      <c r="ET4" s="591"/>
      <c r="EU4" s="24"/>
      <c r="EV4" s="24"/>
      <c r="EW4" s="25"/>
      <c r="EX4" s="25"/>
      <c r="EY4" s="591" t="s">
        <v>670</v>
      </c>
      <c r="EZ4" s="591"/>
      <c r="FA4" s="24"/>
      <c r="FB4" s="24"/>
      <c r="FC4" s="25"/>
      <c r="FD4" s="25"/>
      <c r="FE4" s="591" t="s">
        <v>671</v>
      </c>
      <c r="FF4" s="591"/>
      <c r="FG4" s="24"/>
      <c r="FH4" s="24"/>
      <c r="FI4" s="25"/>
      <c r="FJ4" s="25"/>
      <c r="FK4" s="591" t="s">
        <v>672</v>
      </c>
      <c r="FL4" s="591"/>
      <c r="FM4" s="24"/>
      <c r="FN4" s="24"/>
      <c r="FO4" s="25"/>
      <c r="FP4" s="591" t="s">
        <v>673</v>
      </c>
      <c r="FQ4" s="591"/>
      <c r="FR4" s="24"/>
      <c r="FS4" s="24"/>
      <c r="FT4" s="90"/>
      <c r="FU4" s="90"/>
      <c r="FV4" s="591" t="s">
        <v>674</v>
      </c>
      <c r="FW4" s="591"/>
      <c r="FX4" s="24"/>
      <c r="FY4" s="24"/>
      <c r="FZ4" s="90"/>
      <c r="GA4" s="90"/>
      <c r="GB4" s="90"/>
      <c r="GC4" s="591" t="s">
        <v>675</v>
      </c>
      <c r="GD4" s="591"/>
      <c r="GE4" s="24"/>
      <c r="GF4" s="26"/>
      <c r="GG4" s="26"/>
      <c r="GH4" s="26"/>
      <c r="GI4" s="26"/>
      <c r="GJ4" s="491"/>
      <c r="GK4" s="491"/>
      <c r="GL4" s="491"/>
      <c r="GM4" s="491"/>
      <c r="GN4" s="591" t="s">
        <v>676</v>
      </c>
      <c r="GO4" s="591"/>
      <c r="GP4" s="24"/>
      <c r="GQ4" s="24"/>
      <c r="GR4" s="25"/>
      <c r="GS4" s="25"/>
      <c r="GT4" s="591" t="s">
        <v>677</v>
      </c>
      <c r="GU4" s="591"/>
      <c r="GV4" s="24"/>
      <c r="GW4" s="24"/>
      <c r="GX4" s="25"/>
      <c r="GY4" s="25"/>
      <c r="GZ4" s="591" t="s">
        <v>678</v>
      </c>
      <c r="HA4" s="591"/>
      <c r="HB4" s="24"/>
      <c r="HC4" s="24"/>
      <c r="HD4" s="25"/>
      <c r="HE4" s="25"/>
      <c r="HF4" s="591" t="s">
        <v>679</v>
      </c>
      <c r="HG4" s="591"/>
      <c r="HH4" s="24"/>
      <c r="HI4" s="25"/>
      <c r="HJ4" s="25"/>
      <c r="HK4" s="25"/>
      <c r="HL4" s="591" t="s">
        <v>680</v>
      </c>
      <c r="HM4" s="591"/>
      <c r="HN4" s="25"/>
      <c r="HO4" s="25"/>
      <c r="HP4" s="25"/>
      <c r="HQ4" s="25"/>
      <c r="HR4" s="591" t="s">
        <v>681</v>
      </c>
      <c r="HS4" s="591"/>
      <c r="HT4" s="25"/>
      <c r="HU4" s="25"/>
      <c r="HV4" s="25"/>
      <c r="HW4" s="591" t="s">
        <v>682</v>
      </c>
      <c r="HX4" s="591"/>
      <c r="HY4" s="25"/>
      <c r="HZ4" s="25"/>
      <c r="IA4" s="25"/>
      <c r="IB4" s="25"/>
      <c r="IC4" s="591" t="s">
        <v>682</v>
      </c>
      <c r="ID4" s="591"/>
      <c r="IE4" s="25"/>
      <c r="IO4" s="3"/>
      <c r="IP4" s="1"/>
    </row>
    <row r="5" spans="1:239" ht="15" customHeight="1" thickBot="1">
      <c r="A5" s="27"/>
      <c r="B5" s="27"/>
      <c r="C5" s="24"/>
      <c r="D5" s="24"/>
      <c r="E5" s="24"/>
      <c r="F5" s="24"/>
      <c r="G5" s="24"/>
      <c r="H5" s="26"/>
      <c r="I5" s="25"/>
      <c r="J5" s="25"/>
      <c r="K5" s="25"/>
      <c r="L5" s="25"/>
      <c r="M5" s="25"/>
      <c r="N5" s="26"/>
      <c r="O5" s="25"/>
      <c r="P5" s="25"/>
      <c r="Q5" s="24"/>
      <c r="R5" s="25"/>
      <c r="S5" s="25"/>
      <c r="T5" s="26"/>
      <c r="U5" s="25"/>
      <c r="V5" s="25"/>
      <c r="W5" s="25"/>
      <c r="X5" s="25"/>
      <c r="Y5" s="26"/>
      <c r="Z5" s="25"/>
      <c r="AA5" s="25"/>
      <c r="AB5" s="25"/>
      <c r="AC5" s="25"/>
      <c r="AD5" s="26"/>
      <c r="AE5" s="25"/>
      <c r="AF5" s="25"/>
      <c r="AG5" s="25"/>
      <c r="AH5" s="25"/>
      <c r="AI5" s="25"/>
      <c r="AJ5" s="26"/>
      <c r="AK5" s="91"/>
      <c r="AL5" s="91"/>
      <c r="AM5" s="25"/>
      <c r="AN5" s="25"/>
      <c r="AO5" s="25"/>
      <c r="AP5" s="26"/>
      <c r="AQ5" s="25"/>
      <c r="AR5" s="25"/>
      <c r="AS5" s="88"/>
      <c r="AT5" s="88"/>
      <c r="AU5" s="88"/>
      <c r="AV5" s="26"/>
      <c r="AW5" s="25"/>
      <c r="AX5" s="25"/>
      <c r="AY5" s="88"/>
      <c r="AZ5" s="88"/>
      <c r="BA5" s="88"/>
      <c r="BB5" s="26"/>
      <c r="BC5" s="25"/>
      <c r="BD5" s="25"/>
      <c r="BE5" s="88"/>
      <c r="BF5" s="88"/>
      <c r="BG5" s="88"/>
      <c r="BH5" s="26"/>
      <c r="BI5" s="25"/>
      <c r="BJ5" s="25"/>
      <c r="BK5" s="88"/>
      <c r="BL5" s="88"/>
      <c r="BM5" s="88"/>
      <c r="BN5" s="26"/>
      <c r="BO5" s="25"/>
      <c r="BP5" s="25"/>
      <c r="BQ5" s="88"/>
      <c r="BR5" s="88"/>
      <c r="BS5" s="88"/>
      <c r="BT5" s="88"/>
      <c r="BU5" s="26"/>
      <c r="BV5" s="25"/>
      <c r="BW5" s="25"/>
      <c r="BX5" s="25"/>
      <c r="BY5" s="25"/>
      <c r="BZ5" s="25"/>
      <c r="CA5" s="25"/>
      <c r="CB5" s="25"/>
      <c r="CC5" s="25"/>
      <c r="CD5" s="26"/>
      <c r="CE5" s="25"/>
      <c r="CF5" s="25"/>
      <c r="CG5" s="25"/>
      <c r="CH5" s="25"/>
      <c r="CI5" s="25"/>
      <c r="CJ5" s="26"/>
      <c r="CK5" s="25"/>
      <c r="CL5" s="25"/>
      <c r="CM5" s="25"/>
      <c r="CN5" s="25"/>
      <c r="CO5" s="25"/>
      <c r="CP5" s="25"/>
      <c r="CQ5" s="26"/>
      <c r="CR5" s="92"/>
      <c r="CS5" s="92"/>
      <c r="CT5" s="92"/>
      <c r="CU5" s="92"/>
      <c r="CV5" s="26"/>
      <c r="CW5" s="25"/>
      <c r="CX5" s="25"/>
      <c r="CY5" s="92"/>
      <c r="CZ5" s="92"/>
      <c r="DA5" s="92"/>
      <c r="DB5" s="26"/>
      <c r="DC5" s="25"/>
      <c r="DD5" s="25"/>
      <c r="DE5" s="25"/>
      <c r="DF5" s="25"/>
      <c r="DG5" s="25"/>
      <c r="DH5" s="26"/>
      <c r="DI5" s="25"/>
      <c r="DJ5" s="25"/>
      <c r="DK5" s="25"/>
      <c r="DL5" s="25"/>
      <c r="DM5" s="26"/>
      <c r="DN5" s="25"/>
      <c r="DO5" s="25"/>
      <c r="DP5" s="25"/>
      <c r="DQ5" s="25"/>
      <c r="DR5" s="25"/>
      <c r="DS5" s="26"/>
      <c r="DT5" s="25"/>
      <c r="DU5" s="25"/>
      <c r="DV5" s="25"/>
      <c r="DW5" s="25"/>
      <c r="DX5" s="26"/>
      <c r="DY5" s="25"/>
      <c r="DZ5" s="25"/>
      <c r="EA5" s="25"/>
      <c r="EB5" s="26"/>
      <c r="EC5" s="25"/>
      <c r="ED5" s="25"/>
      <c r="EE5" s="25"/>
      <c r="EF5" s="25"/>
      <c r="EG5" s="25"/>
      <c r="EH5" s="26"/>
      <c r="EI5" s="25"/>
      <c r="EJ5" s="25"/>
      <c r="EK5" s="25"/>
      <c r="EL5" s="25"/>
      <c r="EM5" s="25"/>
      <c r="EN5" s="26"/>
      <c r="EO5" s="25"/>
      <c r="EP5" s="25"/>
      <c r="EQ5" s="25"/>
      <c r="ER5" s="25"/>
      <c r="ES5" s="25"/>
      <c r="ET5" s="26"/>
      <c r="EU5" s="25"/>
      <c r="EV5" s="25"/>
      <c r="EW5" s="25"/>
      <c r="EX5" s="25"/>
      <c r="EY5" s="25"/>
      <c r="EZ5" s="26"/>
      <c r="FA5" s="25"/>
      <c r="FB5" s="25"/>
      <c r="FC5" s="25"/>
      <c r="FD5" s="25"/>
      <c r="FE5" s="25"/>
      <c r="FF5" s="26"/>
      <c r="FG5" s="25"/>
      <c r="FH5" s="25"/>
      <c r="FI5" s="25"/>
      <c r="FJ5" s="25"/>
      <c r="FK5" s="25"/>
      <c r="FL5" s="26"/>
      <c r="FM5" s="25"/>
      <c r="FN5" s="25"/>
      <c r="FO5" s="25"/>
      <c r="FP5" s="25"/>
      <c r="FQ5" s="26"/>
      <c r="FR5" s="25"/>
      <c r="FS5" s="25"/>
      <c r="FT5" s="25"/>
      <c r="FU5" s="25"/>
      <c r="FV5" s="25"/>
      <c r="FW5" s="26"/>
      <c r="FX5" s="25"/>
      <c r="FY5" s="25"/>
      <c r="FZ5" s="25"/>
      <c r="GA5" s="25"/>
      <c r="GB5" s="25"/>
      <c r="GC5" s="25"/>
      <c r="GD5" s="26"/>
      <c r="GE5" s="25"/>
      <c r="GF5" s="26"/>
      <c r="GG5" s="26"/>
      <c r="GH5" s="26"/>
      <c r="GI5" s="26"/>
      <c r="GJ5" s="491"/>
      <c r="GK5" s="491"/>
      <c r="GL5" s="491"/>
      <c r="GM5" s="491"/>
      <c r="GN5" s="491"/>
      <c r="GO5" s="491"/>
      <c r="GP5" s="25"/>
      <c r="GQ5" s="25"/>
      <c r="GR5" s="25"/>
      <c r="GS5" s="25"/>
      <c r="GT5" s="18"/>
      <c r="GU5" s="26"/>
      <c r="GV5" s="25"/>
      <c r="GW5" s="25"/>
      <c r="GX5" s="25"/>
      <c r="GY5" s="25"/>
      <c r="GZ5" s="18"/>
      <c r="HA5" s="26"/>
      <c r="HB5" s="25"/>
      <c r="HC5" s="25"/>
      <c r="HD5" s="25"/>
      <c r="HE5" s="25"/>
      <c r="HF5" s="25"/>
      <c r="HG5" s="26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</row>
    <row r="6" spans="1:256" s="1" customFormat="1" ht="15" customHeight="1" thickBot="1">
      <c r="A6" s="24"/>
      <c r="B6" s="24"/>
      <c r="C6" s="24"/>
      <c r="D6" s="24"/>
      <c r="E6" s="24"/>
      <c r="F6" s="24"/>
      <c r="G6" s="24"/>
      <c r="H6" s="25"/>
      <c r="I6" s="94"/>
      <c r="J6" s="94"/>
      <c r="K6" s="94"/>
      <c r="L6" s="94"/>
      <c r="M6" s="94"/>
      <c r="N6" s="2"/>
      <c r="O6" s="24"/>
      <c r="P6" s="24"/>
      <c r="Q6" s="95"/>
      <c r="R6" s="96"/>
      <c r="S6" s="96"/>
      <c r="T6" s="2"/>
      <c r="U6" s="24"/>
      <c r="V6" s="24"/>
      <c r="W6" s="24"/>
      <c r="X6" s="24"/>
      <c r="Y6" s="8"/>
      <c r="Z6" s="24"/>
      <c r="AA6" s="24"/>
      <c r="AB6" s="24"/>
      <c r="AC6" s="24"/>
      <c r="AD6" s="2"/>
      <c r="AE6" s="24"/>
      <c r="AF6" s="24"/>
      <c r="AG6" s="24"/>
      <c r="AH6" s="24"/>
      <c r="AI6" s="24"/>
      <c r="AJ6" s="2"/>
      <c r="AK6" s="24"/>
      <c r="AL6" s="24"/>
      <c r="AM6" s="24"/>
      <c r="AN6" s="24"/>
      <c r="AO6" s="24"/>
      <c r="AP6" s="2"/>
      <c r="AQ6" s="24"/>
      <c r="AR6" s="24"/>
      <c r="AS6" s="88"/>
      <c r="AT6" s="88"/>
      <c r="AU6" s="97"/>
      <c r="AV6" s="2"/>
      <c r="AW6" s="24"/>
      <c r="AX6" s="24"/>
      <c r="AY6" s="88"/>
      <c r="AZ6" s="88"/>
      <c r="BA6" s="97"/>
      <c r="BB6" s="2"/>
      <c r="BC6" s="24"/>
      <c r="BD6" s="24"/>
      <c r="BE6" s="88"/>
      <c r="BF6" s="88"/>
      <c r="BG6" s="97"/>
      <c r="BH6" s="2"/>
      <c r="BI6" s="24"/>
      <c r="BJ6" s="24"/>
      <c r="BK6" s="88"/>
      <c r="BL6" s="88"/>
      <c r="BM6" s="97"/>
      <c r="BN6" s="2"/>
      <c r="BO6" s="24"/>
      <c r="BP6" s="24"/>
      <c r="BQ6" s="88"/>
      <c r="BR6" s="88"/>
      <c r="BS6" s="97"/>
      <c r="BT6" s="97"/>
      <c r="BU6" s="2"/>
      <c r="BV6" s="24"/>
      <c r="BW6" s="24"/>
      <c r="BX6" s="24"/>
      <c r="BY6" s="24"/>
      <c r="BZ6" s="24"/>
      <c r="CA6" s="24"/>
      <c r="CB6" s="24"/>
      <c r="CC6" s="24"/>
      <c r="CD6" s="25"/>
      <c r="CE6" s="24"/>
      <c r="CF6" s="24"/>
      <c r="CG6" s="24"/>
      <c r="CH6" s="98"/>
      <c r="CI6" s="24"/>
      <c r="CJ6" s="2"/>
      <c r="CK6" s="24"/>
      <c r="CL6" s="24"/>
      <c r="CM6" s="24"/>
      <c r="CN6" s="24"/>
      <c r="CO6" s="24"/>
      <c r="CP6" s="94"/>
      <c r="CQ6" s="2"/>
      <c r="CR6" s="24" t="s">
        <v>0</v>
      </c>
      <c r="CS6" s="24"/>
      <c r="CT6" s="24"/>
      <c r="CU6" s="24"/>
      <c r="CV6" s="5"/>
      <c r="CW6" s="24"/>
      <c r="CX6" s="24"/>
      <c r="CY6" s="99"/>
      <c r="CZ6" s="99"/>
      <c r="DA6" s="99"/>
      <c r="DB6" s="5"/>
      <c r="DC6" s="24"/>
      <c r="DD6" s="24"/>
      <c r="DE6" s="24"/>
      <c r="DF6" s="24"/>
      <c r="DG6" s="24"/>
      <c r="DH6" s="25"/>
      <c r="DI6" s="24"/>
      <c r="DJ6" s="24"/>
      <c r="DK6" s="24"/>
      <c r="DL6" s="24"/>
      <c r="DM6" s="25"/>
      <c r="DN6" s="94"/>
      <c r="DO6" s="94"/>
      <c r="DP6" s="26"/>
      <c r="DQ6" s="26"/>
      <c r="DR6" s="26"/>
      <c r="DS6" s="25"/>
      <c r="DT6" s="24"/>
      <c r="DU6" s="24"/>
      <c r="DV6" s="25"/>
      <c r="DW6" s="24"/>
      <c r="DX6" s="24"/>
      <c r="DY6" s="24"/>
      <c r="DZ6" s="24"/>
      <c r="EA6" s="24"/>
      <c r="EB6" s="89"/>
      <c r="EC6" s="100"/>
      <c r="ED6" s="100"/>
      <c r="EE6" s="100"/>
      <c r="EF6" s="100"/>
      <c r="EG6" s="100"/>
      <c r="EH6" s="25"/>
      <c r="EI6" s="100"/>
      <c r="EJ6" s="100"/>
      <c r="EK6" s="100"/>
      <c r="EL6" s="100"/>
      <c r="EM6" s="100"/>
      <c r="EN6" s="2"/>
      <c r="EO6" s="24"/>
      <c r="EP6" s="24"/>
      <c r="EQ6" s="24"/>
      <c r="ER6" s="24"/>
      <c r="ES6" s="24"/>
      <c r="ET6" s="2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5"/>
      <c r="FG6" s="24"/>
      <c r="FH6" s="24"/>
      <c r="FI6" s="24"/>
      <c r="FJ6" s="24"/>
      <c r="FK6" s="24"/>
      <c r="FL6" s="25"/>
      <c r="FM6" s="24"/>
      <c r="FN6" s="24"/>
      <c r="FO6" s="24"/>
      <c r="FP6" s="24"/>
      <c r="FQ6" s="25"/>
      <c r="FR6" s="101"/>
      <c r="FS6" s="101"/>
      <c r="FT6" s="101"/>
      <c r="FU6" s="101"/>
      <c r="FV6" s="101"/>
      <c r="FW6" s="25"/>
      <c r="FX6" s="101"/>
      <c r="FY6" s="101"/>
      <c r="FZ6" s="101"/>
      <c r="GA6" s="101"/>
      <c r="GB6" s="101"/>
      <c r="GC6" s="101"/>
      <c r="GD6" s="2"/>
      <c r="GE6" s="24"/>
      <c r="GF6" s="100"/>
      <c r="GG6" s="100"/>
      <c r="GH6" s="100"/>
      <c r="GI6" s="93">
        <v>11.32</v>
      </c>
      <c r="GJ6" s="550"/>
      <c r="GK6" s="550"/>
      <c r="GL6" s="550"/>
      <c r="GM6" s="550"/>
      <c r="GN6" s="550"/>
      <c r="GO6" s="491"/>
      <c r="GP6" s="24"/>
      <c r="GQ6" s="24"/>
      <c r="GR6" s="102"/>
      <c r="GS6" s="24"/>
      <c r="GT6" s="18"/>
      <c r="GU6" s="18"/>
      <c r="GV6" s="24"/>
      <c r="GW6" s="24"/>
      <c r="GX6" s="102"/>
      <c r="GY6" s="24"/>
      <c r="GZ6" s="18"/>
      <c r="HA6" s="18"/>
      <c r="HB6" s="24"/>
      <c r="HC6" s="24"/>
      <c r="HD6" s="24"/>
      <c r="HE6" s="24"/>
      <c r="HF6" s="24"/>
      <c r="HG6" s="25"/>
      <c r="HH6" s="25"/>
      <c r="HI6" s="24"/>
      <c r="HJ6" s="102"/>
      <c r="HK6" s="24"/>
      <c r="HL6" s="18"/>
      <c r="HM6" s="25"/>
      <c r="HN6" s="25"/>
      <c r="HO6" s="24"/>
      <c r="HP6" s="102"/>
      <c r="HQ6" s="24"/>
      <c r="HR6" s="18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5" customHeight="1">
      <c r="A7" s="29" t="s">
        <v>1</v>
      </c>
      <c r="B7" s="29"/>
      <c r="C7" s="28"/>
      <c r="D7" s="28"/>
      <c r="E7" s="28"/>
      <c r="F7" s="28"/>
      <c r="G7" s="28"/>
      <c r="H7" s="28"/>
      <c r="I7" s="29" t="s">
        <v>1</v>
      </c>
      <c r="J7" s="29"/>
      <c r="K7" s="28"/>
      <c r="L7" s="28"/>
      <c r="M7" s="28"/>
      <c r="N7" s="28"/>
      <c r="O7" s="29" t="s">
        <v>1</v>
      </c>
      <c r="P7" s="29"/>
      <c r="Q7" s="28"/>
      <c r="R7" s="28"/>
      <c r="S7" s="29"/>
      <c r="T7" s="28"/>
      <c r="U7" s="29" t="s">
        <v>1</v>
      </c>
      <c r="V7" s="29"/>
      <c r="W7" s="28"/>
      <c r="X7" s="28"/>
      <c r="Y7" s="103"/>
      <c r="Z7" s="29" t="s">
        <v>1</v>
      </c>
      <c r="AA7" s="29"/>
      <c r="AB7" s="28"/>
      <c r="AC7" s="28"/>
      <c r="AD7" s="28"/>
      <c r="AE7" s="29" t="s">
        <v>1</v>
      </c>
      <c r="AF7" s="29"/>
      <c r="AG7" s="104"/>
      <c r="AH7" s="104"/>
      <c r="AI7" s="104"/>
      <c r="AJ7" s="104"/>
      <c r="AK7" s="29" t="s">
        <v>1</v>
      </c>
      <c r="AL7" s="29"/>
      <c r="AM7" s="104"/>
      <c r="AN7" s="104"/>
      <c r="AO7" s="104"/>
      <c r="AP7" s="104"/>
      <c r="AQ7" s="29" t="s">
        <v>1</v>
      </c>
      <c r="AR7" s="29"/>
      <c r="AS7" s="105"/>
      <c r="AT7" s="106"/>
      <c r="AU7" s="106"/>
      <c r="AV7" s="106"/>
      <c r="AW7" s="29" t="s">
        <v>1</v>
      </c>
      <c r="AX7" s="29"/>
      <c r="AY7" s="105"/>
      <c r="AZ7" s="106"/>
      <c r="BA7" s="106"/>
      <c r="BB7" s="106"/>
      <c r="BC7" s="29" t="s">
        <v>1</v>
      </c>
      <c r="BD7" s="29"/>
      <c r="BE7" s="105"/>
      <c r="BF7" s="106"/>
      <c r="BG7" s="106"/>
      <c r="BH7" s="106"/>
      <c r="BI7" s="29" t="s">
        <v>1</v>
      </c>
      <c r="BJ7" s="29"/>
      <c r="BK7" s="105"/>
      <c r="BL7" s="106"/>
      <c r="BM7" s="106"/>
      <c r="BN7" s="106"/>
      <c r="BO7" s="29" t="s">
        <v>1</v>
      </c>
      <c r="BP7" s="29"/>
      <c r="BQ7" s="105"/>
      <c r="BR7" s="106"/>
      <c r="BS7" s="106"/>
      <c r="BT7" s="106"/>
      <c r="BU7" s="106"/>
      <c r="BV7" s="29" t="s">
        <v>1</v>
      </c>
      <c r="BW7" s="29"/>
      <c r="BX7" s="28"/>
      <c r="BY7" s="28"/>
      <c r="BZ7" s="28"/>
      <c r="CA7" s="28"/>
      <c r="CB7" s="28"/>
      <c r="CC7" s="28"/>
      <c r="CD7" s="28"/>
      <c r="CE7" s="29" t="s">
        <v>1</v>
      </c>
      <c r="CF7" s="29"/>
      <c r="CG7" s="70"/>
      <c r="CH7" s="107"/>
      <c r="CI7" s="28"/>
      <c r="CJ7" s="28"/>
      <c r="CK7" s="29" t="s">
        <v>1</v>
      </c>
      <c r="CL7" s="29"/>
      <c r="CM7" s="28"/>
      <c r="CN7" s="28"/>
      <c r="CO7" s="28"/>
      <c r="CP7" s="28"/>
      <c r="CQ7" s="28"/>
      <c r="CR7" s="108" t="s">
        <v>1</v>
      </c>
      <c r="CS7" s="108"/>
      <c r="CT7" s="108"/>
      <c r="CU7" s="108"/>
      <c r="CV7" s="108"/>
      <c r="CW7" s="29" t="s">
        <v>1</v>
      </c>
      <c r="CX7" s="29"/>
      <c r="CY7" s="28"/>
      <c r="CZ7" s="28"/>
      <c r="DA7" s="28"/>
      <c r="DB7" s="32"/>
      <c r="DC7" s="29" t="s">
        <v>1</v>
      </c>
      <c r="DD7" s="29"/>
      <c r="DE7" s="28"/>
      <c r="DF7" s="28"/>
      <c r="DG7" s="28"/>
      <c r="DH7" s="28"/>
      <c r="DI7" s="29" t="s">
        <v>1</v>
      </c>
      <c r="DJ7" s="29"/>
      <c r="DK7" s="28"/>
      <c r="DL7" s="28"/>
      <c r="DM7" s="28"/>
      <c r="DN7" s="29" t="s">
        <v>1</v>
      </c>
      <c r="DO7" s="29"/>
      <c r="DP7" s="28"/>
      <c r="DQ7" s="28"/>
      <c r="DR7" s="28"/>
      <c r="DS7" s="28"/>
      <c r="DT7" s="29" t="s">
        <v>1</v>
      </c>
      <c r="DU7" s="29"/>
      <c r="DV7" s="28"/>
      <c r="DW7" s="28"/>
      <c r="DX7" s="28"/>
      <c r="DY7" s="29" t="s">
        <v>1</v>
      </c>
      <c r="DZ7" s="29"/>
      <c r="EA7" s="28"/>
      <c r="EB7" s="28"/>
      <c r="EC7" s="29" t="s">
        <v>1</v>
      </c>
      <c r="ED7" s="29"/>
      <c r="EE7" s="109"/>
      <c r="EF7" s="28"/>
      <c r="EG7" s="28"/>
      <c r="EH7" s="28"/>
      <c r="EI7" s="29" t="s">
        <v>1</v>
      </c>
      <c r="EJ7" s="29"/>
      <c r="EK7" s="109"/>
      <c r="EL7" s="28"/>
      <c r="EM7" s="28"/>
      <c r="EN7" s="28"/>
      <c r="EO7" s="29" t="s">
        <v>1</v>
      </c>
      <c r="EP7" s="29"/>
      <c r="EQ7" s="28"/>
      <c r="ER7" s="28"/>
      <c r="ES7" s="28"/>
      <c r="ET7" s="28"/>
      <c r="EU7" s="29" t="s">
        <v>1</v>
      </c>
      <c r="EV7" s="29"/>
      <c r="EW7" s="28"/>
      <c r="EX7" s="28"/>
      <c r="EY7" s="28"/>
      <c r="EZ7" s="28"/>
      <c r="FA7" s="29" t="s">
        <v>1</v>
      </c>
      <c r="FB7" s="29"/>
      <c r="FC7" s="28"/>
      <c r="FD7" s="28"/>
      <c r="FE7" s="28"/>
      <c r="FF7" s="28"/>
      <c r="FG7" s="29" t="s">
        <v>1</v>
      </c>
      <c r="FH7" s="29"/>
      <c r="FI7" s="104"/>
      <c r="FJ7" s="104"/>
      <c r="FK7" s="104"/>
      <c r="FL7" s="104"/>
      <c r="FM7" s="29" t="s">
        <v>1</v>
      </c>
      <c r="FN7" s="29"/>
      <c r="FO7" s="28"/>
      <c r="FP7" s="28"/>
      <c r="FQ7" s="28"/>
      <c r="FR7" s="29" t="s">
        <v>1</v>
      </c>
      <c r="FS7" s="29"/>
      <c r="FT7" s="28"/>
      <c r="FU7" s="28"/>
      <c r="FV7" s="28"/>
      <c r="FW7" s="28"/>
      <c r="FX7" s="592" t="s">
        <v>1</v>
      </c>
      <c r="FY7" s="592"/>
      <c r="FZ7" s="592"/>
      <c r="GA7" s="592"/>
      <c r="GB7" s="592"/>
      <c r="GC7" s="592"/>
      <c r="GD7" s="592"/>
      <c r="GE7" s="102"/>
      <c r="GF7" s="102"/>
      <c r="GG7" s="102"/>
      <c r="GH7" s="102"/>
      <c r="GI7" s="102"/>
      <c r="GJ7" s="594" t="s">
        <v>1</v>
      </c>
      <c r="GK7" s="594"/>
      <c r="GL7" s="594"/>
      <c r="GM7" s="594"/>
      <c r="GN7" s="594"/>
      <c r="GO7" s="594"/>
      <c r="GP7" s="592" t="s">
        <v>635</v>
      </c>
      <c r="GQ7" s="592"/>
      <c r="GR7" s="592"/>
      <c r="GS7" s="592"/>
      <c r="GT7" s="592"/>
      <c r="GU7" s="592"/>
      <c r="GV7" s="592" t="s">
        <v>1</v>
      </c>
      <c r="GW7" s="592"/>
      <c r="GX7" s="592"/>
      <c r="GY7" s="592"/>
      <c r="GZ7" s="592"/>
      <c r="HA7" s="592"/>
      <c r="HB7" s="102"/>
      <c r="HC7" s="102"/>
      <c r="HD7" s="28"/>
      <c r="HE7" s="28"/>
      <c r="HF7" s="28"/>
      <c r="HG7" s="28"/>
      <c r="HH7" s="25"/>
      <c r="HI7" s="29" t="s">
        <v>1</v>
      </c>
      <c r="HJ7" s="28"/>
      <c r="HK7" s="28"/>
      <c r="HL7" s="28"/>
      <c r="HM7" s="28"/>
      <c r="HN7" s="25"/>
      <c r="HO7" s="29" t="s">
        <v>1</v>
      </c>
      <c r="HP7" s="28"/>
      <c r="HQ7" s="28"/>
      <c r="HR7" s="28"/>
      <c r="HS7" s="28"/>
      <c r="HT7" s="29" t="s">
        <v>1</v>
      </c>
      <c r="HU7" s="28"/>
      <c r="HV7" s="28"/>
      <c r="HW7" s="28"/>
      <c r="HX7" s="28"/>
      <c r="HY7" s="29" t="s">
        <v>1</v>
      </c>
      <c r="HZ7" s="29"/>
      <c r="IA7" s="28"/>
      <c r="IB7" s="28"/>
      <c r="IC7" s="28"/>
      <c r="ID7" s="28"/>
      <c r="IE7" s="25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5" customHeight="1">
      <c r="A8" s="29" t="s">
        <v>3</v>
      </c>
      <c r="B8" s="29"/>
      <c r="C8" s="29"/>
      <c r="D8" s="29"/>
      <c r="E8" s="29"/>
      <c r="F8" s="28"/>
      <c r="G8" s="110"/>
      <c r="H8" s="30"/>
      <c r="I8" s="29" t="s">
        <v>4</v>
      </c>
      <c r="J8" s="29"/>
      <c r="K8" s="30"/>
      <c r="L8" s="30"/>
      <c r="M8" s="30"/>
      <c r="N8" s="30"/>
      <c r="O8" s="29" t="s">
        <v>5</v>
      </c>
      <c r="P8" s="29"/>
      <c r="Q8" s="28"/>
      <c r="R8" s="29"/>
      <c r="S8" s="28"/>
      <c r="T8" s="28"/>
      <c r="U8" s="29" t="s">
        <v>6</v>
      </c>
      <c r="V8" s="29"/>
      <c r="W8" s="28"/>
      <c r="X8" s="28"/>
      <c r="Y8" s="103"/>
      <c r="Z8" s="29" t="s">
        <v>7</v>
      </c>
      <c r="AA8" s="29"/>
      <c r="AB8" s="28"/>
      <c r="AC8" s="28"/>
      <c r="AD8" s="30"/>
      <c r="AE8" s="111" t="s">
        <v>8</v>
      </c>
      <c r="AF8" s="111"/>
      <c r="AG8" s="104"/>
      <c r="AH8" s="104"/>
      <c r="AI8" s="104"/>
      <c r="AJ8" s="104"/>
      <c r="AK8" s="28" t="s">
        <v>9</v>
      </c>
      <c r="AL8" s="28"/>
      <c r="AM8" s="104"/>
      <c r="AN8" s="104"/>
      <c r="AO8" s="104"/>
      <c r="AP8" s="104"/>
      <c r="AQ8" s="29" t="s">
        <v>10</v>
      </c>
      <c r="AR8" s="29"/>
      <c r="AS8" s="112"/>
      <c r="AT8" s="106"/>
      <c r="AU8" s="106"/>
      <c r="AV8" s="106"/>
      <c r="AW8" s="29" t="s">
        <v>11</v>
      </c>
      <c r="AX8" s="29"/>
      <c r="AY8" s="112"/>
      <c r="AZ8" s="106"/>
      <c r="BA8" s="106"/>
      <c r="BB8" s="106"/>
      <c r="BC8" s="29" t="s">
        <v>12</v>
      </c>
      <c r="BD8" s="29"/>
      <c r="BE8" s="112"/>
      <c r="BF8" s="106"/>
      <c r="BG8" s="106"/>
      <c r="BH8" s="106"/>
      <c r="BI8" s="29" t="s">
        <v>13</v>
      </c>
      <c r="BJ8" s="29"/>
      <c r="BK8" s="112"/>
      <c r="BL8" s="106"/>
      <c r="BM8" s="106"/>
      <c r="BN8" s="106"/>
      <c r="BO8" s="29" t="s">
        <v>14</v>
      </c>
      <c r="BP8" s="29"/>
      <c r="BQ8" s="112"/>
      <c r="BR8" s="106"/>
      <c r="BS8" s="106"/>
      <c r="BT8" s="106"/>
      <c r="BU8" s="106"/>
      <c r="BV8" s="29" t="s">
        <v>15</v>
      </c>
      <c r="BW8" s="29"/>
      <c r="BX8" s="28"/>
      <c r="BY8" s="28"/>
      <c r="BZ8" s="28"/>
      <c r="CA8" s="28"/>
      <c r="CB8" s="28"/>
      <c r="CC8" s="30"/>
      <c r="CD8" s="30"/>
      <c r="CE8" s="29" t="s">
        <v>16</v>
      </c>
      <c r="CF8" s="29"/>
      <c r="CG8" s="70"/>
      <c r="CH8" s="107"/>
      <c r="CI8" s="28"/>
      <c r="CJ8" s="30"/>
      <c r="CK8" s="29" t="s">
        <v>17</v>
      </c>
      <c r="CL8" s="29"/>
      <c r="CM8" s="28"/>
      <c r="CN8" s="28"/>
      <c r="CO8" s="28"/>
      <c r="CP8" s="28"/>
      <c r="CQ8" s="30"/>
      <c r="CR8" s="108" t="s">
        <v>18</v>
      </c>
      <c r="CS8" s="108"/>
      <c r="CT8" s="104"/>
      <c r="CU8" s="104"/>
      <c r="CV8" s="104"/>
      <c r="CW8" s="29" t="s">
        <v>19</v>
      </c>
      <c r="CX8" s="29"/>
      <c r="CY8" s="28"/>
      <c r="CZ8" s="28"/>
      <c r="DA8" s="28"/>
      <c r="DB8" s="30"/>
      <c r="DC8" s="28" t="s">
        <v>20</v>
      </c>
      <c r="DD8" s="28"/>
      <c r="DE8" s="28"/>
      <c r="DF8" s="28"/>
      <c r="DG8" s="28"/>
      <c r="DH8" s="30"/>
      <c r="DI8" s="29" t="s">
        <v>21</v>
      </c>
      <c r="DJ8" s="29"/>
      <c r="DK8" s="28"/>
      <c r="DL8" s="28"/>
      <c r="DM8" s="28"/>
      <c r="DN8" s="28" t="s">
        <v>22</v>
      </c>
      <c r="DO8" s="28"/>
      <c r="DP8" s="30"/>
      <c r="DQ8" s="30"/>
      <c r="DR8" s="30"/>
      <c r="DS8" s="30"/>
      <c r="DT8" s="29" t="s">
        <v>23</v>
      </c>
      <c r="DU8" s="29"/>
      <c r="DV8" s="28"/>
      <c r="DW8" s="28"/>
      <c r="DX8" s="30"/>
      <c r="DY8" s="29" t="s">
        <v>24</v>
      </c>
      <c r="DZ8" s="29"/>
      <c r="EA8" s="28"/>
      <c r="EB8" s="28"/>
      <c r="EC8" s="29" t="s">
        <v>25</v>
      </c>
      <c r="ED8" s="29"/>
      <c r="EE8" s="113"/>
      <c r="EF8" s="30"/>
      <c r="EG8" s="30"/>
      <c r="EH8" s="30"/>
      <c r="EI8" s="29" t="s">
        <v>26</v>
      </c>
      <c r="EJ8" s="29"/>
      <c r="EK8" s="113"/>
      <c r="EL8" s="30"/>
      <c r="EM8" s="30"/>
      <c r="EN8" s="30"/>
      <c r="EO8" s="28" t="s">
        <v>27</v>
      </c>
      <c r="EP8" s="28"/>
      <c r="EQ8" s="28"/>
      <c r="ER8" s="28"/>
      <c r="ES8" s="28"/>
      <c r="ET8" s="30"/>
      <c r="EU8" s="28" t="s">
        <v>28</v>
      </c>
      <c r="EV8" s="28"/>
      <c r="EW8" s="28"/>
      <c r="EX8" s="28"/>
      <c r="EY8" s="28"/>
      <c r="EZ8" s="30"/>
      <c r="FA8" s="28" t="s">
        <v>29</v>
      </c>
      <c r="FB8" s="28"/>
      <c r="FC8" s="28"/>
      <c r="FD8" s="28"/>
      <c r="FE8" s="28"/>
      <c r="FF8" s="30"/>
      <c r="FG8" s="28" t="s">
        <v>30</v>
      </c>
      <c r="FH8" s="28"/>
      <c r="FI8" s="104"/>
      <c r="FJ8" s="104"/>
      <c r="FK8" s="104"/>
      <c r="FL8" s="104"/>
      <c r="FM8" s="28" t="s">
        <v>31</v>
      </c>
      <c r="FN8" s="28"/>
      <c r="FO8" s="28"/>
      <c r="FP8" s="28"/>
      <c r="FQ8" s="30"/>
      <c r="FR8" s="28" t="s">
        <v>32</v>
      </c>
      <c r="FS8" s="28"/>
      <c r="FT8" s="28"/>
      <c r="FU8" s="28"/>
      <c r="FV8" s="28"/>
      <c r="FW8" s="28"/>
      <c r="FX8" s="593" t="s">
        <v>33</v>
      </c>
      <c r="FY8" s="593"/>
      <c r="FZ8" s="593"/>
      <c r="GA8" s="593"/>
      <c r="GB8" s="593"/>
      <c r="GC8" s="593"/>
      <c r="GD8" s="593"/>
      <c r="GE8" s="34" t="s">
        <v>34</v>
      </c>
      <c r="GF8" s="523"/>
      <c r="GG8" s="523"/>
      <c r="GH8" s="523"/>
      <c r="GI8" s="523"/>
      <c r="GJ8" s="595" t="s">
        <v>34</v>
      </c>
      <c r="GK8" s="595"/>
      <c r="GL8" s="595"/>
      <c r="GM8" s="595"/>
      <c r="GN8" s="595"/>
      <c r="GO8" s="595"/>
      <c r="GP8" s="592" t="s">
        <v>103</v>
      </c>
      <c r="GQ8" s="592"/>
      <c r="GR8" s="592"/>
      <c r="GS8" s="592"/>
      <c r="GT8" s="592"/>
      <c r="GU8" s="592"/>
      <c r="GV8" s="28" t="s">
        <v>35</v>
      </c>
      <c r="GW8" s="28"/>
      <c r="GX8" s="28"/>
      <c r="GY8" s="28"/>
      <c r="GZ8" s="28"/>
      <c r="HA8" s="28"/>
      <c r="HB8" s="28" t="s">
        <v>36</v>
      </c>
      <c r="HC8" s="28"/>
      <c r="HD8" s="28"/>
      <c r="HE8" s="28"/>
      <c r="HF8" s="28"/>
      <c r="HG8" s="30"/>
      <c r="HH8" s="25"/>
      <c r="HI8" s="28" t="s">
        <v>602</v>
      </c>
      <c r="HJ8" s="28"/>
      <c r="HK8" s="28"/>
      <c r="HL8" s="28"/>
      <c r="HM8" s="28"/>
      <c r="HN8" s="25"/>
      <c r="HO8" s="593" t="s">
        <v>603</v>
      </c>
      <c r="HP8" s="593"/>
      <c r="HQ8" s="593"/>
      <c r="HR8" s="593"/>
      <c r="HS8" s="593"/>
      <c r="HT8" s="593" t="s">
        <v>605</v>
      </c>
      <c r="HU8" s="593"/>
      <c r="HV8" s="593"/>
      <c r="HW8" s="593"/>
      <c r="HX8" s="593"/>
      <c r="HY8" s="593" t="s">
        <v>685</v>
      </c>
      <c r="HZ8" s="593"/>
      <c r="IA8" s="593"/>
      <c r="IB8" s="593"/>
      <c r="IC8" s="593"/>
      <c r="ID8" s="593"/>
      <c r="IE8" s="25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5" customHeight="1">
      <c r="A9" s="28" t="s">
        <v>38</v>
      </c>
      <c r="B9" s="28"/>
      <c r="C9" s="29"/>
      <c r="D9" s="29"/>
      <c r="E9" s="29"/>
      <c r="F9" s="28"/>
      <c r="G9" s="31"/>
      <c r="H9" s="31"/>
      <c r="I9" s="28" t="s">
        <v>38</v>
      </c>
      <c r="J9" s="28"/>
      <c r="K9" s="31"/>
      <c r="L9" s="31"/>
      <c r="M9" s="31"/>
      <c r="N9" s="31"/>
      <c r="O9" s="28" t="s">
        <v>38</v>
      </c>
      <c r="P9" s="28"/>
      <c r="Q9" s="28"/>
      <c r="R9" s="29"/>
      <c r="S9" s="28"/>
      <c r="T9" s="28"/>
      <c r="U9" s="28" t="s">
        <v>38</v>
      </c>
      <c r="V9" s="28"/>
      <c r="W9" s="28"/>
      <c r="X9" s="28"/>
      <c r="Y9" s="103"/>
      <c r="Z9" s="28" t="s">
        <v>38</v>
      </c>
      <c r="AA9" s="28"/>
      <c r="AB9" s="28"/>
      <c r="AC9" s="28"/>
      <c r="AD9" s="31"/>
      <c r="AE9" s="28" t="s">
        <v>38</v>
      </c>
      <c r="AF9" s="28"/>
      <c r="AG9" s="104"/>
      <c r="AH9" s="104"/>
      <c r="AI9" s="104"/>
      <c r="AJ9" s="104"/>
      <c r="AK9" s="28" t="s">
        <v>38</v>
      </c>
      <c r="AL9" s="28"/>
      <c r="AM9" s="104"/>
      <c r="AN9" s="104"/>
      <c r="AO9" s="104"/>
      <c r="AP9" s="104"/>
      <c r="AQ9" s="28" t="s">
        <v>38</v>
      </c>
      <c r="AR9" s="28"/>
      <c r="AS9" s="114"/>
      <c r="AT9" s="114"/>
      <c r="AU9" s="114"/>
      <c r="AV9" s="114"/>
      <c r="AW9" s="28" t="s">
        <v>38</v>
      </c>
      <c r="AX9" s="28"/>
      <c r="AY9" s="114"/>
      <c r="AZ9" s="114"/>
      <c r="BA9" s="114"/>
      <c r="BB9" s="114"/>
      <c r="BC9" s="28" t="s">
        <v>38</v>
      </c>
      <c r="BD9" s="28"/>
      <c r="BE9" s="114"/>
      <c r="BF9" s="114"/>
      <c r="BG9" s="114"/>
      <c r="BH9" s="114"/>
      <c r="BI9" s="28" t="s">
        <v>38</v>
      </c>
      <c r="BJ9" s="28"/>
      <c r="BK9" s="114"/>
      <c r="BL9" s="114"/>
      <c r="BM9" s="114"/>
      <c r="BN9" s="114"/>
      <c r="BO9" s="28" t="s">
        <v>38</v>
      </c>
      <c r="BP9" s="28"/>
      <c r="BQ9" s="114"/>
      <c r="BR9" s="114"/>
      <c r="BS9" s="114"/>
      <c r="BT9" s="114"/>
      <c r="BU9" s="114"/>
      <c r="BV9" s="28" t="s">
        <v>38</v>
      </c>
      <c r="BW9" s="28"/>
      <c r="BX9" s="28"/>
      <c r="BY9" s="28"/>
      <c r="BZ9" s="28"/>
      <c r="CA9" s="28"/>
      <c r="CB9" s="28"/>
      <c r="CC9" s="31"/>
      <c r="CD9" s="31"/>
      <c r="CE9" s="28" t="s">
        <v>38</v>
      </c>
      <c r="CF9" s="28"/>
      <c r="CG9" s="70"/>
      <c r="CH9" s="107"/>
      <c r="CI9" s="28"/>
      <c r="CJ9" s="31"/>
      <c r="CK9" s="28" t="s">
        <v>38</v>
      </c>
      <c r="CL9" s="28"/>
      <c r="CM9" s="29"/>
      <c r="CN9" s="28"/>
      <c r="CO9" s="28"/>
      <c r="CP9" s="28"/>
      <c r="CQ9" s="115"/>
      <c r="CR9" s="104" t="s">
        <v>38</v>
      </c>
      <c r="CS9" s="104"/>
      <c r="CT9" s="104"/>
      <c r="CU9" s="104"/>
      <c r="CV9" s="104"/>
      <c r="CW9" s="28" t="s">
        <v>38</v>
      </c>
      <c r="CX9" s="28"/>
      <c r="CY9" s="28"/>
      <c r="CZ9" s="28"/>
      <c r="DA9" s="28"/>
      <c r="DB9" s="31"/>
      <c r="DC9" s="28" t="s">
        <v>38</v>
      </c>
      <c r="DD9" s="28"/>
      <c r="DE9" s="28"/>
      <c r="DF9" s="28"/>
      <c r="DG9" s="28"/>
      <c r="DH9" s="31"/>
      <c r="DI9" s="29" t="s">
        <v>38</v>
      </c>
      <c r="DJ9" s="29"/>
      <c r="DK9" s="28"/>
      <c r="DL9" s="28"/>
      <c r="DM9" s="28"/>
      <c r="DN9" s="28" t="s">
        <v>38</v>
      </c>
      <c r="DO9" s="28"/>
      <c r="DP9" s="31"/>
      <c r="DQ9" s="31"/>
      <c r="DR9" s="31"/>
      <c r="DS9" s="31"/>
      <c r="DT9" s="28" t="s">
        <v>38</v>
      </c>
      <c r="DU9" s="28"/>
      <c r="DV9" s="29"/>
      <c r="DW9" s="28"/>
      <c r="DX9" s="31"/>
      <c r="DY9" s="28" t="s">
        <v>38</v>
      </c>
      <c r="DZ9" s="28"/>
      <c r="EA9" s="28"/>
      <c r="EB9" s="28"/>
      <c r="EC9" s="28" t="s">
        <v>38</v>
      </c>
      <c r="ED9" s="28"/>
      <c r="EE9" s="116"/>
      <c r="EF9" s="31"/>
      <c r="EG9" s="31"/>
      <c r="EH9" s="31"/>
      <c r="EI9" s="28" t="s">
        <v>38</v>
      </c>
      <c r="EJ9" s="28"/>
      <c r="EK9" s="116"/>
      <c r="EL9" s="31"/>
      <c r="EM9" s="31"/>
      <c r="EN9" s="31"/>
      <c r="EO9" s="28" t="s">
        <v>38</v>
      </c>
      <c r="EP9" s="28"/>
      <c r="EQ9" s="28"/>
      <c r="ER9" s="28"/>
      <c r="ES9" s="28"/>
      <c r="ET9" s="31"/>
      <c r="EU9" s="28" t="s">
        <v>38</v>
      </c>
      <c r="EV9" s="28"/>
      <c r="EW9" s="28"/>
      <c r="EX9" s="28"/>
      <c r="EY9" s="28"/>
      <c r="EZ9" s="31"/>
      <c r="FA9" s="28" t="s">
        <v>38</v>
      </c>
      <c r="FB9" s="28"/>
      <c r="FC9" s="28"/>
      <c r="FD9" s="28"/>
      <c r="FE9" s="28"/>
      <c r="FF9" s="31"/>
      <c r="FG9" s="28" t="s">
        <v>38</v>
      </c>
      <c r="FH9" s="28"/>
      <c r="FI9" s="104"/>
      <c r="FJ9" s="104"/>
      <c r="FK9" s="104"/>
      <c r="FL9" s="104"/>
      <c r="FM9" s="28" t="s">
        <v>38</v>
      </c>
      <c r="FN9" s="28"/>
      <c r="FO9" s="28"/>
      <c r="FP9" s="28"/>
      <c r="FQ9" s="31"/>
      <c r="FR9" s="28" t="s">
        <v>38</v>
      </c>
      <c r="FS9" s="28"/>
      <c r="FT9" s="28"/>
      <c r="FU9" s="28"/>
      <c r="FV9" s="28"/>
      <c r="FW9" s="28"/>
      <c r="FX9" s="593" t="s">
        <v>38</v>
      </c>
      <c r="FY9" s="593"/>
      <c r="FZ9" s="593"/>
      <c r="GA9" s="593"/>
      <c r="GB9" s="593"/>
      <c r="GC9" s="593"/>
      <c r="GD9" s="593"/>
      <c r="GE9" s="24"/>
      <c r="GF9" s="24"/>
      <c r="GG9" s="24"/>
      <c r="GH9" s="24"/>
      <c r="GI9" s="24"/>
      <c r="GJ9" s="595" t="s">
        <v>38</v>
      </c>
      <c r="GK9" s="595"/>
      <c r="GL9" s="595"/>
      <c r="GM9" s="595"/>
      <c r="GN9" s="595"/>
      <c r="GO9" s="595"/>
      <c r="GP9" s="592" t="s">
        <v>636</v>
      </c>
      <c r="GQ9" s="592"/>
      <c r="GR9" s="592"/>
      <c r="GS9" s="592"/>
      <c r="GT9" s="592"/>
      <c r="GU9" s="592"/>
      <c r="GV9" s="28" t="s">
        <v>38</v>
      </c>
      <c r="GW9" s="28"/>
      <c r="GX9" s="28"/>
      <c r="GY9" s="28"/>
      <c r="GZ9" s="28"/>
      <c r="HA9" s="28"/>
      <c r="HB9" s="28" t="s">
        <v>38</v>
      </c>
      <c r="HC9" s="28"/>
      <c r="HD9" s="28"/>
      <c r="HE9" s="28"/>
      <c r="HF9" s="28"/>
      <c r="HG9" s="31"/>
      <c r="HH9" s="25"/>
      <c r="HI9" s="28" t="s">
        <v>38</v>
      </c>
      <c r="HJ9" s="28"/>
      <c r="HK9" s="28"/>
      <c r="HL9" s="28"/>
      <c r="HM9" s="28"/>
      <c r="HN9" s="25"/>
      <c r="HO9" s="28" t="s">
        <v>38</v>
      </c>
      <c r="HP9" s="28"/>
      <c r="HQ9" s="28"/>
      <c r="HR9" s="28"/>
      <c r="HS9" s="28"/>
      <c r="HT9" s="28" t="s">
        <v>38</v>
      </c>
      <c r="HU9" s="28"/>
      <c r="HV9" s="28"/>
      <c r="HW9" s="28"/>
      <c r="HX9" s="28"/>
      <c r="HY9" s="28" t="s">
        <v>38</v>
      </c>
      <c r="HZ9" s="28"/>
      <c r="IA9" s="28"/>
      <c r="IB9" s="28"/>
      <c r="IC9" s="28"/>
      <c r="ID9" s="28"/>
      <c r="IE9" s="25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5" customHeight="1">
      <c r="A10" s="29" t="s">
        <v>40</v>
      </c>
      <c r="B10" s="29"/>
      <c r="C10" s="29"/>
      <c r="D10" s="29"/>
      <c r="E10" s="29"/>
      <c r="F10" s="28"/>
      <c r="G10" s="28"/>
      <c r="H10" s="28"/>
      <c r="I10" s="29" t="s">
        <v>40</v>
      </c>
      <c r="J10" s="29"/>
      <c r="K10" s="28"/>
      <c r="L10" s="28"/>
      <c r="M10" s="28"/>
      <c r="N10" s="28"/>
      <c r="O10" s="29" t="s">
        <v>40</v>
      </c>
      <c r="P10" s="29"/>
      <c r="Q10" s="28"/>
      <c r="R10" s="29"/>
      <c r="S10" s="29"/>
      <c r="T10" s="29"/>
      <c r="U10" s="29" t="s">
        <v>40</v>
      </c>
      <c r="V10" s="29"/>
      <c r="W10" s="29"/>
      <c r="X10" s="29"/>
      <c r="Y10" s="103"/>
      <c r="Z10" s="29" t="s">
        <v>40</v>
      </c>
      <c r="AA10" s="29"/>
      <c r="AB10" s="28"/>
      <c r="AC10" s="28"/>
      <c r="AD10" s="31"/>
      <c r="AE10" s="28" t="s">
        <v>40</v>
      </c>
      <c r="AF10" s="28"/>
      <c r="AG10" s="104"/>
      <c r="AH10" s="104"/>
      <c r="AI10" s="104"/>
      <c r="AJ10" s="104"/>
      <c r="AK10" s="28" t="s">
        <v>40</v>
      </c>
      <c r="AL10" s="28"/>
      <c r="AM10" s="104"/>
      <c r="AN10" s="104"/>
      <c r="AO10" s="104"/>
      <c r="AP10" s="104"/>
      <c r="AQ10" s="29" t="s">
        <v>40</v>
      </c>
      <c r="AR10" s="29"/>
      <c r="AS10" s="117"/>
      <c r="AT10" s="117"/>
      <c r="AU10" s="111"/>
      <c r="AV10" s="111"/>
      <c r="AW10" s="29" t="s">
        <v>40</v>
      </c>
      <c r="AX10" s="29"/>
      <c r="AY10" s="117"/>
      <c r="AZ10" s="117"/>
      <c r="BA10" s="111"/>
      <c r="BB10" s="111"/>
      <c r="BC10" s="29" t="s">
        <v>40</v>
      </c>
      <c r="BD10" s="29"/>
      <c r="BE10" s="117"/>
      <c r="BF10" s="117"/>
      <c r="BG10" s="111"/>
      <c r="BH10" s="111"/>
      <c r="BI10" s="29" t="s">
        <v>40</v>
      </c>
      <c r="BJ10" s="29"/>
      <c r="BK10" s="117"/>
      <c r="BL10" s="117"/>
      <c r="BM10" s="111"/>
      <c r="BN10" s="111"/>
      <c r="BO10" s="29" t="s">
        <v>40</v>
      </c>
      <c r="BP10" s="29"/>
      <c r="BQ10" s="117"/>
      <c r="BR10" s="117"/>
      <c r="BS10" s="111"/>
      <c r="BT10" s="111"/>
      <c r="BU10" s="111"/>
      <c r="BV10" s="29" t="s">
        <v>40</v>
      </c>
      <c r="BW10" s="29"/>
      <c r="BX10" s="28"/>
      <c r="BY10" s="28"/>
      <c r="BZ10" s="28"/>
      <c r="CA10" s="28"/>
      <c r="CB10" s="28"/>
      <c r="CC10" s="31"/>
      <c r="CD10" s="28"/>
      <c r="CE10" s="29" t="s">
        <v>40</v>
      </c>
      <c r="CF10" s="29"/>
      <c r="CG10" s="70"/>
      <c r="CH10" s="107"/>
      <c r="CI10" s="28"/>
      <c r="CJ10" s="28"/>
      <c r="CK10" s="29" t="s">
        <v>40</v>
      </c>
      <c r="CL10" s="29"/>
      <c r="CM10" s="29"/>
      <c r="CN10" s="29"/>
      <c r="CO10" s="28"/>
      <c r="CP10" s="28"/>
      <c r="CQ10" s="115"/>
      <c r="CR10" s="108" t="s">
        <v>40</v>
      </c>
      <c r="CS10" s="108"/>
      <c r="CT10" s="104"/>
      <c r="CU10" s="104"/>
      <c r="CV10" s="104"/>
      <c r="CW10" s="29" t="s">
        <v>40</v>
      </c>
      <c r="CX10" s="29"/>
      <c r="CY10" s="28"/>
      <c r="CZ10" s="28"/>
      <c r="DA10" s="29"/>
      <c r="DB10" s="31"/>
      <c r="DC10" s="104" t="s">
        <v>40</v>
      </c>
      <c r="DD10" s="104"/>
      <c r="DE10" s="104"/>
      <c r="DF10" s="104"/>
      <c r="DG10" s="104"/>
      <c r="DH10" s="104"/>
      <c r="DI10" s="29" t="s">
        <v>40</v>
      </c>
      <c r="DJ10" s="29"/>
      <c r="DK10" s="28"/>
      <c r="DL10" s="28"/>
      <c r="DM10" s="28"/>
      <c r="DN10" s="29" t="s">
        <v>40</v>
      </c>
      <c r="DO10" s="29"/>
      <c r="DP10" s="28"/>
      <c r="DQ10" s="28"/>
      <c r="DR10" s="28"/>
      <c r="DS10" s="28"/>
      <c r="DT10" s="29" t="s">
        <v>40</v>
      </c>
      <c r="DU10" s="29"/>
      <c r="DV10" s="29"/>
      <c r="DW10" s="28"/>
      <c r="DX10" s="28"/>
      <c r="DY10" s="29" t="s">
        <v>40</v>
      </c>
      <c r="DZ10" s="29"/>
      <c r="EA10" s="28"/>
      <c r="EB10" s="28"/>
      <c r="EC10" s="29" t="s">
        <v>40</v>
      </c>
      <c r="ED10" s="29"/>
      <c r="EE10" s="109"/>
      <c r="EF10" s="28"/>
      <c r="EG10" s="28"/>
      <c r="EH10" s="28"/>
      <c r="EI10" s="29" t="s">
        <v>40</v>
      </c>
      <c r="EJ10" s="29"/>
      <c r="EK10" s="109"/>
      <c r="EL10" s="28"/>
      <c r="EM10" s="28"/>
      <c r="EN10" s="28"/>
      <c r="EO10" s="29" t="s">
        <v>40</v>
      </c>
      <c r="EP10" s="29"/>
      <c r="EQ10" s="28"/>
      <c r="ER10" s="28"/>
      <c r="ES10" s="28"/>
      <c r="ET10" s="31"/>
      <c r="EU10" s="28" t="s">
        <v>40</v>
      </c>
      <c r="EV10" s="28"/>
      <c r="EW10" s="28"/>
      <c r="EX10" s="28"/>
      <c r="EY10" s="28"/>
      <c r="EZ10" s="28"/>
      <c r="FA10" s="29" t="s">
        <v>40</v>
      </c>
      <c r="FB10" s="29"/>
      <c r="FC10" s="28"/>
      <c r="FD10" s="28"/>
      <c r="FE10" s="28"/>
      <c r="FF10" s="28"/>
      <c r="FG10" s="28" t="s">
        <v>40</v>
      </c>
      <c r="FH10" s="28"/>
      <c r="FI10" s="104"/>
      <c r="FJ10" s="104"/>
      <c r="FK10" s="104"/>
      <c r="FL10" s="104"/>
      <c r="FM10" s="29" t="s">
        <v>40</v>
      </c>
      <c r="FN10" s="29"/>
      <c r="FO10" s="28"/>
      <c r="FP10" s="29"/>
      <c r="FQ10" s="31"/>
      <c r="FR10" s="29" t="s">
        <v>40</v>
      </c>
      <c r="FS10" s="29"/>
      <c r="FT10" s="28"/>
      <c r="FU10" s="28"/>
      <c r="FV10" s="28"/>
      <c r="FW10" s="28"/>
      <c r="FX10" s="592" t="s">
        <v>40</v>
      </c>
      <c r="FY10" s="592"/>
      <c r="FZ10" s="592"/>
      <c r="GA10" s="592"/>
      <c r="GB10" s="592"/>
      <c r="GC10" s="592"/>
      <c r="GD10" s="592"/>
      <c r="GE10" s="24"/>
      <c r="GF10" s="24"/>
      <c r="GG10" s="24"/>
      <c r="GH10" s="24"/>
      <c r="GI10" s="24"/>
      <c r="GJ10" s="594" t="s">
        <v>40</v>
      </c>
      <c r="GK10" s="594"/>
      <c r="GL10" s="594"/>
      <c r="GM10" s="594"/>
      <c r="GN10" s="594"/>
      <c r="GO10" s="594"/>
      <c r="GP10" s="592" t="s">
        <v>637</v>
      </c>
      <c r="GQ10" s="592"/>
      <c r="GR10" s="592"/>
      <c r="GS10" s="592"/>
      <c r="GT10" s="592"/>
      <c r="GU10" s="592"/>
      <c r="GV10" s="28" t="s">
        <v>40</v>
      </c>
      <c r="GW10" s="28"/>
      <c r="GX10" s="28"/>
      <c r="GY10" s="28"/>
      <c r="GZ10" s="28"/>
      <c r="HA10" s="28"/>
      <c r="HB10" s="28" t="s">
        <v>40</v>
      </c>
      <c r="HC10" s="28"/>
      <c r="HD10" s="28"/>
      <c r="HE10" s="28"/>
      <c r="HF10" s="28"/>
      <c r="HG10" s="31"/>
      <c r="HH10" s="25"/>
      <c r="HI10" s="28" t="s">
        <v>40</v>
      </c>
      <c r="HJ10" s="28"/>
      <c r="HK10" s="28"/>
      <c r="HL10" s="28"/>
      <c r="HM10" s="28"/>
      <c r="HN10" s="25"/>
      <c r="HO10" s="28" t="s">
        <v>40</v>
      </c>
      <c r="HP10" s="28"/>
      <c r="HQ10" s="28"/>
      <c r="HR10" s="28"/>
      <c r="HS10" s="28"/>
      <c r="HT10" s="28" t="s">
        <v>40</v>
      </c>
      <c r="HU10" s="28"/>
      <c r="HV10" s="28"/>
      <c r="HW10" s="28"/>
      <c r="HX10" s="28"/>
      <c r="HY10" s="28" t="s">
        <v>40</v>
      </c>
      <c r="HZ10" s="28"/>
      <c r="IA10" s="28"/>
      <c r="IB10" s="28"/>
      <c r="IC10" s="28"/>
      <c r="ID10" s="28"/>
      <c r="IE10" s="25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8"/>
      <c r="T11" s="24"/>
      <c r="U11" s="24"/>
      <c r="V11" s="24"/>
      <c r="W11" s="102"/>
      <c r="X11" s="102"/>
      <c r="Y11" s="118"/>
      <c r="Z11" s="24"/>
      <c r="AA11" s="24"/>
      <c r="AB11" s="102"/>
      <c r="AC11" s="33"/>
      <c r="AD11" s="33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111"/>
      <c r="AT11" s="111"/>
      <c r="AU11" s="111"/>
      <c r="AV11" s="111"/>
      <c r="AW11" s="24"/>
      <c r="AX11" s="24"/>
      <c r="AY11" s="111"/>
      <c r="AZ11" s="111"/>
      <c r="BA11" s="111"/>
      <c r="BB11" s="111"/>
      <c r="BC11" s="24"/>
      <c r="BD11" s="24"/>
      <c r="BE11" s="111"/>
      <c r="BF11" s="111"/>
      <c r="BG11" s="111"/>
      <c r="BH11" s="111"/>
      <c r="BI11" s="24"/>
      <c r="BJ11" s="24"/>
      <c r="BK11" s="111"/>
      <c r="BL11" s="111"/>
      <c r="BM11" s="111"/>
      <c r="BN11" s="111"/>
      <c r="BO11" s="24"/>
      <c r="BP11" s="24"/>
      <c r="BQ11" s="111"/>
      <c r="BR11" s="111"/>
      <c r="BS11" s="111"/>
      <c r="BT11" s="111"/>
      <c r="BU11" s="111"/>
      <c r="BV11" s="24"/>
      <c r="BW11" s="24"/>
      <c r="BX11" s="24"/>
      <c r="BY11" s="34"/>
      <c r="BZ11" s="34"/>
      <c r="CA11" s="34"/>
      <c r="CB11" s="34"/>
      <c r="CC11" s="34"/>
      <c r="CD11" s="34" t="s">
        <v>42</v>
      </c>
      <c r="CE11" s="24"/>
      <c r="CF11" s="24"/>
      <c r="CG11" s="24"/>
      <c r="CH11" s="98" t="s">
        <v>0</v>
      </c>
      <c r="CI11" s="24"/>
      <c r="CJ11" s="119"/>
      <c r="CK11" s="24"/>
      <c r="CL11" s="24"/>
      <c r="CM11" s="102"/>
      <c r="CN11" s="102"/>
      <c r="CO11" s="24"/>
      <c r="CP11" s="24"/>
      <c r="CQ11" s="24"/>
      <c r="CR11" s="24"/>
      <c r="CS11" s="24"/>
      <c r="CT11" s="102"/>
      <c r="CU11" s="24"/>
      <c r="CV11" s="24"/>
      <c r="CW11" s="24"/>
      <c r="CX11" s="24"/>
      <c r="CY11" s="96"/>
      <c r="CZ11" s="96"/>
      <c r="DA11" s="99"/>
      <c r="DB11" s="99"/>
      <c r="DC11" s="24"/>
      <c r="DD11" s="24"/>
      <c r="DE11" s="102"/>
      <c r="DF11" s="102"/>
      <c r="DG11" s="24"/>
      <c r="DH11" s="24"/>
      <c r="DI11" s="24"/>
      <c r="DJ11" s="24"/>
      <c r="DK11" s="24"/>
      <c r="DL11" s="24"/>
      <c r="DM11" s="24"/>
      <c r="DN11" s="33"/>
      <c r="DO11" s="33"/>
      <c r="DP11" s="33"/>
      <c r="DQ11" s="33"/>
      <c r="DR11" s="33"/>
      <c r="DS11" s="33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102"/>
      <c r="ER11" s="102"/>
      <c r="ES11" s="24"/>
      <c r="ET11" s="24"/>
      <c r="EU11" s="24"/>
      <c r="EV11" s="24"/>
      <c r="EW11" s="24"/>
      <c r="EX11" s="24"/>
      <c r="EY11" s="24"/>
      <c r="EZ11" s="24"/>
      <c r="FA11" s="120"/>
      <c r="FB11" s="120"/>
      <c r="FC11" s="102"/>
      <c r="FD11" s="102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102"/>
      <c r="FP11" s="24"/>
      <c r="FQ11" s="24"/>
      <c r="FR11" s="24"/>
      <c r="FS11" s="24"/>
      <c r="FT11" s="102"/>
      <c r="FU11" s="102"/>
      <c r="FV11" s="102"/>
      <c r="FW11" s="24"/>
      <c r="FX11" s="24"/>
      <c r="FY11" s="24"/>
      <c r="FZ11" s="102"/>
      <c r="GA11" s="102"/>
      <c r="GB11" s="102"/>
      <c r="GC11" s="102"/>
      <c r="GD11" s="24"/>
      <c r="GE11" s="24"/>
      <c r="GF11" s="24"/>
      <c r="GG11" s="24"/>
      <c r="GH11" s="24"/>
      <c r="GI11" s="24"/>
      <c r="GJ11" s="551"/>
      <c r="GK11" s="551"/>
      <c r="GL11" s="551"/>
      <c r="GM11" s="551"/>
      <c r="GN11" s="551"/>
      <c r="GO11" s="551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5"/>
      <c r="HE11" s="37"/>
      <c r="HF11" s="24"/>
      <c r="HG11" s="24"/>
      <c r="HH11" s="25"/>
      <c r="HI11" s="24"/>
      <c r="HJ11" s="24"/>
      <c r="HK11" s="24"/>
      <c r="HL11" s="24"/>
      <c r="HM11" s="24"/>
      <c r="HN11" s="25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5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:256" s="1" customFormat="1" ht="15" customHeight="1">
      <c r="B12" s="121" t="s">
        <v>43</v>
      </c>
      <c r="C12" s="102"/>
      <c r="D12" s="102"/>
      <c r="E12" s="102"/>
      <c r="F12" s="24"/>
      <c r="G12" s="24"/>
      <c r="H12" s="34"/>
      <c r="J12" s="121" t="s">
        <v>43</v>
      </c>
      <c r="K12" s="34"/>
      <c r="L12" s="34"/>
      <c r="M12" s="34"/>
      <c r="N12" s="34"/>
      <c r="P12" s="34" t="s">
        <v>43</v>
      </c>
      <c r="Q12" s="102"/>
      <c r="R12" s="122"/>
      <c r="S12" s="121"/>
      <c r="T12" s="121" t="s">
        <v>44</v>
      </c>
      <c r="V12" s="34" t="s">
        <v>43</v>
      </c>
      <c r="W12" s="24"/>
      <c r="X12" s="25"/>
      <c r="Y12" s="123"/>
      <c r="AA12" s="34" t="s">
        <v>43</v>
      </c>
      <c r="AB12" s="24"/>
      <c r="AC12" s="24"/>
      <c r="AD12" s="34" t="s">
        <v>0</v>
      </c>
      <c r="AF12" s="121" t="s">
        <v>43</v>
      </c>
      <c r="AG12" s="34"/>
      <c r="AH12" s="34" t="s">
        <v>45</v>
      </c>
      <c r="AI12" s="34"/>
      <c r="AJ12" s="34"/>
      <c r="AL12" s="121" t="s">
        <v>43</v>
      </c>
      <c r="AM12" s="34"/>
      <c r="AN12" s="34" t="s">
        <v>45</v>
      </c>
      <c r="AO12" s="34"/>
      <c r="AP12" s="34"/>
      <c r="AR12" s="34" t="s">
        <v>43</v>
      </c>
      <c r="AS12" s="124"/>
      <c r="AT12" s="125"/>
      <c r="AU12" s="125" t="s">
        <v>46</v>
      </c>
      <c r="AV12" s="125"/>
      <c r="AX12" s="34" t="s">
        <v>43</v>
      </c>
      <c r="AY12" s="124"/>
      <c r="AZ12" s="125"/>
      <c r="BA12" s="125" t="s">
        <v>46</v>
      </c>
      <c r="BB12" s="125"/>
      <c r="BC12" s="24"/>
      <c r="BD12" s="34" t="s">
        <v>43</v>
      </c>
      <c r="BE12" s="124"/>
      <c r="BF12" s="125"/>
      <c r="BG12" s="125" t="s">
        <v>46</v>
      </c>
      <c r="BH12" s="125"/>
      <c r="BJ12" s="34" t="s">
        <v>43</v>
      </c>
      <c r="BK12" s="124"/>
      <c r="BL12" s="125"/>
      <c r="BM12" s="125" t="s">
        <v>46</v>
      </c>
      <c r="BN12" s="125"/>
      <c r="BP12" s="126" t="s">
        <v>43</v>
      </c>
      <c r="BQ12" s="127"/>
      <c r="BR12" s="127"/>
      <c r="BS12" s="128"/>
      <c r="BT12" s="128"/>
      <c r="BU12" s="129"/>
      <c r="BW12" s="34" t="s">
        <v>43</v>
      </c>
      <c r="BX12" s="24"/>
      <c r="BY12" s="34" t="s">
        <v>47</v>
      </c>
      <c r="BZ12" s="34" t="s">
        <v>48</v>
      </c>
      <c r="CA12" s="34" t="s">
        <v>49</v>
      </c>
      <c r="CB12" s="34" t="s">
        <v>49</v>
      </c>
      <c r="CC12" s="34" t="s">
        <v>47</v>
      </c>
      <c r="CD12" s="34" t="s">
        <v>50</v>
      </c>
      <c r="CF12" s="34" t="s">
        <v>51</v>
      </c>
      <c r="CG12" s="24"/>
      <c r="CH12" s="98"/>
      <c r="CI12" s="121" t="s">
        <v>52</v>
      </c>
      <c r="CJ12" s="121"/>
      <c r="CL12" s="34" t="s">
        <v>43</v>
      </c>
      <c r="CM12" s="24"/>
      <c r="CN12" s="24"/>
      <c r="CO12" s="24"/>
      <c r="CP12" s="24"/>
      <c r="CQ12" s="24"/>
      <c r="CS12" s="34" t="s">
        <v>43</v>
      </c>
      <c r="CT12" s="24"/>
      <c r="CU12" s="24"/>
      <c r="CV12" s="24"/>
      <c r="CX12" s="34" t="s">
        <v>43</v>
      </c>
      <c r="CY12" s="99"/>
      <c r="CZ12" s="34"/>
      <c r="DA12" s="99"/>
      <c r="DB12" s="99"/>
      <c r="DD12" s="121" t="s">
        <v>43</v>
      </c>
      <c r="DE12" s="24"/>
      <c r="DF12" s="24"/>
      <c r="DG12" s="24"/>
      <c r="DH12" s="34" t="s">
        <v>0</v>
      </c>
      <c r="DJ12" s="121" t="s">
        <v>43</v>
      </c>
      <c r="DK12" s="102"/>
      <c r="DL12" s="102"/>
      <c r="DM12" s="24"/>
      <c r="DO12" s="121" t="s">
        <v>43</v>
      </c>
      <c r="DP12" s="130"/>
      <c r="DQ12" s="130"/>
      <c r="DR12" s="130"/>
      <c r="DS12" s="130"/>
      <c r="DU12" s="121" t="s">
        <v>43</v>
      </c>
      <c r="DV12" s="24"/>
      <c r="DW12" s="24"/>
      <c r="DX12" s="24"/>
      <c r="DZ12" s="121" t="s">
        <v>43</v>
      </c>
      <c r="EA12" s="102"/>
      <c r="EB12" s="24"/>
      <c r="ED12" s="121" t="s">
        <v>43</v>
      </c>
      <c r="EE12" s="24"/>
      <c r="EF12" s="24"/>
      <c r="EG12" s="24"/>
      <c r="EH12" s="24"/>
      <c r="EJ12" s="121" t="s">
        <v>43</v>
      </c>
      <c r="EK12" s="24"/>
      <c r="EL12" s="24"/>
      <c r="EM12" s="24"/>
      <c r="EN12" s="24"/>
      <c r="EP12" s="121" t="s">
        <v>43</v>
      </c>
      <c r="EQ12" s="24"/>
      <c r="ER12" s="34"/>
      <c r="ES12" s="24"/>
      <c r="ET12" s="34"/>
      <c r="EV12" s="121" t="s">
        <v>43</v>
      </c>
      <c r="EW12" s="24"/>
      <c r="EX12" s="24"/>
      <c r="EY12" s="24"/>
      <c r="EZ12" s="34"/>
      <c r="FB12" s="34" t="s">
        <v>43</v>
      </c>
      <c r="FC12" s="24"/>
      <c r="FD12" s="24"/>
      <c r="FE12" s="24"/>
      <c r="FF12" s="24"/>
      <c r="FH12" s="121" t="s">
        <v>43</v>
      </c>
      <c r="FI12" s="24"/>
      <c r="FJ12" s="98"/>
      <c r="FL12" s="121"/>
      <c r="FN12" s="121" t="s">
        <v>43</v>
      </c>
      <c r="FO12" s="24"/>
      <c r="FP12" s="24"/>
      <c r="FQ12" s="24"/>
      <c r="FS12" s="121" t="s">
        <v>43</v>
      </c>
      <c r="FT12" s="102"/>
      <c r="FU12" s="98"/>
      <c r="FV12" s="121"/>
      <c r="FW12" s="121"/>
      <c r="FY12" s="121" t="s">
        <v>43</v>
      </c>
      <c r="FZ12" s="102"/>
      <c r="GA12" s="102"/>
      <c r="GB12" s="102"/>
      <c r="GC12" s="102"/>
      <c r="GD12" s="34"/>
      <c r="GE12" s="121" t="s">
        <v>43</v>
      </c>
      <c r="GF12" s="34"/>
      <c r="GG12" s="34" t="s">
        <v>45</v>
      </c>
      <c r="GH12" s="34"/>
      <c r="GI12" s="34"/>
      <c r="GK12" s="524" t="s">
        <v>43</v>
      </c>
      <c r="GL12" s="479"/>
      <c r="GM12" s="479" t="s">
        <v>45</v>
      </c>
      <c r="GN12" s="479"/>
      <c r="GO12" s="479"/>
      <c r="GQ12" s="34" t="s">
        <v>43</v>
      </c>
      <c r="GR12" s="24"/>
      <c r="GS12" s="120"/>
      <c r="GT12" s="24"/>
      <c r="GU12" s="121"/>
      <c r="GW12" s="34" t="s">
        <v>43</v>
      </c>
      <c r="GX12" s="24"/>
      <c r="GY12" s="120"/>
      <c r="GZ12" s="24"/>
      <c r="HA12" s="121"/>
      <c r="HC12" s="121" t="s">
        <v>43</v>
      </c>
      <c r="HD12" s="24"/>
      <c r="HE12" s="34" t="s">
        <v>52</v>
      </c>
      <c r="HF12" s="34" t="s">
        <v>53</v>
      </c>
      <c r="HG12" s="34" t="s">
        <v>54</v>
      </c>
      <c r="HH12" s="25"/>
      <c r="HI12" s="34" t="s">
        <v>43</v>
      </c>
      <c r="HJ12" s="24"/>
      <c r="HK12" s="120"/>
      <c r="HL12" s="24"/>
      <c r="HM12" s="121" t="s">
        <v>552</v>
      </c>
      <c r="HN12" s="25"/>
      <c r="HO12" s="34" t="s">
        <v>43</v>
      </c>
      <c r="HP12" s="24"/>
      <c r="HQ12" s="120"/>
      <c r="HR12" s="24"/>
      <c r="HS12" s="121" t="s">
        <v>552</v>
      </c>
      <c r="HT12" s="34" t="s">
        <v>43</v>
      </c>
      <c r="HU12" s="24"/>
      <c r="HV12" s="120"/>
      <c r="HW12" s="24"/>
      <c r="HX12" s="121" t="s">
        <v>552</v>
      </c>
      <c r="HZ12" s="34" t="s">
        <v>43</v>
      </c>
      <c r="IA12" s="24"/>
      <c r="IB12" s="121" t="s">
        <v>627</v>
      </c>
      <c r="IC12" s="34" t="s">
        <v>563</v>
      </c>
      <c r="ID12" s="121" t="s">
        <v>47</v>
      </c>
      <c r="IE12" s="25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:256" s="1" customFormat="1" ht="15" customHeight="1">
      <c r="B13" s="131" t="s">
        <v>55</v>
      </c>
      <c r="C13" s="132" t="s">
        <v>56</v>
      </c>
      <c r="D13" s="132"/>
      <c r="E13" s="132"/>
      <c r="F13" s="132"/>
      <c r="G13" s="132"/>
      <c r="H13" s="35"/>
      <c r="J13" s="131" t="s">
        <v>55</v>
      </c>
      <c r="K13" s="132" t="s">
        <v>56</v>
      </c>
      <c r="L13" s="132"/>
      <c r="M13" s="35" t="s">
        <v>57</v>
      </c>
      <c r="N13" s="35"/>
      <c r="P13" s="35" t="s">
        <v>55</v>
      </c>
      <c r="Q13" s="132" t="s">
        <v>56</v>
      </c>
      <c r="R13" s="131" t="s">
        <v>58</v>
      </c>
      <c r="S13" s="131" t="s">
        <v>52</v>
      </c>
      <c r="T13" s="131" t="s">
        <v>59</v>
      </c>
      <c r="V13" s="35" t="s">
        <v>55</v>
      </c>
      <c r="W13" s="133" t="s">
        <v>56</v>
      </c>
      <c r="X13" s="36"/>
      <c r="Y13" s="134" t="s">
        <v>60</v>
      </c>
      <c r="AA13" s="35" t="s">
        <v>55</v>
      </c>
      <c r="AB13" s="133" t="s">
        <v>56</v>
      </c>
      <c r="AC13" s="35"/>
      <c r="AD13" s="35" t="s">
        <v>60</v>
      </c>
      <c r="AF13" s="35" t="s">
        <v>55</v>
      </c>
      <c r="AG13" s="132" t="s">
        <v>56</v>
      </c>
      <c r="AH13" s="35" t="s">
        <v>61</v>
      </c>
      <c r="AI13" s="35" t="s">
        <v>52</v>
      </c>
      <c r="AJ13" s="35" t="s">
        <v>57</v>
      </c>
      <c r="AL13" s="35" t="s">
        <v>55</v>
      </c>
      <c r="AM13" s="132" t="s">
        <v>56</v>
      </c>
      <c r="AN13" s="35" t="s">
        <v>61</v>
      </c>
      <c r="AO13" s="35" t="s">
        <v>52</v>
      </c>
      <c r="AP13" s="35" t="s">
        <v>57</v>
      </c>
      <c r="AR13" s="35" t="s">
        <v>55</v>
      </c>
      <c r="AS13" s="135" t="s">
        <v>56</v>
      </c>
      <c r="AT13" s="136" t="s">
        <v>62</v>
      </c>
      <c r="AU13" s="136" t="s">
        <v>63</v>
      </c>
      <c r="AV13" s="136" t="s">
        <v>57</v>
      </c>
      <c r="AX13" s="35" t="s">
        <v>55</v>
      </c>
      <c r="AY13" s="135" t="s">
        <v>56</v>
      </c>
      <c r="AZ13" s="136" t="s">
        <v>62</v>
      </c>
      <c r="BA13" s="136" t="s">
        <v>63</v>
      </c>
      <c r="BB13" s="136" t="s">
        <v>57</v>
      </c>
      <c r="BC13" s="24"/>
      <c r="BD13" s="35" t="s">
        <v>55</v>
      </c>
      <c r="BE13" s="135" t="s">
        <v>56</v>
      </c>
      <c r="BF13" s="136" t="s">
        <v>62</v>
      </c>
      <c r="BG13" s="136" t="s">
        <v>63</v>
      </c>
      <c r="BH13" s="136" t="s">
        <v>57</v>
      </c>
      <c r="BJ13" s="35" t="s">
        <v>55</v>
      </c>
      <c r="BK13" s="135" t="s">
        <v>56</v>
      </c>
      <c r="BL13" s="136" t="s">
        <v>62</v>
      </c>
      <c r="BM13" s="136" t="s">
        <v>63</v>
      </c>
      <c r="BN13" s="136" t="s">
        <v>57</v>
      </c>
      <c r="BP13" s="137" t="s">
        <v>55</v>
      </c>
      <c r="BQ13" s="138" t="s">
        <v>56</v>
      </c>
      <c r="BR13" s="137"/>
      <c r="BS13" s="139"/>
      <c r="BT13" s="7"/>
      <c r="BU13" s="136" t="s">
        <v>57</v>
      </c>
      <c r="BW13" s="35" t="s">
        <v>55</v>
      </c>
      <c r="BX13" s="35" t="s">
        <v>61</v>
      </c>
      <c r="BY13" s="35" t="s">
        <v>50</v>
      </c>
      <c r="BZ13" s="35" t="s">
        <v>64</v>
      </c>
      <c r="CA13" s="35" t="s">
        <v>65</v>
      </c>
      <c r="CB13" s="35" t="s">
        <v>66</v>
      </c>
      <c r="CC13" s="35" t="s">
        <v>64</v>
      </c>
      <c r="CD13" s="35" t="s">
        <v>67</v>
      </c>
      <c r="CF13" s="35" t="s">
        <v>55</v>
      </c>
      <c r="CG13" s="133" t="s">
        <v>56</v>
      </c>
      <c r="CH13" s="140" t="s">
        <v>58</v>
      </c>
      <c r="CI13" s="141" t="s">
        <v>68</v>
      </c>
      <c r="CJ13" s="131" t="s">
        <v>57</v>
      </c>
      <c r="CL13" s="35" t="s">
        <v>55</v>
      </c>
      <c r="CM13" s="133" t="s">
        <v>56</v>
      </c>
      <c r="CN13" s="142" t="s">
        <v>69</v>
      </c>
      <c r="CO13" s="142" t="s">
        <v>70</v>
      </c>
      <c r="CP13" s="35" t="s">
        <v>71</v>
      </c>
      <c r="CQ13" s="142" t="s">
        <v>72</v>
      </c>
      <c r="CS13" s="35" t="s">
        <v>55</v>
      </c>
      <c r="CT13" s="133" t="s">
        <v>56</v>
      </c>
      <c r="CU13" s="132"/>
      <c r="CV13" s="35" t="s">
        <v>60</v>
      </c>
      <c r="CX13" s="35" t="s">
        <v>55</v>
      </c>
      <c r="CY13" s="143" t="s">
        <v>56</v>
      </c>
      <c r="CZ13" s="35" t="s">
        <v>62</v>
      </c>
      <c r="DA13" s="35" t="s">
        <v>68</v>
      </c>
      <c r="DB13" s="144" t="s">
        <v>57</v>
      </c>
      <c r="DD13" s="131" t="s">
        <v>55</v>
      </c>
      <c r="DE13" s="133" t="s">
        <v>56</v>
      </c>
      <c r="DF13" s="35"/>
      <c r="DG13" s="35"/>
      <c r="DH13" s="35" t="s">
        <v>60</v>
      </c>
      <c r="DJ13" s="131" t="s">
        <v>55</v>
      </c>
      <c r="DK13" s="143" t="s">
        <v>56</v>
      </c>
      <c r="DL13" s="35"/>
      <c r="DM13" s="142" t="s">
        <v>60</v>
      </c>
      <c r="DO13" s="131" t="s">
        <v>55</v>
      </c>
      <c r="DP13" s="145"/>
      <c r="DQ13" s="35" t="s">
        <v>58</v>
      </c>
      <c r="DR13" s="35" t="s">
        <v>68</v>
      </c>
      <c r="DS13" s="131" t="s">
        <v>57</v>
      </c>
      <c r="DU13" s="35" t="s">
        <v>55</v>
      </c>
      <c r="DV13" s="143" t="s">
        <v>56</v>
      </c>
      <c r="DW13" s="133"/>
      <c r="DX13" s="142" t="s">
        <v>60</v>
      </c>
      <c r="DZ13" s="131" t="s">
        <v>55</v>
      </c>
      <c r="EA13" s="132" t="s">
        <v>56</v>
      </c>
      <c r="EB13" s="142" t="s">
        <v>60</v>
      </c>
      <c r="ED13" s="35" t="s">
        <v>55</v>
      </c>
      <c r="EE13" s="143" t="s">
        <v>56</v>
      </c>
      <c r="EF13" s="131" t="s">
        <v>58</v>
      </c>
      <c r="EG13" s="146" t="s">
        <v>52</v>
      </c>
      <c r="EH13" s="146" t="s">
        <v>57</v>
      </c>
      <c r="EJ13" s="35" t="s">
        <v>55</v>
      </c>
      <c r="EK13" s="143" t="s">
        <v>56</v>
      </c>
      <c r="EL13" s="146" t="s">
        <v>58</v>
      </c>
      <c r="EM13" s="146" t="s">
        <v>68</v>
      </c>
      <c r="EN13" s="146" t="s">
        <v>57</v>
      </c>
      <c r="EP13" s="131" t="s">
        <v>55</v>
      </c>
      <c r="EQ13" s="132" t="s">
        <v>56</v>
      </c>
      <c r="ER13" s="35" t="s">
        <v>62</v>
      </c>
      <c r="ES13" s="35" t="s">
        <v>63</v>
      </c>
      <c r="ET13" s="35" t="s">
        <v>57</v>
      </c>
      <c r="EV13" s="35" t="s">
        <v>55</v>
      </c>
      <c r="EW13" s="132" t="s">
        <v>56</v>
      </c>
      <c r="EX13" s="35"/>
      <c r="EY13" s="35"/>
      <c r="EZ13" s="146" t="s">
        <v>60</v>
      </c>
      <c r="FB13" s="35" t="s">
        <v>55</v>
      </c>
      <c r="FC13" s="132" t="s">
        <v>56</v>
      </c>
      <c r="FD13" s="132"/>
      <c r="FE13" s="35"/>
      <c r="FF13" s="146" t="s">
        <v>60</v>
      </c>
      <c r="FH13" s="35" t="s">
        <v>55</v>
      </c>
      <c r="FI13" s="133" t="s">
        <v>56</v>
      </c>
      <c r="FJ13" s="140" t="s">
        <v>58</v>
      </c>
      <c r="FK13" s="131" t="s">
        <v>563</v>
      </c>
      <c r="FL13" s="131" t="s">
        <v>57</v>
      </c>
      <c r="FN13" s="35" t="s">
        <v>55</v>
      </c>
      <c r="FO13" s="132" t="s">
        <v>56</v>
      </c>
      <c r="FP13" s="142"/>
      <c r="FQ13" s="142" t="s">
        <v>60</v>
      </c>
      <c r="FS13" s="131" t="s">
        <v>55</v>
      </c>
      <c r="FT13" s="132" t="s">
        <v>56</v>
      </c>
      <c r="FU13" s="140" t="s">
        <v>58</v>
      </c>
      <c r="FV13" s="131" t="s">
        <v>52</v>
      </c>
      <c r="FW13" s="131" t="s">
        <v>57</v>
      </c>
      <c r="FY13" s="131" t="s">
        <v>55</v>
      </c>
      <c r="FZ13" s="132" t="s">
        <v>56</v>
      </c>
      <c r="GA13" s="132"/>
      <c r="GB13" s="132"/>
      <c r="GC13" s="132"/>
      <c r="GD13" s="142" t="s">
        <v>60</v>
      </c>
      <c r="GE13" s="35" t="s">
        <v>55</v>
      </c>
      <c r="GF13" s="132" t="s">
        <v>56</v>
      </c>
      <c r="GG13" s="35" t="s">
        <v>61</v>
      </c>
      <c r="GH13" s="35" t="s">
        <v>63</v>
      </c>
      <c r="GI13" s="35" t="s">
        <v>57</v>
      </c>
      <c r="GK13" s="525" t="s">
        <v>55</v>
      </c>
      <c r="GL13" s="526" t="s">
        <v>56</v>
      </c>
      <c r="GM13" s="525" t="s">
        <v>61</v>
      </c>
      <c r="GN13" s="525" t="s">
        <v>63</v>
      </c>
      <c r="GO13" s="525" t="s">
        <v>57</v>
      </c>
      <c r="GQ13" s="35" t="s">
        <v>55</v>
      </c>
      <c r="GR13" s="132" t="s">
        <v>56</v>
      </c>
      <c r="GS13" s="132" t="s">
        <v>62</v>
      </c>
      <c r="GT13" s="35" t="s">
        <v>68</v>
      </c>
      <c r="GU13" s="131" t="s">
        <v>57</v>
      </c>
      <c r="GW13" s="35" t="s">
        <v>55</v>
      </c>
      <c r="GX13" s="132" t="s">
        <v>56</v>
      </c>
      <c r="GY13" s="35" t="s">
        <v>62</v>
      </c>
      <c r="GZ13" s="35" t="s">
        <v>52</v>
      </c>
      <c r="HA13" s="131" t="s">
        <v>57</v>
      </c>
      <c r="HC13" s="35" t="s">
        <v>55</v>
      </c>
      <c r="HD13" s="132" t="s">
        <v>56</v>
      </c>
      <c r="HE13" s="35" t="s">
        <v>73</v>
      </c>
      <c r="HF13" s="147">
        <v>0.03337000000000001</v>
      </c>
      <c r="HG13" s="148">
        <v>0.35</v>
      </c>
      <c r="HH13" s="25"/>
      <c r="HI13" s="35" t="s">
        <v>55</v>
      </c>
      <c r="HJ13" s="132" t="s">
        <v>56</v>
      </c>
      <c r="HK13" s="35"/>
      <c r="HL13" s="132"/>
      <c r="HM13" s="131" t="s">
        <v>57</v>
      </c>
      <c r="HN13" s="25"/>
      <c r="HO13" s="35" t="s">
        <v>55</v>
      </c>
      <c r="HP13" s="132" t="s">
        <v>56</v>
      </c>
      <c r="HQ13" s="35"/>
      <c r="HR13" s="132"/>
      <c r="HS13" s="131" t="s">
        <v>57</v>
      </c>
      <c r="HT13" s="35" t="s">
        <v>55</v>
      </c>
      <c r="HU13" s="132" t="s">
        <v>56</v>
      </c>
      <c r="HV13" s="35"/>
      <c r="HW13" s="132"/>
      <c r="HX13" s="131" t="s">
        <v>57</v>
      </c>
      <c r="HZ13" s="35" t="s">
        <v>55</v>
      </c>
      <c r="IA13" s="132" t="s">
        <v>56</v>
      </c>
      <c r="IB13" s="35" t="s">
        <v>628</v>
      </c>
      <c r="IC13" s="35" t="s">
        <v>629</v>
      </c>
      <c r="ID13" s="131" t="s">
        <v>630</v>
      </c>
      <c r="IE13" s="25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39" ht="15" customHeight="1">
      <c r="B14" s="37">
        <v>1</v>
      </c>
      <c r="C14" s="149" t="s">
        <v>75</v>
      </c>
      <c r="D14" s="39"/>
      <c r="E14" s="39"/>
      <c r="F14" s="25"/>
      <c r="G14" s="150"/>
      <c r="H14" s="25"/>
      <c r="J14" s="151"/>
      <c r="K14" s="152"/>
      <c r="L14" s="152"/>
      <c r="M14" s="33"/>
      <c r="N14" s="33"/>
      <c r="P14" s="79"/>
      <c r="Q14" s="80"/>
      <c r="R14" s="80"/>
      <c r="S14" s="80"/>
      <c r="T14" s="80"/>
      <c r="V14" s="79"/>
      <c r="W14" s="25"/>
      <c r="X14" s="153"/>
      <c r="Y14" s="92"/>
      <c r="AA14" s="79"/>
      <c r="AB14" s="154"/>
      <c r="AC14" s="155"/>
      <c r="AD14" s="81"/>
      <c r="AF14" s="25"/>
      <c r="AG14" s="81"/>
      <c r="AH14" s="81"/>
      <c r="AI14" s="81"/>
      <c r="AJ14" s="81"/>
      <c r="AL14" s="25"/>
      <c r="AM14" s="25"/>
      <c r="AN14" s="25"/>
      <c r="AO14" s="25"/>
      <c r="AP14" s="92"/>
      <c r="AR14" s="37"/>
      <c r="AS14" s="111"/>
      <c r="AT14" s="111"/>
      <c r="AU14" s="111"/>
      <c r="AV14" s="111"/>
      <c r="AX14" s="37"/>
      <c r="AY14" s="111"/>
      <c r="AZ14" s="111"/>
      <c r="BA14" s="111"/>
      <c r="BB14" s="111"/>
      <c r="BC14" s="24"/>
      <c r="BD14" s="37"/>
      <c r="BE14" s="111"/>
      <c r="BF14" s="111"/>
      <c r="BG14" s="111"/>
      <c r="BH14" s="111"/>
      <c r="BJ14" s="37"/>
      <c r="BK14" s="111"/>
      <c r="BL14" s="111"/>
      <c r="BM14" s="111"/>
      <c r="BN14" s="111"/>
      <c r="BP14" s="79"/>
      <c r="BQ14" s="111"/>
      <c r="BR14" s="111"/>
      <c r="BS14" s="111"/>
      <c r="BU14" s="111"/>
      <c r="BW14" s="79"/>
      <c r="BX14" s="25"/>
      <c r="BY14" s="25"/>
      <c r="BZ14" s="25"/>
      <c r="CA14" s="25"/>
      <c r="CB14" s="25"/>
      <c r="CC14" s="25"/>
      <c r="CD14" s="25"/>
      <c r="CF14" s="79"/>
      <c r="CG14" s="38"/>
      <c r="CH14" s="47"/>
      <c r="CI14" s="25"/>
      <c r="CJ14" s="25"/>
      <c r="CL14" s="79"/>
      <c r="CM14" s="25"/>
      <c r="CN14" s="25"/>
      <c r="CO14" s="25"/>
      <c r="CP14" s="25"/>
      <c r="CQ14" s="25"/>
      <c r="CS14" s="25"/>
      <c r="CT14" s="25"/>
      <c r="CU14" s="25"/>
      <c r="CV14" s="25"/>
      <c r="CX14" s="79"/>
      <c r="CY14" s="39"/>
      <c r="CZ14" s="39"/>
      <c r="DA14" s="39"/>
      <c r="DB14" s="39"/>
      <c r="DD14" s="37"/>
      <c r="DE14" s="156"/>
      <c r="DF14" s="157"/>
      <c r="DG14" s="158"/>
      <c r="DH14" s="158"/>
      <c r="DJ14" s="25"/>
      <c r="DK14" s="25"/>
      <c r="DL14" s="25"/>
      <c r="DM14" s="25"/>
      <c r="DO14" s="37"/>
      <c r="DP14" s="81"/>
      <c r="DQ14" s="62"/>
      <c r="DR14" s="62"/>
      <c r="DS14" s="62"/>
      <c r="DU14" s="25"/>
      <c r="DV14" s="25"/>
      <c r="DW14" s="25"/>
      <c r="DX14" s="25"/>
      <c r="DZ14" s="25"/>
      <c r="EA14" s="25"/>
      <c r="EB14" s="25"/>
      <c r="ED14" s="25"/>
      <c r="EE14" s="25"/>
      <c r="EF14" s="25"/>
      <c r="EG14" s="25"/>
      <c r="EH14" s="25"/>
      <c r="EJ14" s="25"/>
      <c r="EK14" s="25"/>
      <c r="EL14" s="25"/>
      <c r="EM14" s="25"/>
      <c r="EN14" s="25"/>
      <c r="EP14" s="37"/>
      <c r="EQ14" s="39"/>
      <c r="ER14" s="25"/>
      <c r="ES14" s="25"/>
      <c r="ET14" s="25"/>
      <c r="EV14" s="79"/>
      <c r="EW14" s="79"/>
      <c r="EX14" s="79"/>
      <c r="EY14" s="79"/>
      <c r="EZ14" s="79"/>
      <c r="FB14" s="25"/>
      <c r="FC14" s="25"/>
      <c r="FD14" s="25"/>
      <c r="FE14" s="158"/>
      <c r="FF14" s="158"/>
      <c r="FH14" s="25"/>
      <c r="FI14" s="25"/>
      <c r="FJ14" s="25"/>
      <c r="FK14" s="25"/>
      <c r="FL14" s="92"/>
      <c r="FN14" s="25"/>
      <c r="FO14" s="25"/>
      <c r="FP14" s="25"/>
      <c r="FQ14" s="25"/>
      <c r="FS14" s="37">
        <v>1</v>
      </c>
      <c r="FT14" s="25"/>
      <c r="FU14" s="25"/>
      <c r="FV14" s="25"/>
      <c r="FW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K14" s="490"/>
      <c r="GL14" s="490"/>
      <c r="GM14" s="490"/>
      <c r="GN14" s="490"/>
      <c r="GO14" s="490"/>
      <c r="GQ14" s="79"/>
      <c r="GR14" s="25"/>
      <c r="GS14" s="25"/>
      <c r="GT14" s="18"/>
      <c r="GU14" s="25"/>
      <c r="GW14" s="25"/>
      <c r="GX14" s="25"/>
      <c r="GY14" s="25"/>
      <c r="GZ14" s="25"/>
      <c r="HA14" s="25"/>
      <c r="HC14" s="25"/>
      <c r="HD14" s="25"/>
      <c r="HE14" s="25"/>
      <c r="HF14" s="159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Z14" s="25"/>
      <c r="IA14" s="25"/>
      <c r="IB14" s="25"/>
      <c r="IC14" s="25"/>
      <c r="ID14" s="25"/>
      <c r="IE14" s="25"/>
    </row>
    <row r="15" spans="2:239" ht="15" customHeight="1">
      <c r="B15" s="160">
        <v>2</v>
      </c>
      <c r="C15" s="25"/>
      <c r="D15" s="161" t="s">
        <v>58</v>
      </c>
      <c r="E15" s="158" t="s">
        <v>107</v>
      </c>
      <c r="F15" s="162" t="s">
        <v>108</v>
      </c>
      <c r="G15" s="37" t="s">
        <v>109</v>
      </c>
      <c r="H15" s="25"/>
      <c r="J15" s="37">
        <v>1</v>
      </c>
      <c r="K15" s="24" t="s">
        <v>110</v>
      </c>
      <c r="L15" s="25"/>
      <c r="M15" s="25"/>
      <c r="N15" s="25"/>
      <c r="P15" s="37">
        <v>1</v>
      </c>
      <c r="Q15" s="25" t="s">
        <v>111</v>
      </c>
      <c r="R15" s="163">
        <v>268574887.48</v>
      </c>
      <c r="S15" s="163">
        <v>14704466.470082223</v>
      </c>
      <c r="T15" s="163">
        <v>-253870421.0099178</v>
      </c>
      <c r="V15" s="37">
        <v>1</v>
      </c>
      <c r="W15" s="153" t="s">
        <v>112</v>
      </c>
      <c r="X15" s="164"/>
      <c r="Y15" s="51">
        <v>-49591936.75305095</v>
      </c>
      <c r="AA15" s="37">
        <v>1</v>
      </c>
      <c r="AB15" s="154" t="s">
        <v>113</v>
      </c>
      <c r="AC15" s="165">
        <f>+'Summary Indiv Adj'!BA63</f>
        <v>3175513506.885405</v>
      </c>
      <c r="AD15" s="81" t="s">
        <v>0</v>
      </c>
      <c r="AF15" s="37">
        <v>1</v>
      </c>
      <c r="AG15" s="166" t="s">
        <v>114</v>
      </c>
      <c r="AH15" s="165"/>
      <c r="AI15" s="165"/>
      <c r="AJ15" s="165"/>
      <c r="AL15" s="37">
        <v>1</v>
      </c>
      <c r="AM15" s="149" t="s">
        <v>115</v>
      </c>
      <c r="AN15" s="25"/>
      <c r="AO15" s="25"/>
      <c r="AP15" s="92"/>
      <c r="AR15" s="37">
        <v>1</v>
      </c>
      <c r="AS15" s="166" t="s">
        <v>116</v>
      </c>
      <c r="AT15" s="88"/>
      <c r="AU15" s="88"/>
      <c r="AV15" s="88"/>
      <c r="AX15" s="37">
        <v>1</v>
      </c>
      <c r="AY15" s="166" t="s">
        <v>117</v>
      </c>
      <c r="AZ15" s="88"/>
      <c r="BA15" s="88"/>
      <c r="BB15" s="88"/>
      <c r="BC15" s="24"/>
      <c r="BD15" s="37">
        <v>1</v>
      </c>
      <c r="BE15" s="167" t="s">
        <v>118</v>
      </c>
      <c r="BF15" s="88"/>
      <c r="BG15" s="88"/>
      <c r="BH15" s="88"/>
      <c r="BJ15" s="37">
        <v>1</v>
      </c>
      <c r="BK15" s="166" t="s">
        <v>119</v>
      </c>
      <c r="BL15" s="88"/>
      <c r="BM15" s="88"/>
      <c r="BN15" s="88"/>
      <c r="BP15" s="37">
        <v>1</v>
      </c>
      <c r="BQ15" s="168" t="s">
        <v>120</v>
      </c>
      <c r="BR15" s="169"/>
      <c r="BS15" s="169"/>
      <c r="BU15" s="169"/>
      <c r="BW15" s="37">
        <v>1</v>
      </c>
      <c r="BX15" s="170" t="s">
        <v>121</v>
      </c>
      <c r="BY15" s="40">
        <v>4958005.3</v>
      </c>
      <c r="BZ15" s="171">
        <v>1418771663.0200002</v>
      </c>
      <c r="CA15" s="171">
        <v>68519490.62</v>
      </c>
      <c r="CB15" s="171">
        <v>361719.81</v>
      </c>
      <c r="CC15" s="171">
        <v>1349890452.5900002</v>
      </c>
      <c r="CD15" s="172">
        <v>0.003672895</v>
      </c>
      <c r="CF15" s="37">
        <v>1</v>
      </c>
      <c r="CG15" s="38" t="s">
        <v>122</v>
      </c>
      <c r="CH15" s="47"/>
      <c r="CI15" s="47"/>
      <c r="CJ15" s="173"/>
      <c r="CL15" s="37">
        <v>1</v>
      </c>
      <c r="CM15" s="153" t="s">
        <v>123</v>
      </c>
      <c r="CN15" s="504">
        <v>25930090</v>
      </c>
      <c r="CO15" s="51">
        <v>10417029</v>
      </c>
      <c r="CP15" s="51">
        <v>692977.53</v>
      </c>
      <c r="CQ15" s="51">
        <f>SUM(CN15:CP15)</f>
        <v>37040096.53</v>
      </c>
      <c r="CS15" s="37">
        <v>1</v>
      </c>
      <c r="CT15" s="25" t="s">
        <v>124</v>
      </c>
      <c r="CU15" s="25"/>
      <c r="CV15" s="174">
        <v>69650077</v>
      </c>
      <c r="CX15" s="37">
        <v>1</v>
      </c>
      <c r="CY15" s="39" t="s">
        <v>125</v>
      </c>
      <c r="CZ15" s="175">
        <v>1081709.97</v>
      </c>
      <c r="DA15" s="175">
        <v>1117518.62</v>
      </c>
      <c r="DB15" s="175">
        <f>+DA15-CZ15</f>
        <v>35808.65000000014</v>
      </c>
      <c r="DD15" s="37">
        <v>1</v>
      </c>
      <c r="DE15" s="50" t="s">
        <v>126</v>
      </c>
      <c r="DF15" s="81"/>
      <c r="DG15" s="176">
        <v>4727011299</v>
      </c>
      <c r="DH15" s="81"/>
      <c r="DJ15" s="160">
        <v>1</v>
      </c>
      <c r="DK15" s="156" t="s">
        <v>128</v>
      </c>
      <c r="DL15" s="156"/>
      <c r="DM15" s="385">
        <f>+DM60</f>
        <v>350242</v>
      </c>
      <c r="DO15" s="37">
        <v>1</v>
      </c>
      <c r="DP15" s="177" t="s">
        <v>129</v>
      </c>
      <c r="DQ15" s="51">
        <v>887595</v>
      </c>
      <c r="DR15" s="51">
        <v>0</v>
      </c>
      <c r="DS15" s="51">
        <f>+DR15-DQ15</f>
        <v>-887595</v>
      </c>
      <c r="DU15" s="37">
        <v>1</v>
      </c>
      <c r="DV15" s="178" t="s">
        <v>130</v>
      </c>
      <c r="DW15" s="179"/>
      <c r="DX15" s="179"/>
      <c r="DZ15" s="160" t="s">
        <v>127</v>
      </c>
      <c r="EA15" s="180" t="s">
        <v>548</v>
      </c>
      <c r="EB15" s="181">
        <v>-7996289.27</v>
      </c>
      <c r="ED15" s="37">
        <v>1</v>
      </c>
      <c r="EE15" s="25" t="s">
        <v>131</v>
      </c>
      <c r="EF15" s="182">
        <v>2396344.222129999</v>
      </c>
      <c r="EG15" s="182">
        <v>2695704.688</v>
      </c>
      <c r="EH15" s="62">
        <f>+EG15-EF15</f>
        <v>299360.4658700009</v>
      </c>
      <c r="EJ15" s="37">
        <v>1</v>
      </c>
      <c r="EK15" s="25" t="s">
        <v>132</v>
      </c>
      <c r="EL15" s="182">
        <v>837288.6840868032</v>
      </c>
      <c r="EM15" s="182">
        <v>0</v>
      </c>
      <c r="EN15" s="182">
        <f>+EM15-EL15</f>
        <v>-837288.6840868032</v>
      </c>
      <c r="EP15" s="37">
        <v>1</v>
      </c>
      <c r="EQ15" s="25" t="s">
        <v>133</v>
      </c>
      <c r="ER15" s="81"/>
      <c r="ES15" s="183"/>
      <c r="ET15" s="81"/>
      <c r="EV15" s="37">
        <v>1</v>
      </c>
      <c r="EW15" s="184" t="s">
        <v>134</v>
      </c>
      <c r="EX15" s="25"/>
      <c r="EY15" s="25"/>
      <c r="EZ15" s="47"/>
      <c r="FB15" s="37">
        <v>1</v>
      </c>
      <c r="FC15" s="185" t="s">
        <v>135</v>
      </c>
      <c r="FD15" s="25"/>
      <c r="FE15" s="186"/>
      <c r="FF15" s="186"/>
      <c r="FH15" s="37">
        <v>1</v>
      </c>
      <c r="FI15" s="187" t="s">
        <v>136</v>
      </c>
      <c r="FJ15" s="40"/>
      <c r="FK15" s="40"/>
      <c r="FL15" s="188"/>
      <c r="FN15" s="37">
        <v>1</v>
      </c>
      <c r="FO15" s="25" t="s">
        <v>137</v>
      </c>
      <c r="FP15" s="25"/>
      <c r="FQ15" s="25"/>
      <c r="FS15" s="37">
        <v>2</v>
      </c>
      <c r="FT15" s="25"/>
      <c r="FU15" s="25"/>
      <c r="FV15" s="25"/>
      <c r="FW15" s="25"/>
      <c r="FY15" s="37">
        <v>1</v>
      </c>
      <c r="FZ15" s="189" t="s">
        <v>138</v>
      </c>
      <c r="GA15" s="189"/>
      <c r="GB15" s="36" t="s">
        <v>139</v>
      </c>
      <c r="GC15" s="189" t="s">
        <v>140</v>
      </c>
      <c r="GD15" s="189" t="s">
        <v>141</v>
      </c>
      <c r="GE15" s="37">
        <v>1</v>
      </c>
      <c r="GF15" s="25" t="s">
        <v>142</v>
      </c>
      <c r="GG15" s="25"/>
      <c r="GH15" s="25"/>
      <c r="GI15" s="25"/>
      <c r="GK15" s="497">
        <v>1</v>
      </c>
      <c r="GL15" s="490" t="s">
        <v>142</v>
      </c>
      <c r="GM15" s="490"/>
      <c r="GN15" s="490"/>
      <c r="GO15" s="490"/>
      <c r="GQ15" s="37">
        <v>1</v>
      </c>
      <c r="GR15" s="511" t="s">
        <v>143</v>
      </c>
      <c r="GS15" s="180"/>
      <c r="GT15" s="180"/>
      <c r="GU15" s="180"/>
      <c r="GW15" s="37">
        <v>1</v>
      </c>
      <c r="GX15" s="25"/>
      <c r="GY15" s="25"/>
      <c r="GZ15" s="25"/>
      <c r="HA15" s="25"/>
      <c r="HC15" s="37">
        <v>1</v>
      </c>
      <c r="HD15" s="185" t="s">
        <v>144</v>
      </c>
      <c r="HE15" s="25"/>
      <c r="HF15" s="159"/>
      <c r="HG15" s="25"/>
      <c r="HH15" s="25"/>
      <c r="HI15" s="37">
        <v>1</v>
      </c>
      <c r="HJ15" s="470" t="s">
        <v>110</v>
      </c>
      <c r="HK15" s="25"/>
      <c r="HL15" s="41"/>
      <c r="HM15" s="41"/>
      <c r="HN15" s="41"/>
      <c r="HO15" s="37">
        <v>1</v>
      </c>
      <c r="HP15" s="470" t="s">
        <v>110</v>
      </c>
      <c r="HQ15" s="25"/>
      <c r="HR15" s="41"/>
      <c r="HS15" s="41"/>
      <c r="HT15" s="37">
        <v>1</v>
      </c>
      <c r="HU15" s="470" t="s">
        <v>110</v>
      </c>
      <c r="HV15" s="25"/>
      <c r="HW15" s="25"/>
      <c r="HX15" s="25"/>
      <c r="HZ15" s="37">
        <v>1</v>
      </c>
      <c r="IA15" s="25"/>
      <c r="IB15" s="25"/>
      <c r="IC15" s="25"/>
      <c r="ID15" s="25"/>
      <c r="IE15" s="25"/>
    </row>
    <row r="16" spans="2:239" ht="15" customHeight="1">
      <c r="B16" s="160">
        <v>3</v>
      </c>
      <c r="C16" s="25"/>
      <c r="D16" s="191" t="s">
        <v>177</v>
      </c>
      <c r="E16" s="186" t="s">
        <v>177</v>
      </c>
      <c r="F16" s="192" t="s">
        <v>178</v>
      </c>
      <c r="G16" s="193">
        <v>0.067</v>
      </c>
      <c r="H16" s="25"/>
      <c r="J16" s="160">
        <v>2</v>
      </c>
      <c r="K16" s="194" t="s">
        <v>179</v>
      </c>
      <c r="L16" s="25"/>
      <c r="M16" s="25"/>
      <c r="N16" s="25"/>
      <c r="P16" s="37">
        <f>+P15+1</f>
        <v>2</v>
      </c>
      <c r="Q16" s="25"/>
      <c r="R16" s="46"/>
      <c r="S16" s="195"/>
      <c r="T16" s="195"/>
      <c r="V16" s="37">
        <v>2</v>
      </c>
      <c r="W16" s="39"/>
      <c r="X16" s="39"/>
      <c r="Y16" s="196"/>
      <c r="AA16" s="37">
        <v>2</v>
      </c>
      <c r="AB16" s="197" t="s">
        <v>180</v>
      </c>
      <c r="AC16" s="198">
        <v>110892663</v>
      </c>
      <c r="AD16" s="40"/>
      <c r="AF16" s="37">
        <v>2</v>
      </c>
      <c r="AG16" s="166" t="s">
        <v>181</v>
      </c>
      <c r="AH16" s="165"/>
      <c r="AI16" s="165"/>
      <c r="AJ16" s="165"/>
      <c r="AL16" s="37">
        <v>2</v>
      </c>
      <c r="AM16" s="25" t="s">
        <v>182</v>
      </c>
      <c r="AN16" s="199">
        <v>294039590</v>
      </c>
      <c r="AO16" s="199">
        <v>370743821</v>
      </c>
      <c r="AP16" s="199">
        <f>AO16-AN16</f>
        <v>76704231</v>
      </c>
      <c r="AR16" s="37">
        <v>2</v>
      </c>
      <c r="AS16" s="200" t="s">
        <v>182</v>
      </c>
      <c r="AT16" s="200">
        <v>190398571</v>
      </c>
      <c r="AU16" s="201">
        <v>322813562</v>
      </c>
      <c r="AV16" s="201">
        <f>+AU16-AT16</f>
        <v>132414991</v>
      </c>
      <c r="AX16" s="37">
        <v>2</v>
      </c>
      <c r="AY16" s="202" t="s">
        <v>182</v>
      </c>
      <c r="AZ16" s="200"/>
      <c r="BA16" s="200">
        <v>99273738</v>
      </c>
      <c r="BB16" s="201">
        <f>+BA16</f>
        <v>99273738</v>
      </c>
      <c r="BC16" s="24"/>
      <c r="BD16" s="37">
        <v>2</v>
      </c>
      <c r="BE16" s="203" t="s">
        <v>183</v>
      </c>
      <c r="BF16" s="200"/>
      <c r="BG16" s="200">
        <v>19999791.666666668</v>
      </c>
      <c r="BH16" s="201">
        <v>19999791.666666668</v>
      </c>
      <c r="BJ16" s="37">
        <v>2</v>
      </c>
      <c r="BK16" s="202" t="s">
        <v>182</v>
      </c>
      <c r="BL16" s="200"/>
      <c r="BM16" s="200">
        <v>0</v>
      </c>
      <c r="BN16" s="201">
        <f>+BM16-BL16</f>
        <v>0</v>
      </c>
      <c r="BP16" s="37">
        <v>2</v>
      </c>
      <c r="BQ16" s="204" t="s">
        <v>184</v>
      </c>
      <c r="BR16" s="169"/>
      <c r="BS16" s="205"/>
      <c r="BU16" s="205">
        <v>34020040</v>
      </c>
      <c r="BW16" s="37">
        <v>2</v>
      </c>
      <c r="BX16" s="170" t="s">
        <v>185</v>
      </c>
      <c r="BY16" s="40">
        <v>5272920.85</v>
      </c>
      <c r="BZ16" s="171">
        <v>1604948532.02</v>
      </c>
      <c r="CA16" s="171">
        <v>151158327.62</v>
      </c>
      <c r="CB16" s="171">
        <v>350901.1</v>
      </c>
      <c r="CC16" s="171">
        <v>1453439303.3000002</v>
      </c>
      <c r="CD16" s="172">
        <v>0.003627892</v>
      </c>
      <c r="CF16" s="37">
        <v>2</v>
      </c>
      <c r="CG16" s="206" t="s">
        <v>186</v>
      </c>
      <c r="CH16" s="25"/>
      <c r="CI16" s="25"/>
      <c r="CJ16" s="25"/>
      <c r="CL16" s="37">
        <v>2</v>
      </c>
      <c r="CM16" s="39" t="s">
        <v>187</v>
      </c>
      <c r="CN16" s="82">
        <v>22347867.990000002</v>
      </c>
      <c r="CO16" s="82">
        <v>10228277</v>
      </c>
      <c r="CP16" s="82">
        <v>710569.84</v>
      </c>
      <c r="CQ16" s="503">
        <f>SUM(CN16:CP16)</f>
        <v>33286714.830000002</v>
      </c>
      <c r="CS16" s="37">
        <v>2</v>
      </c>
      <c r="CT16" s="25" t="s">
        <v>188</v>
      </c>
      <c r="CU16" s="25"/>
      <c r="CV16" s="82">
        <v>70238535</v>
      </c>
      <c r="CX16" s="37">
        <v>2</v>
      </c>
      <c r="CY16" s="39"/>
      <c r="CZ16" s="207"/>
      <c r="DA16" s="207"/>
      <c r="DB16" s="207"/>
      <c r="DD16" s="37">
        <v>2</v>
      </c>
      <c r="DE16" s="39" t="s">
        <v>189</v>
      </c>
      <c r="DF16" s="208"/>
      <c r="DG16" s="209">
        <v>0.00035</v>
      </c>
      <c r="DH16" s="81"/>
      <c r="DJ16" s="497">
        <f aca="true" t="shared" si="0" ref="DJ16:DJ21">+DJ15+1</f>
        <v>2</v>
      </c>
      <c r="DO16" s="37">
        <v>2</v>
      </c>
      <c r="DP16" s="39"/>
      <c r="DQ16" s="210"/>
      <c r="DR16" s="62"/>
      <c r="DS16" s="82"/>
      <c r="DU16" s="37">
        <v>2</v>
      </c>
      <c r="DV16" s="194"/>
      <c r="DW16" s="179"/>
      <c r="DX16" s="179"/>
      <c r="DZ16" s="160">
        <v>2</v>
      </c>
      <c r="EA16" s="180" t="s">
        <v>549</v>
      </c>
      <c r="EB16" s="211">
        <v>663701.9</v>
      </c>
      <c r="ED16" s="37">
        <v>2</v>
      </c>
      <c r="EE16" s="25" t="s">
        <v>190</v>
      </c>
      <c r="EF16" s="212">
        <v>1623649.522215994</v>
      </c>
      <c r="EG16" s="212">
        <v>1848952.7582369624</v>
      </c>
      <c r="EH16" s="82">
        <f>+EG16-EF16</f>
        <v>225303.2360209683</v>
      </c>
      <c r="EJ16" s="37">
        <v>2</v>
      </c>
      <c r="EK16" s="25" t="s">
        <v>191</v>
      </c>
      <c r="EL16" s="212">
        <v>2096718.343846863</v>
      </c>
      <c r="EM16" s="212">
        <v>2236061.0599486446</v>
      </c>
      <c r="EN16" s="506">
        <f>+EM16-EL16</f>
        <v>139342.7161017817</v>
      </c>
      <c r="EP16" s="37">
        <v>2</v>
      </c>
      <c r="EQ16" s="39" t="s">
        <v>192</v>
      </c>
      <c r="ER16" s="508">
        <v>2850065</v>
      </c>
      <c r="ES16" s="508">
        <v>2986583</v>
      </c>
      <c r="ET16" s="508">
        <f>+ES16-ER16</f>
        <v>136518</v>
      </c>
      <c r="EV16" s="37">
        <v>2</v>
      </c>
      <c r="EW16" s="214" t="s">
        <v>193</v>
      </c>
      <c r="EX16" s="25"/>
      <c r="EY16" s="213">
        <v>3841177</v>
      </c>
      <c r="EZ16" s="25"/>
      <c r="FB16" s="37">
        <v>2</v>
      </c>
      <c r="FC16" s="39" t="s">
        <v>194</v>
      </c>
      <c r="FD16" s="39"/>
      <c r="FE16" s="215"/>
      <c r="FF16" s="216">
        <v>8503888.2</v>
      </c>
      <c r="FH16" s="37">
        <v>2</v>
      </c>
      <c r="FI16" s="214" t="s">
        <v>192</v>
      </c>
      <c r="FJ16" s="40">
        <v>188513</v>
      </c>
      <c r="FK16" s="40">
        <v>129318</v>
      </c>
      <c r="FL16" s="188">
        <f aca="true" t="shared" si="1" ref="FL16:FL23">+FK16-FJ16</f>
        <v>-59195</v>
      </c>
      <c r="FN16" s="37">
        <v>2</v>
      </c>
      <c r="FO16" s="25" t="s">
        <v>195</v>
      </c>
      <c r="FP16" s="25"/>
      <c r="FQ16" s="216">
        <v>122751606</v>
      </c>
      <c r="FS16" s="37">
        <v>3</v>
      </c>
      <c r="FT16" s="25"/>
      <c r="FU16" s="25"/>
      <c r="FV16" s="25"/>
      <c r="FW16" s="25"/>
      <c r="FY16" s="37">
        <v>2</v>
      </c>
      <c r="FZ16" s="217" t="s">
        <v>196</v>
      </c>
      <c r="GA16" s="218"/>
      <c r="GB16" s="218"/>
      <c r="GC16" s="218"/>
      <c r="GD16" s="219"/>
      <c r="GE16" s="37">
        <v>2</v>
      </c>
      <c r="GF16" s="39" t="s">
        <v>197</v>
      </c>
      <c r="GG16" s="188">
        <v>2961999.99</v>
      </c>
      <c r="GH16" s="188">
        <v>0</v>
      </c>
      <c r="GI16" s="188">
        <f aca="true" t="shared" si="2" ref="GI16:GI22">GH16-GG16</f>
        <v>-2961999.99</v>
      </c>
      <c r="GK16" s="497">
        <v>2</v>
      </c>
      <c r="GL16" s="527" t="s">
        <v>197</v>
      </c>
      <c r="GM16" s="528">
        <v>2961999.99</v>
      </c>
      <c r="GN16" s="528">
        <v>0</v>
      </c>
      <c r="GO16" s="528">
        <v>-2961999.99</v>
      </c>
      <c r="GQ16" s="37">
        <v>2</v>
      </c>
      <c r="GR16" s="511" t="s">
        <v>198</v>
      </c>
      <c r="GS16" s="180"/>
      <c r="GT16" s="180"/>
      <c r="GU16" s="180"/>
      <c r="GW16" s="37">
        <v>2</v>
      </c>
      <c r="GX16" s="166" t="s">
        <v>199</v>
      </c>
      <c r="GY16" s="88"/>
      <c r="GZ16" s="88"/>
      <c r="HA16" s="88"/>
      <c r="HC16" s="37">
        <v>2</v>
      </c>
      <c r="HD16" s="39" t="s">
        <v>200</v>
      </c>
      <c r="HE16" s="370">
        <v>77323</v>
      </c>
      <c r="HF16" s="47">
        <v>-2580</v>
      </c>
      <c r="HG16" s="47">
        <f>-HF16*$HG$13</f>
        <v>902.9999999999999</v>
      </c>
      <c r="HH16" s="25"/>
      <c r="HI16" s="37">
        <v>2</v>
      </c>
      <c r="HJ16" s="25"/>
      <c r="HK16" s="88"/>
      <c r="HL16" s="179"/>
      <c r="HM16" s="179"/>
      <c r="HN16" s="41"/>
      <c r="HO16" s="37">
        <v>2</v>
      </c>
      <c r="HP16" s="25"/>
      <c r="HQ16" s="88"/>
      <c r="HR16" s="179"/>
      <c r="HS16" s="179"/>
      <c r="HT16" s="37">
        <v>2</v>
      </c>
      <c r="HU16" s="25"/>
      <c r="HV16" s="25"/>
      <c r="HW16" s="25"/>
      <c r="HX16" s="25"/>
      <c r="HZ16" s="37">
        <v>2</v>
      </c>
      <c r="IA16" s="25"/>
      <c r="IB16" s="25"/>
      <c r="IC16" s="25"/>
      <c r="ID16" s="25"/>
      <c r="IE16" s="25"/>
    </row>
    <row r="17" spans="2:239" ht="15" customHeight="1">
      <c r="B17" s="160">
        <v>4</v>
      </c>
      <c r="C17" s="220">
        <v>38991</v>
      </c>
      <c r="D17" s="49">
        <v>1845736.936</v>
      </c>
      <c r="E17" s="221">
        <v>1828265.4544526301</v>
      </c>
      <c r="F17" s="150">
        <v>-17471.481547369855</v>
      </c>
      <c r="G17" s="150">
        <v>-16301</v>
      </c>
      <c r="H17" s="25"/>
      <c r="J17" s="160">
        <v>3</v>
      </c>
      <c r="K17" s="222" t="s">
        <v>205</v>
      </c>
      <c r="L17" s="223"/>
      <c r="M17" s="163">
        <v>53812829.77109453</v>
      </c>
      <c r="N17" s="25"/>
      <c r="P17" s="37">
        <f aca="true" t="shared" si="3" ref="P17:P42">+P16+1</f>
        <v>3</v>
      </c>
      <c r="Q17" s="25" t="s">
        <v>206</v>
      </c>
      <c r="R17" s="84">
        <v>4267784</v>
      </c>
      <c r="S17" s="84">
        <v>149656.06068647528</v>
      </c>
      <c r="T17" s="84">
        <v>-4118127.939313525</v>
      </c>
      <c r="V17" s="37">
        <v>3</v>
      </c>
      <c r="W17" s="54" t="s">
        <v>207</v>
      </c>
      <c r="X17" s="224">
        <v>0.35</v>
      </c>
      <c r="Y17" s="225">
        <f>+Y15*X17</f>
        <v>-17357177.863567833</v>
      </c>
      <c r="AA17" s="37">
        <v>3</v>
      </c>
      <c r="AB17" s="180" t="s">
        <v>208</v>
      </c>
      <c r="AC17" s="55">
        <f>SUM(AC15:AC16)</f>
        <v>3286406169.885405</v>
      </c>
      <c r="AD17" s="40"/>
      <c r="AF17" s="37">
        <v>3</v>
      </c>
      <c r="AG17" s="202" t="s">
        <v>182</v>
      </c>
      <c r="AH17" s="165">
        <v>0</v>
      </c>
      <c r="AI17" s="165">
        <v>13240284.93</v>
      </c>
      <c r="AJ17" s="493">
        <f>AI17-AH17</f>
        <v>13240284.93</v>
      </c>
      <c r="AL17" s="37">
        <v>3</v>
      </c>
      <c r="AM17" s="39" t="s">
        <v>209</v>
      </c>
      <c r="AN17" s="226">
        <v>-4334788</v>
      </c>
      <c r="AO17" s="226">
        <v>-7552479</v>
      </c>
      <c r="AP17" s="226">
        <f>+AO17-AN17</f>
        <v>-3217691</v>
      </c>
      <c r="AR17" s="37">
        <v>3</v>
      </c>
      <c r="AS17" s="498" t="s">
        <v>210</v>
      </c>
      <c r="AT17" s="499">
        <v>-114167676</v>
      </c>
      <c r="AU17" s="499">
        <v>-193878589</v>
      </c>
      <c r="AV17" s="500">
        <f>+AU17-AT17</f>
        <v>-79710913</v>
      </c>
      <c r="AX17" s="37">
        <v>3</v>
      </c>
      <c r="AY17" s="202" t="s">
        <v>210</v>
      </c>
      <c r="AZ17" s="205"/>
      <c r="BA17" s="205">
        <v>-74483303.28716297</v>
      </c>
      <c r="BB17" s="227">
        <f>+BA17</f>
        <v>-74483303.28716297</v>
      </c>
      <c r="BC17" s="24"/>
      <c r="BD17" s="37">
        <v>3</v>
      </c>
      <c r="BE17" s="203" t="s">
        <v>209</v>
      </c>
      <c r="BF17" s="205"/>
      <c r="BG17" s="205">
        <v>-16002667</v>
      </c>
      <c r="BH17" s="227">
        <v>-16002667</v>
      </c>
      <c r="BJ17" s="37">
        <v>3</v>
      </c>
      <c r="BK17" s="202" t="s">
        <v>211</v>
      </c>
      <c r="BL17" s="205"/>
      <c r="BM17" s="205">
        <v>0</v>
      </c>
      <c r="BN17" s="227">
        <f>+BM17-BL17</f>
        <v>0</v>
      </c>
      <c r="BP17" s="37">
        <v>3</v>
      </c>
      <c r="BQ17" s="204" t="s">
        <v>212</v>
      </c>
      <c r="BR17" s="228"/>
      <c r="BS17" s="205"/>
      <c r="BU17" s="205">
        <v>62694985</v>
      </c>
      <c r="BW17" s="37">
        <v>3</v>
      </c>
      <c r="BX17" s="170" t="s">
        <v>213</v>
      </c>
      <c r="BY17" s="40">
        <v>5231530.26</v>
      </c>
      <c r="BZ17" s="171">
        <v>1808438634.03</v>
      </c>
      <c r="CA17" s="171">
        <v>176534947.89999998</v>
      </c>
      <c r="CB17" s="171">
        <v>362636.01</v>
      </c>
      <c r="CC17" s="171">
        <v>1631541050.1200001</v>
      </c>
      <c r="CD17" s="229">
        <v>0.003206496</v>
      </c>
      <c r="CF17" s="37">
        <v>3</v>
      </c>
      <c r="CG17" s="206" t="s">
        <v>214</v>
      </c>
      <c r="CH17" s="196">
        <v>1470386</v>
      </c>
      <c r="CI17" s="196"/>
      <c r="CJ17" s="215">
        <f>+CI17-CH17</f>
        <v>-1470386</v>
      </c>
      <c r="CL17" s="37">
        <v>3</v>
      </c>
      <c r="CM17" s="39" t="s">
        <v>215</v>
      </c>
      <c r="CN17" s="51">
        <f>CN15-CN16</f>
        <v>3582222.009999998</v>
      </c>
      <c r="CO17" s="51">
        <f>CO15-CO16</f>
        <v>188752</v>
      </c>
      <c r="CP17" s="51">
        <f>CP15-CP16</f>
        <v>-17592.30999999994</v>
      </c>
      <c r="CQ17" s="51">
        <f>SUM(CN17:CP17)</f>
        <v>3753381.699999998</v>
      </c>
      <c r="CS17" s="37">
        <v>3</v>
      </c>
      <c r="CT17" s="25" t="s">
        <v>216</v>
      </c>
      <c r="CU17" s="25"/>
      <c r="CV17" s="174">
        <f>CV15-CV16</f>
        <v>-588458</v>
      </c>
      <c r="CX17" s="37">
        <v>3</v>
      </c>
      <c r="CY17" s="39"/>
      <c r="CZ17" s="230"/>
      <c r="DA17" s="230"/>
      <c r="DB17" s="175"/>
      <c r="DD17" s="37">
        <v>3</v>
      </c>
      <c r="DE17" s="39"/>
      <c r="DF17" s="208"/>
      <c r="DG17" s="183"/>
      <c r="DH17" s="81"/>
      <c r="DJ17" s="497">
        <f t="shared" si="0"/>
        <v>3</v>
      </c>
      <c r="DO17" s="37">
        <v>3</v>
      </c>
      <c r="DP17" s="54" t="s">
        <v>218</v>
      </c>
      <c r="DQ17" s="231">
        <v>887595</v>
      </c>
      <c r="DR17" s="231">
        <v>0</v>
      </c>
      <c r="DS17" s="51">
        <f>+DR17-DQ17</f>
        <v>-887595</v>
      </c>
      <c r="DU17" s="37">
        <v>3</v>
      </c>
      <c r="DV17" s="39" t="s">
        <v>219</v>
      </c>
      <c r="DW17" s="232" t="s">
        <v>220</v>
      </c>
      <c r="DX17" s="179"/>
      <c r="DZ17" s="160">
        <v>3</v>
      </c>
      <c r="EA17" s="25" t="s">
        <v>221</v>
      </c>
      <c r="EB17" s="233">
        <f>+EB15+EB16</f>
        <v>-7332587.369999999</v>
      </c>
      <c r="ED17" s="37">
        <v>3</v>
      </c>
      <c r="EE17" s="39" t="s">
        <v>215</v>
      </c>
      <c r="EF17" s="234">
        <v>4019993.7443459933</v>
      </c>
      <c r="EG17" s="234">
        <v>4544657.446236962</v>
      </c>
      <c r="EH17" s="474">
        <f>+EG17-EF17</f>
        <v>524663.7018909692</v>
      </c>
      <c r="EJ17" s="37">
        <v>3</v>
      </c>
      <c r="EK17" s="39" t="s">
        <v>215</v>
      </c>
      <c r="EL17" s="234">
        <v>2934007.027933666</v>
      </c>
      <c r="EM17" s="234">
        <v>2236061.0599486446</v>
      </c>
      <c r="EN17" s="182">
        <f>+EM17-EL17</f>
        <v>-697945.9679850214</v>
      </c>
      <c r="EP17" s="37">
        <f>EP16+1</f>
        <v>3</v>
      </c>
      <c r="EQ17" s="2" t="s">
        <v>235</v>
      </c>
      <c r="ER17" s="493">
        <v>541430</v>
      </c>
      <c r="ES17" s="493">
        <v>591682</v>
      </c>
      <c r="ET17" s="508">
        <f>+ES17-ER17</f>
        <v>50252</v>
      </c>
      <c r="EV17" s="37">
        <v>3</v>
      </c>
      <c r="EW17" s="206" t="s">
        <v>223</v>
      </c>
      <c r="EX17" s="235">
        <v>0.0479</v>
      </c>
      <c r="EY17" s="236">
        <v>183992.37829999998</v>
      </c>
      <c r="EZ17" s="25"/>
      <c r="FB17" s="37">
        <v>3</v>
      </c>
      <c r="FC17" s="39" t="s">
        <v>224</v>
      </c>
      <c r="FD17" s="39"/>
      <c r="FE17" s="215"/>
      <c r="FF17" s="44">
        <v>7983039.711</v>
      </c>
      <c r="FH17" s="37">
        <v>3</v>
      </c>
      <c r="FI17" s="214" t="s">
        <v>222</v>
      </c>
      <c r="FJ17" s="41">
        <v>653158</v>
      </c>
      <c r="FK17" s="41">
        <v>456759</v>
      </c>
      <c r="FL17" s="41">
        <f t="shared" si="1"/>
        <v>-196399</v>
      </c>
      <c r="FN17" s="37">
        <v>3</v>
      </c>
      <c r="FO17" s="39" t="s">
        <v>225</v>
      </c>
      <c r="FP17" s="25"/>
      <c r="FQ17" s="237">
        <f>+AD32</f>
        <v>12964554.396285847</v>
      </c>
      <c r="FS17" s="37">
        <v>4</v>
      </c>
      <c r="FT17" s="25" t="s">
        <v>226</v>
      </c>
      <c r="FU17" s="163"/>
      <c r="FV17" s="199">
        <v>4162154</v>
      </c>
      <c r="FW17" s="163">
        <f>FV17-FU17</f>
        <v>4162154</v>
      </c>
      <c r="FY17" s="37">
        <v>3</v>
      </c>
      <c r="FZ17" s="87" t="s">
        <v>227</v>
      </c>
      <c r="GA17" s="87"/>
      <c r="GB17" s="238">
        <v>-4894.41</v>
      </c>
      <c r="GC17" s="238">
        <v>6583314.63</v>
      </c>
      <c r="GD17" s="175">
        <f aca="true" t="shared" si="4" ref="GD17:GD22">GC17+GB17</f>
        <v>6578420.22</v>
      </c>
      <c r="GE17" s="37">
        <v>3</v>
      </c>
      <c r="GF17" s="39" t="s">
        <v>228</v>
      </c>
      <c r="GG17" s="226">
        <v>3975750</v>
      </c>
      <c r="GH17" s="226">
        <v>5425333</v>
      </c>
      <c r="GI17" s="226">
        <f t="shared" si="2"/>
        <v>1449583</v>
      </c>
      <c r="GK17" s="497">
        <v>3</v>
      </c>
      <c r="GL17" s="527" t="s">
        <v>228</v>
      </c>
      <c r="GM17" s="529">
        <v>3975750</v>
      </c>
      <c r="GN17" s="529">
        <v>5425333</v>
      </c>
      <c r="GO17" s="529">
        <v>1449583</v>
      </c>
      <c r="GQ17" s="37">
        <v>3</v>
      </c>
      <c r="GR17" s="180" t="s">
        <v>229</v>
      </c>
      <c r="GS17" s="508">
        <v>150517255.13</v>
      </c>
      <c r="GT17" s="508">
        <v>141245333</v>
      </c>
      <c r="GU17" s="508">
        <f>GT17-GS17</f>
        <v>-9271922.129999995</v>
      </c>
      <c r="GW17" s="37">
        <v>3</v>
      </c>
      <c r="GX17" s="202" t="s">
        <v>182</v>
      </c>
      <c r="GY17" s="239">
        <v>1092646.1575</v>
      </c>
      <c r="GZ17" s="239">
        <v>22041052</v>
      </c>
      <c r="HA17" s="201">
        <f>GZ17-GY17</f>
        <v>20948405.8425</v>
      </c>
      <c r="HC17" s="37">
        <v>3</v>
      </c>
      <c r="HD17" s="39" t="s">
        <v>192</v>
      </c>
      <c r="HE17" s="41">
        <v>477212</v>
      </c>
      <c r="HF17" s="41">
        <v>-15925</v>
      </c>
      <c r="HG17" s="47">
        <f>-HF17*$HG$13</f>
        <v>5573.75</v>
      </c>
      <c r="HH17" s="25"/>
      <c r="HI17" s="37">
        <v>4</v>
      </c>
      <c r="HJ17" s="25" t="s">
        <v>551</v>
      </c>
      <c r="HK17" s="239"/>
      <c r="HL17" s="41"/>
      <c r="HM17" s="201">
        <v>107016</v>
      </c>
      <c r="HN17" s="41"/>
      <c r="HO17" s="37">
        <v>4</v>
      </c>
      <c r="HP17" s="25" t="s">
        <v>551</v>
      </c>
      <c r="HQ17" s="239"/>
      <c r="HR17" s="41"/>
      <c r="HS17" s="201"/>
      <c r="HT17" s="37">
        <v>4</v>
      </c>
      <c r="HU17" s="25" t="s">
        <v>551</v>
      </c>
      <c r="HV17" s="25"/>
      <c r="HW17" s="25"/>
      <c r="HX17" s="41"/>
      <c r="HZ17" s="37">
        <v>4</v>
      </c>
      <c r="IA17" s="243" t="s">
        <v>217</v>
      </c>
      <c r="IB17" s="41"/>
      <c r="IC17" s="41"/>
      <c r="ID17" s="41">
        <v>0</v>
      </c>
      <c r="IE17" s="25"/>
    </row>
    <row r="18" spans="2:239" ht="15" customHeight="1" thickBot="1">
      <c r="B18" s="160">
        <v>6</v>
      </c>
      <c r="C18" s="220">
        <v>39052</v>
      </c>
      <c r="D18" s="49">
        <v>2265270.0025</v>
      </c>
      <c r="E18" s="221">
        <v>2261757.06876317</v>
      </c>
      <c r="F18" s="150">
        <v>-3512.9337368300185</v>
      </c>
      <c r="G18" s="150">
        <v>-3278</v>
      </c>
      <c r="H18" s="25"/>
      <c r="J18" s="160">
        <v>5</v>
      </c>
      <c r="K18" s="246" t="s">
        <v>240</v>
      </c>
      <c r="L18" s="83"/>
      <c r="M18" s="237">
        <v>-65899194.68514972</v>
      </c>
      <c r="N18" s="25"/>
      <c r="P18" s="37">
        <f t="shared" si="3"/>
        <v>4</v>
      </c>
      <c r="Q18" s="25" t="s">
        <v>230</v>
      </c>
      <c r="R18" s="82">
        <v>10583713.020000001</v>
      </c>
      <c r="S18" s="82">
        <v>9986183.0187126</v>
      </c>
      <c r="T18" s="82">
        <v>-597530.0012874007</v>
      </c>
      <c r="V18" s="37">
        <v>5</v>
      </c>
      <c r="W18" s="39"/>
      <c r="X18" s="39"/>
      <c r="Y18" s="196"/>
      <c r="AA18" s="37">
        <v>5</v>
      </c>
      <c r="AB18" s="154" t="s">
        <v>241</v>
      </c>
      <c r="AC18" s="257">
        <v>0.0374</v>
      </c>
      <c r="AD18" s="208" t="s">
        <v>0</v>
      </c>
      <c r="AF18" s="37">
        <v>5</v>
      </c>
      <c r="AG18" s="490" t="s">
        <v>587</v>
      </c>
      <c r="AH18" s="493">
        <v>0</v>
      </c>
      <c r="AI18" s="493">
        <v>-466941</v>
      </c>
      <c r="AJ18" s="493">
        <f>AI18-AH18</f>
        <v>-466941</v>
      </c>
      <c r="AL18" s="37">
        <v>5</v>
      </c>
      <c r="AM18" s="490" t="s">
        <v>588</v>
      </c>
      <c r="AN18" s="493">
        <v>-19850576</v>
      </c>
      <c r="AO18" s="493">
        <v>-30939082</v>
      </c>
      <c r="AP18" s="226">
        <f>+AO18-AN18</f>
        <v>-11088506</v>
      </c>
      <c r="AR18" s="37">
        <f>AR17+1</f>
        <v>4</v>
      </c>
      <c r="AS18" s="490" t="s">
        <v>589</v>
      </c>
      <c r="AT18" s="493">
        <v>-85103</v>
      </c>
      <c r="AU18" s="493">
        <v>-2339847</v>
      </c>
      <c r="AV18" s="500">
        <f>+AU18-AT18</f>
        <v>-2254744</v>
      </c>
      <c r="AX18" s="37">
        <v>5</v>
      </c>
      <c r="AY18" s="490" t="s">
        <v>590</v>
      </c>
      <c r="AZ18" s="490"/>
      <c r="BA18" s="493">
        <v>-45714</v>
      </c>
      <c r="BB18" s="259">
        <f>+BA18</f>
        <v>-45714</v>
      </c>
      <c r="BC18" s="24"/>
      <c r="BD18" s="37">
        <v>5</v>
      </c>
      <c r="BE18" s="490" t="s">
        <v>591</v>
      </c>
      <c r="BF18" s="490"/>
      <c r="BG18" s="493">
        <v>82210</v>
      </c>
      <c r="BH18" s="493">
        <v>82210</v>
      </c>
      <c r="BJ18" s="37">
        <v>5</v>
      </c>
      <c r="BK18" s="243"/>
      <c r="BL18" s="261"/>
      <c r="BM18" s="16">
        <f>+BM16+BM17</f>
        <v>0</v>
      </c>
      <c r="BN18" s="16">
        <f>+BN16+BN17</f>
        <v>0</v>
      </c>
      <c r="BP18" s="37">
        <v>5</v>
      </c>
      <c r="BQ18" s="501" t="s">
        <v>234</v>
      </c>
      <c r="BR18" s="490"/>
      <c r="BS18" s="490"/>
      <c r="BU18" s="493">
        <v>7367010</v>
      </c>
      <c r="BW18" s="37">
        <v>5</v>
      </c>
      <c r="BX18" s="18"/>
      <c r="BY18" s="18"/>
      <c r="BZ18" s="18"/>
      <c r="CA18" s="18"/>
      <c r="CB18" s="18"/>
      <c r="CC18" s="18"/>
      <c r="CD18" s="18"/>
      <c r="CF18" s="37">
        <v>5</v>
      </c>
      <c r="CG18" s="25" t="s">
        <v>248</v>
      </c>
      <c r="CH18" s="25"/>
      <c r="CI18" s="25"/>
      <c r="CJ18" s="215">
        <f aca="true" t="shared" si="5" ref="CJ18:CJ40">+CI18-CH18</f>
        <v>0</v>
      </c>
      <c r="CL18" s="37">
        <v>5</v>
      </c>
      <c r="CM18" s="39" t="s">
        <v>249</v>
      </c>
      <c r="CN18" s="173"/>
      <c r="CO18" s="224"/>
      <c r="CP18" s="265">
        <v>0.35</v>
      </c>
      <c r="CQ18" s="82">
        <f>-CQ17*CP18</f>
        <v>-1313683.5949999993</v>
      </c>
      <c r="CS18" s="37">
        <v>5</v>
      </c>
      <c r="CT18" s="153" t="s">
        <v>250</v>
      </c>
      <c r="CU18" s="25"/>
      <c r="CV18" s="174">
        <v>3628231</v>
      </c>
      <c r="CX18" s="37">
        <f>CX17+1</f>
        <v>4</v>
      </c>
      <c r="CY18" s="39" t="s">
        <v>251</v>
      </c>
      <c r="CZ18" s="245"/>
      <c r="DA18" s="245"/>
      <c r="DB18" s="266">
        <f>+DB15</f>
        <v>35808.65000000014</v>
      </c>
      <c r="DD18" s="37">
        <v>5</v>
      </c>
      <c r="DE18" s="39" t="s">
        <v>596</v>
      </c>
      <c r="DF18" s="208"/>
      <c r="DG18" s="267"/>
      <c r="DH18" s="376">
        <f>DG15*DG16</f>
        <v>1654453.95465</v>
      </c>
      <c r="DJ18" s="497">
        <f t="shared" si="0"/>
        <v>4</v>
      </c>
      <c r="DO18" s="37">
        <v>5</v>
      </c>
      <c r="DP18" s="39"/>
      <c r="DQ18" s="245"/>
      <c r="DR18" s="245"/>
      <c r="DS18" s="150"/>
      <c r="DU18" s="37">
        <v>5</v>
      </c>
      <c r="DV18" s="39" t="s">
        <v>251</v>
      </c>
      <c r="DW18" s="268">
        <v>-176736</v>
      </c>
      <c r="DX18" s="248">
        <f>+DW18</f>
        <v>-176736</v>
      </c>
      <c r="DZ18" s="160">
        <v>5</v>
      </c>
      <c r="EA18" s="25" t="s">
        <v>252</v>
      </c>
      <c r="EB18" s="215">
        <f>EB17/3</f>
        <v>-2444195.7899999996</v>
      </c>
      <c r="ED18" s="37">
        <v>5</v>
      </c>
      <c r="EE18" s="25" t="s">
        <v>253</v>
      </c>
      <c r="EF18" s="25"/>
      <c r="EG18" s="25"/>
      <c r="EH18" s="505">
        <v>524663.7018909692</v>
      </c>
      <c r="EJ18" s="37">
        <v>5</v>
      </c>
      <c r="EK18" s="25" t="s">
        <v>254</v>
      </c>
      <c r="EL18" s="25"/>
      <c r="EM18" s="25"/>
      <c r="EN18" s="507">
        <v>-697945.9679850215</v>
      </c>
      <c r="EP18" s="37">
        <f aca="true" t="shared" si="6" ref="EP18:EP31">EP17+1</f>
        <v>4</v>
      </c>
      <c r="EQ18" s="39" t="s">
        <v>222</v>
      </c>
      <c r="ER18" s="62">
        <v>9875831</v>
      </c>
      <c r="ES18" s="62">
        <v>10549442</v>
      </c>
      <c r="ET18" s="508">
        <f aca="true" t="shared" si="7" ref="ET18:ET27">+ES18-ER18</f>
        <v>673611</v>
      </c>
      <c r="EV18" s="37">
        <v>5</v>
      </c>
      <c r="EW18" s="206"/>
      <c r="EX18" s="25"/>
      <c r="EY18" s="25"/>
      <c r="EZ18" s="196">
        <f>+EY16+EY17</f>
        <v>4025169.3783</v>
      </c>
      <c r="FB18" s="37">
        <v>5</v>
      </c>
      <c r="FC18" s="25"/>
      <c r="FD18" s="25"/>
      <c r="FE18" s="215"/>
      <c r="FF18" s="41"/>
      <c r="FH18" s="37">
        <v>5</v>
      </c>
      <c r="FI18" s="466" t="s">
        <v>235</v>
      </c>
      <c r="FJ18" s="466">
        <v>35789</v>
      </c>
      <c r="FK18" s="466">
        <v>25622</v>
      </c>
      <c r="FL18" s="41">
        <f t="shared" si="1"/>
        <v>-10167</v>
      </c>
      <c r="FN18" s="37">
        <v>5</v>
      </c>
      <c r="FO18" s="39" t="s">
        <v>256</v>
      </c>
      <c r="FP18" s="25"/>
      <c r="FQ18" s="237">
        <f>+FQ16+FQ17</f>
        <v>135716160.39628583</v>
      </c>
      <c r="FS18" s="37">
        <v>6</v>
      </c>
      <c r="FT18" s="25" t="s">
        <v>226</v>
      </c>
      <c r="FU18" s="434">
        <v>-10843497</v>
      </c>
      <c r="FV18" s="434"/>
      <c r="FW18" s="434">
        <f>FV18-FU18</f>
        <v>10843497</v>
      </c>
      <c r="FY18" s="37">
        <v>5</v>
      </c>
      <c r="FZ18" s="87" t="s">
        <v>236</v>
      </c>
      <c r="GA18" s="87"/>
      <c r="GB18" s="253">
        <v>6615</v>
      </c>
      <c r="GC18" s="253">
        <v>5325797</v>
      </c>
      <c r="GD18" s="254">
        <f t="shared" si="4"/>
        <v>5332412</v>
      </c>
      <c r="GE18" s="37">
        <v>5</v>
      </c>
      <c r="GF18" s="39" t="s">
        <v>237</v>
      </c>
      <c r="GG18" s="226">
        <v>3526620</v>
      </c>
      <c r="GH18" s="226">
        <v>3526620</v>
      </c>
      <c r="GI18" s="226">
        <f t="shared" si="2"/>
        <v>0</v>
      </c>
      <c r="GK18" s="497">
        <v>4</v>
      </c>
      <c r="GL18" s="527" t="s">
        <v>237</v>
      </c>
      <c r="GM18" s="529">
        <v>3526620</v>
      </c>
      <c r="GN18" s="529">
        <v>3526620</v>
      </c>
      <c r="GO18" s="529">
        <v>0</v>
      </c>
      <c r="GQ18" s="37">
        <v>5</v>
      </c>
      <c r="GR18" s="180" t="s">
        <v>598</v>
      </c>
      <c r="GS18" s="508">
        <v>4428776</v>
      </c>
      <c r="GT18" s="508">
        <v>9080310</v>
      </c>
      <c r="GU18" s="508">
        <f>GT18-GS18</f>
        <v>4651534</v>
      </c>
      <c r="GW18" s="37">
        <v>5</v>
      </c>
      <c r="GX18" s="202" t="s">
        <v>601</v>
      </c>
      <c r="GY18" s="256">
        <v>-297794</v>
      </c>
      <c r="GZ18" s="256">
        <v>-2026436</v>
      </c>
      <c r="HA18" s="227">
        <f>GZ18-GY18</f>
        <v>-1728642</v>
      </c>
      <c r="HC18" s="37">
        <v>5</v>
      </c>
      <c r="HD18" s="25" t="s">
        <v>260</v>
      </c>
      <c r="HE18" s="269">
        <f>+HE16+HE17</f>
        <v>554535</v>
      </c>
      <c r="HF18" s="269">
        <f>+HF16+HF17</f>
        <v>-18505</v>
      </c>
      <c r="HG18" s="269">
        <f>+HG16+HG17</f>
        <v>6476.75</v>
      </c>
      <c r="HH18" s="25"/>
      <c r="HI18" s="37">
        <v>5</v>
      </c>
      <c r="HJ18" s="25"/>
      <c r="HK18" s="239"/>
      <c r="HL18" s="239"/>
      <c r="HM18" s="259"/>
      <c r="HN18" s="41"/>
      <c r="HO18" s="37">
        <v>5</v>
      </c>
      <c r="HP18" s="25"/>
      <c r="HQ18" s="239"/>
      <c r="HR18" s="239"/>
      <c r="HS18" s="259"/>
      <c r="HT18" s="37">
        <v>5</v>
      </c>
      <c r="HU18" s="25"/>
      <c r="HV18" s="25"/>
      <c r="HW18" s="25"/>
      <c r="HX18" s="41"/>
      <c r="HZ18" s="37">
        <v>5</v>
      </c>
      <c r="IA18" s="25"/>
      <c r="IB18" s="41"/>
      <c r="IC18" s="41"/>
      <c r="ID18" s="41"/>
      <c r="IE18" s="25"/>
    </row>
    <row r="19" spans="2:239" ht="15" customHeight="1" thickTop="1">
      <c r="B19" s="160">
        <v>7</v>
      </c>
      <c r="C19" s="220">
        <v>39083</v>
      </c>
      <c r="D19" s="49">
        <v>2453628.528</v>
      </c>
      <c r="E19" s="221">
        <v>2355941.0803099982</v>
      </c>
      <c r="F19" s="150">
        <v>-97687.44769000169</v>
      </c>
      <c r="G19" s="150">
        <v>-91142</v>
      </c>
      <c r="H19" s="25"/>
      <c r="J19" s="160">
        <v>6</v>
      </c>
      <c r="K19" s="246" t="s">
        <v>262</v>
      </c>
      <c r="L19" s="25"/>
      <c r="M19" s="270">
        <v>25989318</v>
      </c>
      <c r="N19" s="25"/>
      <c r="P19" s="37">
        <f t="shared" si="3"/>
        <v>5</v>
      </c>
      <c r="Q19" s="25"/>
      <c r="R19" s="46">
        <f>SUM(R17:R18)</f>
        <v>14851497.020000001</v>
      </c>
      <c r="S19" s="46">
        <f>SUM(S17:S18)</f>
        <v>10135839.079399075</v>
      </c>
      <c r="T19" s="46">
        <f>SUM(T17:T18)</f>
        <v>-4715657.940600926</v>
      </c>
      <c r="V19" s="37">
        <v>6</v>
      </c>
      <c r="W19" s="25" t="s">
        <v>263</v>
      </c>
      <c r="X19" s="25"/>
      <c r="Y19" s="240">
        <v>107781393</v>
      </c>
      <c r="AA19" s="37">
        <v>6</v>
      </c>
      <c r="AB19" s="154" t="s">
        <v>264</v>
      </c>
      <c r="AC19" s="271"/>
      <c r="AD19" s="272">
        <f>AC17*AC18</f>
        <v>122911590.75371416</v>
      </c>
      <c r="AF19" s="37">
        <v>6</v>
      </c>
      <c r="AG19" s="202" t="s">
        <v>242</v>
      </c>
      <c r="AH19" s="258">
        <v>0</v>
      </c>
      <c r="AI19" s="258">
        <v>-1007020.73</v>
      </c>
      <c r="AJ19" s="494">
        <f>AI19-AH19</f>
        <v>-1007020.73</v>
      </c>
      <c r="AL19" s="497">
        <f>AL18+1</f>
        <v>6</v>
      </c>
      <c r="AM19" s="25" t="s">
        <v>243</v>
      </c>
      <c r="AN19" s="226">
        <v>188678</v>
      </c>
      <c r="AO19" s="226">
        <v>338313</v>
      </c>
      <c r="AP19" s="260">
        <f>+AO19-AN19</f>
        <v>149635</v>
      </c>
      <c r="AR19" s="37">
        <f aca="true" t="shared" si="8" ref="AR19:AR32">AR18+1</f>
        <v>5</v>
      </c>
      <c r="AS19" s="202" t="s">
        <v>244</v>
      </c>
      <c r="AT19" s="242"/>
      <c r="AU19" s="242">
        <v>-2078373</v>
      </c>
      <c r="AV19" s="500">
        <f>+AU19-AT19</f>
        <v>-2078373</v>
      </c>
      <c r="AX19" s="37">
        <v>6</v>
      </c>
      <c r="AY19" s="243" t="s">
        <v>245</v>
      </c>
      <c r="AZ19" s="244">
        <v>0</v>
      </c>
      <c r="BA19" s="244">
        <f>SUM(BA16:BA18)</f>
        <v>24744720.712837026</v>
      </c>
      <c r="BB19" s="244">
        <f>SUM(BB16:BB18)</f>
        <v>24744720.712837026</v>
      </c>
      <c r="BC19" s="24"/>
      <c r="BD19" s="37">
        <v>6</v>
      </c>
      <c r="BE19" s="203" t="s">
        <v>246</v>
      </c>
      <c r="BF19" s="244">
        <v>0</v>
      </c>
      <c r="BG19" s="244">
        <f>SUM(BG16:BG18)</f>
        <v>4079334.666666668</v>
      </c>
      <c r="BH19" s="244">
        <f>SUM(BH16:BH18)</f>
        <v>4079334.666666668</v>
      </c>
      <c r="BJ19" s="37">
        <v>6</v>
      </c>
      <c r="BK19" s="166" t="s">
        <v>267</v>
      </c>
      <c r="BL19" s="274"/>
      <c r="BM19" s="275"/>
      <c r="BN19" s="276"/>
      <c r="BP19" s="37">
        <v>6</v>
      </c>
      <c r="BQ19" s="264" t="s">
        <v>247</v>
      </c>
      <c r="BR19" s="228"/>
      <c r="BS19" s="205"/>
      <c r="BU19" s="205">
        <v>-88813196</v>
      </c>
      <c r="BW19" s="37">
        <v>6</v>
      </c>
      <c r="BX19" s="278" t="s">
        <v>269</v>
      </c>
      <c r="BY19" s="40"/>
      <c r="BZ19" s="171">
        <v>2097973590.17</v>
      </c>
      <c r="CA19" s="171">
        <v>268574887.48</v>
      </c>
      <c r="CB19" s="171">
        <v>374331.15</v>
      </c>
      <c r="CC19" s="171">
        <f>+BZ19-CA19-CB19</f>
        <v>1829024371.54</v>
      </c>
      <c r="CD19" s="172"/>
      <c r="CF19" s="37">
        <v>6</v>
      </c>
      <c r="CG19" s="25" t="s">
        <v>270</v>
      </c>
      <c r="CH19" s="196"/>
      <c r="CI19" s="196">
        <v>1487422.962567525</v>
      </c>
      <c r="CJ19" s="215">
        <f t="shared" si="5"/>
        <v>1487422.962567525</v>
      </c>
      <c r="CL19" s="37">
        <v>6</v>
      </c>
      <c r="CM19" s="39"/>
      <c r="CN19" s="173"/>
      <c r="CO19" s="224"/>
      <c r="CP19" s="224"/>
      <c r="CQ19" s="84"/>
      <c r="CS19" s="37">
        <v>6</v>
      </c>
      <c r="CT19" s="39" t="s">
        <v>188</v>
      </c>
      <c r="CU19" s="25"/>
      <c r="CV19" s="82">
        <v>3739072</v>
      </c>
      <c r="CX19" s="37">
        <f>CX18+1</f>
        <v>5</v>
      </c>
      <c r="CY19" s="39"/>
      <c r="CZ19" s="245"/>
      <c r="DA19" s="245"/>
      <c r="DB19" s="266"/>
      <c r="DD19" s="37">
        <v>6</v>
      </c>
      <c r="DE19" s="493" t="s">
        <v>597</v>
      </c>
      <c r="DF19" s="493"/>
      <c r="DG19" s="493"/>
      <c r="DH19" s="494">
        <v>1586606</v>
      </c>
      <c r="DJ19" s="497">
        <f t="shared" si="0"/>
        <v>5</v>
      </c>
      <c r="DK19" s="25" t="s">
        <v>562</v>
      </c>
      <c r="DL19" s="25"/>
      <c r="DM19" s="41"/>
      <c r="DO19" s="37">
        <v>6</v>
      </c>
      <c r="DP19" s="39"/>
      <c r="DQ19" s="245"/>
      <c r="DR19" s="279"/>
      <c r="DS19" s="25"/>
      <c r="DU19" s="37">
        <v>6</v>
      </c>
      <c r="DV19" s="39"/>
      <c r="DW19" s="280"/>
      <c r="DX19" s="281"/>
      <c r="DZ19" s="160">
        <v>6</v>
      </c>
      <c r="EA19" s="25"/>
      <c r="EB19" s="25"/>
      <c r="ED19" s="37">
        <v>6</v>
      </c>
      <c r="EE19" s="25"/>
      <c r="EF19" s="25"/>
      <c r="EG19" s="25"/>
      <c r="EH19" s="215"/>
      <c r="EJ19" s="37">
        <v>6</v>
      </c>
      <c r="EK19" s="25"/>
      <c r="EL19" s="25"/>
      <c r="EM19" s="25"/>
      <c r="EN19" s="215"/>
      <c r="EP19" s="37">
        <f t="shared" si="6"/>
        <v>5</v>
      </c>
      <c r="EQ19" s="39" t="s">
        <v>255</v>
      </c>
      <c r="ER19" s="62">
        <v>18820484</v>
      </c>
      <c r="ES19" s="62">
        <v>20366292</v>
      </c>
      <c r="ET19" s="508">
        <f t="shared" si="7"/>
        <v>1545808</v>
      </c>
      <c r="EV19" s="37">
        <v>6</v>
      </c>
      <c r="EW19" s="184" t="s">
        <v>272</v>
      </c>
      <c r="EX19" s="282"/>
      <c r="EY19" s="282"/>
      <c r="EZ19" s="196"/>
      <c r="FB19" s="37">
        <v>6</v>
      </c>
      <c r="FC19" s="89" t="s">
        <v>273</v>
      </c>
      <c r="FD19" s="59">
        <v>0.5572</v>
      </c>
      <c r="FE19" s="25"/>
      <c r="FF19" s="41">
        <v>9186516</v>
      </c>
      <c r="FH19" s="37">
        <v>6</v>
      </c>
      <c r="FI19" s="214" t="s">
        <v>255</v>
      </c>
      <c r="FJ19" s="41">
        <v>1244798</v>
      </c>
      <c r="FK19" s="41">
        <v>881736</v>
      </c>
      <c r="FL19" s="41">
        <f t="shared" si="1"/>
        <v>-363062</v>
      </c>
      <c r="FN19" s="37">
        <v>6</v>
      </c>
      <c r="FO19" s="25"/>
      <c r="FP19" s="25"/>
      <c r="FQ19" s="47"/>
      <c r="FS19" s="37">
        <v>7</v>
      </c>
      <c r="FU19" s="41">
        <f>+FU18</f>
        <v>-10843497</v>
      </c>
      <c r="FV19" s="41">
        <f>+FV17</f>
        <v>4162154</v>
      </c>
      <c r="FW19" s="40">
        <f>FW17+FW18</f>
        <v>15005651</v>
      </c>
      <c r="FY19" s="37">
        <v>6</v>
      </c>
      <c r="FZ19" s="87" t="s">
        <v>257</v>
      </c>
      <c r="GA19" s="87"/>
      <c r="GB19" s="253">
        <v>202197.1</v>
      </c>
      <c r="GC19" s="253">
        <v>12062137.54</v>
      </c>
      <c r="GD19" s="41">
        <f t="shared" si="4"/>
        <v>12264334.639999999</v>
      </c>
      <c r="GE19" s="37">
        <v>6</v>
      </c>
      <c r="GF19" s="39" t="s">
        <v>258</v>
      </c>
      <c r="GG19" s="226">
        <v>1494702</v>
      </c>
      <c r="GH19" s="226">
        <v>1494701.7220710143</v>
      </c>
      <c r="GI19" s="226">
        <f t="shared" si="2"/>
        <v>-0.27792898565530777</v>
      </c>
      <c r="GK19" s="497">
        <v>5</v>
      </c>
      <c r="GL19" s="527" t="s">
        <v>258</v>
      </c>
      <c r="GM19" s="529">
        <v>1494702</v>
      </c>
      <c r="GN19" s="529">
        <v>1494701.7220710143</v>
      </c>
      <c r="GO19" s="529">
        <v>-0.27792898565530777</v>
      </c>
      <c r="GQ19" s="37">
        <v>6</v>
      </c>
      <c r="GR19" s="180" t="s">
        <v>259</v>
      </c>
      <c r="GS19" s="286">
        <v>4846023.195874999</v>
      </c>
      <c r="GT19" s="286">
        <v>4417335.765875</v>
      </c>
      <c r="GU19" s="508">
        <f>GT19-GS19</f>
        <v>-428687.4299999997</v>
      </c>
      <c r="GW19" s="37">
        <v>6</v>
      </c>
      <c r="GX19" s="202" t="s">
        <v>232</v>
      </c>
      <c r="GY19" s="259">
        <v>-63500</v>
      </c>
      <c r="GZ19" s="259">
        <v>356915</v>
      </c>
      <c r="HA19" s="227">
        <f>GZ19-GY19</f>
        <v>420415</v>
      </c>
      <c r="HC19" s="37">
        <v>6</v>
      </c>
      <c r="HD19" s="25"/>
      <c r="HE19" s="269"/>
      <c r="HF19" s="269"/>
      <c r="HG19" s="269"/>
      <c r="HH19" s="25"/>
      <c r="HI19" s="37">
        <v>6</v>
      </c>
      <c r="HJ19" s="25"/>
      <c r="HK19" s="239"/>
      <c r="HL19" s="239"/>
      <c r="HM19" s="201">
        <f>+HM17</f>
        <v>107016</v>
      </c>
      <c r="HN19" s="41"/>
      <c r="HO19" s="37">
        <v>6</v>
      </c>
      <c r="HP19" s="25"/>
      <c r="HQ19" s="239"/>
      <c r="HR19" s="239"/>
      <c r="HS19" s="201">
        <f>+HS17</f>
        <v>0</v>
      </c>
      <c r="HT19" s="37">
        <v>6</v>
      </c>
      <c r="HU19" s="25"/>
      <c r="HV19" s="25"/>
      <c r="HW19" s="25"/>
      <c r="HX19" s="41"/>
      <c r="HZ19" s="37">
        <v>6</v>
      </c>
      <c r="IA19" s="25"/>
      <c r="IB19" s="41"/>
      <c r="IC19" s="41"/>
      <c r="ID19" s="41"/>
      <c r="IE19" s="25"/>
    </row>
    <row r="20" spans="2:239" ht="15" customHeight="1" thickBot="1">
      <c r="B20" s="160">
        <v>8</v>
      </c>
      <c r="C20" s="220">
        <v>39114</v>
      </c>
      <c r="D20" s="49">
        <v>1987908.35</v>
      </c>
      <c r="E20" s="221">
        <v>1994880.0580205212</v>
      </c>
      <c r="F20" s="150">
        <v>6971.708020521095</v>
      </c>
      <c r="G20" s="150">
        <v>6505</v>
      </c>
      <c r="H20" s="25"/>
      <c r="J20" s="160">
        <v>7</v>
      </c>
      <c r="K20" s="246" t="s">
        <v>279</v>
      </c>
      <c r="L20" s="25"/>
      <c r="M20" s="285">
        <v>-765691.59</v>
      </c>
      <c r="N20" s="25"/>
      <c r="P20" s="37">
        <f t="shared" si="3"/>
        <v>6</v>
      </c>
      <c r="V20" s="37">
        <v>7</v>
      </c>
      <c r="W20" s="25" t="s">
        <v>281</v>
      </c>
      <c r="X20" s="25"/>
      <c r="Y20" s="286">
        <v>-15735819</v>
      </c>
      <c r="AA20" s="37">
        <v>7</v>
      </c>
      <c r="AB20" s="154"/>
      <c r="AC20" s="287"/>
      <c r="AD20" s="210"/>
      <c r="AF20" s="37">
        <v>7</v>
      </c>
      <c r="AG20" s="243" t="s">
        <v>265</v>
      </c>
      <c r="AH20" s="165">
        <v>0</v>
      </c>
      <c r="AI20" s="165">
        <f>SUM(AI17:AI19)</f>
        <v>11766323.2</v>
      </c>
      <c r="AJ20" s="165">
        <f>SUM(AJ17:AJ19)</f>
        <v>11766323.2</v>
      </c>
      <c r="AL20" s="497">
        <f aca="true" t="shared" si="9" ref="AL20:AL29">AL19+1</f>
        <v>7</v>
      </c>
      <c r="AM20" s="39" t="s">
        <v>115</v>
      </c>
      <c r="AN20" s="273">
        <f>SUM(AN16:AN19)</f>
        <v>270042904</v>
      </c>
      <c r="AO20" s="273">
        <f>SUM(AO16:AO19)</f>
        <v>332590573</v>
      </c>
      <c r="AP20" s="273">
        <f>SUM(AP16:AP19)</f>
        <v>62547669</v>
      </c>
      <c r="AR20" s="37">
        <f t="shared" si="8"/>
        <v>6</v>
      </c>
      <c r="AS20" s="243" t="s">
        <v>266</v>
      </c>
      <c r="AT20" s="244">
        <f>SUM(AT16:AT19)</f>
        <v>76145792</v>
      </c>
      <c r="AU20" s="244">
        <f>SUM(AU16:AU19)</f>
        <v>124516753</v>
      </c>
      <c r="AV20" s="244">
        <f>SUM(AV16:AV19)</f>
        <v>48370961</v>
      </c>
      <c r="AX20" s="37">
        <v>7</v>
      </c>
      <c r="AY20" s="243"/>
      <c r="AZ20" s="261"/>
      <c r="BA20" s="262"/>
      <c r="BB20" s="263"/>
      <c r="BC20" s="24"/>
      <c r="BD20" s="37">
        <v>7</v>
      </c>
      <c r="BE20" s="203"/>
      <c r="BF20" s="261"/>
      <c r="BG20" s="262"/>
      <c r="BH20" s="263"/>
      <c r="BJ20" s="37">
        <v>7</v>
      </c>
      <c r="BK20" s="289" t="s">
        <v>284</v>
      </c>
      <c r="BL20" s="274"/>
      <c r="BM20" s="274">
        <v>0</v>
      </c>
      <c r="BN20" s="227">
        <f>+BM20-BL20</f>
        <v>0</v>
      </c>
      <c r="BP20" s="37">
        <v>7</v>
      </c>
      <c r="BQ20" s="277" t="s">
        <v>268</v>
      </c>
      <c r="BR20" s="228"/>
      <c r="BS20" s="205"/>
      <c r="BU20" s="205">
        <v>2327274</v>
      </c>
      <c r="BW20" s="37">
        <v>7</v>
      </c>
      <c r="BX20" s="25"/>
      <c r="BY20" s="41"/>
      <c r="BZ20" s="290"/>
      <c r="CA20" s="41"/>
      <c r="CB20" s="41"/>
      <c r="CC20" s="41"/>
      <c r="CD20" s="290"/>
      <c r="CF20" s="37">
        <v>7</v>
      </c>
      <c r="CG20" s="206" t="s">
        <v>286</v>
      </c>
      <c r="CH20" s="196"/>
      <c r="CI20" s="196"/>
      <c r="CJ20" s="215">
        <f t="shared" si="5"/>
        <v>0</v>
      </c>
      <c r="CL20" s="37">
        <v>7</v>
      </c>
      <c r="CM20" s="39" t="s">
        <v>287</v>
      </c>
      <c r="CN20" s="25"/>
      <c r="CO20" s="47"/>
      <c r="CP20" s="47"/>
      <c r="CQ20" s="291">
        <f>-CQ17-CQ18</f>
        <v>-2439698.1049999986</v>
      </c>
      <c r="CS20" s="37">
        <v>7</v>
      </c>
      <c r="CT20" s="39" t="s">
        <v>288</v>
      </c>
      <c r="CU20" s="25"/>
      <c r="CV20" s="174">
        <f>+CV18-CV19</f>
        <v>-110841</v>
      </c>
      <c r="CX20" s="37">
        <f>CX19+1</f>
        <v>6</v>
      </c>
      <c r="CY20" s="39" t="s">
        <v>289</v>
      </c>
      <c r="CZ20" s="245"/>
      <c r="DA20" s="279">
        <v>0.35</v>
      </c>
      <c r="DB20" s="241">
        <f>-DB18*DA20</f>
        <v>-12533.027500000047</v>
      </c>
      <c r="DD20" s="37">
        <v>7</v>
      </c>
      <c r="DE20" s="39" t="s">
        <v>251</v>
      </c>
      <c r="DF20" s="155"/>
      <c r="DG20" s="183"/>
      <c r="DH20" s="51">
        <f>DH18-DH19</f>
        <v>67847.95464999997</v>
      </c>
      <c r="DJ20" s="497">
        <f t="shared" si="0"/>
        <v>6</v>
      </c>
      <c r="DK20" s="25"/>
      <c r="DL20" s="25"/>
      <c r="DM20" s="163"/>
      <c r="DO20" s="37">
        <v>7</v>
      </c>
      <c r="DP20" s="39" t="s">
        <v>290</v>
      </c>
      <c r="DQ20" s="292">
        <v>0.35</v>
      </c>
      <c r="DR20" s="18"/>
      <c r="DS20" s="41">
        <f>-DS17*DQ20</f>
        <v>310658.25</v>
      </c>
      <c r="DU20" s="37">
        <v>7</v>
      </c>
      <c r="DV20" s="179"/>
      <c r="DW20" s="179"/>
      <c r="DX20" s="179"/>
      <c r="DZ20" s="160">
        <v>7</v>
      </c>
      <c r="EA20" s="25" t="s">
        <v>291</v>
      </c>
      <c r="EB20" s="215">
        <v>-1475527.84</v>
      </c>
      <c r="ED20" s="37">
        <v>7</v>
      </c>
      <c r="EE20" s="39" t="s">
        <v>289</v>
      </c>
      <c r="EF20" s="293">
        <v>0.35</v>
      </c>
      <c r="EG20" s="224"/>
      <c r="EH20" s="62">
        <f>-EH18*EF20</f>
        <v>-183632.2956618392</v>
      </c>
      <c r="EJ20" s="37">
        <v>7</v>
      </c>
      <c r="EK20" s="39" t="s">
        <v>289</v>
      </c>
      <c r="EL20" s="293">
        <v>0.35</v>
      </c>
      <c r="EM20" s="224"/>
      <c r="EN20" s="62">
        <f>-EN18*EL20</f>
        <v>244281.08879475752</v>
      </c>
      <c r="EP20" s="37">
        <f t="shared" si="6"/>
        <v>6</v>
      </c>
      <c r="EQ20" s="39" t="s">
        <v>271</v>
      </c>
      <c r="ER20" s="62">
        <v>10109408</v>
      </c>
      <c r="ES20" s="62">
        <v>10847062</v>
      </c>
      <c r="ET20" s="508">
        <f t="shared" si="7"/>
        <v>737654</v>
      </c>
      <c r="EV20" s="37">
        <v>7</v>
      </c>
      <c r="EW20" s="214" t="s">
        <v>293</v>
      </c>
      <c r="EX20" s="158"/>
      <c r="EY20" s="196">
        <v>1012427</v>
      </c>
      <c r="EZ20" s="25"/>
      <c r="FB20" s="37">
        <v>7</v>
      </c>
      <c r="FC20" s="54" t="s">
        <v>294</v>
      </c>
      <c r="FD20" s="39"/>
      <c r="FE20" s="293"/>
      <c r="FF20" s="41">
        <v>7670034.92</v>
      </c>
      <c r="FH20" s="37">
        <v>7</v>
      </c>
      <c r="FI20" s="214" t="s">
        <v>271</v>
      </c>
      <c r="FJ20" s="41">
        <v>668620</v>
      </c>
      <c r="FK20" s="41">
        <v>469657</v>
      </c>
      <c r="FL20" s="237">
        <f t="shared" si="1"/>
        <v>-198963</v>
      </c>
      <c r="FN20" s="37">
        <v>7</v>
      </c>
      <c r="FO20" s="39" t="s">
        <v>295</v>
      </c>
      <c r="FP20" s="25"/>
      <c r="FQ20" s="59">
        <v>0.0597</v>
      </c>
      <c r="FS20" s="37">
        <v>8</v>
      </c>
      <c r="FY20" s="37">
        <v>7</v>
      </c>
      <c r="FZ20" s="87" t="s">
        <v>274</v>
      </c>
      <c r="GA20" s="87"/>
      <c r="GB20" s="253">
        <v>50866.08</v>
      </c>
      <c r="GC20" s="253">
        <v>1947137.44</v>
      </c>
      <c r="GD20" s="41">
        <f t="shared" si="4"/>
        <v>1998003.52</v>
      </c>
      <c r="GE20" s="37">
        <v>7</v>
      </c>
      <c r="GF20" s="39" t="s">
        <v>275</v>
      </c>
      <c r="GG20" s="226">
        <v>0</v>
      </c>
      <c r="GH20" s="226">
        <v>0</v>
      </c>
      <c r="GI20" s="226">
        <f t="shared" si="2"/>
        <v>0</v>
      </c>
      <c r="GK20" s="497">
        <v>6</v>
      </c>
      <c r="GL20" s="527" t="s">
        <v>275</v>
      </c>
      <c r="GM20" s="529">
        <v>0</v>
      </c>
      <c r="GN20" s="529">
        <v>0</v>
      </c>
      <c r="GO20" s="529">
        <v>0</v>
      </c>
      <c r="GQ20" s="37">
        <v>7</v>
      </c>
      <c r="GR20" s="180" t="s">
        <v>276</v>
      </c>
      <c r="GS20" s="512">
        <f>SUM(GS17:GS19)</f>
        <v>159792054.32587498</v>
      </c>
      <c r="GT20" s="512">
        <f>SUM(GT17:GT19)</f>
        <v>154742978.765875</v>
      </c>
      <c r="GU20" s="512">
        <f>SUM(GU17:GU19)</f>
        <v>-5049075.559999995</v>
      </c>
      <c r="GW20" s="37">
        <v>7</v>
      </c>
      <c r="GX20" s="243" t="s">
        <v>277</v>
      </c>
      <c r="GY20" s="284">
        <f>SUM(GY17:GY19)</f>
        <v>731352.1575</v>
      </c>
      <c r="GZ20" s="284">
        <f>SUM(GZ17:GZ19)</f>
        <v>20371531</v>
      </c>
      <c r="HA20" s="284">
        <f>SUM(HA17:HA19)</f>
        <v>19640178.8425</v>
      </c>
      <c r="HC20" s="37">
        <v>7</v>
      </c>
      <c r="HD20" s="25" t="s">
        <v>299</v>
      </c>
      <c r="HE20" s="237"/>
      <c r="HF20" s="237"/>
      <c r="HG20" s="237"/>
      <c r="HH20" s="25"/>
      <c r="HI20" s="37">
        <v>7</v>
      </c>
      <c r="HJ20" s="25"/>
      <c r="HK20" s="239"/>
      <c r="HL20" s="239"/>
      <c r="HM20" s="227"/>
      <c r="HN20" s="41"/>
      <c r="HO20" s="37">
        <v>7</v>
      </c>
      <c r="HP20" s="25"/>
      <c r="HQ20" s="239"/>
      <c r="HR20" s="239"/>
      <c r="HS20" s="227"/>
      <c r="HT20" s="37">
        <v>7</v>
      </c>
      <c r="HU20" s="25"/>
      <c r="HV20" s="25"/>
      <c r="HW20" s="25"/>
      <c r="HX20" s="41"/>
      <c r="HZ20" s="37">
        <v>7</v>
      </c>
      <c r="IA20" s="25"/>
      <c r="IB20" s="41"/>
      <c r="IC20" s="41"/>
      <c r="ID20" s="41"/>
      <c r="IE20" s="25"/>
    </row>
    <row r="21" spans="2:239" ht="15" customHeight="1" thickBot="1" thickTop="1">
      <c r="B21" s="160">
        <v>9</v>
      </c>
      <c r="C21" s="220">
        <v>39142</v>
      </c>
      <c r="D21" s="49">
        <v>2039569.19</v>
      </c>
      <c r="E21" s="221">
        <v>2047346.8505211694</v>
      </c>
      <c r="F21" s="150">
        <v>7777.660521169426</v>
      </c>
      <c r="G21" s="150">
        <v>7257</v>
      </c>
      <c r="H21" s="25"/>
      <c r="J21" s="160">
        <v>8</v>
      </c>
      <c r="K21" s="246" t="s">
        <v>301</v>
      </c>
      <c r="L21" s="296"/>
      <c r="M21" s="41">
        <v>2059713.3787943737</v>
      </c>
      <c r="N21" s="25"/>
      <c r="P21" s="37">
        <f t="shared" si="3"/>
        <v>7</v>
      </c>
      <c r="Q21" s="39" t="s">
        <v>280</v>
      </c>
      <c r="R21" s="41">
        <v>283426384.5</v>
      </c>
      <c r="S21" s="41">
        <v>24840305.5494813</v>
      </c>
      <c r="T21" s="41">
        <v>-258586078.95051873</v>
      </c>
      <c r="V21" s="37">
        <v>8</v>
      </c>
      <c r="W21" s="25" t="s">
        <v>302</v>
      </c>
      <c r="X21" s="25"/>
      <c r="Y21" s="225">
        <v>-2338797</v>
      </c>
      <c r="AA21" s="37">
        <v>8</v>
      </c>
      <c r="AB21" s="180"/>
      <c r="AC21" s="180"/>
      <c r="AD21" s="208"/>
      <c r="AF21" s="37">
        <v>8</v>
      </c>
      <c r="AG21" s="202"/>
      <c r="AH21" s="165"/>
      <c r="AI21" s="165"/>
      <c r="AJ21" s="165"/>
      <c r="AL21" s="497">
        <f t="shared" si="9"/>
        <v>8</v>
      </c>
      <c r="AM21" s="25"/>
      <c r="AN21" s="237"/>
      <c r="AO21" s="237"/>
      <c r="AP21" s="65"/>
      <c r="AR21" s="37">
        <f t="shared" si="8"/>
        <v>7</v>
      </c>
      <c r="AS21" s="243"/>
      <c r="AT21" s="261"/>
      <c r="AU21" s="262"/>
      <c r="AV21" s="263"/>
      <c r="AX21" s="37">
        <v>8</v>
      </c>
      <c r="AY21" s="166" t="s">
        <v>282</v>
      </c>
      <c r="AZ21" s="274"/>
      <c r="BA21" s="275"/>
      <c r="BB21" s="276"/>
      <c r="BC21" s="24"/>
      <c r="BD21" s="37">
        <v>8</v>
      </c>
      <c r="BE21" s="203" t="s">
        <v>283</v>
      </c>
      <c r="BF21" s="288"/>
      <c r="BG21" s="288">
        <v>11821375</v>
      </c>
      <c r="BH21" s="201">
        <v>11821375</v>
      </c>
      <c r="BJ21" s="37">
        <v>8</v>
      </c>
      <c r="BK21" s="243" t="s">
        <v>307</v>
      </c>
      <c r="BL21" s="298">
        <v>0</v>
      </c>
      <c r="BM21" s="298">
        <f>+BM20</f>
        <v>0</v>
      </c>
      <c r="BN21" s="299">
        <f>+BN20</f>
        <v>0</v>
      </c>
      <c r="BP21" s="37">
        <v>8</v>
      </c>
      <c r="BQ21" s="277" t="s">
        <v>285</v>
      </c>
      <c r="BR21" s="228"/>
      <c r="BS21" s="205"/>
      <c r="BU21" s="205">
        <v>-36729.43</v>
      </c>
      <c r="BW21" s="37">
        <v>8</v>
      </c>
      <c r="BX21" s="25" t="s">
        <v>308</v>
      </c>
      <c r="BY21" s="41"/>
      <c r="BZ21" s="41"/>
      <c r="CA21" s="41"/>
      <c r="CB21" s="41"/>
      <c r="CC21" s="301">
        <f>SUM(CD15:CD17)/3</f>
        <v>0.0035024276666666665</v>
      </c>
      <c r="CD21" s="41"/>
      <c r="CF21" s="37">
        <v>8</v>
      </c>
      <c r="CG21" s="206" t="s">
        <v>309</v>
      </c>
      <c r="CH21" s="196"/>
      <c r="CI21" s="196">
        <v>382511</v>
      </c>
      <c r="CJ21" s="215">
        <f t="shared" si="5"/>
        <v>382511</v>
      </c>
      <c r="CK21" s="37"/>
      <c r="CL21" s="37"/>
      <c r="CM21" s="25"/>
      <c r="CN21" s="25"/>
      <c r="CO21" s="25"/>
      <c r="CP21" s="25"/>
      <c r="CQ21" s="25"/>
      <c r="CS21" s="37">
        <v>8</v>
      </c>
      <c r="CT21" s="25"/>
      <c r="CU21" s="47"/>
      <c r="CV21" s="61"/>
      <c r="CX21" s="37">
        <f>CX20+1</f>
        <v>7</v>
      </c>
      <c r="CY21" s="39" t="s">
        <v>217</v>
      </c>
      <c r="CZ21" s="245"/>
      <c r="DA21" s="245"/>
      <c r="DB21" s="302">
        <f>-(DB18+DB20)</f>
        <v>-23275.622500000092</v>
      </c>
      <c r="DD21" s="37">
        <v>8</v>
      </c>
      <c r="DE21" s="25"/>
      <c r="DF21" s="81"/>
      <c r="DG21" s="81" t="s">
        <v>0</v>
      </c>
      <c r="DH21" s="81" t="s">
        <v>0</v>
      </c>
      <c r="DJ21" s="497">
        <f t="shared" si="0"/>
        <v>7</v>
      </c>
      <c r="DK21" s="25" t="s">
        <v>217</v>
      </c>
      <c r="DL21" s="25"/>
      <c r="DM21" s="304">
        <f>-DM15-DM19</f>
        <v>-350242</v>
      </c>
      <c r="DO21" s="37">
        <v>8</v>
      </c>
      <c r="DP21" s="25"/>
      <c r="DQ21" s="25"/>
      <c r="DR21" s="25"/>
      <c r="DS21" s="25"/>
      <c r="DU21" s="37">
        <v>8</v>
      </c>
      <c r="DV21" s="39" t="s">
        <v>311</v>
      </c>
      <c r="DW21" s="232" t="s">
        <v>220</v>
      </c>
      <c r="DX21" s="179"/>
      <c r="DZ21" s="160">
        <v>8</v>
      </c>
      <c r="EA21" s="25"/>
      <c r="EB21" s="303"/>
      <c r="ED21" s="37">
        <v>8</v>
      </c>
      <c r="EE21" s="39" t="s">
        <v>217</v>
      </c>
      <c r="EF21" s="25"/>
      <c r="EG21" s="25"/>
      <c r="EH21" s="304">
        <f>-EH18-EH20</f>
        <v>-341031.40622913</v>
      </c>
      <c r="EJ21" s="37">
        <v>8</v>
      </c>
      <c r="EK21" s="39" t="s">
        <v>217</v>
      </c>
      <c r="EL21" s="25"/>
      <c r="EM21" s="25"/>
      <c r="EN21" s="304">
        <f>-EN18-EN20</f>
        <v>453664.87919026404</v>
      </c>
      <c r="EP21" s="37">
        <f t="shared" si="6"/>
        <v>7</v>
      </c>
      <c r="EQ21" s="39" t="s">
        <v>292</v>
      </c>
      <c r="ER21" s="62">
        <v>1382177</v>
      </c>
      <c r="ES21" s="62">
        <v>1460415</v>
      </c>
      <c r="ET21" s="508">
        <f t="shared" si="7"/>
        <v>78238</v>
      </c>
      <c r="EV21" s="37">
        <v>8</v>
      </c>
      <c r="EW21" s="206" t="s">
        <v>313</v>
      </c>
      <c r="EX21" s="305">
        <v>0.0797</v>
      </c>
      <c r="EY21" s="236">
        <f>EY20*EX21</f>
        <v>80690.4319</v>
      </c>
      <c r="EZ21" s="25"/>
      <c r="FB21" s="37">
        <v>8</v>
      </c>
      <c r="FC21" s="25" t="s">
        <v>215</v>
      </c>
      <c r="FD21" s="25"/>
      <c r="FE21" s="25"/>
      <c r="FF21" s="269">
        <f>FF19-FF20</f>
        <v>1516481.08</v>
      </c>
      <c r="FH21" s="37">
        <v>8</v>
      </c>
      <c r="FI21" s="214" t="s">
        <v>292</v>
      </c>
      <c r="FJ21" s="41">
        <v>91412</v>
      </c>
      <c r="FK21" s="41">
        <v>63220</v>
      </c>
      <c r="FL21" s="237">
        <f t="shared" si="1"/>
        <v>-28192</v>
      </c>
      <c r="FN21" s="37">
        <v>8</v>
      </c>
      <c r="FO21" s="39" t="s">
        <v>314</v>
      </c>
      <c r="FP21" s="293"/>
      <c r="FQ21" s="237">
        <f>FQ18*FQ20</f>
        <v>8102254.775658265</v>
      </c>
      <c r="FS21" s="37">
        <v>9</v>
      </c>
      <c r="FT21" s="25"/>
      <c r="FU21" s="237"/>
      <c r="FV21" s="237"/>
      <c r="FW21" s="237"/>
      <c r="FY21" s="37">
        <v>8</v>
      </c>
      <c r="FZ21" s="87" t="s">
        <v>297</v>
      </c>
      <c r="GA21" s="87"/>
      <c r="GB21" s="253">
        <v>417714.02</v>
      </c>
      <c r="GC21" s="253">
        <v>10336884.65</v>
      </c>
      <c r="GD21" s="41">
        <f t="shared" si="4"/>
        <v>10754598.67</v>
      </c>
      <c r="GE21" s="37">
        <v>8</v>
      </c>
      <c r="GF21" s="39" t="s">
        <v>298</v>
      </c>
      <c r="GG21" s="226">
        <v>-3797508</v>
      </c>
      <c r="GH21" s="226">
        <v>0</v>
      </c>
      <c r="GI21" s="226">
        <f t="shared" si="2"/>
        <v>3797508</v>
      </c>
      <c r="GK21" s="497">
        <v>7</v>
      </c>
      <c r="GL21" s="527" t="s">
        <v>298</v>
      </c>
      <c r="GM21" s="529">
        <v>-3797508</v>
      </c>
      <c r="GN21" s="529">
        <v>0</v>
      </c>
      <c r="GO21" s="529">
        <v>3797508</v>
      </c>
      <c r="GQ21" s="37">
        <v>8</v>
      </c>
      <c r="GR21" s="180"/>
      <c r="GS21" s="513"/>
      <c r="GT21" s="513"/>
      <c r="GU21" s="513"/>
      <c r="GW21" s="37">
        <v>8</v>
      </c>
      <c r="GX21" s="243"/>
      <c r="GY21" s="294"/>
      <c r="GZ21" s="294"/>
      <c r="HA21" s="295"/>
      <c r="HC21" s="37">
        <v>8</v>
      </c>
      <c r="HD21" s="39" t="s">
        <v>319</v>
      </c>
      <c r="HE21" s="237">
        <v>2726251.92120739</v>
      </c>
      <c r="HF21" s="237">
        <v>-90975.02661069062</v>
      </c>
      <c r="HG21" s="47">
        <f>-HF21*$HG$13</f>
        <v>31841.259313741713</v>
      </c>
      <c r="HH21" s="25"/>
      <c r="HI21" s="37">
        <v>8</v>
      </c>
      <c r="HJ21" s="25" t="s">
        <v>162</v>
      </c>
      <c r="HK21" s="239"/>
      <c r="HL21" s="239"/>
      <c r="HM21" s="310"/>
      <c r="HN21" s="41"/>
      <c r="HO21" s="37">
        <v>8</v>
      </c>
      <c r="HP21" s="25" t="s">
        <v>162</v>
      </c>
      <c r="HQ21" s="239"/>
      <c r="HR21" s="239"/>
      <c r="HS21" s="516"/>
      <c r="HT21" s="37">
        <v>8</v>
      </c>
      <c r="HU21" s="25" t="s">
        <v>162</v>
      </c>
      <c r="HV21" s="25"/>
      <c r="HW21" s="25"/>
      <c r="HX21" s="41"/>
      <c r="HZ21" s="37">
        <v>8</v>
      </c>
      <c r="IA21" s="25"/>
      <c r="IB21" s="41"/>
      <c r="IC21" s="41"/>
      <c r="ID21" s="41"/>
      <c r="IE21" s="25"/>
    </row>
    <row r="22" spans="2:239" ht="15" customHeight="1" thickBot="1" thickTop="1">
      <c r="B22" s="160">
        <v>10</v>
      </c>
      <c r="C22" s="220">
        <v>39173</v>
      </c>
      <c r="D22" s="49">
        <v>1823886.57</v>
      </c>
      <c r="E22" s="221">
        <v>1818522.6147353277</v>
      </c>
      <c r="F22" s="150">
        <v>-5363.955264672404</v>
      </c>
      <c r="G22" s="150">
        <v>-5005</v>
      </c>
      <c r="H22" s="25"/>
      <c r="J22" s="160">
        <v>9</v>
      </c>
      <c r="K22" s="311" t="s">
        <v>321</v>
      </c>
      <c r="L22" s="25"/>
      <c r="M22" s="269">
        <v>80443035.87473917</v>
      </c>
      <c r="N22" s="25"/>
      <c r="P22" s="37">
        <f t="shared" si="3"/>
        <v>8</v>
      </c>
      <c r="Q22" s="25"/>
      <c r="R22" s="297"/>
      <c r="S22" s="297"/>
      <c r="T22" s="297"/>
      <c r="V22" s="37">
        <v>9</v>
      </c>
      <c r="W22" s="25" t="s">
        <v>323</v>
      </c>
      <c r="X22" s="25"/>
      <c r="Y22" s="240">
        <f>+Y17+SUM(Y19:Y21)</f>
        <v>72349599.13643217</v>
      </c>
      <c r="AA22" s="37">
        <v>9</v>
      </c>
      <c r="AB22" s="313" t="s">
        <v>324</v>
      </c>
      <c r="AC22" s="287"/>
      <c r="AD22" s="208"/>
      <c r="AF22" s="37">
        <v>9</v>
      </c>
      <c r="AG22" s="166" t="s">
        <v>303</v>
      </c>
      <c r="AH22" s="165"/>
      <c r="AI22" s="165"/>
      <c r="AJ22" s="165"/>
      <c r="AL22" s="497">
        <f t="shared" si="9"/>
        <v>9</v>
      </c>
      <c r="AM22" s="185" t="s">
        <v>304</v>
      </c>
      <c r="AN22" s="156"/>
      <c r="AO22" s="156"/>
      <c r="AP22" s="156"/>
      <c r="AR22" s="37">
        <f t="shared" si="8"/>
        <v>8</v>
      </c>
      <c r="AS22" s="166" t="s">
        <v>305</v>
      </c>
      <c r="AT22" s="274"/>
      <c r="AU22" s="275"/>
      <c r="AV22" s="276"/>
      <c r="AX22" s="37">
        <v>9</v>
      </c>
      <c r="AY22" s="289" t="s">
        <v>198</v>
      </c>
      <c r="AZ22" s="274"/>
      <c r="BA22" s="274">
        <v>1720732.414326</v>
      </c>
      <c r="BB22" s="227">
        <v>1720732.414326</v>
      </c>
      <c r="BC22" s="24"/>
      <c r="BD22" s="37">
        <v>9</v>
      </c>
      <c r="BE22" s="203" t="s">
        <v>306</v>
      </c>
      <c r="BF22" s="227"/>
      <c r="BG22" s="227">
        <v>-629728</v>
      </c>
      <c r="BH22" s="227">
        <v>-629728</v>
      </c>
      <c r="BJ22" s="37">
        <v>9</v>
      </c>
      <c r="BK22" s="25"/>
      <c r="BL22" s="297"/>
      <c r="BM22" s="297"/>
      <c r="BN22" s="65"/>
      <c r="BP22" s="37">
        <v>9</v>
      </c>
      <c r="BQ22" s="277" t="s">
        <v>592</v>
      </c>
      <c r="BR22" s="228"/>
      <c r="BS22" s="205"/>
      <c r="BU22" s="300">
        <f>-SUM(BU16:BU21)</f>
        <v>-17559383.57</v>
      </c>
      <c r="BW22" s="37">
        <v>9</v>
      </c>
      <c r="BX22" s="25" t="s">
        <v>328</v>
      </c>
      <c r="BY22" s="41"/>
      <c r="BZ22" s="41"/>
      <c r="CA22" s="41"/>
      <c r="CB22" s="41"/>
      <c r="CC22" s="40">
        <f>CC19*CC21</f>
        <v>6406025.5618893085</v>
      </c>
      <c r="CD22" s="41"/>
      <c r="CF22" s="37">
        <v>9</v>
      </c>
      <c r="CG22" s="25" t="s">
        <v>329</v>
      </c>
      <c r="CH22" s="250"/>
      <c r="CI22" s="250">
        <v>4000000</v>
      </c>
      <c r="CJ22" s="215">
        <f t="shared" si="5"/>
        <v>4000000</v>
      </c>
      <c r="CK22" s="214"/>
      <c r="CL22" s="214"/>
      <c r="CM22" s="25"/>
      <c r="CN22" s="314"/>
      <c r="CO22" s="25"/>
      <c r="CP22" s="25"/>
      <c r="CQ22" s="315"/>
      <c r="CS22" s="37">
        <v>9</v>
      </c>
      <c r="CT22" s="39" t="s">
        <v>215</v>
      </c>
      <c r="CU22" s="47"/>
      <c r="CV22" s="237">
        <f>+CV17+CV20</f>
        <v>-699299</v>
      </c>
      <c r="CW22" s="37"/>
      <c r="CX22" s="37"/>
      <c r="CY22" s="39"/>
      <c r="CZ22" s="245"/>
      <c r="DA22" s="245"/>
      <c r="DB22" s="92"/>
      <c r="DD22" s="37">
        <v>9</v>
      </c>
      <c r="DE22" s="39" t="s">
        <v>310</v>
      </c>
      <c r="DF22" s="292">
        <v>0.35</v>
      </c>
      <c r="DG22" s="18"/>
      <c r="DH22" s="41">
        <f>-DH20*DF22</f>
        <v>-23746.78412749999</v>
      </c>
      <c r="DI22" s="214"/>
      <c r="DJ22" s="214"/>
      <c r="DK22" s="156"/>
      <c r="DL22" s="156"/>
      <c r="DM22" s="156"/>
      <c r="DO22" s="37">
        <v>9</v>
      </c>
      <c r="DP22" s="39" t="s">
        <v>217</v>
      </c>
      <c r="DQ22" s="293"/>
      <c r="DR22" s="215"/>
      <c r="DS22" s="273">
        <f>-DS17-DS20</f>
        <v>576936.75</v>
      </c>
      <c r="DU22" s="37">
        <v>9</v>
      </c>
      <c r="DV22" s="246" t="s">
        <v>330</v>
      </c>
      <c r="DW22" s="316">
        <v>251888</v>
      </c>
      <c r="DX22" s="317"/>
      <c r="DZ22" s="160">
        <v>9</v>
      </c>
      <c r="EA22" s="318" t="s">
        <v>331</v>
      </c>
      <c r="EB22" s="181">
        <f>+EB18-EB20</f>
        <v>-968667.9499999995</v>
      </c>
      <c r="EC22" s="37"/>
      <c r="ED22" s="37"/>
      <c r="EE22" s="39"/>
      <c r="EF22" s="25"/>
      <c r="EG22" s="25"/>
      <c r="EH22" s="25"/>
      <c r="EI22" s="37"/>
      <c r="EJ22" s="37"/>
      <c r="EK22" s="39"/>
      <c r="EL22" s="25"/>
      <c r="EM22" s="25"/>
      <c r="EN22" s="25"/>
      <c r="EP22" s="37">
        <f t="shared" si="6"/>
        <v>8</v>
      </c>
      <c r="EQ22" s="39" t="s">
        <v>312</v>
      </c>
      <c r="ER22" s="62">
        <v>270628</v>
      </c>
      <c r="ES22" s="62">
        <v>283591</v>
      </c>
      <c r="ET22" s="508">
        <f t="shared" si="7"/>
        <v>12963</v>
      </c>
      <c r="EV22" s="37">
        <v>9</v>
      </c>
      <c r="EW22" s="249" t="s">
        <v>333</v>
      </c>
      <c r="EX22" s="25"/>
      <c r="EY22" s="25"/>
      <c r="EZ22" s="196">
        <f>+EY20+EY21</f>
        <v>1093117.4319</v>
      </c>
      <c r="FB22" s="37">
        <v>9</v>
      </c>
      <c r="FC22" s="25"/>
      <c r="FD22" s="25"/>
      <c r="FE22" s="25"/>
      <c r="FF22" s="41"/>
      <c r="FH22" s="37">
        <v>9</v>
      </c>
      <c r="FI22" s="214" t="s">
        <v>312</v>
      </c>
      <c r="FJ22" s="41">
        <v>17895</v>
      </c>
      <c r="FK22" s="41">
        <v>12293</v>
      </c>
      <c r="FL22" s="237">
        <f t="shared" si="1"/>
        <v>-5602</v>
      </c>
      <c r="FN22" s="37">
        <v>9</v>
      </c>
      <c r="FO22" s="39"/>
      <c r="FP22" s="293"/>
      <c r="FQ22" s="173"/>
      <c r="FS22" s="37">
        <v>10</v>
      </c>
      <c r="FT22" s="25" t="s">
        <v>296</v>
      </c>
      <c r="FU22" s="211"/>
      <c r="FV22" s="211"/>
      <c r="FW22" s="237">
        <f>+FW19</f>
        <v>15005651</v>
      </c>
      <c r="FY22" s="37">
        <v>9</v>
      </c>
      <c r="FZ22" s="87" t="s">
        <v>315</v>
      </c>
      <c r="GA22" s="87"/>
      <c r="GB22" s="260">
        <v>495729.56</v>
      </c>
      <c r="GC22" s="260">
        <v>10500628</v>
      </c>
      <c r="GD22" s="44">
        <f t="shared" si="4"/>
        <v>10996357.56</v>
      </c>
      <c r="GE22" s="37">
        <v>9</v>
      </c>
      <c r="GF22" s="306" t="s">
        <v>316</v>
      </c>
      <c r="GG22" s="307">
        <v>1800804.95</v>
      </c>
      <c r="GH22" s="308">
        <v>2034455.46</v>
      </c>
      <c r="GI22" s="226">
        <f t="shared" si="2"/>
        <v>233650.51</v>
      </c>
      <c r="GK22" s="497">
        <v>8</v>
      </c>
      <c r="GL22" s="530" t="s">
        <v>316</v>
      </c>
      <c r="GM22" s="531">
        <v>1800804.95</v>
      </c>
      <c r="GN22" s="515">
        <v>2034455.46</v>
      </c>
      <c r="GO22" s="532">
        <v>233650.51</v>
      </c>
      <c r="GQ22" s="37">
        <v>9</v>
      </c>
      <c r="GR22" s="180" t="s">
        <v>317</v>
      </c>
      <c r="GS22" s="376">
        <v>426600.75</v>
      </c>
      <c r="GT22" s="376">
        <v>426600.75</v>
      </c>
      <c r="GU22" s="508">
        <f>GT22-GS22</f>
        <v>0</v>
      </c>
      <c r="GW22" s="37">
        <v>9</v>
      </c>
      <c r="GX22" s="166" t="s">
        <v>318</v>
      </c>
      <c r="GY22" s="309"/>
      <c r="GZ22" s="309"/>
      <c r="HA22" s="310"/>
      <c r="HC22" s="37">
        <v>9</v>
      </c>
      <c r="HD22" s="39" t="s">
        <v>326</v>
      </c>
      <c r="HE22" s="44">
        <v>2306817.134976543</v>
      </c>
      <c r="HF22" s="44">
        <v>-76978.48779416726</v>
      </c>
      <c r="HG22" s="47">
        <f>-HF22*$HG$13</f>
        <v>26942.47072795854</v>
      </c>
      <c r="HH22" s="25"/>
      <c r="HI22" s="37">
        <v>9</v>
      </c>
      <c r="HJ22" s="25"/>
      <c r="HK22" s="239"/>
      <c r="HL22" s="239"/>
      <c r="HM22" s="310"/>
      <c r="HN22" s="41"/>
      <c r="HO22" s="37">
        <v>9</v>
      </c>
      <c r="HP22" s="490" t="s">
        <v>612</v>
      </c>
      <c r="HS22" s="15"/>
      <c r="HT22" s="37">
        <v>9</v>
      </c>
      <c r="HU22" s="490"/>
      <c r="HV22" s="25"/>
      <c r="HW22" s="25"/>
      <c r="HX22" s="41"/>
      <c r="HZ22" s="37">
        <v>9</v>
      </c>
      <c r="IA22" s="25"/>
      <c r="IB22" s="41"/>
      <c r="IC22" s="41"/>
      <c r="ID22" s="41"/>
      <c r="IE22" s="25"/>
    </row>
    <row r="23" spans="2:239" ht="15" customHeight="1" thickBot="1" thickTop="1">
      <c r="B23" s="160">
        <v>11</v>
      </c>
      <c r="C23" s="220">
        <v>39203</v>
      </c>
      <c r="D23" s="49">
        <v>1728115.486</v>
      </c>
      <c r="E23" s="221">
        <v>1730060.3880864084</v>
      </c>
      <c r="F23" s="150">
        <v>1944.9020864083432</v>
      </c>
      <c r="G23" s="150">
        <v>1815</v>
      </c>
      <c r="H23" s="25"/>
      <c r="J23" s="160">
        <v>10</v>
      </c>
      <c r="K23" s="25"/>
      <c r="L23" s="25"/>
      <c r="M23" s="297"/>
      <c r="N23" s="25"/>
      <c r="P23" s="37">
        <f t="shared" si="3"/>
        <v>9</v>
      </c>
      <c r="Q23" s="87" t="s">
        <v>322</v>
      </c>
      <c r="R23" s="312">
        <v>119309168.75000001</v>
      </c>
      <c r="S23" s="312">
        <v>180118092.992603</v>
      </c>
      <c r="T23" s="312">
        <v>60808924.24260299</v>
      </c>
      <c r="V23" s="37">
        <v>10</v>
      </c>
      <c r="W23" s="25"/>
      <c r="X23" s="25"/>
      <c r="Y23" s="196"/>
      <c r="AA23" s="37">
        <v>10</v>
      </c>
      <c r="AB23" s="180" t="s">
        <v>338</v>
      </c>
      <c r="AC23" s="324">
        <v>118172915.54</v>
      </c>
      <c r="AD23" s="208"/>
      <c r="AF23" s="37">
        <v>10</v>
      </c>
      <c r="AG23" s="202" t="s">
        <v>325</v>
      </c>
      <c r="AH23" s="165">
        <v>0</v>
      </c>
      <c r="AI23" s="165">
        <v>-2903000</v>
      </c>
      <c r="AJ23" s="201">
        <f>AI23-AH23</f>
        <v>-2903000</v>
      </c>
      <c r="AL23" s="497">
        <f t="shared" si="9"/>
        <v>10</v>
      </c>
      <c r="AM23" s="50"/>
      <c r="AN23" s="25"/>
      <c r="AO23" s="18"/>
      <c r="AP23" s="199"/>
      <c r="AR23" s="37">
        <f t="shared" si="8"/>
        <v>9</v>
      </c>
      <c r="AS23" s="289" t="s">
        <v>198</v>
      </c>
      <c r="AT23" s="274">
        <v>2880941.5</v>
      </c>
      <c r="AU23" s="274">
        <v>4983644.03914</v>
      </c>
      <c r="AV23" s="227">
        <v>2102702.53914</v>
      </c>
      <c r="AX23" s="37">
        <v>10</v>
      </c>
      <c r="AY23" s="289" t="s">
        <v>326</v>
      </c>
      <c r="AZ23" s="274"/>
      <c r="BA23" s="274">
        <v>106302.71016037039</v>
      </c>
      <c r="BB23" s="227">
        <v>106302.71016037039</v>
      </c>
      <c r="BC23" s="24"/>
      <c r="BD23" s="37">
        <v>10</v>
      </c>
      <c r="BE23" s="203" t="s">
        <v>233</v>
      </c>
      <c r="BF23" s="288"/>
      <c r="BG23" s="230" t="s">
        <v>327</v>
      </c>
      <c r="BH23" s="227">
        <v>0</v>
      </c>
      <c r="BJ23" s="37">
        <v>10</v>
      </c>
      <c r="BK23" s="54" t="s">
        <v>251</v>
      </c>
      <c r="BL23" s="226"/>
      <c r="BM23" s="226"/>
      <c r="BN23" s="226">
        <f>+BN21</f>
        <v>0</v>
      </c>
      <c r="BP23" s="37">
        <v>10</v>
      </c>
      <c r="BQ23" s="25"/>
      <c r="BR23" s="25"/>
      <c r="BS23" s="25"/>
      <c r="BU23" s="205"/>
      <c r="BW23" s="37">
        <v>10</v>
      </c>
      <c r="BX23" s="25"/>
      <c r="BY23" s="41"/>
      <c r="BZ23" s="41"/>
      <c r="CA23" s="41"/>
      <c r="CB23" s="502"/>
      <c r="CC23" s="41"/>
      <c r="CD23" s="41"/>
      <c r="CF23" s="37">
        <v>10</v>
      </c>
      <c r="CG23" s="25" t="s">
        <v>342</v>
      </c>
      <c r="CH23" s="196">
        <v>476350</v>
      </c>
      <c r="CI23" s="196">
        <v>492926.98</v>
      </c>
      <c r="CJ23" s="215">
        <f t="shared" si="5"/>
        <v>16576.97999999998</v>
      </c>
      <c r="CK23" s="37"/>
      <c r="CL23" s="37"/>
      <c r="CM23" s="173"/>
      <c r="CN23" s="173" t="s">
        <v>0</v>
      </c>
      <c r="CO23" s="173"/>
      <c r="CP23" s="173"/>
      <c r="CQ23" s="173"/>
      <c r="CS23" s="37">
        <v>10</v>
      </c>
      <c r="CT23" s="25"/>
      <c r="CU23" s="47"/>
      <c r="CV23" s="237"/>
      <c r="CW23" s="214"/>
      <c r="CX23" s="214"/>
      <c r="CY23" s="39"/>
      <c r="CZ23" s="245"/>
      <c r="DA23" s="245"/>
      <c r="DB23" s="245"/>
      <c r="DD23" s="37">
        <v>10</v>
      </c>
      <c r="DE23" s="39" t="s">
        <v>217</v>
      </c>
      <c r="DF23" s="293"/>
      <c r="DG23" s="215"/>
      <c r="DH23" s="273">
        <f>-DH20-DH22</f>
        <v>-44101.17052249998</v>
      </c>
      <c r="DI23" s="25"/>
      <c r="DJ23" s="25"/>
      <c r="DK23" s="25"/>
      <c r="DL23" s="25"/>
      <c r="DM23" s="25"/>
      <c r="DN23" s="37"/>
      <c r="DO23" s="37"/>
      <c r="DP23" s="208"/>
      <c r="DQ23" s="84"/>
      <c r="DR23" s="84"/>
      <c r="DS23" s="25"/>
      <c r="DU23" s="37">
        <v>10</v>
      </c>
      <c r="DV23" s="39" t="s">
        <v>251</v>
      </c>
      <c r="DW23" s="268">
        <v>-251888</v>
      </c>
      <c r="DX23" s="281">
        <f>+DW23</f>
        <v>-251888</v>
      </c>
      <c r="DZ23" s="160">
        <v>10</v>
      </c>
      <c r="EA23" s="25"/>
      <c r="EB23" s="215"/>
      <c r="EC23" s="214"/>
      <c r="ED23" s="214"/>
      <c r="EE23" s="25"/>
      <c r="EF23" s="215"/>
      <c r="EG23" s="215"/>
      <c r="EH23" s="215"/>
      <c r="EI23" s="214"/>
      <c r="EJ23" s="214"/>
      <c r="EK23" s="215"/>
      <c r="EL23" s="215"/>
      <c r="EM23" s="215"/>
      <c r="EN23" s="215"/>
      <c r="EP23" s="37">
        <f t="shared" si="6"/>
        <v>9</v>
      </c>
      <c r="EQ23" s="39" t="s">
        <v>332</v>
      </c>
      <c r="ER23" s="82">
        <v>18491934</v>
      </c>
      <c r="ES23" s="82">
        <v>19406216</v>
      </c>
      <c r="ET23" s="509">
        <f t="shared" si="7"/>
        <v>914282</v>
      </c>
      <c r="EV23" s="37">
        <v>10</v>
      </c>
      <c r="EW23" s="206"/>
      <c r="EX23" s="25"/>
      <c r="EY23" s="25"/>
      <c r="EZ23" s="196"/>
      <c r="FB23" s="37">
        <v>10</v>
      </c>
      <c r="FC23" s="39" t="s">
        <v>249</v>
      </c>
      <c r="FD23" s="293">
        <v>0.35</v>
      </c>
      <c r="FE23" s="25"/>
      <c r="FF23" s="62">
        <f>-FF21*FD23</f>
        <v>-530768.378</v>
      </c>
      <c r="FH23" s="37">
        <v>10</v>
      </c>
      <c r="FI23" s="214" t="s">
        <v>332</v>
      </c>
      <c r="FJ23" s="41">
        <v>1223027</v>
      </c>
      <c r="FK23" s="41">
        <v>840252</v>
      </c>
      <c r="FL23" s="44">
        <f t="shared" si="1"/>
        <v>-382775</v>
      </c>
      <c r="FN23" s="37">
        <v>10</v>
      </c>
      <c r="FO23" s="39" t="s">
        <v>345</v>
      </c>
      <c r="FP23" s="59">
        <v>0.0675</v>
      </c>
      <c r="FQ23" s="237">
        <f>+FQ21*FP23</f>
        <v>546902.1973569329</v>
      </c>
      <c r="FS23" s="37">
        <v>11</v>
      </c>
      <c r="FT23" s="25"/>
      <c r="FU23" s="237"/>
      <c r="FV23" s="237"/>
      <c r="FW23" s="237"/>
      <c r="FY23" s="37">
        <v>10</v>
      </c>
      <c r="FZ23" s="320" t="s">
        <v>334</v>
      </c>
      <c r="GA23" s="320"/>
      <c r="GB23" s="198">
        <f>SUM(GB17:GB22)</f>
        <v>1168227.35</v>
      </c>
      <c r="GC23" s="198">
        <f>SUM(GC17:GC22)</f>
        <v>46755899.26</v>
      </c>
      <c r="GD23" s="198">
        <f>SUM(GD17:GD22)</f>
        <v>47924126.61</v>
      </c>
      <c r="GE23" s="37">
        <v>10</v>
      </c>
      <c r="GF23" s="25" t="s">
        <v>335</v>
      </c>
      <c r="GG23" s="321">
        <f>SUM(GG16:GG22)</f>
        <v>9962368.94</v>
      </c>
      <c r="GH23" s="321">
        <f>SUM(GH16:GH22)</f>
        <v>12481110.182071015</v>
      </c>
      <c r="GI23" s="321">
        <f>SUM(GI16:GI22)</f>
        <v>2518741.242071014</v>
      </c>
      <c r="GK23" s="497">
        <v>9</v>
      </c>
      <c r="GL23" s="490" t="s">
        <v>335</v>
      </c>
      <c r="GM23" s="533">
        <v>9962368.94</v>
      </c>
      <c r="GN23" s="533">
        <v>12481110.182071015</v>
      </c>
      <c r="GO23" s="533">
        <v>2518741.242071014</v>
      </c>
      <c r="GQ23" s="37">
        <v>10</v>
      </c>
      <c r="GR23" s="180" t="s">
        <v>336</v>
      </c>
      <c r="GS23" s="376">
        <v>58728.186375000005</v>
      </c>
      <c r="GT23" s="376"/>
      <c r="GU23" s="509">
        <f>GT23-GS23</f>
        <v>-58728.186375000005</v>
      </c>
      <c r="GW23" s="37">
        <v>10</v>
      </c>
      <c r="GX23" s="202" t="s">
        <v>337</v>
      </c>
      <c r="GY23" s="322">
        <v>82580</v>
      </c>
      <c r="GZ23" s="322">
        <v>0</v>
      </c>
      <c r="HA23" s="227">
        <v>-82580</v>
      </c>
      <c r="HC23" s="37">
        <v>10</v>
      </c>
      <c r="HD23" s="39" t="s">
        <v>347</v>
      </c>
      <c r="HE23" s="269">
        <f>+HE21+HE22</f>
        <v>5033069.056183932</v>
      </c>
      <c r="HF23" s="269">
        <f>+HF21+HF22</f>
        <v>-167953.51440485788</v>
      </c>
      <c r="HG23" s="269">
        <f>+HG21+HG22</f>
        <v>58783.730041700255</v>
      </c>
      <c r="HH23" s="25"/>
      <c r="HI23" s="37">
        <v>10</v>
      </c>
      <c r="HJ23" s="25"/>
      <c r="HK23" s="239"/>
      <c r="HL23" s="239"/>
      <c r="HM23" s="310"/>
      <c r="HN23" s="41"/>
      <c r="HO23" s="37">
        <v>10</v>
      </c>
      <c r="HP23" s="490" t="s">
        <v>609</v>
      </c>
      <c r="HS23" s="493">
        <v>-273931</v>
      </c>
      <c r="HT23" s="37">
        <v>10</v>
      </c>
      <c r="HU23" s="490" t="s">
        <v>604</v>
      </c>
      <c r="HV23" s="25"/>
      <c r="HW23" s="25"/>
      <c r="HX23" s="41"/>
      <c r="HZ23" s="37">
        <v>10</v>
      </c>
      <c r="IA23" s="25"/>
      <c r="IB23" s="41"/>
      <c r="IC23" s="41"/>
      <c r="ID23" s="41"/>
      <c r="IE23" s="25"/>
    </row>
    <row r="24" spans="2:239" ht="15" customHeight="1" thickTop="1">
      <c r="B24" s="160">
        <v>12</v>
      </c>
      <c r="C24" s="220">
        <v>39234</v>
      </c>
      <c r="D24" s="49">
        <v>1630302.784</v>
      </c>
      <c r="E24" s="41">
        <v>1634295.150612578</v>
      </c>
      <c r="F24" s="41">
        <v>3992.3666125780437</v>
      </c>
      <c r="G24" s="41">
        <v>3725</v>
      </c>
      <c r="H24" s="25"/>
      <c r="J24" s="160">
        <v>11</v>
      </c>
      <c r="K24" s="194" t="s">
        <v>348</v>
      </c>
      <c r="L24" s="25"/>
      <c r="M24" s="156"/>
      <c r="N24" s="25"/>
      <c r="P24" s="37">
        <f t="shared" si="3"/>
        <v>10</v>
      </c>
      <c r="Q24" s="87"/>
      <c r="R24" s="323"/>
      <c r="S24" s="323"/>
      <c r="T24" s="323"/>
      <c r="V24" s="37">
        <v>11</v>
      </c>
      <c r="W24" s="25" t="s">
        <v>350</v>
      </c>
      <c r="X24" s="25"/>
      <c r="Y24" s="196"/>
      <c r="AA24" s="37">
        <v>11</v>
      </c>
      <c r="AB24" s="180" t="s">
        <v>351</v>
      </c>
      <c r="AC24" s="271"/>
      <c r="AD24" s="208"/>
      <c r="AF24" s="37">
        <v>11</v>
      </c>
      <c r="AG24" s="202" t="s">
        <v>211</v>
      </c>
      <c r="AH24" s="241">
        <v>0</v>
      </c>
      <c r="AI24" s="241">
        <v>725750</v>
      </c>
      <c r="AJ24" s="495">
        <f>AI24-AH24</f>
        <v>725750</v>
      </c>
      <c r="AL24" s="497">
        <f t="shared" si="9"/>
        <v>11</v>
      </c>
      <c r="AM24" s="25" t="s">
        <v>198</v>
      </c>
      <c r="AN24" s="199">
        <v>10970072</v>
      </c>
      <c r="AO24" s="199">
        <v>14342059</v>
      </c>
      <c r="AP24" s="199">
        <v>3371987</v>
      </c>
      <c r="AR24" s="37">
        <f t="shared" si="8"/>
        <v>10</v>
      </c>
      <c r="AS24" s="289" t="s">
        <v>339</v>
      </c>
      <c r="AT24" s="274">
        <v>-2880941.5</v>
      </c>
      <c r="AU24" s="274">
        <v>-3212560.6654676255</v>
      </c>
      <c r="AV24" s="227">
        <v>-331619.1654676255</v>
      </c>
      <c r="AX24" s="37">
        <v>11</v>
      </c>
      <c r="AY24" s="289" t="s">
        <v>17</v>
      </c>
      <c r="AZ24" s="325"/>
      <c r="BA24" s="325">
        <v>543257.141640544</v>
      </c>
      <c r="BB24" s="259">
        <v>543257.141640544</v>
      </c>
      <c r="BC24" s="24"/>
      <c r="BD24" s="37">
        <v>11</v>
      </c>
      <c r="BE24" s="203" t="s">
        <v>340</v>
      </c>
      <c r="BF24" s="326">
        <v>0</v>
      </c>
      <c r="BG24" s="326">
        <f>SUM(BG21:BG23)</f>
        <v>11191647</v>
      </c>
      <c r="BH24" s="326">
        <f>SUM(BH21:BH23)</f>
        <v>11191647</v>
      </c>
      <c r="BJ24" s="37">
        <v>11</v>
      </c>
      <c r="BK24" s="215"/>
      <c r="BL24" s="211"/>
      <c r="BM24" s="211"/>
      <c r="BN24" s="163"/>
      <c r="BP24" s="37">
        <v>11</v>
      </c>
      <c r="BQ24" s="327" t="s">
        <v>341</v>
      </c>
      <c r="BR24" s="228"/>
      <c r="BS24" s="328"/>
      <c r="BU24" s="205"/>
      <c r="BW24" s="37">
        <v>11</v>
      </c>
      <c r="BX24" s="39" t="s">
        <v>353</v>
      </c>
      <c r="BY24" s="41"/>
      <c r="BZ24" s="41"/>
      <c r="CA24" s="331"/>
      <c r="CB24" s="14"/>
      <c r="CC24" s="41">
        <v>5593869.27</v>
      </c>
      <c r="CD24" s="41"/>
      <c r="CF24" s="37">
        <v>11</v>
      </c>
      <c r="CG24" s="25" t="s">
        <v>354</v>
      </c>
      <c r="CH24" s="196">
        <v>29854650</v>
      </c>
      <c r="CI24" s="196">
        <v>30887342.9352</v>
      </c>
      <c r="CJ24" s="215">
        <f t="shared" si="5"/>
        <v>1032692.9351999983</v>
      </c>
      <c r="CK24" s="37"/>
      <c r="CL24" s="37"/>
      <c r="CM24" s="25"/>
      <c r="CN24" s="25"/>
      <c r="CO24" s="25"/>
      <c r="CP24" s="25"/>
      <c r="CQ24" s="92"/>
      <c r="CS24" s="37">
        <v>11</v>
      </c>
      <c r="CT24" s="39" t="s">
        <v>249</v>
      </c>
      <c r="CU24" s="224">
        <v>0.35</v>
      </c>
      <c r="CV24" s="84">
        <f>-CV22*CU24</f>
        <v>244754.65</v>
      </c>
      <c r="CW24" s="37"/>
      <c r="CX24" s="37"/>
      <c r="CY24" s="39"/>
      <c r="CZ24" s="245"/>
      <c r="DA24" s="245"/>
      <c r="DB24" s="245"/>
      <c r="DC24" s="214"/>
      <c r="DD24" s="214"/>
      <c r="DE24" s="25"/>
      <c r="DF24" s="25"/>
      <c r="DG24" s="25"/>
      <c r="DH24" s="332"/>
      <c r="DI24" s="25"/>
      <c r="DJ24" s="25"/>
      <c r="DK24" s="25"/>
      <c r="DL24" s="25"/>
      <c r="DM24" s="25"/>
      <c r="DN24" s="214"/>
      <c r="DO24" s="214"/>
      <c r="DP24" s="208"/>
      <c r="DQ24" s="84"/>
      <c r="DR24" s="84"/>
      <c r="DS24" s="84"/>
      <c r="DU24" s="37">
        <v>11</v>
      </c>
      <c r="DV24" s="39"/>
      <c r="DW24" s="25"/>
      <c r="DX24" s="333"/>
      <c r="DZ24" s="160">
        <v>11</v>
      </c>
      <c r="EA24" s="25" t="s">
        <v>355</v>
      </c>
      <c r="EB24" s="211">
        <f>-EB22*0.35</f>
        <v>339033.7824999998</v>
      </c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P24" s="37">
        <f t="shared" si="6"/>
        <v>10</v>
      </c>
      <c r="EQ24" s="39" t="s">
        <v>343</v>
      </c>
      <c r="ER24" s="62">
        <v>62341957</v>
      </c>
      <c r="ES24" s="62">
        <v>66491283</v>
      </c>
      <c r="ET24" s="508">
        <f t="shared" si="7"/>
        <v>4149326</v>
      </c>
      <c r="EV24" s="37">
        <v>11</v>
      </c>
      <c r="EW24" s="184" t="s">
        <v>356</v>
      </c>
      <c r="EX24" s="37"/>
      <c r="EY24" s="37"/>
      <c r="EZ24" s="196"/>
      <c r="FB24" s="37">
        <v>11</v>
      </c>
      <c r="FC24" s="25"/>
      <c r="FD24" s="25"/>
      <c r="FE24" s="25"/>
      <c r="FF24" s="269"/>
      <c r="FH24" s="37">
        <v>11</v>
      </c>
      <c r="FI24" s="206" t="s">
        <v>344</v>
      </c>
      <c r="FJ24" s="55">
        <f>SUM(FJ16:FJ23)</f>
        <v>4123212</v>
      </c>
      <c r="FK24" s="55">
        <f>SUM(FK16:FK23)</f>
        <v>2878857</v>
      </c>
      <c r="FL24" s="55">
        <f>SUM(FL16:FL23)</f>
        <v>-1244355</v>
      </c>
      <c r="FN24" s="37">
        <v>11</v>
      </c>
      <c r="FO24" s="39" t="s">
        <v>357</v>
      </c>
      <c r="FP24" s="25"/>
      <c r="FQ24" s="237">
        <v>313000</v>
      </c>
      <c r="FS24" s="37">
        <v>12</v>
      </c>
      <c r="FT24" s="25" t="s">
        <v>249</v>
      </c>
      <c r="FU24" s="47"/>
      <c r="FV24" s="292">
        <v>0.35</v>
      </c>
      <c r="FW24" s="84">
        <f>-FW22*FV24</f>
        <v>-5251977.85</v>
      </c>
      <c r="FY24" s="37">
        <v>11</v>
      </c>
      <c r="FZ24" s="25"/>
      <c r="GA24" s="25"/>
      <c r="GB24" s="41"/>
      <c r="GC24" s="41"/>
      <c r="GD24" s="41"/>
      <c r="GE24" s="37">
        <v>11</v>
      </c>
      <c r="GF24" s="25"/>
      <c r="GG24" s="25"/>
      <c r="GH24" s="25"/>
      <c r="GI24" s="25"/>
      <c r="GK24" s="497">
        <v>10</v>
      </c>
      <c r="GL24" s="490"/>
      <c r="GM24" s="490"/>
      <c r="GN24" s="490"/>
      <c r="GO24" s="490"/>
      <c r="GQ24" s="37">
        <v>11</v>
      </c>
      <c r="GR24" s="180" t="s">
        <v>346</v>
      </c>
      <c r="GS24" s="512">
        <f>GS22+GS23</f>
        <v>485328.936375</v>
      </c>
      <c r="GT24" s="512">
        <f>GT22+GT23</f>
        <v>426600.75</v>
      </c>
      <c r="GU24" s="512">
        <f>GU22+GU23</f>
        <v>-58728.186375000005</v>
      </c>
      <c r="GW24" s="37">
        <v>11</v>
      </c>
      <c r="GX24" s="202" t="s">
        <v>198</v>
      </c>
      <c r="GY24" s="322">
        <v>34935.7</v>
      </c>
      <c r="GZ24" s="322">
        <v>1350957</v>
      </c>
      <c r="HA24" s="227">
        <v>1316021.3</v>
      </c>
      <c r="HC24" s="37">
        <v>11</v>
      </c>
      <c r="HD24" s="39"/>
      <c r="HE24" s="269"/>
      <c r="HF24" s="269"/>
      <c r="HG24" s="269"/>
      <c r="HH24" s="25"/>
      <c r="HI24" s="37">
        <v>11</v>
      </c>
      <c r="HJ24" s="490" t="s">
        <v>585</v>
      </c>
      <c r="HK24" s="490">
        <v>0.00350248</v>
      </c>
      <c r="HM24" s="493">
        <f>HM19*HK24</f>
        <v>374.82139968</v>
      </c>
      <c r="HN24" s="41"/>
      <c r="HO24" s="37">
        <v>11</v>
      </c>
      <c r="HP24" s="490"/>
      <c r="HS24" s="493"/>
      <c r="HT24" s="37">
        <v>11</v>
      </c>
      <c r="HU24" s="490"/>
      <c r="HV24" s="25"/>
      <c r="HW24" s="25"/>
      <c r="HX24" s="41"/>
      <c r="HZ24" s="37">
        <v>11</v>
      </c>
      <c r="IA24" s="25" t="s">
        <v>526</v>
      </c>
      <c r="IB24" s="41"/>
      <c r="IC24" s="41"/>
      <c r="ID24" s="41"/>
      <c r="IE24" s="25"/>
    </row>
    <row r="25" spans="2:239" ht="15" customHeight="1" thickBot="1">
      <c r="B25" s="160">
        <v>13</v>
      </c>
      <c r="C25" s="220">
        <v>39264</v>
      </c>
      <c r="D25" s="49">
        <v>1721997.588</v>
      </c>
      <c r="E25" s="221">
        <v>1703412.5820784585</v>
      </c>
      <c r="F25" s="150">
        <v>-18585.00592154148</v>
      </c>
      <c r="G25" s="150">
        <v>-17340</v>
      </c>
      <c r="H25" s="25"/>
      <c r="J25" s="160">
        <v>12</v>
      </c>
      <c r="K25" s="246" t="s">
        <v>362</v>
      </c>
      <c r="L25" s="25"/>
      <c r="M25" s="41">
        <v>-422954</v>
      </c>
      <c r="N25" s="25"/>
      <c r="P25" s="37">
        <f t="shared" si="3"/>
        <v>11</v>
      </c>
      <c r="Q25" s="87" t="s">
        <v>349</v>
      </c>
      <c r="R25" s="84">
        <v>990181182.19</v>
      </c>
      <c r="S25" s="81">
        <v>749834601</v>
      </c>
      <c r="T25" s="329">
        <f>+S25-R25</f>
        <v>-240346581.19000006</v>
      </c>
      <c r="V25" s="37">
        <v>12</v>
      </c>
      <c r="W25" s="39" t="s">
        <v>231</v>
      </c>
      <c r="X25" s="51">
        <v>-5105994.145963246</v>
      </c>
      <c r="Y25" s="196"/>
      <c r="AA25" s="37">
        <v>12</v>
      </c>
      <c r="AB25" s="180" t="s">
        <v>364</v>
      </c>
      <c r="AC25" s="198">
        <v>2105622.98</v>
      </c>
      <c r="AD25" s="208"/>
      <c r="AF25" s="37">
        <v>12</v>
      </c>
      <c r="AG25" s="202" t="s">
        <v>352</v>
      </c>
      <c r="AH25" s="258">
        <v>0</v>
      </c>
      <c r="AI25" s="258">
        <v>736776.4</v>
      </c>
      <c r="AJ25" s="494">
        <f>AI25-AH25</f>
        <v>736776.4</v>
      </c>
      <c r="AL25" s="497">
        <f t="shared" si="9"/>
        <v>12</v>
      </c>
      <c r="AM25" s="25"/>
      <c r="AN25" s="25"/>
      <c r="AO25" s="25"/>
      <c r="AP25" s="65"/>
      <c r="AR25" s="37">
        <f t="shared" si="8"/>
        <v>11</v>
      </c>
      <c r="AS25" s="289" t="s">
        <v>326</v>
      </c>
      <c r="AT25" s="274">
        <v>78101</v>
      </c>
      <c r="AU25" s="274">
        <v>147150</v>
      </c>
      <c r="AV25" s="227">
        <v>69049</v>
      </c>
      <c r="AX25" s="37">
        <v>12</v>
      </c>
      <c r="AY25" s="243" t="s">
        <v>307</v>
      </c>
      <c r="AZ25" s="330">
        <v>0</v>
      </c>
      <c r="BA25" s="330">
        <f>SUM(BA22:BA24)</f>
        <v>2370292.2661269144</v>
      </c>
      <c r="BB25" s="299">
        <f>SUM(BB22:BB24)</f>
        <v>2370292.2661269144</v>
      </c>
      <c r="BC25" s="24"/>
      <c r="BD25" s="37">
        <v>12</v>
      </c>
      <c r="BE25" s="203"/>
      <c r="BF25" s="326"/>
      <c r="BG25" s="326"/>
      <c r="BH25" s="326"/>
      <c r="BJ25" s="37">
        <v>12</v>
      </c>
      <c r="BK25" s="39" t="s">
        <v>289</v>
      </c>
      <c r="BL25" s="334"/>
      <c r="BM25" s="334">
        <v>0.35</v>
      </c>
      <c r="BN25" s="82">
        <f>-BN23*BM25</f>
        <v>0</v>
      </c>
      <c r="BP25" s="37">
        <v>12</v>
      </c>
      <c r="BQ25" s="25" t="s">
        <v>15</v>
      </c>
      <c r="BR25" s="25"/>
      <c r="BS25" s="328">
        <v>0.003502428</v>
      </c>
      <c r="BU25" s="205">
        <v>-61500.47667830796</v>
      </c>
      <c r="BW25" s="37">
        <v>12</v>
      </c>
      <c r="BX25" s="318" t="s">
        <v>251</v>
      </c>
      <c r="BY25" s="41"/>
      <c r="BZ25" s="41"/>
      <c r="CA25" s="41"/>
      <c r="CB25" s="41"/>
      <c r="CC25" s="269"/>
      <c r="CD25" s="40">
        <f>CC22-CC24</f>
        <v>812156.291889309</v>
      </c>
      <c r="CF25" s="37">
        <v>12</v>
      </c>
      <c r="CG25" s="25" t="s">
        <v>367</v>
      </c>
      <c r="CH25" s="196">
        <v>-286923</v>
      </c>
      <c r="CI25" s="196"/>
      <c r="CJ25" s="215">
        <f t="shared" si="5"/>
        <v>286923</v>
      </c>
      <c r="CK25" s="37"/>
      <c r="CL25" s="37"/>
      <c r="CM25" s="25"/>
      <c r="CN25" s="25"/>
      <c r="CO25" s="25"/>
      <c r="CP25" s="25"/>
      <c r="CQ25" s="92"/>
      <c r="CS25" s="37">
        <v>12</v>
      </c>
      <c r="CT25" s="39" t="s">
        <v>287</v>
      </c>
      <c r="CU25" s="314"/>
      <c r="CV25" s="273">
        <f>-(+CV22+CV24)</f>
        <v>454544.35</v>
      </c>
      <c r="CW25" s="37"/>
      <c r="CX25" s="37"/>
      <c r="CY25" s="39"/>
      <c r="CZ25" s="245"/>
      <c r="DA25" s="245"/>
      <c r="DB25" s="245"/>
      <c r="DC25" s="25"/>
      <c r="DD25" s="25"/>
      <c r="DE25" s="25"/>
      <c r="DF25" s="25"/>
      <c r="DG25" s="25"/>
      <c r="DH25" s="332"/>
      <c r="DI25" s="25"/>
      <c r="DJ25" s="25"/>
      <c r="DK25" s="25"/>
      <c r="DL25" s="25"/>
      <c r="DM25" s="25"/>
      <c r="DN25" s="37"/>
      <c r="DO25" s="37"/>
      <c r="DP25" s="208"/>
      <c r="DQ25" s="84"/>
      <c r="DR25" s="84"/>
      <c r="DS25" s="84"/>
      <c r="DU25" s="37">
        <v>12</v>
      </c>
      <c r="DV25" s="338"/>
      <c r="DW25" s="25"/>
      <c r="DX25" s="250"/>
      <c r="DZ25" s="160">
        <v>12</v>
      </c>
      <c r="EA25" s="25"/>
      <c r="EB25" s="297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P25" s="37">
        <f t="shared" si="6"/>
        <v>11</v>
      </c>
      <c r="EQ25" s="25"/>
      <c r="ER25" s="62"/>
      <c r="ES25" s="62"/>
      <c r="ET25" s="62"/>
      <c r="EV25" s="37">
        <v>12</v>
      </c>
      <c r="EW25" s="214" t="s">
        <v>369</v>
      </c>
      <c r="EX25" s="37"/>
      <c r="EY25" s="196">
        <v>805316</v>
      </c>
      <c r="EZ25" s="25"/>
      <c r="FB25" s="37">
        <v>12</v>
      </c>
      <c r="FC25" s="39" t="s">
        <v>287</v>
      </c>
      <c r="FD25" s="39"/>
      <c r="FE25" s="25"/>
      <c r="FF25" s="291">
        <f>-FF21-FF23</f>
        <v>-985712.702</v>
      </c>
      <c r="FH25" s="37">
        <v>12</v>
      </c>
      <c r="FI25" s="50"/>
      <c r="FJ25" s="40"/>
      <c r="FK25" s="40"/>
      <c r="FL25" s="188"/>
      <c r="FN25" s="37">
        <v>12</v>
      </c>
      <c r="FO25" s="25"/>
      <c r="FP25" s="25"/>
      <c r="FQ25" s="237">
        <v>0</v>
      </c>
      <c r="FS25" s="37">
        <v>13</v>
      </c>
      <c r="FT25" s="25"/>
      <c r="FU25" s="59"/>
      <c r="FV25" s="59"/>
      <c r="FW25" s="237"/>
      <c r="FY25" s="37">
        <v>12</v>
      </c>
      <c r="FZ25" s="25" t="s">
        <v>359</v>
      </c>
      <c r="GA25" s="25"/>
      <c r="GB25" s="252">
        <v>194704.52</v>
      </c>
      <c r="GC25" s="252">
        <v>7792649.896666667</v>
      </c>
      <c r="GD25" s="237">
        <f>GD23/6</f>
        <v>7987354.435</v>
      </c>
      <c r="GE25" s="37">
        <v>12</v>
      </c>
      <c r="GF25" s="25" t="s">
        <v>360</v>
      </c>
      <c r="GG25" s="25"/>
      <c r="GH25" s="334">
        <v>0.35</v>
      </c>
      <c r="GI25" s="252">
        <f>-GI23*GH25</f>
        <v>-881559.4347248548</v>
      </c>
      <c r="GK25" s="497">
        <v>11</v>
      </c>
      <c r="GL25" s="490" t="s">
        <v>360</v>
      </c>
      <c r="GM25" s="490"/>
      <c r="GN25" s="534">
        <v>0.35</v>
      </c>
      <c r="GO25" s="535">
        <v>-881559.4347248548</v>
      </c>
      <c r="GQ25" s="37">
        <v>12</v>
      </c>
      <c r="GR25" s="180"/>
      <c r="GS25" s="513"/>
      <c r="GT25" s="513"/>
      <c r="GU25" s="513"/>
      <c r="GW25" s="37">
        <v>12</v>
      </c>
      <c r="GX25" s="202" t="s">
        <v>326</v>
      </c>
      <c r="GY25" s="335">
        <v>1935.51</v>
      </c>
      <c r="GZ25" s="335">
        <v>14113</v>
      </c>
      <c r="HA25" s="259">
        <v>12177.49</v>
      </c>
      <c r="HC25" s="37">
        <v>12</v>
      </c>
      <c r="HD25" s="39" t="s">
        <v>373</v>
      </c>
      <c r="HE25" s="25"/>
      <c r="HF25" s="25"/>
      <c r="HG25" s="25"/>
      <c r="HH25" s="25"/>
      <c r="HI25" s="37">
        <v>12</v>
      </c>
      <c r="HK25" s="491"/>
      <c r="HM25" s="493"/>
      <c r="HN25" s="41"/>
      <c r="HO25" s="37">
        <v>12</v>
      </c>
      <c r="HP25" s="490"/>
      <c r="HS25" s="15"/>
      <c r="HT25" s="37">
        <v>12</v>
      </c>
      <c r="HU25" s="490"/>
      <c r="HV25" s="25"/>
      <c r="HW25" s="25"/>
      <c r="HX25" s="41"/>
      <c r="HZ25" s="37">
        <v>12</v>
      </c>
      <c r="IA25" s="25" t="s">
        <v>526</v>
      </c>
      <c r="IB25" s="41"/>
      <c r="IC25" s="41"/>
      <c r="ID25" s="41"/>
      <c r="IE25" s="25"/>
    </row>
    <row r="26" spans="2:239" ht="15" customHeight="1" thickBot="1" thickTop="1">
      <c r="B26" s="160">
        <v>14</v>
      </c>
      <c r="C26" s="220">
        <v>39295</v>
      </c>
      <c r="D26" s="49">
        <v>1694124.22</v>
      </c>
      <c r="E26" s="221">
        <v>1701516.058497668</v>
      </c>
      <c r="F26" s="150">
        <v>7391.838497668039</v>
      </c>
      <c r="G26" s="150">
        <v>6897</v>
      </c>
      <c r="H26" s="25"/>
      <c r="J26" s="160">
        <v>13</v>
      </c>
      <c r="K26" s="311" t="s">
        <v>374</v>
      </c>
      <c r="L26" s="25"/>
      <c r="M26" s="269">
        <v>-422954</v>
      </c>
      <c r="N26" s="25"/>
      <c r="P26" s="37">
        <f t="shared" si="3"/>
        <v>12</v>
      </c>
      <c r="Q26" s="87" t="s">
        <v>363</v>
      </c>
      <c r="R26" s="84"/>
      <c r="S26" s="81">
        <v>285295</v>
      </c>
      <c r="T26" s="329">
        <f>+S26-R26</f>
        <v>285295</v>
      </c>
      <c r="V26" s="37">
        <v>13</v>
      </c>
      <c r="W26" s="25" t="s">
        <v>263</v>
      </c>
      <c r="X26" s="62">
        <v>130274335.6455</v>
      </c>
      <c r="Y26" s="196"/>
      <c r="AA26" s="37">
        <v>13</v>
      </c>
      <c r="AB26" s="180" t="s">
        <v>376</v>
      </c>
      <c r="AC26" s="198"/>
      <c r="AD26" s="208"/>
      <c r="AF26" s="37">
        <v>13</v>
      </c>
      <c r="AG26" s="243" t="s">
        <v>365</v>
      </c>
      <c r="AH26" s="165">
        <v>0</v>
      </c>
      <c r="AI26" s="165">
        <f>SUM(AI23:AI25)</f>
        <v>-1440473.6</v>
      </c>
      <c r="AJ26" s="201">
        <f>AI26-AH26</f>
        <v>-1440473.6</v>
      </c>
      <c r="AL26" s="497">
        <f t="shared" si="9"/>
        <v>13</v>
      </c>
      <c r="AM26" s="54" t="s">
        <v>251</v>
      </c>
      <c r="AN26" s="226"/>
      <c r="AO26" s="226"/>
      <c r="AP26" s="226">
        <v>3371987</v>
      </c>
      <c r="AR26" s="37">
        <f t="shared" si="8"/>
        <v>12</v>
      </c>
      <c r="AS26" s="289" t="s">
        <v>17</v>
      </c>
      <c r="AT26" s="325">
        <v>1142289</v>
      </c>
      <c r="AU26" s="325">
        <v>891929</v>
      </c>
      <c r="AV26" s="259">
        <v>-250360</v>
      </c>
      <c r="AX26" s="37">
        <v>13</v>
      </c>
      <c r="AY26" s="25"/>
      <c r="AZ26" s="297"/>
      <c r="BA26" s="297"/>
      <c r="BB26" s="65"/>
      <c r="BC26" s="24"/>
      <c r="BD26" s="37">
        <v>13</v>
      </c>
      <c r="BE26" s="167" t="s">
        <v>366</v>
      </c>
      <c r="BF26" s="336">
        <v>0</v>
      </c>
      <c r="BG26" s="336">
        <v>15270981.666666668</v>
      </c>
      <c r="BH26" s="336">
        <f>+BH19+BH24</f>
        <v>15270981.666666668</v>
      </c>
      <c r="BJ26" s="37">
        <v>13</v>
      </c>
      <c r="BK26" s="39" t="s">
        <v>217</v>
      </c>
      <c r="BL26" s="156"/>
      <c r="BM26" s="156"/>
      <c r="BN26" s="321">
        <f>-BN23-BN25</f>
        <v>0</v>
      </c>
      <c r="BP26" s="37">
        <v>13</v>
      </c>
      <c r="BQ26" s="25" t="s">
        <v>201</v>
      </c>
      <c r="BR26" s="25"/>
      <c r="BS26" s="337">
        <v>0.002</v>
      </c>
      <c r="BU26" s="205">
        <v>-35118.76714</v>
      </c>
      <c r="BW26" s="37">
        <v>13</v>
      </c>
      <c r="BX26" s="340"/>
      <c r="BY26" s="41"/>
      <c r="BZ26" s="41"/>
      <c r="CA26" s="41"/>
      <c r="CB26" s="41"/>
      <c r="CC26" s="41"/>
      <c r="CD26" s="41"/>
      <c r="CF26" s="497">
        <v>13</v>
      </c>
      <c r="CG26" s="25" t="s">
        <v>378</v>
      </c>
      <c r="CH26" s="196">
        <v>56346.586705</v>
      </c>
      <c r="CI26" s="341">
        <v>0</v>
      </c>
      <c r="CJ26" s="215">
        <f t="shared" si="5"/>
        <v>-56346.586705</v>
      </c>
      <c r="CK26" s="37"/>
      <c r="CL26" s="37"/>
      <c r="CM26" s="25"/>
      <c r="CN26" s="25"/>
      <c r="CO26" s="25"/>
      <c r="CP26" s="25"/>
      <c r="CQ26" s="92"/>
      <c r="CS26" s="37"/>
      <c r="CT26" s="92"/>
      <c r="CU26" s="92"/>
      <c r="CV26" s="92"/>
      <c r="CW26" s="37"/>
      <c r="CX26" s="37"/>
      <c r="CY26" s="39"/>
      <c r="CZ26" s="39"/>
      <c r="DA26" s="39"/>
      <c r="DB26" s="24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37"/>
      <c r="DO26" s="37"/>
      <c r="DP26" s="208"/>
      <c r="DQ26" s="84"/>
      <c r="DR26" s="342"/>
      <c r="DS26" s="84"/>
      <c r="DU26" s="37">
        <v>13</v>
      </c>
      <c r="DV26" s="99" t="s">
        <v>379</v>
      </c>
      <c r="DW26" s="280"/>
      <c r="DX26" s="343"/>
      <c r="DZ26" s="160">
        <v>13</v>
      </c>
      <c r="EA26" s="25" t="s">
        <v>217</v>
      </c>
      <c r="EB26" s="344">
        <f>-EB22-EB24</f>
        <v>629634.1674999997</v>
      </c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P26" s="37">
        <f t="shared" si="6"/>
        <v>12</v>
      </c>
      <c r="EQ26" s="39" t="s">
        <v>368</v>
      </c>
      <c r="ER26" s="319">
        <v>5234729</v>
      </c>
      <c r="ES26" s="319">
        <v>5481585</v>
      </c>
      <c r="ET26" s="509">
        <f t="shared" si="7"/>
        <v>246856</v>
      </c>
      <c r="EV26" s="37">
        <v>13</v>
      </c>
      <c r="EW26" s="206" t="s">
        <v>381</v>
      </c>
      <c r="EX26" s="486">
        <v>0.0661</v>
      </c>
      <c r="EY26" s="236">
        <f>EY25*EX26</f>
        <v>53231.3876</v>
      </c>
      <c r="EZ26" s="83"/>
      <c r="FA26" s="37"/>
      <c r="FB26" s="37"/>
      <c r="FC26" s="25"/>
      <c r="FD26" s="25"/>
      <c r="FE26" s="25"/>
      <c r="FF26" s="25"/>
      <c r="FH26" s="37">
        <v>13</v>
      </c>
      <c r="FI26" s="50" t="s">
        <v>370</v>
      </c>
      <c r="FJ26" s="41">
        <v>298521</v>
      </c>
      <c r="FK26" s="41">
        <f>FK24*0.0724</f>
        <v>208429.24680000002</v>
      </c>
      <c r="FL26" s="237">
        <f>+FK26-FJ26</f>
        <v>-90091.75319999998</v>
      </c>
      <c r="FN26" s="37">
        <v>13</v>
      </c>
      <c r="FO26" s="39" t="s">
        <v>251</v>
      </c>
      <c r="FP26" s="25"/>
      <c r="FQ26" s="269">
        <f>FQ23-FQ24</f>
        <v>233902.1973569329</v>
      </c>
      <c r="FS26" s="37">
        <v>14</v>
      </c>
      <c r="FT26" s="25" t="s">
        <v>358</v>
      </c>
      <c r="FU26" s="237"/>
      <c r="FV26" s="237"/>
      <c r="FW26" s="291">
        <f>-FW22-FW24</f>
        <v>-9753673.15</v>
      </c>
      <c r="FY26" s="37">
        <v>13</v>
      </c>
      <c r="FZ26" s="25"/>
      <c r="GA26" s="25"/>
      <c r="GB26" s="41"/>
      <c r="GC26" s="41"/>
      <c r="GD26" s="41"/>
      <c r="GE26" s="37">
        <v>13</v>
      </c>
      <c r="GF26" s="25"/>
      <c r="GG26" s="25"/>
      <c r="GH26" s="25"/>
      <c r="GI26" s="297"/>
      <c r="GK26" s="497">
        <v>12</v>
      </c>
      <c r="GL26" s="490"/>
      <c r="GM26" s="490"/>
      <c r="GN26" s="490"/>
      <c r="GO26" s="536"/>
      <c r="GQ26" s="37">
        <v>13</v>
      </c>
      <c r="GR26" s="180" t="s">
        <v>371</v>
      </c>
      <c r="GS26" s="225">
        <f>GS20+GS24</f>
        <v>160277383.26224998</v>
      </c>
      <c r="GT26" s="225">
        <f>GT20+GT24</f>
        <v>155169579.515875</v>
      </c>
      <c r="GU26" s="225">
        <f>GU20+GU24</f>
        <v>-5107803.7463749945</v>
      </c>
      <c r="GW26" s="37">
        <v>13</v>
      </c>
      <c r="GX26" s="243" t="s">
        <v>372</v>
      </c>
      <c r="GY26" s="322">
        <f>SUM(GY23:GY25)</f>
        <v>119451.20999999999</v>
      </c>
      <c r="GZ26" s="322">
        <f>SUM(GZ23:GZ25)</f>
        <v>1365070</v>
      </c>
      <c r="HA26" s="322">
        <f>SUM(HA23:HA25)</f>
        <v>1245618.79</v>
      </c>
      <c r="HC26" s="37">
        <v>13</v>
      </c>
      <c r="HD26" s="39" t="s">
        <v>103</v>
      </c>
      <c r="HE26" s="237">
        <v>54357691</v>
      </c>
      <c r="HF26" s="237">
        <v>-1813916</v>
      </c>
      <c r="HG26" s="47">
        <v>462126</v>
      </c>
      <c r="HH26" s="25"/>
      <c r="HI26" s="37">
        <v>13</v>
      </c>
      <c r="HJ26" s="490" t="s">
        <v>586</v>
      </c>
      <c r="HK26" s="2">
        <v>0.002</v>
      </c>
      <c r="HM26" s="493">
        <f>HM19*HK26</f>
        <v>214.032</v>
      </c>
      <c r="HN26" s="41"/>
      <c r="HO26" s="37">
        <v>13</v>
      </c>
      <c r="HP26" s="490"/>
      <c r="HS26" s="493"/>
      <c r="HT26" s="37">
        <v>13</v>
      </c>
      <c r="HU26" s="490"/>
      <c r="HV26" s="25"/>
      <c r="HW26" s="25"/>
      <c r="HX26" s="41"/>
      <c r="HZ26" s="37">
        <v>13</v>
      </c>
      <c r="IA26" s="60" t="s">
        <v>528</v>
      </c>
      <c r="IB26" s="41"/>
      <c r="IC26" s="41"/>
      <c r="ID26" s="41"/>
      <c r="IE26" s="25"/>
    </row>
    <row r="27" spans="2:239" ht="15" customHeight="1" thickTop="1">
      <c r="B27" s="160">
        <v>15</v>
      </c>
      <c r="C27" s="220">
        <v>39326</v>
      </c>
      <c r="D27" s="347">
        <v>1652396.988</v>
      </c>
      <c r="E27" s="347">
        <v>1650724.3884407948</v>
      </c>
      <c r="F27" s="347">
        <v>-1672.5995592051186</v>
      </c>
      <c r="G27" s="347">
        <v>-1561</v>
      </c>
      <c r="H27" s="25"/>
      <c r="J27" s="160">
        <v>14</v>
      </c>
      <c r="K27" s="25"/>
      <c r="L27" s="25"/>
      <c r="M27" s="297"/>
      <c r="N27" s="25"/>
      <c r="P27" s="37">
        <f t="shared" si="3"/>
        <v>13</v>
      </c>
      <c r="Q27" s="87" t="s">
        <v>375</v>
      </c>
      <c r="R27" s="82">
        <v>0</v>
      </c>
      <c r="S27" s="339">
        <v>-8459125.988564238</v>
      </c>
      <c r="T27" s="82">
        <v>-8459125.988564238</v>
      </c>
      <c r="V27" s="37">
        <v>14</v>
      </c>
      <c r="W27" s="25" t="s">
        <v>281</v>
      </c>
      <c r="X27" s="62">
        <v>-62644984.8025</v>
      </c>
      <c r="Y27" s="196"/>
      <c r="AA27" s="37">
        <v>14</v>
      </c>
      <c r="AB27" s="348" t="s">
        <v>386</v>
      </c>
      <c r="AC27" s="198">
        <v>892583.63</v>
      </c>
      <c r="AD27" s="208"/>
      <c r="AF27" s="37">
        <v>14</v>
      </c>
      <c r="AG27" s="243"/>
      <c r="AH27" s="165"/>
      <c r="AI27" s="165"/>
      <c r="AJ27" s="165"/>
      <c r="AL27" s="497">
        <f t="shared" si="9"/>
        <v>14</v>
      </c>
      <c r="AM27" s="215"/>
      <c r="AN27" s="211"/>
      <c r="AO27" s="211"/>
      <c r="AP27" s="163"/>
      <c r="AR27" s="37">
        <f t="shared" si="8"/>
        <v>13</v>
      </c>
      <c r="AS27" s="243" t="s">
        <v>307</v>
      </c>
      <c r="AT27" s="330">
        <f>SUM(AT23:AT26)</f>
        <v>1220390</v>
      </c>
      <c r="AU27" s="330">
        <f>SUM(AU23:AU26)</f>
        <v>2810162.3736723745</v>
      </c>
      <c r="AV27" s="330">
        <f>SUM(AV23:AV26)</f>
        <v>1589772.3736723745</v>
      </c>
      <c r="AX27" s="37">
        <v>14</v>
      </c>
      <c r="AY27" s="54" t="s">
        <v>253</v>
      </c>
      <c r="AZ27" s="226"/>
      <c r="BA27" s="226"/>
      <c r="BB27" s="226">
        <f>+BB25</f>
        <v>2370292.2661269144</v>
      </c>
      <c r="BC27" s="24"/>
      <c r="BD27" s="37">
        <v>14</v>
      </c>
      <c r="BE27" s="167"/>
      <c r="BF27" s="274"/>
      <c r="BG27" s="275"/>
      <c r="BH27" s="276"/>
      <c r="BJ27" s="37"/>
      <c r="BK27" s="243"/>
      <c r="BL27" s="274"/>
      <c r="BM27" s="322"/>
      <c r="BN27" s="227"/>
      <c r="BP27" s="37">
        <v>14</v>
      </c>
      <c r="BQ27" s="25" t="s">
        <v>377</v>
      </c>
      <c r="BR27" s="25"/>
      <c r="BS27" s="337">
        <v>0.0385944</v>
      </c>
      <c r="BU27" s="205">
        <v>-677693.873254008</v>
      </c>
      <c r="BW27" s="37">
        <v>14</v>
      </c>
      <c r="BX27" s="318" t="s">
        <v>360</v>
      </c>
      <c r="BY27" s="41"/>
      <c r="BZ27" s="41"/>
      <c r="CA27" s="41"/>
      <c r="CB27" s="41"/>
      <c r="CC27" s="293">
        <v>0.35</v>
      </c>
      <c r="CD27" s="41">
        <f>-CD25*CC27</f>
        <v>-284254.7021612581</v>
      </c>
      <c r="CF27" s="497">
        <v>14</v>
      </c>
      <c r="CG27" s="25" t="s">
        <v>389</v>
      </c>
      <c r="CH27" s="196">
        <v>-31393</v>
      </c>
      <c r="CI27" s="341">
        <v>0</v>
      </c>
      <c r="CJ27" s="215">
        <f t="shared" si="5"/>
        <v>31393</v>
      </c>
      <c r="CK27" s="37"/>
      <c r="CL27" s="37"/>
      <c r="CM27" s="25"/>
      <c r="CN27" s="25"/>
      <c r="CO27" s="25"/>
      <c r="CP27" s="25"/>
      <c r="CQ27" s="25"/>
      <c r="CR27" s="214"/>
      <c r="CS27" s="214"/>
      <c r="CT27" s="92"/>
      <c r="CU27" s="92"/>
      <c r="CV27" s="92"/>
      <c r="CW27" s="37"/>
      <c r="CX27" s="37"/>
      <c r="CY27" s="39"/>
      <c r="CZ27" s="39"/>
      <c r="DA27" s="39"/>
      <c r="DB27" s="24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37"/>
      <c r="DO27" s="37"/>
      <c r="DP27" s="208"/>
      <c r="DQ27" s="84"/>
      <c r="DR27" s="84"/>
      <c r="DS27" s="84"/>
      <c r="DU27" s="37">
        <v>14</v>
      </c>
      <c r="DV27" s="39"/>
      <c r="DW27" s="280"/>
      <c r="DX27" s="343"/>
      <c r="DY27" s="160"/>
      <c r="DZ27" s="160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P27" s="37">
        <f t="shared" si="6"/>
        <v>13</v>
      </c>
      <c r="EQ27" s="39" t="s">
        <v>380</v>
      </c>
      <c r="ER27" s="62">
        <f>+ER24+ER26</f>
        <v>67576686</v>
      </c>
      <c r="ES27" s="62">
        <f>+ES24+ES26</f>
        <v>71972868</v>
      </c>
      <c r="ET27" s="508">
        <f t="shared" si="7"/>
        <v>4396182</v>
      </c>
      <c r="EV27" s="37">
        <v>14</v>
      </c>
      <c r="EW27" s="249" t="s">
        <v>390</v>
      </c>
      <c r="EX27" s="350"/>
      <c r="EY27" s="350"/>
      <c r="EZ27" s="196">
        <f>+EY25+EY26</f>
        <v>858547.3876</v>
      </c>
      <c r="FA27" s="214"/>
      <c r="FB27" s="214"/>
      <c r="FC27" s="25"/>
      <c r="FD27" s="25"/>
      <c r="FE27" s="25"/>
      <c r="FF27" s="25"/>
      <c r="FH27" s="37">
        <v>14</v>
      </c>
      <c r="FI27" s="25" t="s">
        <v>215</v>
      </c>
      <c r="FJ27" s="345">
        <f>+FJ24+FJ26</f>
        <v>4421733</v>
      </c>
      <c r="FK27" s="345">
        <f>+FK24+FK26</f>
        <v>3087286.2468</v>
      </c>
      <c r="FL27" s="345">
        <f>+FL24+FL26</f>
        <v>-1334446.7532</v>
      </c>
      <c r="FN27" s="37">
        <v>14</v>
      </c>
      <c r="FO27" s="25"/>
      <c r="FP27" s="25"/>
      <c r="FQ27" s="25"/>
      <c r="FS27" s="37">
        <v>15</v>
      </c>
      <c r="FT27" s="173"/>
      <c r="FU27" s="173"/>
      <c r="FV27" s="173"/>
      <c r="FW27" s="173"/>
      <c r="FY27" s="37">
        <v>14</v>
      </c>
      <c r="FZ27" s="214" t="s">
        <v>382</v>
      </c>
      <c r="GA27" s="214"/>
      <c r="GB27" s="41"/>
      <c r="GC27" s="41"/>
      <c r="GD27" s="41"/>
      <c r="GE27" s="37">
        <v>14</v>
      </c>
      <c r="GF27" s="25" t="s">
        <v>383</v>
      </c>
      <c r="GG27" s="25"/>
      <c r="GH27" s="25"/>
      <c r="GI27" s="346">
        <f>-GI23-GI25</f>
        <v>-1637181.8073461591</v>
      </c>
      <c r="GK27" s="497">
        <v>13</v>
      </c>
      <c r="GL27" s="490" t="s">
        <v>383</v>
      </c>
      <c r="GM27" s="490"/>
      <c r="GN27" s="490"/>
      <c r="GO27" s="537">
        <v>-1637181.8073461591</v>
      </c>
      <c r="GQ27" s="37">
        <v>14</v>
      </c>
      <c r="GR27" s="180"/>
      <c r="GS27" s="513"/>
      <c r="GT27" s="513"/>
      <c r="GU27" s="513"/>
      <c r="GW27" s="37">
        <v>14</v>
      </c>
      <c r="GX27" s="243"/>
      <c r="GY27" s="294"/>
      <c r="GZ27" s="294"/>
      <c r="HA27" s="294"/>
      <c r="HC27" s="37">
        <v>14</v>
      </c>
      <c r="HD27" s="39" t="s">
        <v>394</v>
      </c>
      <c r="HE27" s="41">
        <v>5068666</v>
      </c>
      <c r="HF27" s="41">
        <v>-169141</v>
      </c>
      <c r="HG27" s="47">
        <v>56572</v>
      </c>
      <c r="HH27" s="25"/>
      <c r="HI27" s="37">
        <v>14</v>
      </c>
      <c r="HJ27" s="25"/>
      <c r="HK27" s="239"/>
      <c r="HL27" s="239"/>
      <c r="HM27" s="515"/>
      <c r="HN27" s="41"/>
      <c r="HO27" s="37">
        <v>14</v>
      </c>
      <c r="HP27" s="490"/>
      <c r="HQ27" s="239"/>
      <c r="HR27" s="239"/>
      <c r="HS27" s="514"/>
      <c r="HT27" s="37">
        <v>14</v>
      </c>
      <c r="HU27" s="490"/>
      <c r="HV27" s="25"/>
      <c r="HW27" s="25"/>
      <c r="HX27" s="41"/>
      <c r="HZ27" s="37">
        <v>14</v>
      </c>
      <c r="IA27" s="60" t="s">
        <v>530</v>
      </c>
      <c r="IB27" s="41"/>
      <c r="IC27" s="41"/>
      <c r="ID27" s="41"/>
      <c r="IE27" s="25"/>
    </row>
    <row r="28" spans="2:239" ht="15" customHeight="1" thickBot="1">
      <c r="B28" s="160">
        <v>16</v>
      </c>
      <c r="C28" s="25"/>
      <c r="D28" s="48">
        <f>SUM(D17:D27)</f>
        <v>20842936.6425</v>
      </c>
      <c r="E28" s="48">
        <f>SUM(E17:E27)</f>
        <v>20726721.694518723</v>
      </c>
      <c r="F28" s="48">
        <f>SUM(F17:F27)</f>
        <v>-116214.94798127562</v>
      </c>
      <c r="G28" s="48">
        <f>SUM(G17:G27)</f>
        <v>-108428</v>
      </c>
      <c r="H28" s="25"/>
      <c r="J28" s="160">
        <v>15</v>
      </c>
      <c r="K28" s="25" t="s">
        <v>396</v>
      </c>
      <c r="L28" s="25"/>
      <c r="M28" s="25"/>
      <c r="N28" s="163">
        <v>80020081.87473917</v>
      </c>
      <c r="P28" s="37">
        <f t="shared" si="3"/>
        <v>14</v>
      </c>
      <c r="Q28" s="87" t="s">
        <v>385</v>
      </c>
      <c r="R28" s="40">
        <f>SUM(R25:R27)</f>
        <v>990181182.19</v>
      </c>
      <c r="S28" s="40">
        <f>SUM(S25:S27)</f>
        <v>741660770.0114357</v>
      </c>
      <c r="T28" s="40">
        <f>SUM(T25:T27)</f>
        <v>-248520412.1785643</v>
      </c>
      <c r="V28" s="37">
        <v>15</v>
      </c>
      <c r="W28" s="25" t="s">
        <v>398</v>
      </c>
      <c r="X28" s="82">
        <v>0</v>
      </c>
      <c r="Y28" s="196"/>
      <c r="AA28" s="37">
        <v>15</v>
      </c>
      <c r="AB28" s="180" t="s">
        <v>399</v>
      </c>
      <c r="AC28" s="198">
        <v>15055265</v>
      </c>
      <c r="AD28" s="208"/>
      <c r="AF28" s="37">
        <v>15</v>
      </c>
      <c r="AG28" s="243" t="s">
        <v>387</v>
      </c>
      <c r="AH28" s="349">
        <v>0</v>
      </c>
      <c r="AI28" s="349">
        <f>+AI20+AI26</f>
        <v>10325849.6</v>
      </c>
      <c r="AJ28" s="496">
        <f>AI28-AH28</f>
        <v>10325849.6</v>
      </c>
      <c r="AL28" s="497">
        <f t="shared" si="9"/>
        <v>15</v>
      </c>
      <c r="AM28" s="39" t="s">
        <v>289</v>
      </c>
      <c r="AN28" s="334"/>
      <c r="AO28" s="334">
        <v>0.35</v>
      </c>
      <c r="AP28" s="82">
        <v>-1180195</v>
      </c>
      <c r="AR28" s="37">
        <f t="shared" si="8"/>
        <v>14</v>
      </c>
      <c r="AS28" s="25"/>
      <c r="AT28" s="297"/>
      <c r="AU28" s="297"/>
      <c r="AV28" s="65"/>
      <c r="AX28" s="37">
        <v>15</v>
      </c>
      <c r="AY28" s="215"/>
      <c r="AZ28" s="211"/>
      <c r="BA28" s="211"/>
      <c r="BB28" s="163"/>
      <c r="BC28" s="24"/>
      <c r="BD28" s="37">
        <v>15</v>
      </c>
      <c r="BE28" s="166" t="s">
        <v>388</v>
      </c>
      <c r="BF28" s="274"/>
      <c r="BG28" s="275"/>
      <c r="BH28" s="276"/>
      <c r="BI28" s="37"/>
      <c r="BJ28" s="37"/>
      <c r="BK28" s="243"/>
      <c r="BL28" s="274"/>
      <c r="BM28" s="274"/>
      <c r="BN28" s="274"/>
      <c r="BP28" s="37">
        <v>15</v>
      </c>
      <c r="BQ28" s="25" t="s">
        <v>72</v>
      </c>
      <c r="BR28" s="25"/>
      <c r="BS28" s="205"/>
      <c r="BU28" s="300">
        <f>SUM(BU25:BU27)</f>
        <v>-774313.117072316</v>
      </c>
      <c r="BW28" s="37">
        <v>15</v>
      </c>
      <c r="BX28" s="318" t="s">
        <v>217</v>
      </c>
      <c r="BY28" s="41"/>
      <c r="BZ28" s="41"/>
      <c r="CA28" s="41"/>
      <c r="CB28" s="41"/>
      <c r="CC28" s="41"/>
      <c r="CD28" s="273">
        <f>-CD25-CD27</f>
        <v>-527901.5897280509</v>
      </c>
      <c r="CF28" s="37">
        <v>15</v>
      </c>
      <c r="CG28" s="206" t="s">
        <v>400</v>
      </c>
      <c r="CH28" s="25"/>
      <c r="CI28" s="25"/>
      <c r="CJ28" s="215">
        <f t="shared" si="5"/>
        <v>0</v>
      </c>
      <c r="CK28" s="37"/>
      <c r="CL28" s="37"/>
      <c r="CM28" s="39"/>
      <c r="CN28" s="92"/>
      <c r="CO28" s="92"/>
      <c r="CP28" s="92"/>
      <c r="CQ28" s="250"/>
      <c r="CR28" s="37"/>
      <c r="CS28" s="37"/>
      <c r="CT28" s="92"/>
      <c r="CU28" s="92"/>
      <c r="CV28" s="92"/>
      <c r="CW28" s="37"/>
      <c r="CX28" s="37"/>
      <c r="CY28" s="39"/>
      <c r="CZ28" s="39"/>
      <c r="DA28" s="39"/>
      <c r="DB28" s="245"/>
      <c r="DC28" s="47"/>
      <c r="DD28" s="47"/>
      <c r="DE28" s="25"/>
      <c r="DF28" s="25"/>
      <c r="DG28" s="25"/>
      <c r="DH28" s="25"/>
      <c r="DI28" s="25"/>
      <c r="DJ28" s="25"/>
      <c r="DK28" s="25"/>
      <c r="DL28" s="25"/>
      <c r="DM28" s="25"/>
      <c r="DN28" s="37"/>
      <c r="DO28" s="37"/>
      <c r="DP28" s="25"/>
      <c r="DQ28" s="237"/>
      <c r="DR28" s="237"/>
      <c r="DS28" s="237"/>
      <c r="DU28" s="37">
        <v>15</v>
      </c>
      <c r="DV28" s="39" t="s">
        <v>401</v>
      </c>
      <c r="DW28" s="354">
        <v>1474000</v>
      </c>
      <c r="DX28" s="249"/>
      <c r="DY28" s="214"/>
      <c r="DZ28" s="214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P28" s="37">
        <f t="shared" si="6"/>
        <v>14</v>
      </c>
      <c r="EQ28" s="39"/>
      <c r="ER28" s="62"/>
      <c r="ES28" s="62"/>
      <c r="ET28" s="62"/>
      <c r="EV28" s="37">
        <v>15</v>
      </c>
      <c r="EW28" s="206"/>
      <c r="EX28" s="37"/>
      <c r="EY28" s="37"/>
      <c r="EZ28" s="355"/>
      <c r="FA28" s="37"/>
      <c r="FB28" s="37"/>
      <c r="FC28" s="25"/>
      <c r="FD28" s="25"/>
      <c r="FE28" s="25"/>
      <c r="FF28" s="25"/>
      <c r="FH28" s="37">
        <v>15</v>
      </c>
      <c r="FI28" s="25"/>
      <c r="FJ28" s="41"/>
      <c r="FK28" s="41"/>
      <c r="FL28" s="252"/>
      <c r="FN28" s="37">
        <v>15</v>
      </c>
      <c r="FO28" s="39" t="s">
        <v>289</v>
      </c>
      <c r="FP28" s="293">
        <v>0.35</v>
      </c>
      <c r="FQ28" s="237">
        <f>-FQ26*FP28</f>
        <v>-81865.76907492652</v>
      </c>
      <c r="FS28" s="37">
        <v>16</v>
      </c>
      <c r="FT28" s="237" t="s">
        <v>113</v>
      </c>
      <c r="FU28" s="237"/>
      <c r="FV28" s="237"/>
      <c r="FW28" s="237"/>
      <c r="FY28" s="37">
        <v>15</v>
      </c>
      <c r="FZ28" s="351" t="s">
        <v>392</v>
      </c>
      <c r="GA28" s="351"/>
      <c r="GB28" s="44">
        <v>495729.56</v>
      </c>
      <c r="GC28" s="44">
        <v>10500628</v>
      </c>
      <c r="GD28" s="44">
        <f>GC28+GB28</f>
        <v>10996357.56</v>
      </c>
      <c r="GE28" s="37">
        <v>15</v>
      </c>
      <c r="GF28" s="25"/>
      <c r="GG28" s="25"/>
      <c r="GH28" s="25"/>
      <c r="GI28" s="25"/>
      <c r="GK28" s="497">
        <v>14</v>
      </c>
      <c r="GL28" s="490"/>
      <c r="GM28" s="490"/>
      <c r="GN28" s="490"/>
      <c r="GO28" s="490"/>
      <c r="GQ28" s="37">
        <v>15</v>
      </c>
      <c r="GR28" s="190" t="s">
        <v>284</v>
      </c>
      <c r="GS28" s="468"/>
      <c r="GT28" s="468"/>
      <c r="GU28" s="468"/>
      <c r="GW28" s="37">
        <v>15</v>
      </c>
      <c r="GX28" s="353" t="s">
        <v>393</v>
      </c>
      <c r="GY28" s="65"/>
      <c r="GZ28" s="65"/>
      <c r="HA28" s="227">
        <f>+HA26</f>
        <v>1245618.79</v>
      </c>
      <c r="HC28" s="37">
        <v>15</v>
      </c>
      <c r="HD28" s="25" t="s">
        <v>405</v>
      </c>
      <c r="HE28" s="269">
        <f>+HE26+HE27</f>
        <v>59426357</v>
      </c>
      <c r="HF28" s="269">
        <f>+HF26+HF27</f>
        <v>-1983057</v>
      </c>
      <c r="HG28" s="269">
        <f>+HG26+HG27</f>
        <v>518698</v>
      </c>
      <c r="HH28" s="25"/>
      <c r="HI28" s="37">
        <v>15</v>
      </c>
      <c r="HJ28" s="243" t="s">
        <v>553</v>
      </c>
      <c r="HK28" s="239"/>
      <c r="HL28" s="239"/>
      <c r="HM28" s="500">
        <f>SUM(HM22:HM27)</f>
        <v>588.85339968</v>
      </c>
      <c r="HN28" s="41"/>
      <c r="HO28" s="37">
        <v>15</v>
      </c>
      <c r="HP28" s="490"/>
      <c r="HQ28" s="239"/>
      <c r="HR28" s="239"/>
      <c r="HS28" s="514"/>
      <c r="HT28" s="37">
        <v>15</v>
      </c>
      <c r="HU28" s="490"/>
      <c r="HV28" s="25"/>
      <c r="HW28" s="25"/>
      <c r="HX28" s="41"/>
      <c r="HZ28" s="37">
        <v>15</v>
      </c>
      <c r="IA28" s="25" t="s">
        <v>532</v>
      </c>
      <c r="IB28" s="41"/>
      <c r="IC28" s="41"/>
      <c r="ID28" s="41"/>
      <c r="IE28" s="25"/>
    </row>
    <row r="29" spans="2:239" ht="15" customHeight="1" thickBot="1" thickTop="1">
      <c r="B29" s="160">
        <v>17</v>
      </c>
      <c r="C29" s="25"/>
      <c r="D29" s="92"/>
      <c r="E29" s="41"/>
      <c r="F29" s="25"/>
      <c r="G29" s="25"/>
      <c r="H29" s="25"/>
      <c r="J29" s="160">
        <v>16</v>
      </c>
      <c r="K29" s="25"/>
      <c r="L29" s="25"/>
      <c r="M29" s="156"/>
      <c r="N29" s="25"/>
      <c r="P29" s="37">
        <f t="shared" si="3"/>
        <v>15</v>
      </c>
      <c r="Q29" s="87" t="s">
        <v>397</v>
      </c>
      <c r="R29" s="84">
        <v>63827743.25</v>
      </c>
      <c r="S29" s="84">
        <v>67657484.05092235</v>
      </c>
      <c r="T29" s="84">
        <v>3829740.800922349</v>
      </c>
      <c r="V29" s="37">
        <v>16</v>
      </c>
      <c r="W29" s="39" t="s">
        <v>407</v>
      </c>
      <c r="X29" s="156"/>
      <c r="Y29" s="357">
        <f>SUM(X25:X28)</f>
        <v>62523356.69703675</v>
      </c>
      <c r="AA29" s="37">
        <v>16</v>
      </c>
      <c r="AB29" s="214" t="s">
        <v>408</v>
      </c>
      <c r="AC29" s="84">
        <v>-350242</v>
      </c>
      <c r="AD29" s="208"/>
      <c r="AF29" s="37">
        <v>16</v>
      </c>
      <c r="AG29" s="243"/>
      <c r="AH29" s="165"/>
      <c r="AI29" s="165"/>
      <c r="AJ29" s="165"/>
      <c r="AL29" s="497">
        <f t="shared" si="9"/>
        <v>16</v>
      </c>
      <c r="AM29" s="39" t="s">
        <v>217</v>
      </c>
      <c r="AN29" s="156"/>
      <c r="AO29" s="156"/>
      <c r="AP29" s="321">
        <v>-2191792</v>
      </c>
      <c r="AR29" s="37">
        <f t="shared" si="8"/>
        <v>15</v>
      </c>
      <c r="AS29" s="54" t="s">
        <v>253</v>
      </c>
      <c r="AT29" s="226"/>
      <c r="AU29" s="226"/>
      <c r="AV29" s="226">
        <f>+AV27</f>
        <v>1589772.3736723745</v>
      </c>
      <c r="AX29" s="37">
        <v>16</v>
      </c>
      <c r="AY29" s="39" t="s">
        <v>289</v>
      </c>
      <c r="AZ29" s="334"/>
      <c r="BA29" s="334">
        <v>0.35</v>
      </c>
      <c r="BB29" s="82">
        <f>-BB27*BA29</f>
        <v>-829602.29314442</v>
      </c>
      <c r="BC29" s="24"/>
      <c r="BD29" s="37">
        <v>16</v>
      </c>
      <c r="BE29" s="203" t="s">
        <v>198</v>
      </c>
      <c r="BF29" s="274"/>
      <c r="BG29" s="274">
        <v>600667</v>
      </c>
      <c r="BH29" s="227">
        <v>600667</v>
      </c>
      <c r="BI29" s="37"/>
      <c r="BJ29" s="37"/>
      <c r="BK29" s="243"/>
      <c r="BL29" s="274"/>
      <c r="BM29" s="275"/>
      <c r="BN29" s="275"/>
      <c r="BP29" s="37">
        <v>16</v>
      </c>
      <c r="BQ29" s="25"/>
      <c r="BR29" s="25"/>
      <c r="BS29" s="205"/>
      <c r="BU29" s="205"/>
      <c r="BV29" s="37"/>
      <c r="BW29" s="37"/>
      <c r="BX29" s="18"/>
      <c r="BY29" s="18"/>
      <c r="BZ29" s="18"/>
      <c r="CA29" s="18"/>
      <c r="CB29" s="18"/>
      <c r="CC29" s="18"/>
      <c r="CD29" s="25"/>
      <c r="CF29" s="37">
        <v>16</v>
      </c>
      <c r="CG29" s="206" t="s">
        <v>411</v>
      </c>
      <c r="CH29" s="196">
        <v>828227.2972400001</v>
      </c>
      <c r="CI29" s="196">
        <v>2068608.5919066668</v>
      </c>
      <c r="CJ29" s="215">
        <f t="shared" si="5"/>
        <v>1240381.2946666665</v>
      </c>
      <c r="CK29" s="37"/>
      <c r="CL29" s="37"/>
      <c r="CM29" s="25"/>
      <c r="CN29" s="18"/>
      <c r="CO29" s="18"/>
      <c r="CP29" s="18"/>
      <c r="CQ29" s="358"/>
      <c r="CR29" s="37"/>
      <c r="CS29" s="37"/>
      <c r="CT29" s="92"/>
      <c r="CU29" s="92"/>
      <c r="CV29" s="92"/>
      <c r="CW29" s="37"/>
      <c r="CX29" s="37"/>
      <c r="CY29" s="163"/>
      <c r="CZ29" s="163"/>
      <c r="DA29" s="163"/>
      <c r="DB29" s="163"/>
      <c r="DC29" s="47"/>
      <c r="DD29" s="47"/>
      <c r="DE29" s="37"/>
      <c r="DF29" s="37"/>
      <c r="DG29" s="25"/>
      <c r="DH29" s="25"/>
      <c r="DI29" s="25"/>
      <c r="DJ29" s="25"/>
      <c r="DK29" s="25"/>
      <c r="DL29" s="25"/>
      <c r="DM29" s="25"/>
      <c r="DN29" s="37"/>
      <c r="DO29" s="37"/>
      <c r="DP29" s="208"/>
      <c r="DQ29" s="84"/>
      <c r="DR29" s="84"/>
      <c r="DS29" s="84"/>
      <c r="DU29" s="37">
        <v>16</v>
      </c>
      <c r="DV29" s="39"/>
      <c r="DW29" s="280"/>
      <c r="DX29" s="343"/>
      <c r="DY29" s="160"/>
      <c r="DZ29" s="160"/>
      <c r="EA29" s="149"/>
      <c r="EB29" s="173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P29" s="37">
        <f t="shared" si="6"/>
        <v>15</v>
      </c>
      <c r="EQ29" s="39" t="s">
        <v>253</v>
      </c>
      <c r="ER29" s="62"/>
      <c r="ES29" s="62"/>
      <c r="ET29" s="213">
        <f>+ET27</f>
        <v>4396182</v>
      </c>
      <c r="EV29" s="37">
        <v>16</v>
      </c>
      <c r="EW29" s="359" t="s">
        <v>72</v>
      </c>
      <c r="EX29" s="37"/>
      <c r="EY29" s="37"/>
      <c r="EZ29" s="360"/>
      <c r="FA29" s="37"/>
      <c r="FB29" s="37"/>
      <c r="FC29" s="25"/>
      <c r="FD29" s="25"/>
      <c r="FE29" s="25"/>
      <c r="FF29" s="25"/>
      <c r="FH29" s="37">
        <v>16</v>
      </c>
      <c r="FI29" s="25" t="s">
        <v>253</v>
      </c>
      <c r="FJ29" s="41"/>
      <c r="FK29" s="41"/>
      <c r="FL29" s="252">
        <f>+FL27</f>
        <v>-1334446.7532</v>
      </c>
      <c r="FN29" s="37">
        <v>16</v>
      </c>
      <c r="FO29" s="25"/>
      <c r="FP29" s="25"/>
      <c r="FQ29" s="41">
        <v>0</v>
      </c>
      <c r="FS29" s="37">
        <v>17</v>
      </c>
      <c r="FT29" s="237" t="s">
        <v>391</v>
      </c>
      <c r="FU29" s="188">
        <v>0</v>
      </c>
      <c r="FV29" s="188">
        <v>12486461</v>
      </c>
      <c r="FW29" s="163">
        <f>+FV29</f>
        <v>12486461</v>
      </c>
      <c r="FY29" s="37">
        <v>16</v>
      </c>
      <c r="FZ29" s="25"/>
      <c r="GA29" s="25"/>
      <c r="GB29" s="41"/>
      <c r="GC29" s="41"/>
      <c r="GD29" s="41"/>
      <c r="GE29" s="37">
        <v>16</v>
      </c>
      <c r="GF29" s="25" t="s">
        <v>403</v>
      </c>
      <c r="GG29" s="92">
        <v>19435248</v>
      </c>
      <c r="GH29" s="92">
        <v>26516667</v>
      </c>
      <c r="GI29" s="356">
        <f>GH29-GG29</f>
        <v>7081419</v>
      </c>
      <c r="GK29" s="497">
        <v>15</v>
      </c>
      <c r="GL29" s="490" t="s">
        <v>403</v>
      </c>
      <c r="GM29" s="538">
        <v>19435248</v>
      </c>
      <c r="GN29" s="538">
        <v>26516667</v>
      </c>
      <c r="GO29" s="539">
        <v>7081419</v>
      </c>
      <c r="GQ29" s="37">
        <v>16</v>
      </c>
      <c r="GR29" s="180" t="s">
        <v>404</v>
      </c>
      <c r="GS29" s="376">
        <v>659907.25</v>
      </c>
      <c r="GT29" s="376">
        <v>659907.25</v>
      </c>
      <c r="GU29" s="508">
        <f>GT29-GS29</f>
        <v>0</v>
      </c>
      <c r="GW29" s="37">
        <v>16</v>
      </c>
      <c r="GX29" s="65"/>
      <c r="GY29" s="65"/>
      <c r="GZ29" s="65"/>
      <c r="HA29" s="65"/>
      <c r="HC29" s="37">
        <v>16</v>
      </c>
      <c r="HD29" s="39" t="s">
        <v>414</v>
      </c>
      <c r="HE29" s="269"/>
      <c r="HF29" s="269"/>
      <c r="HG29" s="269"/>
      <c r="HH29" s="25"/>
      <c r="HI29" s="37">
        <v>16</v>
      </c>
      <c r="HJ29" s="25"/>
      <c r="HK29" s="239"/>
      <c r="HL29" s="239"/>
      <c r="HM29" s="322"/>
      <c r="HN29" s="41"/>
      <c r="HO29" s="37">
        <v>16</v>
      </c>
      <c r="HP29" s="490"/>
      <c r="HQ29" s="490"/>
      <c r="HS29" s="493">
        <f>HS19*HQ29</f>
        <v>0</v>
      </c>
      <c r="HT29" s="37">
        <v>16</v>
      </c>
      <c r="HU29" s="490" t="s">
        <v>585</v>
      </c>
      <c r="HV29" s="25"/>
      <c r="HW29" s="25"/>
      <c r="HX29" s="41"/>
      <c r="HZ29" s="37">
        <v>16</v>
      </c>
      <c r="IA29" s="25" t="s">
        <v>534</v>
      </c>
      <c r="IB29" s="41"/>
      <c r="IC29" s="41"/>
      <c r="ID29" s="41"/>
      <c r="IE29" s="25"/>
    </row>
    <row r="30" spans="2:239" ht="15" customHeight="1" thickBot="1" thickTop="1">
      <c r="B30" s="160">
        <v>18</v>
      </c>
      <c r="C30" s="25" t="s">
        <v>416</v>
      </c>
      <c r="D30" s="25" t="s">
        <v>417</v>
      </c>
      <c r="E30" s="196"/>
      <c r="F30" s="48">
        <v>-111115</v>
      </c>
      <c r="G30" s="216">
        <v>-10596704</v>
      </c>
      <c r="H30" s="25"/>
      <c r="J30" s="160">
        <v>17</v>
      </c>
      <c r="K30" s="24" t="s">
        <v>418</v>
      </c>
      <c r="L30" s="25"/>
      <c r="M30" s="156"/>
      <c r="N30" s="25"/>
      <c r="P30" s="37">
        <f t="shared" si="3"/>
        <v>16</v>
      </c>
      <c r="Q30" s="25"/>
      <c r="R30" s="84"/>
      <c r="S30" s="84"/>
      <c r="T30" s="62">
        <v>0</v>
      </c>
      <c r="V30" s="37">
        <v>17</v>
      </c>
      <c r="W30" s="25"/>
      <c r="X30" s="362">
        <v>0</v>
      </c>
      <c r="Y30" s="196"/>
      <c r="AA30" s="37">
        <v>17</v>
      </c>
      <c r="AB30" s="180" t="s">
        <v>357</v>
      </c>
      <c r="AC30" s="363"/>
      <c r="AD30" s="84">
        <f>SUM(AC23:AC29)</f>
        <v>135876145.15</v>
      </c>
      <c r="AF30" s="37">
        <v>17</v>
      </c>
      <c r="AG30" s="166" t="s">
        <v>409</v>
      </c>
      <c r="AH30" s="165"/>
      <c r="AI30" s="165"/>
      <c r="AJ30" s="165"/>
      <c r="AK30" s="214"/>
      <c r="AL30" s="214"/>
      <c r="AM30" s="39"/>
      <c r="AN30" s="25"/>
      <c r="AO30" s="25"/>
      <c r="AP30" s="65"/>
      <c r="AR30" s="37">
        <f t="shared" si="8"/>
        <v>16</v>
      </c>
      <c r="AS30" s="215"/>
      <c r="AT30" s="211"/>
      <c r="AU30" s="211"/>
      <c r="AV30" s="163"/>
      <c r="AX30" s="37">
        <v>17</v>
      </c>
      <c r="AY30" s="39" t="s">
        <v>217</v>
      </c>
      <c r="AZ30" s="156"/>
      <c r="BA30" s="156"/>
      <c r="BB30" s="321">
        <f>-BB27-BB29</f>
        <v>-1540689.9729824944</v>
      </c>
      <c r="BC30" s="24"/>
      <c r="BD30" s="37">
        <v>17</v>
      </c>
      <c r="BE30" s="203" t="s">
        <v>284</v>
      </c>
      <c r="BF30" s="274"/>
      <c r="BG30" s="274">
        <v>1679273</v>
      </c>
      <c r="BH30" s="227">
        <v>1679273</v>
      </c>
      <c r="BI30" s="37"/>
      <c r="BJ30" s="37"/>
      <c r="BK30" s="214"/>
      <c r="BL30" s="322"/>
      <c r="BM30" s="322"/>
      <c r="BN30" s="227"/>
      <c r="BP30" s="37">
        <v>17</v>
      </c>
      <c r="BQ30" s="185" t="s">
        <v>410</v>
      </c>
      <c r="BR30" s="25"/>
      <c r="BS30" s="205"/>
      <c r="BU30" s="205"/>
      <c r="BV30" s="214"/>
      <c r="BW30" s="214"/>
      <c r="BX30" s="25"/>
      <c r="BY30" s="25"/>
      <c r="BZ30" s="25"/>
      <c r="CA30" s="25"/>
      <c r="CB30" s="25"/>
      <c r="CC30" s="25"/>
      <c r="CD30" s="25"/>
      <c r="CF30" s="497">
        <v>17</v>
      </c>
      <c r="CG30" s="25" t="s">
        <v>420</v>
      </c>
      <c r="CH30" s="25"/>
      <c r="CI30" s="25"/>
      <c r="CJ30" s="215">
        <f t="shared" si="5"/>
        <v>0</v>
      </c>
      <c r="CK30" s="37"/>
      <c r="CL30" s="37"/>
      <c r="CM30" s="18"/>
      <c r="CN30" s="18"/>
      <c r="CO30" s="18"/>
      <c r="CP30" s="18"/>
      <c r="CQ30" s="18"/>
      <c r="CR30" s="173"/>
      <c r="CS30" s="173"/>
      <c r="CT30" s="25"/>
      <c r="CU30" s="25"/>
      <c r="CV30" s="48"/>
      <c r="CW30" s="37"/>
      <c r="CX30" s="37"/>
      <c r="CY30" s="25"/>
      <c r="CZ30" s="25"/>
      <c r="DA30" s="25"/>
      <c r="DB30" s="25"/>
      <c r="DC30" s="47"/>
      <c r="DD30" s="47"/>
      <c r="DE30" s="37"/>
      <c r="DF30" s="37"/>
      <c r="DG30" s="25"/>
      <c r="DH30" s="25"/>
      <c r="DI30" s="37"/>
      <c r="DJ30" s="37"/>
      <c r="DK30" s="25"/>
      <c r="DL30" s="25"/>
      <c r="DM30" s="25"/>
      <c r="DN30" s="37"/>
      <c r="DO30" s="37"/>
      <c r="DP30" s="208"/>
      <c r="DQ30" s="84"/>
      <c r="DR30" s="84"/>
      <c r="DS30" s="84"/>
      <c r="DU30" s="37">
        <v>17</v>
      </c>
      <c r="DV30" s="365" t="s">
        <v>421</v>
      </c>
      <c r="DW30" s="366">
        <v>737000</v>
      </c>
      <c r="DX30" s="179"/>
      <c r="DY30" s="160"/>
      <c r="DZ30" s="160"/>
      <c r="EA30" s="39"/>
      <c r="EB30" s="181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P30" s="37">
        <f t="shared" si="6"/>
        <v>16</v>
      </c>
      <c r="EQ30" s="39" t="s">
        <v>355</v>
      </c>
      <c r="ER30" s="62"/>
      <c r="ES30" s="62"/>
      <c r="ET30" s="81">
        <f>-ET29*0.35</f>
        <v>-1538663.7</v>
      </c>
      <c r="EV30" s="37">
        <v>17</v>
      </c>
      <c r="EW30" s="368" t="s">
        <v>422</v>
      </c>
      <c r="EX30" s="224"/>
      <c r="EY30" s="224"/>
      <c r="EZ30" s="487">
        <f>+EZ18+EZ22+EZ27</f>
        <v>5976834.1978</v>
      </c>
      <c r="FA30" s="37"/>
      <c r="FB30" s="37"/>
      <c r="FC30" s="25"/>
      <c r="FD30" s="25"/>
      <c r="FE30" s="25"/>
      <c r="FF30" s="25"/>
      <c r="FH30" s="37">
        <v>17</v>
      </c>
      <c r="FI30" s="25"/>
      <c r="FJ30" s="41"/>
      <c r="FK30" s="41"/>
      <c r="FL30" s="252"/>
      <c r="FN30" s="37">
        <v>17</v>
      </c>
      <c r="FO30" s="39" t="s">
        <v>217</v>
      </c>
      <c r="FP30" s="25"/>
      <c r="FQ30" s="304">
        <f>-FQ26-FQ28</f>
        <v>-152036.4282820064</v>
      </c>
      <c r="FS30" s="37">
        <v>18</v>
      </c>
      <c r="FT30" s="237" t="s">
        <v>402</v>
      </c>
      <c r="FU30" s="237">
        <v>0</v>
      </c>
      <c r="FV30" s="237">
        <v>-2081077</v>
      </c>
      <c r="FW30" s="440">
        <f>+FV30</f>
        <v>-2081077</v>
      </c>
      <c r="FY30" s="37">
        <v>17</v>
      </c>
      <c r="FZ30" s="318" t="s">
        <v>253</v>
      </c>
      <c r="GA30" s="318"/>
      <c r="GB30" s="41">
        <v>-301025.04</v>
      </c>
      <c r="GC30" s="41">
        <v>-2707978.1033333326</v>
      </c>
      <c r="GD30" s="41">
        <v>-3009003.1433333335</v>
      </c>
      <c r="GE30" s="37">
        <v>17</v>
      </c>
      <c r="GF30" s="25"/>
      <c r="GG30" s="25"/>
      <c r="GH30" s="25"/>
      <c r="GI30" s="25"/>
      <c r="GK30" s="497">
        <v>16</v>
      </c>
      <c r="GL30" s="490"/>
      <c r="GM30" s="490"/>
      <c r="GN30" s="490"/>
      <c r="GO30" s="490"/>
      <c r="GQ30" s="37">
        <v>17</v>
      </c>
      <c r="GR30" s="180" t="s">
        <v>413</v>
      </c>
      <c r="GS30" s="225">
        <v>139038.57825</v>
      </c>
      <c r="GT30" s="225"/>
      <c r="GU30" s="509">
        <f>GT30-GS30</f>
        <v>-139038.57825</v>
      </c>
      <c r="GW30" s="37">
        <v>17</v>
      </c>
      <c r="GX30" s="353" t="s">
        <v>310</v>
      </c>
      <c r="GY30" s="322"/>
      <c r="GZ30" s="361">
        <v>0.35</v>
      </c>
      <c r="HA30" s="259">
        <f>-HA28*GZ30</f>
        <v>-435966.57649999997</v>
      </c>
      <c r="HC30" s="37">
        <v>17</v>
      </c>
      <c r="HD30" s="39" t="s">
        <v>426</v>
      </c>
      <c r="HE30" s="41">
        <v>6815622</v>
      </c>
      <c r="HF30" s="41">
        <v>-227437.3061400001</v>
      </c>
      <c r="HG30" s="47">
        <f>-HF30*$HG$13</f>
        <v>79603.05714900003</v>
      </c>
      <c r="HH30" s="25"/>
      <c r="HI30" s="37">
        <v>17</v>
      </c>
      <c r="HJ30" s="25"/>
      <c r="HK30" s="239"/>
      <c r="HL30" s="239"/>
      <c r="HM30" s="201"/>
      <c r="HN30" s="41"/>
      <c r="HO30" s="37">
        <v>17</v>
      </c>
      <c r="HP30" s="490" t="s">
        <v>586</v>
      </c>
      <c r="HQ30" s="491"/>
      <c r="HS30" s="493"/>
      <c r="HT30" s="37">
        <v>17</v>
      </c>
      <c r="HV30" s="25"/>
      <c r="HW30" s="25"/>
      <c r="HX30" s="41"/>
      <c r="HZ30" s="37">
        <v>17</v>
      </c>
      <c r="IA30" s="25" t="s">
        <v>536</v>
      </c>
      <c r="IB30" s="41">
        <v>95445434</v>
      </c>
      <c r="IC30" s="41">
        <v>-93766423</v>
      </c>
      <c r="ID30" s="41">
        <f>IB30+IC30</f>
        <v>1679011</v>
      </c>
      <c r="IE30" s="25"/>
    </row>
    <row r="31" spans="2:239" ht="15" customHeight="1" thickBot="1" thickTop="1">
      <c r="B31" s="160">
        <v>19</v>
      </c>
      <c r="C31" s="37"/>
      <c r="D31" s="25" t="s">
        <v>429</v>
      </c>
      <c r="E31" s="25"/>
      <c r="F31" s="48">
        <v>-19192</v>
      </c>
      <c r="G31" s="150">
        <v>-1556957</v>
      </c>
      <c r="H31" s="25"/>
      <c r="J31" s="160">
        <v>18</v>
      </c>
      <c r="K31" s="194" t="s">
        <v>301</v>
      </c>
      <c r="L31" s="25"/>
      <c r="M31" s="252">
        <v>-15633</v>
      </c>
      <c r="N31" s="25"/>
      <c r="P31" s="37">
        <f t="shared" si="3"/>
        <v>17</v>
      </c>
      <c r="Q31" s="25" t="s">
        <v>419</v>
      </c>
      <c r="R31" s="234">
        <f>R23+R28+R29</f>
        <v>1173318094.19</v>
      </c>
      <c r="S31" s="234">
        <f>S23+S28+S29</f>
        <v>989436347.0549612</v>
      </c>
      <c r="T31" s="234">
        <f>T23+T28+T29</f>
        <v>-183881747.13503897</v>
      </c>
      <c r="V31" s="37">
        <v>18</v>
      </c>
      <c r="W31" s="39" t="s">
        <v>431</v>
      </c>
      <c r="X31" s="39"/>
      <c r="Y31" s="252">
        <v>-12251183.717604587</v>
      </c>
      <c r="AA31" s="37">
        <v>18</v>
      </c>
      <c r="AB31" s="180"/>
      <c r="AC31" s="180"/>
      <c r="AD31" s="371"/>
      <c r="AF31" s="37">
        <v>18</v>
      </c>
      <c r="AG31" s="289" t="s">
        <v>198</v>
      </c>
      <c r="AH31" s="165">
        <v>0</v>
      </c>
      <c r="AI31" s="165">
        <v>571980.3091838827</v>
      </c>
      <c r="AJ31" s="201">
        <f>AI31-AH31</f>
        <v>571980.3091838827</v>
      </c>
      <c r="AK31" s="152"/>
      <c r="AL31" s="152"/>
      <c r="AM31" s="156"/>
      <c r="AN31" s="163"/>
      <c r="AO31" s="156"/>
      <c r="AP31" s="94"/>
      <c r="AR31" s="37">
        <f t="shared" si="8"/>
        <v>17</v>
      </c>
      <c r="AS31" s="39" t="s">
        <v>289</v>
      </c>
      <c r="AT31" s="334"/>
      <c r="AU31" s="334">
        <v>0.35</v>
      </c>
      <c r="AV31" s="82">
        <f>-AV29*AU31</f>
        <v>-556420.3307853311</v>
      </c>
      <c r="AW31" s="37"/>
      <c r="AX31" s="37"/>
      <c r="AY31" s="243"/>
      <c r="AZ31" s="274"/>
      <c r="BA31" s="322"/>
      <c r="BB31" s="227"/>
      <c r="BC31" s="24"/>
      <c r="BD31" s="37">
        <v>18</v>
      </c>
      <c r="BE31" s="243" t="s">
        <v>307</v>
      </c>
      <c r="BF31" s="364">
        <v>0</v>
      </c>
      <c r="BG31" s="364">
        <v>2279940</v>
      </c>
      <c r="BH31" s="364">
        <f>SUM(BH29:BH30)</f>
        <v>2279940</v>
      </c>
      <c r="BI31" s="37"/>
      <c r="BJ31" s="37"/>
      <c r="BK31" s="243"/>
      <c r="BL31" s="274"/>
      <c r="BM31" s="274"/>
      <c r="BN31" s="274"/>
      <c r="BP31" s="37">
        <v>18</v>
      </c>
      <c r="BQ31" s="204" t="s">
        <v>184</v>
      </c>
      <c r="BR31" s="25"/>
      <c r="BS31" s="205"/>
      <c r="BU31" s="205">
        <v>-32489368</v>
      </c>
      <c r="BV31" s="37"/>
      <c r="BW31" s="37"/>
      <c r="BX31" s="25"/>
      <c r="BY31" s="25"/>
      <c r="BZ31" s="25"/>
      <c r="CA31" s="25"/>
      <c r="CB31" s="25"/>
      <c r="CC31" s="25"/>
      <c r="CD31" s="25"/>
      <c r="CF31" s="497">
        <v>18</v>
      </c>
      <c r="CG31" s="25" t="s">
        <v>411</v>
      </c>
      <c r="CH31" s="196"/>
      <c r="CI31" s="196">
        <v>-1026112.5</v>
      </c>
      <c r="CJ31" s="215">
        <f t="shared" si="5"/>
        <v>-1026112.5</v>
      </c>
      <c r="CK31" s="37"/>
      <c r="CL31" s="37"/>
      <c r="CM31" s="18"/>
      <c r="CN31" s="18"/>
      <c r="CO31" s="18"/>
      <c r="CP31" s="18"/>
      <c r="CQ31" s="18"/>
      <c r="CR31" s="92"/>
      <c r="CS31" s="92"/>
      <c r="CT31" s="25"/>
      <c r="CU31" s="25"/>
      <c r="CV31" s="48"/>
      <c r="CW31" s="37"/>
      <c r="CX31" s="37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37"/>
      <c r="DJ31" s="37"/>
      <c r="DK31" s="25"/>
      <c r="DL31" s="25"/>
      <c r="DM31" s="25"/>
      <c r="DN31" s="25"/>
      <c r="DO31" s="25"/>
      <c r="DP31" s="25"/>
      <c r="DQ31" s="41"/>
      <c r="DR31" s="41"/>
      <c r="DS31" s="41"/>
      <c r="DU31" s="37">
        <v>18</v>
      </c>
      <c r="DV31" s="246" t="s">
        <v>432</v>
      </c>
      <c r="DW31" s="247">
        <v>321200</v>
      </c>
      <c r="DX31" s="179"/>
      <c r="DY31" s="215"/>
      <c r="DZ31" s="21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P31" s="37">
        <f t="shared" si="6"/>
        <v>17</v>
      </c>
      <c r="EQ31" s="39" t="s">
        <v>217</v>
      </c>
      <c r="ER31" s="41"/>
      <c r="ES31" s="41"/>
      <c r="ET31" s="367">
        <f>-ET29-ET30</f>
        <v>-2857518.3</v>
      </c>
      <c r="EV31" s="37">
        <v>18</v>
      </c>
      <c r="EW31" s="368" t="s">
        <v>433</v>
      </c>
      <c r="EX31" s="372">
        <v>0.5572</v>
      </c>
      <c r="EY31" s="372"/>
      <c r="EZ31" s="487">
        <f>EZ30*EX31</f>
        <v>3330292.0150141604</v>
      </c>
      <c r="FA31" s="25"/>
      <c r="FB31" s="25"/>
      <c r="FC31" s="25"/>
      <c r="FD31" s="25"/>
      <c r="FE31" s="25"/>
      <c r="FF31" s="25"/>
      <c r="FH31" s="37">
        <v>18</v>
      </c>
      <c r="FI31" s="39" t="s">
        <v>289</v>
      </c>
      <c r="FJ31" s="18"/>
      <c r="FK31" s="293">
        <v>0.35</v>
      </c>
      <c r="FL31" s="62">
        <f>-FL29*FK31</f>
        <v>467056.36361999996</v>
      </c>
      <c r="FM31" s="37"/>
      <c r="FN31" s="37"/>
      <c r="FO31" s="25"/>
      <c r="FP31" s="25"/>
      <c r="FQ31" s="92"/>
      <c r="FR31" s="37"/>
      <c r="FS31" s="37">
        <v>19</v>
      </c>
      <c r="FT31" s="237" t="s">
        <v>412</v>
      </c>
      <c r="FU31" s="237">
        <v>0</v>
      </c>
      <c r="FV31" s="237">
        <v>-3642131</v>
      </c>
      <c r="FW31" s="434">
        <f>+FV31</f>
        <v>-3642131</v>
      </c>
      <c r="FY31" s="37">
        <v>18</v>
      </c>
      <c r="FZ31" s="318"/>
      <c r="GA31" s="318"/>
      <c r="GB31" s="41"/>
      <c r="GC31" s="41"/>
      <c r="GD31" s="41"/>
      <c r="GE31" s="37">
        <v>18</v>
      </c>
      <c r="GF31" s="25" t="s">
        <v>424</v>
      </c>
      <c r="GG31" s="370">
        <v>29397616.939999998</v>
      </c>
      <c r="GH31" s="370">
        <v>38997777.182071015</v>
      </c>
      <c r="GI31" s="356">
        <f>GH31-GG31</f>
        <v>9600160.242071018</v>
      </c>
      <c r="GK31" s="497">
        <v>17</v>
      </c>
      <c r="GL31" s="490" t="s">
        <v>424</v>
      </c>
      <c r="GM31" s="540">
        <v>29397616.939999998</v>
      </c>
      <c r="GN31" s="540">
        <v>38997777.182071015</v>
      </c>
      <c r="GO31" s="540">
        <v>9600160.242071018</v>
      </c>
      <c r="GQ31" s="37">
        <v>18</v>
      </c>
      <c r="GR31" s="180" t="s">
        <v>425</v>
      </c>
      <c r="GS31" s="376">
        <f>GS29+GS30</f>
        <v>798945.82825</v>
      </c>
      <c r="GT31" s="376">
        <f>GT29+GT30</f>
        <v>659907.25</v>
      </c>
      <c r="GU31" s="512">
        <f>GT31-GS31</f>
        <v>-139038.57825000002</v>
      </c>
      <c r="GW31" s="37">
        <v>18</v>
      </c>
      <c r="GX31" s="243"/>
      <c r="GY31" s="322"/>
      <c r="GZ31" s="322"/>
      <c r="HA31" s="322"/>
      <c r="HC31" s="37">
        <v>18</v>
      </c>
      <c r="HD31" s="39" t="s">
        <v>434</v>
      </c>
      <c r="HE31" s="41">
        <v>7713984</v>
      </c>
      <c r="HF31" s="41">
        <v>-257415.6460800001</v>
      </c>
      <c r="HG31" s="47">
        <f>-HF31*$HG$13</f>
        <v>90095.47612800002</v>
      </c>
      <c r="HH31" s="25"/>
      <c r="HI31" s="37">
        <v>18</v>
      </c>
      <c r="HJ31" s="463"/>
      <c r="HK31" s="239"/>
      <c r="HL31" s="239"/>
      <c r="HM31" s="471"/>
      <c r="HN31" s="41"/>
      <c r="HO31" s="37">
        <v>18</v>
      </c>
      <c r="HP31" s="490" t="s">
        <v>611</v>
      </c>
      <c r="HQ31" s="490"/>
      <c r="HR31" s="490"/>
      <c r="HS31" s="493">
        <v>-158844</v>
      </c>
      <c r="HT31" s="37">
        <v>18</v>
      </c>
      <c r="HU31" s="490" t="s">
        <v>586</v>
      </c>
      <c r="HV31" s="25"/>
      <c r="HW31" s="25"/>
      <c r="HX31" s="41"/>
      <c r="HZ31" s="37">
        <v>18</v>
      </c>
      <c r="IA31" s="25" t="s">
        <v>538</v>
      </c>
      <c r="IB31" s="41"/>
      <c r="IC31" s="41"/>
      <c r="ID31" s="41"/>
      <c r="IE31" s="25"/>
    </row>
    <row r="32" spans="2:239" ht="15" customHeight="1" thickBot="1" thickTop="1">
      <c r="B32" s="160">
        <v>20</v>
      </c>
      <c r="C32" s="25"/>
      <c r="D32" s="39" t="s">
        <v>435</v>
      </c>
      <c r="E32" s="374"/>
      <c r="F32" s="48">
        <v>-526</v>
      </c>
      <c r="G32" s="150">
        <v>-33418</v>
      </c>
      <c r="H32" s="25"/>
      <c r="J32" s="160">
        <v>19</v>
      </c>
      <c r="K32" s="194"/>
      <c r="L32" s="25"/>
      <c r="M32" s="375"/>
      <c r="N32" s="25"/>
      <c r="P32" s="37">
        <f t="shared" si="3"/>
        <v>18</v>
      </c>
      <c r="Q32" s="156" t="s">
        <v>430</v>
      </c>
      <c r="R32" s="62">
        <v>79069006.45</v>
      </c>
      <c r="S32" s="62">
        <v>83349677</v>
      </c>
      <c r="T32" s="62">
        <f>S32-R32</f>
        <v>4280670.549999997</v>
      </c>
      <c r="V32" s="37">
        <v>19</v>
      </c>
      <c r="W32" s="39" t="s">
        <v>437</v>
      </c>
      <c r="X32" s="25"/>
      <c r="Y32" s="376">
        <v>22077426.156999998</v>
      </c>
      <c r="AA32" s="37">
        <v>19</v>
      </c>
      <c r="AB32" s="180" t="s">
        <v>393</v>
      </c>
      <c r="AC32" s="358"/>
      <c r="AD32" s="174">
        <f>-AD19+AD30</f>
        <v>12964554.396285847</v>
      </c>
      <c r="AF32" s="37">
        <v>19</v>
      </c>
      <c r="AG32" s="289" t="s">
        <v>326</v>
      </c>
      <c r="AH32" s="241">
        <v>0</v>
      </c>
      <c r="AI32" s="241">
        <v>9545.424816172834</v>
      </c>
      <c r="AJ32" s="495">
        <f>AI32-AH32</f>
        <v>9545.424816172834</v>
      </c>
      <c r="AK32" s="156"/>
      <c r="AL32" s="156"/>
      <c r="AM32" s="156"/>
      <c r="AN32" s="156"/>
      <c r="AO32" s="156"/>
      <c r="AP32" s="377"/>
      <c r="AR32" s="37">
        <f t="shared" si="8"/>
        <v>18</v>
      </c>
      <c r="AS32" s="39" t="s">
        <v>217</v>
      </c>
      <c r="AT32" s="156"/>
      <c r="AU32" s="156"/>
      <c r="AV32" s="321">
        <f>-AV29-AV31</f>
        <v>-1033352.0428870434</v>
      </c>
      <c r="AW32" s="37"/>
      <c r="AX32" s="37"/>
      <c r="AY32" s="243"/>
      <c r="AZ32" s="274"/>
      <c r="BA32" s="275"/>
      <c r="BB32" s="275"/>
      <c r="BC32" s="24"/>
      <c r="BD32" s="37">
        <v>19</v>
      </c>
      <c r="BE32" s="25"/>
      <c r="BF32" s="156"/>
      <c r="BG32" s="156"/>
      <c r="BH32" s="65"/>
      <c r="BI32" s="37"/>
      <c r="BJ32" s="37"/>
      <c r="BK32" s="243"/>
      <c r="BL32" s="200"/>
      <c r="BM32" s="200"/>
      <c r="BN32" s="200"/>
      <c r="BP32" s="37">
        <v>19</v>
      </c>
      <c r="BQ32" s="204" t="s">
        <v>212</v>
      </c>
      <c r="BR32" s="25"/>
      <c r="BS32" s="205"/>
      <c r="BU32" s="205">
        <v>-59746435.22</v>
      </c>
      <c r="BV32" s="37"/>
      <c r="BW32" s="37"/>
      <c r="BX32" s="25"/>
      <c r="BY32" s="25"/>
      <c r="BZ32" s="25"/>
      <c r="CA32" s="25"/>
      <c r="CB32" s="25"/>
      <c r="CC32" s="25"/>
      <c r="CD32" s="25"/>
      <c r="CF32" s="497">
        <v>19</v>
      </c>
      <c r="CG32" s="25" t="s">
        <v>438</v>
      </c>
      <c r="CH32" s="196">
        <v>73891</v>
      </c>
      <c r="CI32" s="341"/>
      <c r="CJ32" s="215">
        <f t="shared" si="5"/>
        <v>-73891</v>
      </c>
      <c r="CK32" s="37"/>
      <c r="CL32" s="37"/>
      <c r="CM32" s="18"/>
      <c r="CN32" s="18"/>
      <c r="CO32" s="18"/>
      <c r="CP32" s="18"/>
      <c r="CQ32" s="378"/>
      <c r="CR32" s="92"/>
      <c r="CS32" s="92"/>
      <c r="CT32" s="25"/>
      <c r="CU32" s="25"/>
      <c r="CV32" s="25"/>
      <c r="CW32" s="37"/>
      <c r="CX32" s="37"/>
      <c r="CY32" s="173"/>
      <c r="CZ32" s="173"/>
      <c r="DA32" s="173"/>
      <c r="DB32" s="173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41"/>
      <c r="DR32" s="41"/>
      <c r="DS32" s="41"/>
      <c r="DU32" s="37">
        <v>19</v>
      </c>
      <c r="DV32" s="25"/>
      <c r="DW32" s="25"/>
      <c r="DX32" s="25"/>
      <c r="DY32" s="215"/>
      <c r="DZ32" s="21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14"/>
      <c r="EP32" s="214"/>
      <c r="EQ32" s="25"/>
      <c r="ER32" s="25"/>
      <c r="ES32" s="25"/>
      <c r="ET32" s="25"/>
      <c r="EV32" s="37">
        <v>19</v>
      </c>
      <c r="EW32" s="214" t="s">
        <v>188</v>
      </c>
      <c r="EX32" s="37"/>
      <c r="EY32" s="37"/>
      <c r="EZ32" s="236">
        <v>3153150.224</v>
      </c>
      <c r="FA32" s="25"/>
      <c r="FB32" s="25"/>
      <c r="FC32" s="25"/>
      <c r="FD32" s="25"/>
      <c r="FE32" s="25"/>
      <c r="FF32" s="25"/>
      <c r="FH32" s="37">
        <f>+FH31+1</f>
        <v>19</v>
      </c>
      <c r="FI32" s="39" t="s">
        <v>217</v>
      </c>
      <c r="FJ32" s="39"/>
      <c r="FK32" s="25"/>
      <c r="FL32" s="273">
        <f>+FL15-FL29-FL31</f>
        <v>867390.38958</v>
      </c>
      <c r="FM32" s="214"/>
      <c r="FN32" s="214"/>
      <c r="FO32" s="25"/>
      <c r="FP32" s="25"/>
      <c r="FQ32" s="92"/>
      <c r="FR32" s="37"/>
      <c r="FS32" s="37">
        <v>20</v>
      </c>
      <c r="FT32" s="25" t="s">
        <v>423</v>
      </c>
      <c r="FU32" s="369">
        <v>0</v>
      </c>
      <c r="FV32" s="369">
        <v>6763253.380746877</v>
      </c>
      <c r="FW32" s="369">
        <f>SUM(FW29:FW31)</f>
        <v>6763253</v>
      </c>
      <c r="FY32" s="37">
        <v>19</v>
      </c>
      <c r="FZ32" s="25"/>
      <c r="GA32" s="25"/>
      <c r="GB32" s="41"/>
      <c r="GC32" s="41"/>
      <c r="GD32" s="41"/>
      <c r="GE32" s="37">
        <v>19</v>
      </c>
      <c r="GF32" s="25"/>
      <c r="GG32" s="370"/>
      <c r="GH32" s="370"/>
      <c r="GI32" s="370"/>
      <c r="GK32" s="497">
        <v>18</v>
      </c>
      <c r="GL32" s="490"/>
      <c r="GM32" s="540"/>
      <c r="GN32" s="540"/>
      <c r="GO32" s="540"/>
      <c r="GQ32" s="37">
        <v>19</v>
      </c>
      <c r="GR32" s="180"/>
      <c r="GS32" s="512"/>
      <c r="GT32" s="512"/>
      <c r="GU32" s="512"/>
      <c r="GW32" s="37">
        <v>19</v>
      </c>
      <c r="GX32" s="243" t="s">
        <v>217</v>
      </c>
      <c r="GY32" s="239"/>
      <c r="GZ32" s="239"/>
      <c r="HA32" s="373">
        <f>-HA28-HA30</f>
        <v>-809652.2135000001</v>
      </c>
      <c r="HC32" s="37">
        <v>19</v>
      </c>
      <c r="HD32" s="39" t="s">
        <v>441</v>
      </c>
      <c r="HE32" s="41">
        <v>1654453.95465</v>
      </c>
      <c r="HF32" s="41">
        <v>-55209.12846667052</v>
      </c>
      <c r="HG32" s="47">
        <f>-HF32*$HG$13</f>
        <v>19323.19496333468</v>
      </c>
      <c r="HH32" s="25"/>
      <c r="HI32" s="37">
        <v>19</v>
      </c>
      <c r="HJ32" s="463" t="s">
        <v>554</v>
      </c>
      <c r="HK32" s="472">
        <v>0.0385</v>
      </c>
      <c r="HL32" s="463"/>
      <c r="HM32" s="466">
        <f>HM19*HK32</f>
        <v>4120.116</v>
      </c>
      <c r="HN32" s="41"/>
      <c r="HO32" s="37">
        <v>19</v>
      </c>
      <c r="HP32" s="490" t="s">
        <v>610</v>
      </c>
      <c r="HQ32" s="490"/>
      <c r="HR32" s="490"/>
      <c r="HS32" s="493">
        <v>-2000000</v>
      </c>
      <c r="HT32" s="37">
        <v>19</v>
      </c>
      <c r="HU32" s="25"/>
      <c r="HV32" s="25"/>
      <c r="HW32" s="25"/>
      <c r="HX32" s="41"/>
      <c r="HZ32" s="37">
        <v>19</v>
      </c>
      <c r="IA32" s="25" t="s">
        <v>540</v>
      </c>
      <c r="IB32" s="41"/>
      <c r="IC32" s="41"/>
      <c r="ID32" s="41"/>
      <c r="IE32" s="25"/>
    </row>
    <row r="33" spans="2:239" ht="15" customHeight="1" thickBot="1" thickTop="1">
      <c r="B33" s="160">
        <v>21</v>
      </c>
      <c r="C33" s="25"/>
      <c r="D33" s="25" t="s">
        <v>442</v>
      </c>
      <c r="E33" s="39"/>
      <c r="F33" s="48">
        <v>8717</v>
      </c>
      <c r="G33" s="150">
        <v>529236</v>
      </c>
      <c r="H33" s="25"/>
      <c r="J33" s="160">
        <v>20</v>
      </c>
      <c r="K33" s="25" t="s">
        <v>443</v>
      </c>
      <c r="L33" s="25"/>
      <c r="M33" s="25"/>
      <c r="N33" s="41">
        <v>-15633</v>
      </c>
      <c r="P33" s="37">
        <f t="shared" si="3"/>
        <v>19</v>
      </c>
      <c r="Q33" s="87" t="s">
        <v>436</v>
      </c>
      <c r="R33" s="82">
        <v>1175688.03</v>
      </c>
      <c r="S33" s="82">
        <v>1136455.29144</v>
      </c>
      <c r="T33" s="82">
        <f>S33-R33</f>
        <v>-39232.73855999997</v>
      </c>
      <c r="V33" s="37">
        <v>20</v>
      </c>
      <c r="W33" s="39" t="s">
        <v>444</v>
      </c>
      <c r="X33" s="39"/>
      <c r="Y33" s="380">
        <f>-Y31-Y32</f>
        <v>-9826242.439395411</v>
      </c>
      <c r="AA33" s="37">
        <v>20</v>
      </c>
      <c r="AB33" s="180"/>
      <c r="AC33" s="381"/>
      <c r="AD33" s="81" t="s">
        <v>0</v>
      </c>
      <c r="AF33" s="37">
        <v>20</v>
      </c>
      <c r="AG33" s="289" t="s">
        <v>17</v>
      </c>
      <c r="AH33" s="241">
        <v>0</v>
      </c>
      <c r="AI33" s="241">
        <v>38900</v>
      </c>
      <c r="AJ33" s="494">
        <f>AI33-AH33</f>
        <v>38900</v>
      </c>
      <c r="AK33" s="152"/>
      <c r="AL33" s="152"/>
      <c r="AM33" s="152"/>
      <c r="AN33" s="152"/>
      <c r="AO33" s="152"/>
      <c r="AP33" s="100"/>
      <c r="AQ33" s="37"/>
      <c r="AR33" s="37"/>
      <c r="AS33" s="243"/>
      <c r="AT33" s="274"/>
      <c r="AU33" s="274"/>
      <c r="AV33" s="274"/>
      <c r="AW33" s="37"/>
      <c r="AX33" s="37"/>
      <c r="AY33" s="214"/>
      <c r="AZ33" s="322"/>
      <c r="BA33" s="322"/>
      <c r="BB33" s="227"/>
      <c r="BC33" s="24"/>
      <c r="BD33" s="37">
        <v>20</v>
      </c>
      <c r="BE33" s="54" t="s">
        <v>251</v>
      </c>
      <c r="BF33" s="226"/>
      <c r="BG33" s="226"/>
      <c r="BH33" s="226">
        <f>+BH31</f>
        <v>2279940</v>
      </c>
      <c r="BI33" s="37"/>
      <c r="BJ33" s="37"/>
      <c r="BK33" s="228"/>
      <c r="BL33" s="243"/>
      <c r="BM33" s="274"/>
      <c r="BN33" s="275"/>
      <c r="BP33" s="37">
        <v>20</v>
      </c>
      <c r="BQ33" s="204" t="s">
        <v>234</v>
      </c>
      <c r="BR33" s="25"/>
      <c r="BS33" s="205"/>
      <c r="BU33" s="205">
        <v>-7035747.78</v>
      </c>
      <c r="BV33" s="37"/>
      <c r="BW33" s="37"/>
      <c r="BX33" s="25"/>
      <c r="BY33" s="25"/>
      <c r="BZ33" s="25"/>
      <c r="CA33" s="25"/>
      <c r="CB33" s="25"/>
      <c r="CC33" s="25"/>
      <c r="CD33" s="25"/>
      <c r="CF33" s="497">
        <v>20</v>
      </c>
      <c r="CG33" s="25" t="s">
        <v>445</v>
      </c>
      <c r="CH33" s="196"/>
      <c r="CI33" s="341"/>
      <c r="CJ33" s="215">
        <f t="shared" si="5"/>
        <v>0</v>
      </c>
      <c r="CK33" s="25"/>
      <c r="CL33" s="25"/>
      <c r="CM33" s="18"/>
      <c r="CN33" s="18"/>
      <c r="CO33" s="18"/>
      <c r="CP33" s="18"/>
      <c r="CQ33" s="382"/>
      <c r="CR33" s="92"/>
      <c r="CS33" s="92"/>
      <c r="CT33" s="25"/>
      <c r="CU33" s="25"/>
      <c r="CV33" s="25"/>
      <c r="CW33" s="37"/>
      <c r="CX33" s="37"/>
      <c r="CY33" s="92"/>
      <c r="CZ33" s="92"/>
      <c r="DA33" s="92"/>
      <c r="DB33" s="92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41"/>
      <c r="DR33" s="41"/>
      <c r="DS33" s="41"/>
      <c r="DU33" s="37">
        <v>20</v>
      </c>
      <c r="DV33" s="39" t="s">
        <v>251</v>
      </c>
      <c r="DW33" s="354">
        <f>+DW30-DW31</f>
        <v>415800</v>
      </c>
      <c r="DX33" s="343">
        <f>+DW33</f>
        <v>415800</v>
      </c>
      <c r="DY33" s="18"/>
      <c r="DZ33" s="18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V33" s="37">
        <v>20</v>
      </c>
      <c r="EW33" s="383" t="s">
        <v>251</v>
      </c>
      <c r="EX33" s="25"/>
      <c r="EY33" s="25"/>
      <c r="EZ33" s="488">
        <f>+EZ31-EZ32</f>
        <v>177141.7910141605</v>
      </c>
      <c r="FA33" s="25"/>
      <c r="FB33" s="25"/>
      <c r="FC33" s="25"/>
      <c r="FD33" s="25"/>
      <c r="FE33" s="25"/>
      <c r="FF33" s="25"/>
      <c r="FG33" s="214"/>
      <c r="FH33" s="214"/>
      <c r="FI33" s="65"/>
      <c r="FJ33" s="65"/>
      <c r="FK33" s="65"/>
      <c r="FL33" s="384"/>
      <c r="FM33" s="25"/>
      <c r="FN33" s="25"/>
      <c r="FO33" s="25"/>
      <c r="FP33" s="25"/>
      <c r="FQ33" s="92"/>
      <c r="FR33" s="37"/>
      <c r="FS33" s="37"/>
      <c r="FT33" s="385"/>
      <c r="FU33" s="385"/>
      <c r="FV33" s="385"/>
      <c r="FW33" s="385"/>
      <c r="FY33" s="37">
        <v>20</v>
      </c>
      <c r="FZ33" s="189" t="s">
        <v>439</v>
      </c>
      <c r="GA33" s="189"/>
      <c r="GB33" s="379"/>
      <c r="GC33" s="379"/>
      <c r="GD33" s="41"/>
      <c r="GE33" s="37">
        <v>20</v>
      </c>
      <c r="GF33" s="25" t="s">
        <v>217</v>
      </c>
      <c r="GG33" s="370"/>
      <c r="GH33" s="370"/>
      <c r="GI33" s="344">
        <f>-GI23-GI25-GI29</f>
        <v>-8718600.80734616</v>
      </c>
      <c r="GK33" s="497">
        <v>19</v>
      </c>
      <c r="GL33" s="490" t="s">
        <v>217</v>
      </c>
      <c r="GM33" s="540"/>
      <c r="GN33" s="540"/>
      <c r="GO33" s="541">
        <v>-8718600.80734616</v>
      </c>
      <c r="GQ33" s="37">
        <v>20</v>
      </c>
      <c r="GR33" s="180" t="s">
        <v>440</v>
      </c>
      <c r="GS33" s="376">
        <v>993.9390845999999</v>
      </c>
      <c r="GT33" s="376">
        <v>1182.9827352425327</v>
      </c>
      <c r="GU33" s="512">
        <f>GT33-GS33</f>
        <v>189.04365064253284</v>
      </c>
      <c r="GW33" s="37"/>
      <c r="GX33" s="237"/>
      <c r="GY33" s="237"/>
      <c r="GZ33" s="237"/>
      <c r="HA33" s="237"/>
      <c r="HC33" s="37">
        <v>20</v>
      </c>
      <c r="HD33" s="39" t="s">
        <v>447</v>
      </c>
      <c r="HE33" s="41">
        <v>1161332</v>
      </c>
      <c r="HF33" s="41">
        <v>-38754</v>
      </c>
      <c r="HG33" s="47">
        <f>-HF33*$HG$13</f>
        <v>13563.9</v>
      </c>
      <c r="HH33" s="25"/>
      <c r="HI33" s="37">
        <v>20</v>
      </c>
      <c r="HJ33" s="463"/>
      <c r="HK33" s="472"/>
      <c r="HL33" s="463"/>
      <c r="HM33" s="466"/>
      <c r="HN33" s="41"/>
      <c r="HO33" s="37">
        <v>20</v>
      </c>
      <c r="HP33" s="490"/>
      <c r="HQ33" s="517"/>
      <c r="HR33" s="517"/>
      <c r="HS33" s="515"/>
      <c r="HT33" s="37">
        <v>20</v>
      </c>
      <c r="HU33" s="243" t="s">
        <v>553</v>
      </c>
      <c r="HV33" s="25"/>
      <c r="HW33" s="25"/>
      <c r="HX33" s="41">
        <f>+HX23</f>
        <v>0</v>
      </c>
      <c r="HZ33" s="37"/>
      <c r="IA33" s="25"/>
      <c r="IB33" s="41"/>
      <c r="IC33" s="41"/>
      <c r="ID33" s="41"/>
      <c r="IE33" s="25"/>
    </row>
    <row r="34" spans="2:239" ht="15" customHeight="1" thickTop="1">
      <c r="B34" s="160">
        <v>22</v>
      </c>
      <c r="C34" s="25"/>
      <c r="D34" s="39" t="s">
        <v>449</v>
      </c>
      <c r="E34" s="25"/>
      <c r="F34" s="48">
        <v>-19</v>
      </c>
      <c r="G34" s="150">
        <v>-1037</v>
      </c>
      <c r="H34" s="25"/>
      <c r="J34" s="160">
        <v>21</v>
      </c>
      <c r="K34" s="194"/>
      <c r="L34" s="25"/>
      <c r="M34" s="223"/>
      <c r="N34" s="25"/>
      <c r="P34" s="37">
        <f t="shared" si="3"/>
        <v>20</v>
      </c>
      <c r="Q34" s="25"/>
      <c r="R34" s="25"/>
      <c r="S34" s="25"/>
      <c r="T34" s="370"/>
      <c r="U34" s="37"/>
      <c r="V34" s="37"/>
      <c r="W34" s="39"/>
      <c r="X34" s="224"/>
      <c r="Y34" s="25"/>
      <c r="AA34" s="37">
        <v>21</v>
      </c>
      <c r="AB34" s="180" t="s">
        <v>310</v>
      </c>
      <c r="AC34" s="293">
        <v>0.35</v>
      </c>
      <c r="AD34" s="41">
        <f>AD32*AC34</f>
        <v>4537594.038700046</v>
      </c>
      <c r="AF34" s="37">
        <v>21</v>
      </c>
      <c r="AG34" s="243" t="s">
        <v>307</v>
      </c>
      <c r="AH34" s="244">
        <v>0</v>
      </c>
      <c r="AI34" s="244">
        <f>SUM(AI31:AI33)</f>
        <v>620425.7340000555</v>
      </c>
      <c r="AJ34" s="201">
        <f>AI34-AH34</f>
        <v>620425.7340000555</v>
      </c>
      <c r="AK34" s="29"/>
      <c r="AL34" s="29"/>
      <c r="AM34" s="104"/>
      <c r="AN34" s="492"/>
      <c r="AO34" s="104"/>
      <c r="AP34" s="104"/>
      <c r="AQ34" s="37"/>
      <c r="AR34" s="37"/>
      <c r="AS34" s="243"/>
      <c r="AT34" s="274"/>
      <c r="AU34" s="275"/>
      <c r="AV34" s="275"/>
      <c r="AW34" s="37"/>
      <c r="AX34" s="37"/>
      <c r="AY34" s="243"/>
      <c r="AZ34" s="274"/>
      <c r="BA34" s="274"/>
      <c r="BB34" s="274"/>
      <c r="BC34" s="24"/>
      <c r="BD34" s="37">
        <v>21</v>
      </c>
      <c r="BE34" s="215"/>
      <c r="BF34" s="211"/>
      <c r="BG34" s="211"/>
      <c r="BH34" s="163"/>
      <c r="BI34" s="37"/>
      <c r="BJ34" s="37"/>
      <c r="BK34" s="228"/>
      <c r="BL34" s="214"/>
      <c r="BM34" s="322"/>
      <c r="BN34" s="322"/>
      <c r="BP34" s="37">
        <v>21</v>
      </c>
      <c r="BQ34" s="264" t="s">
        <v>247</v>
      </c>
      <c r="BR34" s="25"/>
      <c r="BS34" s="205"/>
      <c r="BU34" s="205">
        <v>84819852</v>
      </c>
      <c r="BV34" s="37"/>
      <c r="BW34" s="37"/>
      <c r="BX34" s="25"/>
      <c r="BY34" s="25"/>
      <c r="BZ34" s="25"/>
      <c r="CA34" s="25"/>
      <c r="CB34" s="25"/>
      <c r="CC34" s="25"/>
      <c r="CD34" s="25"/>
      <c r="CF34" s="497">
        <v>21</v>
      </c>
      <c r="CG34" s="25" t="s">
        <v>450</v>
      </c>
      <c r="CH34" s="196"/>
      <c r="CI34" s="341"/>
      <c r="CJ34" s="215">
        <f t="shared" si="5"/>
        <v>0</v>
      </c>
      <c r="CK34" s="25"/>
      <c r="CL34" s="25"/>
      <c r="CM34" s="18"/>
      <c r="CN34" s="18"/>
      <c r="CO34" s="18"/>
      <c r="CP34" s="18"/>
      <c r="CQ34" s="382"/>
      <c r="CR34" s="25"/>
      <c r="CS34" s="25"/>
      <c r="CT34" s="173"/>
      <c r="CU34" s="173"/>
      <c r="CV34" s="173"/>
      <c r="CW34" s="37"/>
      <c r="CX34" s="37"/>
      <c r="CY34" s="92"/>
      <c r="CZ34" s="92"/>
      <c r="DA34" s="92"/>
      <c r="DB34" s="92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41"/>
      <c r="DR34" s="41"/>
      <c r="DS34" s="41"/>
      <c r="DU34" s="37">
        <v>21</v>
      </c>
      <c r="DV34" s="39"/>
      <c r="DW34" s="388"/>
      <c r="DX34" s="248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V34" s="37">
        <v>21</v>
      </c>
      <c r="EW34" s="206"/>
      <c r="EX34" s="25"/>
      <c r="EY34" s="25"/>
      <c r="EZ34" s="487"/>
      <c r="FA34" s="25"/>
      <c r="FB34" s="25"/>
      <c r="FC34" s="25"/>
      <c r="FD34" s="25"/>
      <c r="FE34" s="25"/>
      <c r="FF34" s="25"/>
      <c r="FG34" s="39"/>
      <c r="FH34" s="39"/>
      <c r="FI34" s="65"/>
      <c r="FJ34" s="65"/>
      <c r="FK34" s="65"/>
      <c r="FL34" s="65"/>
      <c r="FM34" s="25"/>
      <c r="FN34" s="25"/>
      <c r="FO34" s="25"/>
      <c r="FP34" s="25"/>
      <c r="FQ34" s="40"/>
      <c r="FR34" s="37"/>
      <c r="FS34" s="37"/>
      <c r="FT34" s="25"/>
      <c r="FU34" s="25"/>
      <c r="FV34" s="25"/>
      <c r="FW34" s="25"/>
      <c r="FY34" s="37">
        <v>21</v>
      </c>
      <c r="FZ34" s="218" t="s">
        <v>446</v>
      </c>
      <c r="GA34" s="218"/>
      <c r="GB34" s="386"/>
      <c r="GC34" s="386"/>
      <c r="GD34" s="41"/>
      <c r="GE34" s="37">
        <v>21</v>
      </c>
      <c r="GF34" s="25"/>
      <c r="GG34" s="25"/>
      <c r="GH34" s="25"/>
      <c r="GI34" s="25"/>
      <c r="GK34" s="497">
        <v>20</v>
      </c>
      <c r="GL34" s="490"/>
      <c r="GM34" s="490"/>
      <c r="GN34" s="490"/>
      <c r="GO34" s="490"/>
      <c r="GQ34" s="37">
        <v>21</v>
      </c>
      <c r="GR34" s="180"/>
      <c r="GS34" s="283"/>
      <c r="GT34" s="283"/>
      <c r="GU34" s="283"/>
      <c r="GV34" s="37"/>
      <c r="GW34" s="37"/>
      <c r="GX34" s="65"/>
      <c r="GY34" s="65"/>
      <c r="GZ34" s="65"/>
      <c r="HA34" s="65"/>
      <c r="HC34" s="37">
        <v>21</v>
      </c>
      <c r="HD34" s="39" t="s">
        <v>453</v>
      </c>
      <c r="HE34" s="269">
        <f>SUM(HE30:HE33)</f>
        <v>17345391.95465</v>
      </c>
      <c r="HF34" s="269">
        <f>SUM(HF30:HF33)</f>
        <v>-578816.0806866707</v>
      </c>
      <c r="HG34" s="269">
        <f>SUM(HG30:HG33)</f>
        <v>202585.62824033474</v>
      </c>
      <c r="HH34" s="25"/>
      <c r="HI34" s="37">
        <v>21</v>
      </c>
      <c r="HJ34" s="463"/>
      <c r="HK34" s="472"/>
      <c r="HL34" s="463"/>
      <c r="HM34" s="466"/>
      <c r="HN34" s="41"/>
      <c r="HO34" s="37">
        <v>21</v>
      </c>
      <c r="HP34" s="518" t="s">
        <v>553</v>
      </c>
      <c r="HQ34" s="517"/>
      <c r="HR34" s="517"/>
      <c r="HS34" s="500">
        <f>SUM(HS23:HS33)</f>
        <v>-2432775</v>
      </c>
      <c r="HT34" s="37">
        <v>21</v>
      </c>
      <c r="HU34" s="25"/>
      <c r="HV34" s="25"/>
      <c r="HW34" s="25"/>
      <c r="HX34" s="41"/>
      <c r="HZ34" s="37"/>
      <c r="IA34" s="25"/>
      <c r="IB34" s="41"/>
      <c r="IC34" s="41"/>
      <c r="ID34" s="41"/>
      <c r="IE34" s="25"/>
    </row>
    <row r="35" spans="2:239" ht="15" customHeight="1" thickBot="1">
      <c r="B35" s="160">
        <v>23</v>
      </c>
      <c r="C35" s="25"/>
      <c r="D35" s="39" t="s">
        <v>455</v>
      </c>
      <c r="E35" s="25"/>
      <c r="F35" s="48">
        <v>-4303</v>
      </c>
      <c r="G35" s="150">
        <v>-236515</v>
      </c>
      <c r="H35" s="25"/>
      <c r="J35" s="160">
        <v>22</v>
      </c>
      <c r="K35" s="99" t="s">
        <v>320</v>
      </c>
      <c r="L35" s="25"/>
      <c r="M35" s="223"/>
      <c r="N35" s="25"/>
      <c r="P35" s="37">
        <f t="shared" si="3"/>
        <v>21</v>
      </c>
      <c r="Q35" s="39" t="s">
        <v>307</v>
      </c>
      <c r="R35" s="40">
        <f>SUM(R31:R33)</f>
        <v>1253562788.67</v>
      </c>
      <c r="S35" s="40">
        <f>SUM(S31:S33)</f>
        <v>1073922479.3464012</v>
      </c>
      <c r="T35" s="40">
        <f>SUM(T31:T33)</f>
        <v>-179640309.32359895</v>
      </c>
      <c r="U35" s="214"/>
      <c r="V35" s="214"/>
      <c r="W35" s="25"/>
      <c r="X35" s="25"/>
      <c r="Y35" s="25"/>
      <c r="AA35" s="37">
        <v>22</v>
      </c>
      <c r="AB35" s="180" t="s">
        <v>217</v>
      </c>
      <c r="AC35" s="271"/>
      <c r="AD35" s="391">
        <f>-AD34</f>
        <v>-4537594.038700046</v>
      </c>
      <c r="AF35" s="37">
        <v>22</v>
      </c>
      <c r="AG35" s="25"/>
      <c r="AH35" s="387"/>
      <c r="AI35" s="387"/>
      <c r="AJ35" s="387"/>
      <c r="AK35" s="28"/>
      <c r="AL35" s="28"/>
      <c r="AM35" s="104"/>
      <c r="AN35" s="104"/>
      <c r="AO35" s="104"/>
      <c r="AP35" s="104"/>
      <c r="AQ35" s="37"/>
      <c r="AR35" s="37"/>
      <c r="AS35" s="214"/>
      <c r="AT35" s="322"/>
      <c r="AU35" s="322"/>
      <c r="AV35" s="227"/>
      <c r="AW35" s="37"/>
      <c r="AX35" s="37"/>
      <c r="AY35" s="243"/>
      <c r="AZ35" s="200"/>
      <c r="BA35" s="200"/>
      <c r="BB35" s="200"/>
      <c r="BC35" s="24"/>
      <c r="BD35" s="37">
        <v>22</v>
      </c>
      <c r="BE35" s="39" t="s">
        <v>289</v>
      </c>
      <c r="BF35" s="334"/>
      <c r="BG35" s="334">
        <v>0.35</v>
      </c>
      <c r="BH35" s="82">
        <f>-BH33*BG35</f>
        <v>-797979</v>
      </c>
      <c r="BI35" s="37"/>
      <c r="BJ35" s="37"/>
      <c r="BK35" s="228"/>
      <c r="BL35" s="243"/>
      <c r="BM35" s="274"/>
      <c r="BN35" s="274"/>
      <c r="BP35" s="37">
        <v>22</v>
      </c>
      <c r="BQ35" s="277" t="s">
        <v>268</v>
      </c>
      <c r="BR35" s="25"/>
      <c r="BS35" s="205"/>
      <c r="BU35" s="205">
        <v>-728639.38</v>
      </c>
      <c r="BV35" s="37"/>
      <c r="BW35" s="37"/>
      <c r="BX35" s="25"/>
      <c r="BY35" s="25"/>
      <c r="BZ35" s="25"/>
      <c r="CA35" s="25"/>
      <c r="CB35" s="25"/>
      <c r="CC35" s="25"/>
      <c r="CD35" s="25"/>
      <c r="CF35" s="497">
        <v>22</v>
      </c>
      <c r="CG35" s="25" t="s">
        <v>458</v>
      </c>
      <c r="CH35" s="196">
        <v>6697.2141504</v>
      </c>
      <c r="CI35" s="341"/>
      <c r="CJ35" s="215">
        <f t="shared" si="5"/>
        <v>-6697.2141504</v>
      </c>
      <c r="CK35" s="37"/>
      <c r="CL35" s="37"/>
      <c r="CM35" s="18"/>
      <c r="CN35" s="18"/>
      <c r="CO35" s="18"/>
      <c r="CP35" s="18"/>
      <c r="CQ35" s="382"/>
      <c r="CR35" s="250"/>
      <c r="CS35" s="250"/>
      <c r="CT35" s="92"/>
      <c r="CU35" s="92"/>
      <c r="CV35" s="92"/>
      <c r="CW35" s="37"/>
      <c r="CX35" s="37"/>
      <c r="CY35" s="92"/>
      <c r="CZ35" s="92"/>
      <c r="DA35" s="92"/>
      <c r="DB35" s="92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41"/>
      <c r="DR35" s="41"/>
      <c r="DS35" s="41"/>
      <c r="DU35" s="37">
        <v>22</v>
      </c>
      <c r="DV35" s="39"/>
      <c r="DW35" s="156"/>
      <c r="DX35" s="393"/>
      <c r="DY35" s="25"/>
      <c r="DZ35" s="25"/>
      <c r="EA35" s="181"/>
      <c r="EB35" s="181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V35" s="37">
        <v>22</v>
      </c>
      <c r="EW35" s="214" t="s">
        <v>289</v>
      </c>
      <c r="EX35" s="293">
        <v>0.35</v>
      </c>
      <c r="EY35" s="293"/>
      <c r="EZ35" s="489">
        <f>-EZ33*EX35</f>
        <v>-61999.62685495617</v>
      </c>
      <c r="FA35" s="25"/>
      <c r="FB35" s="25"/>
      <c r="FC35" s="25"/>
      <c r="FD35" s="25"/>
      <c r="FE35" s="25"/>
      <c r="FF35" s="25"/>
      <c r="FG35" s="37"/>
      <c r="FH35" s="37"/>
      <c r="FI35" s="65"/>
      <c r="FJ35" s="65"/>
      <c r="FK35" s="65"/>
      <c r="FL35" s="65"/>
      <c r="FM35" s="25"/>
      <c r="FN35" s="25"/>
      <c r="FO35" s="25"/>
      <c r="FP35" s="25"/>
      <c r="FQ35" s="340"/>
      <c r="FR35" s="37"/>
      <c r="FS35" s="37"/>
      <c r="FT35" s="40"/>
      <c r="FU35" s="40"/>
      <c r="FV35" s="40"/>
      <c r="FW35" s="40"/>
      <c r="FY35" s="37">
        <v>22</v>
      </c>
      <c r="FZ35" s="25" t="s">
        <v>451</v>
      </c>
      <c r="GA35" s="25"/>
      <c r="GB35" s="25"/>
      <c r="GC35" s="25"/>
      <c r="GD35" s="25"/>
      <c r="GE35" s="37">
        <v>22</v>
      </c>
      <c r="GF35" s="25" t="s">
        <v>452</v>
      </c>
      <c r="GG35" s="25"/>
      <c r="GH35" s="25"/>
      <c r="GI35" s="25"/>
      <c r="GK35" s="497">
        <v>21</v>
      </c>
      <c r="GL35" s="490" t="s">
        <v>452</v>
      </c>
      <c r="GM35" s="490"/>
      <c r="GN35" s="490"/>
      <c r="GO35" s="490"/>
      <c r="GQ35" s="37">
        <v>22</v>
      </c>
      <c r="GR35" s="214" t="s">
        <v>215</v>
      </c>
      <c r="GS35" s="389"/>
      <c r="GT35" s="389"/>
      <c r="GU35" s="389">
        <f>GU26+GU31+GU33</f>
        <v>-5246653.280974352</v>
      </c>
      <c r="GV35" s="37"/>
      <c r="GW35" s="37"/>
      <c r="GX35" s="65"/>
      <c r="GY35" s="65"/>
      <c r="GZ35" s="65"/>
      <c r="HA35" s="65"/>
      <c r="HC35" s="37">
        <v>22</v>
      </c>
      <c r="HD35" s="39"/>
      <c r="HE35" s="269"/>
      <c r="HF35" s="269"/>
      <c r="HG35" s="269"/>
      <c r="HH35" s="25"/>
      <c r="HI35" s="37">
        <v>22</v>
      </c>
      <c r="HJ35" s="463"/>
      <c r="HK35" s="472"/>
      <c r="HL35" s="463"/>
      <c r="HM35" s="466"/>
      <c r="HN35" s="41"/>
      <c r="HO35" s="37">
        <v>22</v>
      </c>
      <c r="HP35" s="25"/>
      <c r="HQ35" s="239"/>
      <c r="HR35" s="239"/>
      <c r="HS35" s="227"/>
      <c r="HT35" s="37">
        <v>22</v>
      </c>
      <c r="HU35" s="25"/>
      <c r="HV35" s="25"/>
      <c r="HW35" s="25"/>
      <c r="HX35" s="41"/>
      <c r="HZ35" s="37"/>
      <c r="IA35" s="25"/>
      <c r="IB35" s="41"/>
      <c r="IC35" s="41"/>
      <c r="ID35" s="41"/>
      <c r="IE35" s="25"/>
    </row>
    <row r="36" spans="2:239" ht="15" customHeight="1" thickBot="1" thickTop="1">
      <c r="B36" s="160">
        <v>24</v>
      </c>
      <c r="C36" s="25"/>
      <c r="D36" s="25" t="s">
        <v>462</v>
      </c>
      <c r="E36" s="25"/>
      <c r="F36" s="48">
        <v>0</v>
      </c>
      <c r="G36" s="395">
        <v>0</v>
      </c>
      <c r="H36" s="25"/>
      <c r="J36" s="160">
        <v>23</v>
      </c>
      <c r="K36" s="194" t="s">
        <v>463</v>
      </c>
      <c r="L36" s="25"/>
      <c r="M36" s="41">
        <v>-426323.53</v>
      </c>
      <c r="N36" s="25"/>
      <c r="P36" s="37">
        <f t="shared" si="3"/>
        <v>22</v>
      </c>
      <c r="Q36" s="25"/>
      <c r="R36" s="297"/>
      <c r="S36" s="297"/>
      <c r="T36" s="390"/>
      <c r="U36" s="39"/>
      <c r="V36" s="39"/>
      <c r="W36" s="25"/>
      <c r="X36" s="25"/>
      <c r="Y36" s="25"/>
      <c r="Z36" s="37"/>
      <c r="AA36" s="37"/>
      <c r="AB36" s="25"/>
      <c r="AC36" s="25"/>
      <c r="AD36" s="25"/>
      <c r="AF36" s="37">
        <v>23</v>
      </c>
      <c r="AG36" s="166" t="s">
        <v>456</v>
      </c>
      <c r="AH36" s="392"/>
      <c r="AI36" s="392"/>
      <c r="AJ36" s="392"/>
      <c r="AK36" s="28"/>
      <c r="AL36" s="28"/>
      <c r="AM36" s="104"/>
      <c r="AN36" s="104"/>
      <c r="AO36" s="104"/>
      <c r="AP36" s="104"/>
      <c r="AQ36" s="37"/>
      <c r="AR36" s="37"/>
      <c r="AS36" s="243"/>
      <c r="AT36" s="274"/>
      <c r="AU36" s="274"/>
      <c r="AV36" s="274"/>
      <c r="AW36" s="37"/>
      <c r="AX36" s="37"/>
      <c r="AY36" s="228"/>
      <c r="AZ36" s="243"/>
      <c r="BA36" s="274"/>
      <c r="BB36" s="275"/>
      <c r="BC36" s="24"/>
      <c r="BD36" s="37">
        <v>23</v>
      </c>
      <c r="BE36" s="39" t="s">
        <v>217</v>
      </c>
      <c r="BF36" s="156"/>
      <c r="BG36" s="156"/>
      <c r="BH36" s="321">
        <f>-BH33-BH35</f>
        <v>-1481961</v>
      </c>
      <c r="BI36" s="37"/>
      <c r="BJ36" s="37"/>
      <c r="BK36" s="228"/>
      <c r="BL36" s="243"/>
      <c r="BM36" s="200"/>
      <c r="BN36" s="200"/>
      <c r="BP36" s="37">
        <v>23</v>
      </c>
      <c r="BQ36" s="277" t="s">
        <v>457</v>
      </c>
      <c r="BR36" s="156"/>
      <c r="BS36" s="205"/>
      <c r="BU36" s="205">
        <v>-78841.49</v>
      </c>
      <c r="BV36" s="37"/>
      <c r="BW36" s="37"/>
      <c r="BX36" s="25"/>
      <c r="BY36" s="25"/>
      <c r="BZ36" s="25"/>
      <c r="CA36" s="25"/>
      <c r="CB36" s="25"/>
      <c r="CC36" s="25"/>
      <c r="CD36" s="25"/>
      <c r="CF36" s="497">
        <v>23</v>
      </c>
      <c r="CG36" s="25" t="s">
        <v>466</v>
      </c>
      <c r="CH36" s="196">
        <v>2239.38098154</v>
      </c>
      <c r="CI36" s="341"/>
      <c r="CJ36" s="215">
        <f t="shared" si="5"/>
        <v>-2239.38098154</v>
      </c>
      <c r="CK36" s="37"/>
      <c r="CL36" s="37"/>
      <c r="CM36" s="18"/>
      <c r="CN36" s="18"/>
      <c r="CO36" s="18"/>
      <c r="CP36" s="18"/>
      <c r="CQ36" s="382"/>
      <c r="CR36" s="358"/>
      <c r="CS36" s="358"/>
      <c r="CT36" s="92"/>
      <c r="CU36" s="92"/>
      <c r="CV36" s="92"/>
      <c r="CW36" s="37"/>
      <c r="CX36" s="37"/>
      <c r="CY36" s="25"/>
      <c r="CZ36" s="25"/>
      <c r="DA36" s="25"/>
      <c r="DB36" s="25"/>
      <c r="DC36" s="25"/>
      <c r="DD36" s="25"/>
      <c r="DE36" s="18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41"/>
      <c r="DR36" s="41"/>
      <c r="DS36" s="41"/>
      <c r="DU36" s="37">
        <v>23</v>
      </c>
      <c r="DV36" s="39" t="s">
        <v>467</v>
      </c>
      <c r="DW36" s="396">
        <v>325000</v>
      </c>
      <c r="DX36" s="25"/>
      <c r="DY36" s="25"/>
      <c r="DZ36" s="25"/>
      <c r="EA36" s="215"/>
      <c r="EB36" s="21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156"/>
      <c r="ER36" s="352"/>
      <c r="ES36" s="352"/>
      <c r="ET36" s="25"/>
      <c r="EV36" s="37">
        <v>23</v>
      </c>
      <c r="EW36" s="214" t="s">
        <v>217</v>
      </c>
      <c r="EX36" s="25"/>
      <c r="EY36" s="25"/>
      <c r="EZ36" s="510">
        <f>-EZ33-EZ35</f>
        <v>-115142.16415920432</v>
      </c>
      <c r="FA36" s="25"/>
      <c r="FB36" s="25"/>
      <c r="FC36" s="25"/>
      <c r="FD36" s="25"/>
      <c r="FE36" s="25"/>
      <c r="FF36" s="25"/>
      <c r="FG36" s="37"/>
      <c r="FH36" s="37"/>
      <c r="FI36" s="65"/>
      <c r="FJ36" s="65"/>
      <c r="FK36" s="65"/>
      <c r="FL36" s="65"/>
      <c r="FM36" s="25"/>
      <c r="FN36" s="25"/>
      <c r="FO36" s="25"/>
      <c r="FP36" s="25"/>
      <c r="FQ36" s="25"/>
      <c r="FR36" s="37"/>
      <c r="FS36" s="37"/>
      <c r="FT36" s="92"/>
      <c r="FU36" s="92"/>
      <c r="FV36" s="92"/>
      <c r="FW36" s="92"/>
      <c r="FY36" s="37">
        <v>23</v>
      </c>
      <c r="FZ36" s="194" t="s">
        <v>459</v>
      </c>
      <c r="GA36" s="237">
        <v>3313915.7</v>
      </c>
      <c r="GB36" s="25"/>
      <c r="GC36" s="25"/>
      <c r="GD36" s="25"/>
      <c r="GE36" s="37">
        <v>23</v>
      </c>
      <c r="GF36" s="374" t="s">
        <v>460</v>
      </c>
      <c r="GG36" s="394"/>
      <c r="GH36" s="394"/>
      <c r="GI36" s="394"/>
      <c r="GK36" s="497">
        <v>22</v>
      </c>
      <c r="GL36" s="374" t="s">
        <v>460</v>
      </c>
      <c r="GM36" s="542"/>
      <c r="GN36" s="542"/>
      <c r="GO36" s="542"/>
      <c r="GQ36" s="37">
        <v>23</v>
      </c>
      <c r="GR36" s="214" t="s">
        <v>431</v>
      </c>
      <c r="GS36" s="519">
        <v>0.35</v>
      </c>
      <c r="GT36" s="221"/>
      <c r="GU36" s="221"/>
      <c r="GV36" s="37"/>
      <c r="GW36" s="37"/>
      <c r="GX36" s="65"/>
      <c r="GY36" s="65"/>
      <c r="GZ36" s="65"/>
      <c r="HA36" s="65"/>
      <c r="HC36" s="37">
        <v>23</v>
      </c>
      <c r="HD36" s="185" t="s">
        <v>470</v>
      </c>
      <c r="HE36" s="237"/>
      <c r="HF36" s="237"/>
      <c r="HG36" s="237"/>
      <c r="HH36" s="25"/>
      <c r="HI36" s="37">
        <v>23</v>
      </c>
      <c r="HJ36" s="353" t="s">
        <v>310</v>
      </c>
      <c r="HK36" s="473">
        <v>0.35</v>
      </c>
      <c r="HL36" s="239"/>
      <c r="HM36" s="259">
        <f>(HM19-HM28-HM32)*HK36</f>
        <v>35807.460710112</v>
      </c>
      <c r="HN36" s="41"/>
      <c r="HO36" s="37">
        <v>23</v>
      </c>
      <c r="HP36" s="463"/>
      <c r="HQ36" s="239"/>
      <c r="HR36" s="239"/>
      <c r="HS36" s="471"/>
      <c r="HT36" s="37">
        <v>23</v>
      </c>
      <c r="HU36" s="463"/>
      <c r="HV36" s="25"/>
      <c r="HW36" s="25"/>
      <c r="HX36" s="41"/>
      <c r="HZ36" s="37"/>
      <c r="IA36" s="25"/>
      <c r="IB36" s="41"/>
      <c r="IC36" s="41"/>
      <c r="ID36" s="41"/>
      <c r="IE36" s="25"/>
    </row>
    <row r="37" spans="2:239" ht="15" customHeight="1" thickTop="1">
      <c r="B37" s="160">
        <v>25</v>
      </c>
      <c r="C37" s="25"/>
      <c r="D37" s="39" t="s">
        <v>473</v>
      </c>
      <c r="E37" s="25"/>
      <c r="F37" s="48">
        <v>-1679</v>
      </c>
      <c r="G37" s="150">
        <v>-87241</v>
      </c>
      <c r="H37" s="25"/>
      <c r="J37" s="160">
        <v>24</v>
      </c>
      <c r="K37" s="194" t="s">
        <v>301</v>
      </c>
      <c r="L37" s="223"/>
      <c r="M37" s="41">
        <v>-27352</v>
      </c>
      <c r="N37" s="156"/>
      <c r="P37" s="37">
        <f t="shared" si="3"/>
        <v>23</v>
      </c>
      <c r="Q37" s="87" t="s">
        <v>555</v>
      </c>
      <c r="R37" s="163">
        <f>+R21-R35</f>
        <v>-970136404.1700001</v>
      </c>
      <c r="S37" s="163">
        <f>+S21-S35</f>
        <v>-1049082173.79692</v>
      </c>
      <c r="T37" s="163">
        <f>+T21-T35</f>
        <v>-78945769.62691978</v>
      </c>
      <c r="U37" s="37"/>
      <c r="V37" s="37"/>
      <c r="W37" s="25"/>
      <c r="X37" s="25"/>
      <c r="Y37" s="25"/>
      <c r="Z37" s="214"/>
      <c r="AA37" s="214"/>
      <c r="AB37" s="25"/>
      <c r="AC37" s="398"/>
      <c r="AD37" s="208"/>
      <c r="AF37" s="37">
        <v>24</v>
      </c>
      <c r="AG37" s="289" t="s">
        <v>464</v>
      </c>
      <c r="AH37" s="330">
        <v>0</v>
      </c>
      <c r="AI37" s="330">
        <v>-1451500</v>
      </c>
      <c r="AJ37" s="494">
        <f>AI37-AH37</f>
        <v>-1451500</v>
      </c>
      <c r="AK37" s="28"/>
      <c r="AL37" s="28"/>
      <c r="AM37" s="104"/>
      <c r="AN37" s="104"/>
      <c r="AO37" s="104"/>
      <c r="AP37" s="104"/>
      <c r="AQ37" s="37"/>
      <c r="AR37" s="37"/>
      <c r="AS37" s="243"/>
      <c r="AT37" s="200"/>
      <c r="AU37" s="200"/>
      <c r="AV37" s="200"/>
      <c r="AW37" s="37"/>
      <c r="AX37" s="37"/>
      <c r="AY37" s="228"/>
      <c r="AZ37" s="214"/>
      <c r="BA37" s="322"/>
      <c r="BB37" s="322"/>
      <c r="BC37" s="37"/>
      <c r="BD37" s="37"/>
      <c r="BE37" s="243"/>
      <c r="BF37" s="274"/>
      <c r="BG37" s="274"/>
      <c r="BH37" s="274"/>
      <c r="BI37" s="25"/>
      <c r="BJ37" s="25"/>
      <c r="BK37" s="228"/>
      <c r="BL37" s="214"/>
      <c r="BM37" s="334"/>
      <c r="BN37" s="200"/>
      <c r="BP37" s="37">
        <v>24</v>
      </c>
      <c r="BQ37" s="277" t="s">
        <v>465</v>
      </c>
      <c r="BR37" s="156"/>
      <c r="BS37" s="205"/>
      <c r="BU37" s="205">
        <v>-26197.09</v>
      </c>
      <c r="BV37" s="37"/>
      <c r="BW37" s="37"/>
      <c r="BX37" s="25"/>
      <c r="BY37" s="25"/>
      <c r="BZ37" s="25"/>
      <c r="CA37" s="25"/>
      <c r="CB37" s="25"/>
      <c r="CC37" s="25"/>
      <c r="CD37" s="25"/>
      <c r="CF37" s="497">
        <v>24</v>
      </c>
      <c r="CG37" s="25" t="s">
        <v>476</v>
      </c>
      <c r="CH37" s="196">
        <v>25449.413771519998</v>
      </c>
      <c r="CI37" s="341"/>
      <c r="CJ37" s="215">
        <f t="shared" si="5"/>
        <v>-25449.413771519998</v>
      </c>
      <c r="CK37" s="25"/>
      <c r="CL37" s="25"/>
      <c r="CM37" s="586"/>
      <c r="CN37" s="18"/>
      <c r="CO37" s="18"/>
      <c r="CP37" s="18"/>
      <c r="CQ37" s="382"/>
      <c r="CR37" s="18"/>
      <c r="CS37" s="18"/>
      <c r="CT37" s="92"/>
      <c r="CU37" s="92"/>
      <c r="CV37" s="92"/>
      <c r="CW37" s="37"/>
      <c r="CX37" s="37"/>
      <c r="CY37" s="250"/>
      <c r="CZ37" s="250"/>
      <c r="DA37" s="250"/>
      <c r="DB37" s="250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41"/>
      <c r="DR37" s="41"/>
      <c r="DS37" s="41"/>
      <c r="DU37" s="37">
        <v>24</v>
      </c>
      <c r="DV37" s="39"/>
      <c r="DW37" s="250"/>
      <c r="DX37" s="25"/>
      <c r="DY37" s="25"/>
      <c r="DZ37" s="25"/>
      <c r="EA37" s="215"/>
      <c r="EB37" s="215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25"/>
      <c r="EN37" s="25"/>
      <c r="EO37" s="25"/>
      <c r="EP37" s="25"/>
      <c r="EQ37" s="156"/>
      <c r="ER37" s="84"/>
      <c r="ES37" s="84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37"/>
      <c r="FH37" s="37"/>
      <c r="FI37" s="65"/>
      <c r="FJ37" s="65"/>
      <c r="FK37" s="65"/>
      <c r="FL37" s="65"/>
      <c r="FM37" s="25"/>
      <c r="FN37" s="25"/>
      <c r="FO37" s="25"/>
      <c r="FP37" s="25"/>
      <c r="FQ37" s="25"/>
      <c r="FR37" s="37"/>
      <c r="FS37" s="37"/>
      <c r="FT37" s="25"/>
      <c r="FU37" s="25"/>
      <c r="FV37" s="25"/>
      <c r="FW37" s="25"/>
      <c r="FY37" s="37">
        <v>24</v>
      </c>
      <c r="FZ37" s="194" t="s">
        <v>468</v>
      </c>
      <c r="GA37" s="237">
        <v>24436289.11</v>
      </c>
      <c r="GB37" s="25"/>
      <c r="GC37" s="25"/>
      <c r="GD37" s="25"/>
      <c r="GE37" s="37">
        <v>24</v>
      </c>
      <c r="GF37" s="39" t="s">
        <v>469</v>
      </c>
      <c r="GG37" s="397">
        <v>3587407.9787499993</v>
      </c>
      <c r="GH37" s="397">
        <v>21125</v>
      </c>
      <c r="GI37" s="188">
        <v>-3566282.9787499993</v>
      </c>
      <c r="GK37" s="497">
        <v>23</v>
      </c>
      <c r="GL37" s="527" t="s">
        <v>469</v>
      </c>
      <c r="GM37" s="543">
        <v>3587407.9787499993</v>
      </c>
      <c r="GN37" s="543">
        <v>21125</v>
      </c>
      <c r="GO37" s="528">
        <v>-3566282.9787499993</v>
      </c>
      <c r="GQ37" s="37">
        <v>24</v>
      </c>
      <c r="GR37" s="214" t="s">
        <v>437</v>
      </c>
      <c r="GS37" s="221"/>
      <c r="GT37" s="221"/>
      <c r="GU37" s="221"/>
      <c r="GV37" s="37"/>
      <c r="GW37" s="37"/>
      <c r="GX37" s="65"/>
      <c r="GY37" s="65"/>
      <c r="GZ37" s="65"/>
      <c r="HA37" s="65"/>
      <c r="HC37" s="37">
        <v>24</v>
      </c>
      <c r="HD37" s="39" t="s">
        <v>469</v>
      </c>
      <c r="HE37" s="51">
        <v>0</v>
      </c>
      <c r="HF37" s="41">
        <v>0</v>
      </c>
      <c r="HG37" s="237">
        <v>0</v>
      </c>
      <c r="HH37" s="25"/>
      <c r="HI37" s="37">
        <v>24</v>
      </c>
      <c r="HJ37" s="243"/>
      <c r="HK37" s="239"/>
      <c r="HL37" s="239"/>
      <c r="HM37" s="322"/>
      <c r="HN37" s="25"/>
      <c r="HO37" s="37">
        <v>24</v>
      </c>
      <c r="HP37" s="463" t="s">
        <v>554</v>
      </c>
      <c r="HQ37" s="472"/>
      <c r="HR37" s="463"/>
      <c r="HS37" s="466">
        <f>HS19*HQ37</f>
        <v>0</v>
      </c>
      <c r="HT37" s="37">
        <v>24</v>
      </c>
      <c r="HU37" s="463" t="s">
        <v>554</v>
      </c>
      <c r="HV37" s="25"/>
      <c r="HW37" s="25"/>
      <c r="HX37" s="41"/>
      <c r="HZ37" s="37"/>
      <c r="IA37" s="25"/>
      <c r="IB37" s="41"/>
      <c r="IC37" s="41"/>
      <c r="ID37" s="41"/>
      <c r="IE37" s="25"/>
    </row>
    <row r="38" spans="2:239" ht="15" customHeight="1" thickBot="1">
      <c r="B38" s="160">
        <v>26</v>
      </c>
      <c r="C38" s="25"/>
      <c r="D38" s="39" t="s">
        <v>479</v>
      </c>
      <c r="E38" s="25"/>
      <c r="F38" s="48">
        <v>-742</v>
      </c>
      <c r="G38" s="400">
        <v>-37380</v>
      </c>
      <c r="H38" s="25"/>
      <c r="J38" s="160">
        <v>25</v>
      </c>
      <c r="K38" s="194"/>
      <c r="L38" s="223"/>
      <c r="M38" s="375"/>
      <c r="N38" s="156"/>
      <c r="P38" s="37">
        <f t="shared" si="3"/>
        <v>24</v>
      </c>
      <c r="Q38" s="25"/>
      <c r="R38" s="41"/>
      <c r="S38" s="41"/>
      <c r="T38" s="25"/>
      <c r="U38" s="25"/>
      <c r="V38" s="25"/>
      <c r="W38" s="25"/>
      <c r="X38" s="25"/>
      <c r="Y38" s="25"/>
      <c r="Z38" s="39"/>
      <c r="AA38" s="39"/>
      <c r="AB38" s="18"/>
      <c r="AC38" s="18"/>
      <c r="AD38" s="18"/>
      <c r="AF38" s="37">
        <v>25</v>
      </c>
      <c r="AG38" s="25" t="s">
        <v>474</v>
      </c>
      <c r="AH38" s="298">
        <v>0</v>
      </c>
      <c r="AI38" s="298">
        <v>-1451500</v>
      </c>
      <c r="AJ38" s="201">
        <f>AI38-AH38</f>
        <v>-1451500</v>
      </c>
      <c r="AK38" s="24"/>
      <c r="AL38" s="24"/>
      <c r="AM38" s="24"/>
      <c r="AN38" s="24"/>
      <c r="AO38" s="24"/>
      <c r="AP38" s="24"/>
      <c r="AQ38" s="37"/>
      <c r="AR38" s="37"/>
      <c r="AS38" s="228"/>
      <c r="AT38" s="214"/>
      <c r="AU38" s="322"/>
      <c r="AV38" s="401"/>
      <c r="AW38" s="37"/>
      <c r="AX38" s="37"/>
      <c r="AY38" s="228"/>
      <c r="AZ38" s="214"/>
      <c r="BA38" s="322"/>
      <c r="BB38" s="322"/>
      <c r="BC38" s="37"/>
      <c r="BD38" s="37"/>
      <c r="BE38" s="214"/>
      <c r="BF38" s="322"/>
      <c r="BG38" s="401"/>
      <c r="BH38" s="401"/>
      <c r="BI38" s="25"/>
      <c r="BJ38" s="25"/>
      <c r="BK38" s="228"/>
      <c r="BL38" s="214"/>
      <c r="BM38" s="169"/>
      <c r="BN38" s="169"/>
      <c r="BP38" s="37">
        <v>25</v>
      </c>
      <c r="BQ38" s="156" t="s">
        <v>475</v>
      </c>
      <c r="BR38" s="156"/>
      <c r="BS38" s="205"/>
      <c r="BU38" s="300">
        <f>SUM(BU31:BU37)</f>
        <v>-15285376.96</v>
      </c>
      <c r="BV38" s="25"/>
      <c r="BW38" s="25"/>
      <c r="BX38" s="25"/>
      <c r="BY38" s="25"/>
      <c r="BZ38" s="25"/>
      <c r="CA38" s="25"/>
      <c r="CB38" s="25"/>
      <c r="CC38" s="25"/>
      <c r="CD38" s="25"/>
      <c r="CF38" s="497">
        <v>25</v>
      </c>
      <c r="CG38" s="490" t="s">
        <v>593</v>
      </c>
      <c r="CH38" s="493">
        <v>194726</v>
      </c>
      <c r="CI38" s="493"/>
      <c r="CJ38" s="215">
        <f t="shared" si="5"/>
        <v>-194726</v>
      </c>
      <c r="CM38" s="18"/>
      <c r="CN38" s="18"/>
      <c r="CO38" s="18"/>
      <c r="CP38" s="18"/>
      <c r="CQ38" s="382"/>
      <c r="CR38" s="18"/>
      <c r="CS38" s="18"/>
      <c r="CT38" s="25"/>
      <c r="CU38" s="25"/>
      <c r="CV38" s="25"/>
      <c r="CW38" s="37"/>
      <c r="CX38" s="37"/>
      <c r="CY38" s="358"/>
      <c r="CZ38" s="358"/>
      <c r="DA38" s="358"/>
      <c r="DB38" s="358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41"/>
      <c r="DR38" s="41"/>
      <c r="DS38" s="237"/>
      <c r="DU38" s="37">
        <v>25</v>
      </c>
      <c r="DV38" s="365" t="s">
        <v>480</v>
      </c>
      <c r="DW38" s="366">
        <v>162500</v>
      </c>
      <c r="DX38" s="25"/>
      <c r="DY38" s="25"/>
      <c r="DZ38" s="25"/>
      <c r="EA38" s="181"/>
      <c r="EB38" s="181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5"/>
      <c r="EN38" s="25"/>
      <c r="EO38" s="25"/>
      <c r="EP38" s="25"/>
      <c r="EQ38" s="156"/>
      <c r="ER38" s="84"/>
      <c r="ES38" s="84"/>
      <c r="ET38" s="25"/>
      <c r="EU38" s="214"/>
      <c r="EV38" s="214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37"/>
      <c r="FH38" s="37"/>
      <c r="FI38" s="18"/>
      <c r="FJ38" s="18"/>
      <c r="FK38" s="18"/>
      <c r="FL38" s="18"/>
      <c r="FM38" s="25"/>
      <c r="FN38" s="25"/>
      <c r="FO38" s="25"/>
      <c r="FP38" s="25"/>
      <c r="FQ38" s="25"/>
      <c r="FR38" s="37"/>
      <c r="FS38" s="37"/>
      <c r="FT38" s="340"/>
      <c r="FU38" s="340"/>
      <c r="FV38" s="340"/>
      <c r="FW38" s="340"/>
      <c r="FY38" s="37">
        <v>25</v>
      </c>
      <c r="FZ38" s="194" t="s">
        <v>477</v>
      </c>
      <c r="GA38" s="237">
        <v>781320</v>
      </c>
      <c r="GB38" s="25"/>
      <c r="GC38" s="25"/>
      <c r="GD38" s="25"/>
      <c r="GE38" s="37">
        <v>25</v>
      </c>
      <c r="GF38" s="39" t="s">
        <v>228</v>
      </c>
      <c r="GG38" s="341">
        <v>148527880.25</v>
      </c>
      <c r="GH38" s="341">
        <v>94583875</v>
      </c>
      <c r="GI38" s="252">
        <v>-53944005.25</v>
      </c>
      <c r="GK38" s="497">
        <v>24</v>
      </c>
      <c r="GL38" s="527" t="s">
        <v>228</v>
      </c>
      <c r="GM38" s="544">
        <v>148527880.25</v>
      </c>
      <c r="GN38" s="544">
        <v>94583875</v>
      </c>
      <c r="GO38" s="535">
        <v>-53944005.25</v>
      </c>
      <c r="GQ38" s="37">
        <v>25</v>
      </c>
      <c r="GR38" s="214" t="s">
        <v>287</v>
      </c>
      <c r="GS38" s="221"/>
      <c r="GT38" s="221"/>
      <c r="GU38" s="399">
        <f>-GU35-GU36-GU37</f>
        <v>5246653.280974352</v>
      </c>
      <c r="GV38" s="37"/>
      <c r="GW38" s="37"/>
      <c r="GX38" s="18"/>
      <c r="GY38" s="18"/>
      <c r="GZ38" s="18"/>
      <c r="HA38" s="18"/>
      <c r="HC38" s="37">
        <v>25</v>
      </c>
      <c r="HD38" s="39" t="s">
        <v>228</v>
      </c>
      <c r="HE38" s="41">
        <v>31942000</v>
      </c>
      <c r="HF38" s="41">
        <v>-1065904.54</v>
      </c>
      <c r="HG38" s="237">
        <v>373067</v>
      </c>
      <c r="HH38" s="25"/>
      <c r="HI38" s="37">
        <f>+HI37+1</f>
        <v>25</v>
      </c>
      <c r="HJ38" s="25"/>
      <c r="HK38" s="25"/>
      <c r="HL38" s="25"/>
      <c r="HM38" s="25"/>
      <c r="HN38" s="25"/>
      <c r="HO38" s="37">
        <f>+HO37+1</f>
        <v>25</v>
      </c>
      <c r="HP38" s="463"/>
      <c r="HQ38" s="472"/>
      <c r="HR38" s="463"/>
      <c r="HS38" s="466"/>
      <c r="HT38" s="37">
        <f>+HT37+1</f>
        <v>25</v>
      </c>
      <c r="HU38" s="463"/>
      <c r="HV38" s="25"/>
      <c r="HW38" s="25"/>
      <c r="HX38" s="41"/>
      <c r="HZ38" s="37"/>
      <c r="IA38" s="25"/>
      <c r="IB38" s="41"/>
      <c r="IC38" s="41"/>
      <c r="ID38" s="41"/>
      <c r="IE38" s="25"/>
    </row>
    <row r="39" spans="2:239" ht="15" customHeight="1" thickTop="1">
      <c r="B39" s="160">
        <v>27</v>
      </c>
      <c r="C39" s="25"/>
      <c r="D39" s="25" t="s">
        <v>482</v>
      </c>
      <c r="E39" s="25"/>
      <c r="F39" s="41">
        <v>-84</v>
      </c>
      <c r="G39" s="41">
        <v>-2951</v>
      </c>
      <c r="H39" s="25"/>
      <c r="J39" s="160">
        <v>26</v>
      </c>
      <c r="K39" s="25" t="s">
        <v>483</v>
      </c>
      <c r="L39" s="223"/>
      <c r="M39" s="25"/>
      <c r="N39" s="41">
        <v>-453675.53</v>
      </c>
      <c r="P39" s="37">
        <f t="shared" si="3"/>
        <v>25</v>
      </c>
      <c r="Q39" s="25" t="s">
        <v>547</v>
      </c>
      <c r="R39" s="59">
        <v>0.0385</v>
      </c>
      <c r="S39" s="25"/>
      <c r="T39" s="48">
        <v>-23004.905049564928</v>
      </c>
      <c r="U39" s="25"/>
      <c r="V39" s="25"/>
      <c r="W39" s="25"/>
      <c r="X39" s="25"/>
      <c r="Y39" s="25"/>
      <c r="Z39" s="37"/>
      <c r="AA39" s="37"/>
      <c r="AB39" s="25"/>
      <c r="AC39" s="402"/>
      <c r="AD39" s="208"/>
      <c r="AF39" s="37">
        <v>26</v>
      </c>
      <c r="AG39" s="25"/>
      <c r="AH39" s="156"/>
      <c r="AI39" s="156"/>
      <c r="AJ39" s="201"/>
      <c r="AK39" s="403"/>
      <c r="AL39" s="403"/>
      <c r="AM39" s="18"/>
      <c r="AN39" s="18"/>
      <c r="AO39" s="18"/>
      <c r="AP39" s="18"/>
      <c r="AQ39" s="37"/>
      <c r="AR39" s="37"/>
      <c r="AS39" s="228"/>
      <c r="AT39" s="214"/>
      <c r="AU39" s="322"/>
      <c r="AV39" s="322"/>
      <c r="AW39" s="37"/>
      <c r="AX39" s="37"/>
      <c r="AY39" s="228"/>
      <c r="AZ39" s="214"/>
      <c r="BA39" s="239"/>
      <c r="BB39" s="239"/>
      <c r="BC39" s="37"/>
      <c r="BD39" s="37"/>
      <c r="BE39" s="214"/>
      <c r="BF39" s="322"/>
      <c r="BG39" s="322"/>
      <c r="BH39" s="227"/>
      <c r="BI39" s="25"/>
      <c r="BJ39" s="25"/>
      <c r="BK39" s="228"/>
      <c r="BL39" s="88"/>
      <c r="BM39" s="169"/>
      <c r="BN39" s="169"/>
      <c r="BP39" s="37">
        <v>26</v>
      </c>
      <c r="BQ39" s="156"/>
      <c r="BR39" s="156"/>
      <c r="BS39" s="256"/>
      <c r="BU39" s="256"/>
      <c r="BV39" s="25"/>
      <c r="BW39" s="25"/>
      <c r="BX39" s="25"/>
      <c r="BY39" s="25"/>
      <c r="BZ39" s="25"/>
      <c r="CA39" s="25"/>
      <c r="CB39" s="25"/>
      <c r="CC39" s="25"/>
      <c r="CD39" s="25"/>
      <c r="CF39" s="497">
        <v>26</v>
      </c>
      <c r="CG39" s="490" t="s">
        <v>594</v>
      </c>
      <c r="CH39" s="493">
        <v>157047</v>
      </c>
      <c r="CI39" s="493"/>
      <c r="CJ39" s="215">
        <f t="shared" si="5"/>
        <v>-157047</v>
      </c>
      <c r="CM39" s="25"/>
      <c r="CN39" s="25"/>
      <c r="CO39" s="25"/>
      <c r="CP39" s="25"/>
      <c r="CQ39" s="92"/>
      <c r="CR39" s="378"/>
      <c r="CS39" s="378"/>
      <c r="CT39" s="250"/>
      <c r="CU39" s="250"/>
      <c r="CV39" s="250"/>
      <c r="CW39" s="25"/>
      <c r="CX39" s="25"/>
      <c r="CY39" s="18"/>
      <c r="CZ39" s="18"/>
      <c r="DA39" s="18"/>
      <c r="DB39" s="18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404"/>
      <c r="DO39" s="404"/>
      <c r="DP39" s="404"/>
      <c r="DQ39" s="404"/>
      <c r="DR39" s="41"/>
      <c r="DS39" s="237"/>
      <c r="DU39" s="37">
        <v>26</v>
      </c>
      <c r="DV39" s="246" t="s">
        <v>485</v>
      </c>
      <c r="DW39" s="405">
        <v>351915</v>
      </c>
      <c r="DX39" s="25"/>
      <c r="DY39" s="25"/>
      <c r="DZ39" s="25"/>
      <c r="EA39" s="25"/>
      <c r="EB39" s="2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5"/>
      <c r="EN39" s="25"/>
      <c r="EO39" s="25"/>
      <c r="EP39" s="25"/>
      <c r="EQ39" s="156"/>
      <c r="ER39" s="84"/>
      <c r="ES39" s="84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37"/>
      <c r="FH39" s="37"/>
      <c r="FI39" s="18"/>
      <c r="FJ39" s="18"/>
      <c r="FK39" s="18"/>
      <c r="FL39" s="18"/>
      <c r="FM39" s="25"/>
      <c r="FN39" s="25"/>
      <c r="FO39" s="25"/>
      <c r="FP39" s="25"/>
      <c r="FQ39" s="25"/>
      <c r="FR39" s="37"/>
      <c r="FS39" s="37"/>
      <c r="FT39" s="25"/>
      <c r="FU39" s="25"/>
      <c r="FV39" s="25"/>
      <c r="FW39" s="25"/>
      <c r="FY39" s="37">
        <v>26</v>
      </c>
      <c r="FZ39" s="25" t="s">
        <v>72</v>
      </c>
      <c r="GA39" s="269">
        <f>SUM(GA36:GA38)</f>
        <v>28531524.81</v>
      </c>
      <c r="GB39" s="25"/>
      <c r="GC39" s="25"/>
      <c r="GD39" s="25"/>
      <c r="GE39" s="37">
        <v>26</v>
      </c>
      <c r="GF39" s="306" t="s">
        <v>237</v>
      </c>
      <c r="GG39" s="341">
        <v>24687582.260000005</v>
      </c>
      <c r="GH39" s="341">
        <v>19609943.00999999</v>
      </c>
      <c r="GI39" s="252">
        <v>-5077639.250000015</v>
      </c>
      <c r="GK39" s="497">
        <v>25</v>
      </c>
      <c r="GL39" s="530" t="s">
        <v>237</v>
      </c>
      <c r="GM39" s="544">
        <v>24687582.260000005</v>
      </c>
      <c r="GN39" s="544">
        <v>19609943.00999999</v>
      </c>
      <c r="GO39" s="535">
        <v>-5077639.250000015</v>
      </c>
      <c r="GQ39" s="37">
        <v>26</v>
      </c>
      <c r="GR39" s="214"/>
      <c r="GS39" s="221"/>
      <c r="GT39" s="221"/>
      <c r="GU39" s="221"/>
      <c r="GV39" s="37"/>
      <c r="GW39" s="37"/>
      <c r="GX39" s="18"/>
      <c r="GY39" s="18"/>
      <c r="GZ39" s="18"/>
      <c r="HA39" s="18"/>
      <c r="HC39" s="37">
        <v>26</v>
      </c>
      <c r="HD39" s="39" t="s">
        <v>237</v>
      </c>
      <c r="HE39" s="62">
        <v>3526620</v>
      </c>
      <c r="HF39" s="41">
        <v>-117683.30940000004</v>
      </c>
      <c r="HG39" s="237">
        <v>41189</v>
      </c>
      <c r="HH39" s="25"/>
      <c r="HI39" s="37">
        <f>+HI38+1</f>
        <v>26</v>
      </c>
      <c r="HJ39" s="25"/>
      <c r="HK39" s="25"/>
      <c r="HL39" s="41"/>
      <c r="HM39" s="41"/>
      <c r="HN39" s="25"/>
      <c r="HO39" s="37">
        <f aca="true" t="shared" si="10" ref="HO39:HO45">+HO38+1</f>
        <v>26</v>
      </c>
      <c r="HP39" s="463"/>
      <c r="HQ39" s="472"/>
      <c r="HR39" s="463"/>
      <c r="HS39" s="466"/>
      <c r="HT39" s="37">
        <f aca="true" t="shared" si="11" ref="HT39:HT45">+HT38+1</f>
        <v>26</v>
      </c>
      <c r="HU39" s="463"/>
      <c r="HV39" s="25"/>
      <c r="HW39" s="25"/>
      <c r="HX39" s="41"/>
      <c r="HZ39" s="37"/>
      <c r="IA39" s="25"/>
      <c r="IB39" s="41"/>
      <c r="IC39" s="41"/>
      <c r="ID39" s="41"/>
      <c r="IE39" s="25"/>
    </row>
    <row r="40" spans="2:239" ht="15" customHeight="1">
      <c r="B40" s="160">
        <v>28</v>
      </c>
      <c r="C40" s="25" t="s">
        <v>487</v>
      </c>
      <c r="D40" s="25"/>
      <c r="E40" s="25"/>
      <c r="F40" s="25"/>
      <c r="G40" s="40"/>
      <c r="H40" s="216">
        <f>SUM(G30:G39)</f>
        <v>-12022967</v>
      </c>
      <c r="J40" s="160">
        <v>27</v>
      </c>
      <c r="K40" s="156"/>
      <c r="L40" s="156"/>
      <c r="M40" s="237"/>
      <c r="N40" s="297"/>
      <c r="P40" s="37">
        <f t="shared" si="3"/>
        <v>26</v>
      </c>
      <c r="Q40" s="39" t="s">
        <v>393</v>
      </c>
      <c r="R40" s="47"/>
      <c r="S40" s="47"/>
      <c r="T40" s="468">
        <f>T37-T39</f>
        <v>-78922764.72187021</v>
      </c>
      <c r="U40" s="37"/>
      <c r="V40" s="37"/>
      <c r="W40" s="25"/>
      <c r="X40" s="25"/>
      <c r="Y40" s="25"/>
      <c r="Z40" s="25"/>
      <c r="AA40" s="25"/>
      <c r="AB40" s="25"/>
      <c r="AC40" s="398"/>
      <c r="AD40" s="208"/>
      <c r="AF40" s="37">
        <v>27</v>
      </c>
      <c r="AG40" s="54" t="s">
        <v>253</v>
      </c>
      <c r="AH40" s="226"/>
      <c r="AI40" s="226"/>
      <c r="AJ40" s="226">
        <f>AJ34+AJ38</f>
        <v>-831074.2659999445</v>
      </c>
      <c r="AK40" s="403"/>
      <c r="AL40" s="403"/>
      <c r="AM40" s="18"/>
      <c r="AN40" s="18"/>
      <c r="AO40" s="18"/>
      <c r="AP40" s="18"/>
      <c r="AQ40" s="37"/>
      <c r="AR40" s="37"/>
      <c r="AS40" s="228"/>
      <c r="AT40" s="214"/>
      <c r="AU40" s="322"/>
      <c r="AV40" s="322"/>
      <c r="AW40" s="25"/>
      <c r="AX40" s="25"/>
      <c r="AY40" s="228"/>
      <c r="AZ40" s="214"/>
      <c r="BA40" s="334"/>
      <c r="BB40" s="334"/>
      <c r="BC40" s="37"/>
      <c r="BD40" s="37"/>
      <c r="BE40" s="214"/>
      <c r="BF40" s="322"/>
      <c r="BG40" s="322"/>
      <c r="BH40" s="322"/>
      <c r="BI40" s="403"/>
      <c r="BJ40" s="403"/>
      <c r="BK40" s="228"/>
      <c r="BL40" s="88"/>
      <c r="BM40" s="214"/>
      <c r="BN40" s="228"/>
      <c r="BP40" s="37">
        <v>27</v>
      </c>
      <c r="BQ40" s="156" t="s">
        <v>484</v>
      </c>
      <c r="BR40" s="156"/>
      <c r="BS40" s="256"/>
      <c r="BU40" s="256">
        <f>BU22-BU28-BU38</f>
        <v>-1499693.4929276817</v>
      </c>
      <c r="BV40" s="37"/>
      <c r="BW40" s="37"/>
      <c r="BX40" s="25"/>
      <c r="BY40" s="25"/>
      <c r="BZ40" s="25"/>
      <c r="CA40" s="25"/>
      <c r="CB40" s="25"/>
      <c r="CC40" s="25"/>
      <c r="CD40" s="25"/>
      <c r="CF40" s="497">
        <v>27</v>
      </c>
      <c r="CG40" s="490" t="s">
        <v>595</v>
      </c>
      <c r="CH40" s="493">
        <v>337442</v>
      </c>
      <c r="CI40" s="493"/>
      <c r="CJ40" s="251">
        <f t="shared" si="5"/>
        <v>-337442</v>
      </c>
      <c r="CM40" s="215"/>
      <c r="CN40" s="25"/>
      <c r="CO40" s="25"/>
      <c r="CP40" s="25"/>
      <c r="CQ40" s="92"/>
      <c r="CR40" s="382"/>
      <c r="CS40" s="382"/>
      <c r="CT40" s="358"/>
      <c r="CU40" s="358"/>
      <c r="CV40" s="358"/>
      <c r="CW40" s="25"/>
      <c r="CX40" s="25"/>
      <c r="CY40" s="18"/>
      <c r="CZ40" s="18"/>
      <c r="DA40" s="18"/>
      <c r="DB40" s="18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406"/>
      <c r="DO40" s="406"/>
      <c r="DP40" s="406"/>
      <c r="DQ40" s="406"/>
      <c r="DR40" s="407" t="s">
        <v>2</v>
      </c>
      <c r="DS40" s="237"/>
      <c r="DU40" s="37">
        <v>27</v>
      </c>
      <c r="DV40" s="25"/>
      <c r="DW40" s="25"/>
      <c r="DX40" s="25"/>
      <c r="DY40" s="25"/>
      <c r="DZ40" s="25"/>
      <c r="EA40" s="25"/>
      <c r="EB40" s="25"/>
      <c r="EC40" s="181"/>
      <c r="ED40" s="181"/>
      <c r="EE40" s="181"/>
      <c r="EF40" s="181"/>
      <c r="EG40" s="181"/>
      <c r="EH40" s="181"/>
      <c r="EI40" s="181"/>
      <c r="EJ40" s="181"/>
      <c r="EK40" s="181"/>
      <c r="EL40" s="181"/>
      <c r="EM40" s="25"/>
      <c r="EN40" s="25"/>
      <c r="EO40" s="25"/>
      <c r="EP40" s="25"/>
      <c r="EQ40" s="156"/>
      <c r="ER40" s="84"/>
      <c r="ES40" s="84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37"/>
      <c r="FF40" s="25"/>
      <c r="FG40" s="37"/>
      <c r="FH40" s="37"/>
      <c r="FI40" s="480"/>
      <c r="FJ40" s="18"/>
      <c r="FK40" s="18"/>
      <c r="FL40" s="18"/>
      <c r="FM40" s="25"/>
      <c r="FN40" s="25"/>
      <c r="FO40" s="25"/>
      <c r="FP40" s="25"/>
      <c r="FQ40" s="25"/>
      <c r="FR40" s="37"/>
      <c r="FS40" s="37"/>
      <c r="FT40" s="25"/>
      <c r="FU40" s="25"/>
      <c r="FV40" s="25"/>
      <c r="FW40" s="25"/>
      <c r="FY40" s="37">
        <v>27</v>
      </c>
      <c r="FZ40" s="589" t="s">
        <v>686</v>
      </c>
      <c r="GA40" s="180"/>
      <c r="GB40" s="211">
        <f>GA39/4</f>
        <v>7132881.2025</v>
      </c>
      <c r="GC40" s="25"/>
      <c r="GD40" s="206"/>
      <c r="GE40" s="37">
        <v>27</v>
      </c>
      <c r="GF40" s="306" t="s">
        <v>258</v>
      </c>
      <c r="GG40" s="341">
        <v>38412977.86249999</v>
      </c>
      <c r="GH40" s="341">
        <v>33499702.430070594</v>
      </c>
      <c r="GI40" s="252">
        <v>-4913275.432429396</v>
      </c>
      <c r="GK40" s="497">
        <v>26</v>
      </c>
      <c r="GL40" s="530" t="s">
        <v>258</v>
      </c>
      <c r="GM40" s="544">
        <v>38412977.86249999</v>
      </c>
      <c r="GN40" s="544">
        <v>33499702.430070594</v>
      </c>
      <c r="GO40" s="535">
        <v>-4913275.432429396</v>
      </c>
      <c r="GQ40" s="37">
        <v>27</v>
      </c>
      <c r="GR40" s="214"/>
      <c r="GS40" s="221"/>
      <c r="GT40" s="221"/>
      <c r="GU40" s="221"/>
      <c r="GV40" s="37"/>
      <c r="GW40" s="37"/>
      <c r="GX40" s="18"/>
      <c r="GY40" s="18"/>
      <c r="GZ40" s="18"/>
      <c r="HA40" s="18"/>
      <c r="HC40" s="37">
        <v>27</v>
      </c>
      <c r="HD40" s="39" t="s">
        <v>258</v>
      </c>
      <c r="HE40" s="62">
        <v>1494701.7220710143</v>
      </c>
      <c r="HF40" s="41">
        <v>-49878.19646550976</v>
      </c>
      <c r="HG40" s="237">
        <v>17457</v>
      </c>
      <c r="HH40" s="25"/>
      <c r="HI40" s="37">
        <f>+HI39+1</f>
        <v>27</v>
      </c>
      <c r="HJ40" s="243" t="s">
        <v>217</v>
      </c>
      <c r="HK40" s="239"/>
      <c r="HL40" s="239"/>
      <c r="HM40" s="201">
        <f>+HM19-HM28-HM32-HM36</f>
        <v>66499.56989020802</v>
      </c>
      <c r="HN40" s="25"/>
      <c r="HO40" s="37">
        <f t="shared" si="10"/>
        <v>27</v>
      </c>
      <c r="HP40" s="463"/>
      <c r="HQ40" s="472"/>
      <c r="HR40" s="463"/>
      <c r="HS40" s="466"/>
      <c r="HT40" s="37">
        <f t="shared" si="11"/>
        <v>27</v>
      </c>
      <c r="HU40" s="463"/>
      <c r="HV40" s="25"/>
      <c r="HW40" s="25"/>
      <c r="HX40" s="41"/>
      <c r="HZ40" s="37"/>
      <c r="IA40" s="25"/>
      <c r="IB40" s="41"/>
      <c r="IC40" s="41"/>
      <c r="ID40" s="41"/>
      <c r="IE40" s="25"/>
    </row>
    <row r="41" spans="2:239" ht="15" customHeight="1" thickBot="1">
      <c r="B41" s="160">
        <v>29</v>
      </c>
      <c r="C41" s="408"/>
      <c r="D41" s="408"/>
      <c r="E41" s="250"/>
      <c r="F41" s="250"/>
      <c r="G41" s="385"/>
      <c r="H41" s="25"/>
      <c r="J41" s="160">
        <v>28</v>
      </c>
      <c r="K41" s="25" t="s">
        <v>489</v>
      </c>
      <c r="L41" s="156"/>
      <c r="M41" s="385"/>
      <c r="N41" s="237">
        <f>SUM(N28:N39)</f>
        <v>79550773.34473917</v>
      </c>
      <c r="P41" s="37">
        <f t="shared" si="3"/>
        <v>27</v>
      </c>
      <c r="Q41" s="39" t="s">
        <v>289</v>
      </c>
      <c r="R41" s="293">
        <v>0.35</v>
      </c>
      <c r="S41" s="296"/>
      <c r="T41" s="84">
        <f>T40*R41</f>
        <v>-27622967.652654573</v>
      </c>
      <c r="U41" s="37"/>
      <c r="V41" s="37"/>
      <c r="W41" s="25"/>
      <c r="X41" s="25"/>
      <c r="Y41" s="25"/>
      <c r="Z41" s="25"/>
      <c r="AA41" s="25"/>
      <c r="AB41" s="25"/>
      <c r="AC41" s="398"/>
      <c r="AD41" s="208"/>
      <c r="AF41" s="37">
        <v>28</v>
      </c>
      <c r="AG41" s="215"/>
      <c r="AH41" s="211"/>
      <c r="AI41" s="211"/>
      <c r="AJ41" s="163"/>
      <c r="AK41" s="25"/>
      <c r="AL41" s="25"/>
      <c r="AM41" s="18"/>
      <c r="AN41" s="18"/>
      <c r="AO41" s="18"/>
      <c r="AP41" s="18"/>
      <c r="AQ41" s="37"/>
      <c r="AR41" s="37"/>
      <c r="AS41" s="228"/>
      <c r="AT41" s="243"/>
      <c r="AU41" s="200"/>
      <c r="AV41" s="200"/>
      <c r="AW41" s="25"/>
      <c r="AX41" s="25"/>
      <c r="AY41" s="228"/>
      <c r="AZ41" s="214"/>
      <c r="BA41" s="169"/>
      <c r="BB41" s="169"/>
      <c r="BC41" s="37"/>
      <c r="BD41" s="37"/>
      <c r="BE41" s="243"/>
      <c r="BF41" s="200"/>
      <c r="BG41" s="200"/>
      <c r="BH41" s="200"/>
      <c r="BI41" s="403"/>
      <c r="BJ41" s="403"/>
      <c r="BK41" s="228"/>
      <c r="BL41" s="88"/>
      <c r="BM41" s="88"/>
      <c r="BN41" s="228"/>
      <c r="BP41" s="37">
        <v>28</v>
      </c>
      <c r="BQ41" s="156" t="s">
        <v>360</v>
      </c>
      <c r="BR41" s="522">
        <v>0.35</v>
      </c>
      <c r="BS41" s="256"/>
      <c r="BU41" s="256">
        <f>BU40*BR41</f>
        <v>-524892.7225246886</v>
      </c>
      <c r="BV41" s="37"/>
      <c r="BW41" s="37"/>
      <c r="BX41" s="25"/>
      <c r="BY41" s="25"/>
      <c r="BZ41" s="25"/>
      <c r="CA41" s="25"/>
      <c r="CB41" s="25"/>
      <c r="CC41" s="25"/>
      <c r="CD41" s="25"/>
      <c r="CF41" s="497">
        <v>28</v>
      </c>
      <c r="CG41" s="39" t="s">
        <v>218</v>
      </c>
      <c r="CH41" s="55">
        <f>SUM(CH23:CH40)</f>
        <v>31694749.89284846</v>
      </c>
      <c r="CI41" s="55">
        <f>SUM(CI19:CI40)</f>
        <v>38292699.96967419</v>
      </c>
      <c r="CJ41" s="215">
        <f>SUM(CJ17:CJ40)</f>
        <v>5127564.07682573</v>
      </c>
      <c r="CK41" s="25"/>
      <c r="CL41" s="25"/>
      <c r="CM41" s="25"/>
      <c r="CN41" s="25"/>
      <c r="CO41" s="25"/>
      <c r="CP41" s="25"/>
      <c r="CQ41" s="92"/>
      <c r="CR41" s="382"/>
      <c r="CS41" s="382"/>
      <c r="CT41" s="18"/>
      <c r="CU41" s="18"/>
      <c r="CV41" s="18"/>
      <c r="CW41" s="37"/>
      <c r="CX41" s="37"/>
      <c r="CY41" s="378"/>
      <c r="CZ41" s="378"/>
      <c r="DA41" s="378"/>
      <c r="DB41" s="378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404"/>
      <c r="DO41" s="404"/>
      <c r="DP41" s="406"/>
      <c r="DQ41" s="406"/>
      <c r="DR41" s="407"/>
      <c r="DS41" s="237"/>
      <c r="DU41" s="37">
        <v>28</v>
      </c>
      <c r="DV41" s="39" t="s">
        <v>251</v>
      </c>
      <c r="DW41" s="354">
        <v>-189415</v>
      </c>
      <c r="DX41" s="343">
        <v>-189415</v>
      </c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156"/>
      <c r="ER41" s="84"/>
      <c r="ES41" s="84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37"/>
      <c r="FF41" s="25"/>
      <c r="FG41" s="37"/>
      <c r="FH41" s="37"/>
      <c r="FI41" s="65"/>
      <c r="FJ41" s="65"/>
      <c r="FK41" s="65"/>
      <c r="FL41" s="65"/>
      <c r="FM41" s="25"/>
      <c r="FN41" s="25"/>
      <c r="FO41" s="25"/>
      <c r="FP41" s="25"/>
      <c r="FQ41" s="25"/>
      <c r="FR41" s="37"/>
      <c r="FS41" s="37"/>
      <c r="FT41" s="25"/>
      <c r="FU41" s="25"/>
      <c r="FV41" s="25"/>
      <c r="FW41" s="25"/>
      <c r="FY41" s="37">
        <v>28</v>
      </c>
      <c r="FZ41" s="180"/>
      <c r="GA41" s="180"/>
      <c r="GB41" s="180"/>
      <c r="GC41" s="25"/>
      <c r="GD41" s="206"/>
      <c r="GE41" s="37">
        <v>28</v>
      </c>
      <c r="GF41" s="306" t="s">
        <v>275</v>
      </c>
      <c r="GG41" s="341">
        <v>22986144.528749995</v>
      </c>
      <c r="GH41" s="341">
        <v>21740383.889999993</v>
      </c>
      <c r="GI41" s="252">
        <v>-1245760.6387500018</v>
      </c>
      <c r="GK41" s="497">
        <v>27</v>
      </c>
      <c r="GL41" s="530" t="s">
        <v>275</v>
      </c>
      <c r="GM41" s="544">
        <v>22986144.528749995</v>
      </c>
      <c r="GN41" s="544">
        <v>21740383.889999993</v>
      </c>
      <c r="GO41" s="535">
        <v>-1245760.6387500018</v>
      </c>
      <c r="GQ41" s="37">
        <v>28</v>
      </c>
      <c r="GR41" s="190" t="s">
        <v>488</v>
      </c>
      <c r="GS41" s="221"/>
      <c r="GT41" s="221"/>
      <c r="GU41" s="221"/>
      <c r="GV41" s="37"/>
      <c r="GW41" s="37"/>
      <c r="GX41" s="65"/>
      <c r="GY41" s="65"/>
      <c r="GZ41" s="65"/>
      <c r="HA41" s="65"/>
      <c r="HC41" s="37">
        <v>28</v>
      </c>
      <c r="HD41" s="39" t="s">
        <v>275</v>
      </c>
      <c r="HE41" s="62">
        <v>0</v>
      </c>
      <c r="HF41" s="41">
        <v>0</v>
      </c>
      <c r="HG41" s="237">
        <v>0</v>
      </c>
      <c r="HH41" s="25"/>
      <c r="HI41" s="37"/>
      <c r="HJ41" s="25"/>
      <c r="HK41" s="25"/>
      <c r="HL41" s="25"/>
      <c r="HM41" s="25"/>
      <c r="HN41" s="25"/>
      <c r="HO41" s="37">
        <f t="shared" si="10"/>
        <v>28</v>
      </c>
      <c r="HP41" s="353" t="s">
        <v>310</v>
      </c>
      <c r="HQ41" s="473">
        <v>0.35</v>
      </c>
      <c r="HR41" s="239"/>
      <c r="HS41" s="259">
        <f>-HS34*HQ41</f>
        <v>851471.25</v>
      </c>
      <c r="HT41" s="37">
        <f t="shared" si="11"/>
        <v>28</v>
      </c>
      <c r="HU41" s="353" t="s">
        <v>310</v>
      </c>
      <c r="HV41" s="59">
        <v>0.35</v>
      </c>
      <c r="HW41" s="25"/>
      <c r="HX41" s="41">
        <f>-HX33*HV41</f>
        <v>0</v>
      </c>
      <c r="HZ41" s="37"/>
      <c r="IA41" s="25"/>
      <c r="IB41" s="41"/>
      <c r="IC41" s="41"/>
      <c r="ID41" s="41"/>
      <c r="IE41" s="25"/>
    </row>
    <row r="42" spans="2:239" ht="15" customHeight="1" thickBot="1" thickTop="1">
      <c r="B42" s="160">
        <v>30</v>
      </c>
      <c r="C42" s="39" t="s">
        <v>492</v>
      </c>
      <c r="D42" s="39"/>
      <c r="E42" s="39"/>
      <c r="F42" s="412">
        <v>0.003502428</v>
      </c>
      <c r="G42" s="216">
        <v>-42110</v>
      </c>
      <c r="H42" s="41"/>
      <c r="J42" s="160">
        <v>29</v>
      </c>
      <c r="K42" s="25"/>
      <c r="L42" s="25"/>
      <c r="M42" s="25"/>
      <c r="N42" s="25"/>
      <c r="P42" s="37">
        <f t="shared" si="3"/>
        <v>28</v>
      </c>
      <c r="Q42" s="39" t="s">
        <v>217</v>
      </c>
      <c r="R42" s="47" t="s">
        <v>0</v>
      </c>
      <c r="S42" s="409"/>
      <c r="T42" s="410">
        <f>+T40-T41</f>
        <v>-51299797.06921564</v>
      </c>
      <c r="U42" s="25"/>
      <c r="V42" s="25"/>
      <c r="W42" s="25"/>
      <c r="X42" s="25"/>
      <c r="Y42" s="25"/>
      <c r="Z42" s="37"/>
      <c r="AA42" s="37"/>
      <c r="AB42" s="25"/>
      <c r="AC42" s="398"/>
      <c r="AD42" s="208" t="s">
        <v>0</v>
      </c>
      <c r="AF42" s="37">
        <v>29</v>
      </c>
      <c r="AG42" s="39" t="s">
        <v>289</v>
      </c>
      <c r="AH42" s="334"/>
      <c r="AI42" s="334">
        <v>0.35</v>
      </c>
      <c r="AJ42" s="82">
        <f>-AJ40*AI42</f>
        <v>290875.9930999806</v>
      </c>
      <c r="AK42" s="25"/>
      <c r="AL42" s="25"/>
      <c r="AM42" s="25"/>
      <c r="AN42" s="25"/>
      <c r="AO42" s="25"/>
      <c r="AP42" s="25"/>
      <c r="AQ42" s="25"/>
      <c r="AR42" s="25"/>
      <c r="AS42" s="228"/>
      <c r="AT42" s="214"/>
      <c r="AU42" s="334"/>
      <c r="AV42" s="334"/>
      <c r="AW42" s="25"/>
      <c r="AX42" s="25"/>
      <c r="AY42" s="228"/>
      <c r="AZ42" s="88"/>
      <c r="BA42" s="169"/>
      <c r="BB42" s="169"/>
      <c r="BC42" s="37"/>
      <c r="BD42" s="37"/>
      <c r="BE42" s="228"/>
      <c r="BF42" s="243"/>
      <c r="BG42" s="274"/>
      <c r="BH42" s="275"/>
      <c r="BI42" s="403"/>
      <c r="BJ42" s="403"/>
      <c r="BK42" s="228"/>
      <c r="BL42" s="88"/>
      <c r="BM42" s="214"/>
      <c r="BN42" s="228"/>
      <c r="BP42" s="37">
        <v>29</v>
      </c>
      <c r="BQ42" s="156" t="s">
        <v>217</v>
      </c>
      <c r="BR42" s="156"/>
      <c r="BS42" s="205"/>
      <c r="BU42" s="411">
        <f>BU40-BU41</f>
        <v>-974800.7704029931</v>
      </c>
      <c r="BV42" s="25"/>
      <c r="BW42" s="25"/>
      <c r="BX42" s="25"/>
      <c r="BY42" s="25"/>
      <c r="BZ42" s="25"/>
      <c r="CA42" s="25"/>
      <c r="CB42" s="25"/>
      <c r="CC42" s="25"/>
      <c r="CD42" s="25"/>
      <c r="CF42" s="497">
        <v>29</v>
      </c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92"/>
      <c r="CR42" s="382"/>
      <c r="CS42" s="382"/>
      <c r="CT42" s="18"/>
      <c r="CU42" s="18"/>
      <c r="CV42" s="18"/>
      <c r="CW42" s="37"/>
      <c r="CX42" s="37"/>
      <c r="CY42" s="382"/>
      <c r="CZ42" s="382"/>
      <c r="DA42" s="382"/>
      <c r="DB42" s="382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404"/>
      <c r="DO42" s="404"/>
      <c r="DP42" s="413"/>
      <c r="DQ42" s="414"/>
      <c r="DR42" s="407" t="s">
        <v>2</v>
      </c>
      <c r="DS42" s="237"/>
      <c r="DU42" s="37">
        <v>29</v>
      </c>
      <c r="DV42" s="25"/>
      <c r="DW42" s="25"/>
      <c r="DX42" s="297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156"/>
      <c r="ER42" s="84"/>
      <c r="ES42" s="84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37"/>
      <c r="FF42" s="25"/>
      <c r="FG42" s="37"/>
      <c r="FH42" s="37"/>
      <c r="FI42" s="65"/>
      <c r="FJ42" s="65"/>
      <c r="FK42" s="65"/>
      <c r="FL42" s="65"/>
      <c r="FM42" s="25"/>
      <c r="FN42" s="25"/>
      <c r="FO42" s="25"/>
      <c r="FP42" s="25"/>
      <c r="FQ42" s="25"/>
      <c r="FR42" s="37"/>
      <c r="FS42" s="37"/>
      <c r="FT42" s="25"/>
      <c r="FU42" s="25"/>
      <c r="FV42" s="25"/>
      <c r="FW42" s="25"/>
      <c r="FY42" s="37">
        <v>29</v>
      </c>
      <c r="FZ42" s="218" t="s">
        <v>490</v>
      </c>
      <c r="GA42" s="25"/>
      <c r="GB42" s="25"/>
      <c r="GC42" s="25"/>
      <c r="GD42" s="25"/>
      <c r="GE42" s="37">
        <v>29</v>
      </c>
      <c r="GF42" s="306" t="s">
        <v>298</v>
      </c>
      <c r="GG42" s="226">
        <v>-3088871.5</v>
      </c>
      <c r="GH42" s="226">
        <v>-2.8230715543031693E-09</v>
      </c>
      <c r="GI42" s="226">
        <v>3088871.5</v>
      </c>
      <c r="GK42" s="497">
        <v>28</v>
      </c>
      <c r="GL42" s="530" t="s">
        <v>298</v>
      </c>
      <c r="GM42" s="529">
        <v>-3088871.5</v>
      </c>
      <c r="GN42" s="529">
        <v>-2.8230715543031693E-09</v>
      </c>
      <c r="GO42" s="529">
        <v>3088871.5</v>
      </c>
      <c r="GQ42" s="37">
        <v>29</v>
      </c>
      <c r="GR42" s="180" t="s">
        <v>599</v>
      </c>
      <c r="GS42" s="221"/>
      <c r="GT42" s="221"/>
      <c r="GU42" s="221"/>
      <c r="GV42" s="37"/>
      <c r="GW42" s="37"/>
      <c r="GX42" s="65"/>
      <c r="GY42" s="65"/>
      <c r="GZ42" s="65"/>
      <c r="HA42" s="65"/>
      <c r="HC42" s="37">
        <v>29</v>
      </c>
      <c r="HD42" s="39" t="s">
        <v>298</v>
      </c>
      <c r="HE42" s="62">
        <v>0</v>
      </c>
      <c r="HF42" s="41">
        <v>0</v>
      </c>
      <c r="HG42" s="237">
        <v>0</v>
      </c>
      <c r="HH42" s="25"/>
      <c r="HI42" s="25"/>
      <c r="HJ42" s="25"/>
      <c r="HK42" s="25"/>
      <c r="HL42" s="25"/>
      <c r="HM42" s="25"/>
      <c r="HN42" s="25"/>
      <c r="HO42" s="37">
        <f t="shared" si="10"/>
        <v>29</v>
      </c>
      <c r="HP42" s="243"/>
      <c r="HQ42" s="239"/>
      <c r="HR42" s="239"/>
      <c r="HS42" s="322"/>
      <c r="HT42" s="37">
        <f t="shared" si="11"/>
        <v>29</v>
      </c>
      <c r="HU42" s="243"/>
      <c r="HV42" s="25"/>
      <c r="HW42" s="25"/>
      <c r="HX42" s="41"/>
      <c r="HZ42" s="37"/>
      <c r="IA42" s="25"/>
      <c r="IB42" s="25"/>
      <c r="IC42" s="25"/>
      <c r="ID42" s="25"/>
      <c r="IE42" s="25"/>
    </row>
    <row r="43" spans="2:239" ht="15" customHeight="1" thickBot="1" thickTop="1">
      <c r="B43" s="160">
        <v>31</v>
      </c>
      <c r="C43" s="39" t="s">
        <v>494</v>
      </c>
      <c r="D43" s="39"/>
      <c r="E43" s="39"/>
      <c r="F43" s="412">
        <v>0.002</v>
      </c>
      <c r="G43" s="416">
        <v>-24046</v>
      </c>
      <c r="H43" s="41"/>
      <c r="J43" s="160">
        <v>30</v>
      </c>
      <c r="K43" s="39" t="s">
        <v>492</v>
      </c>
      <c r="L43" s="412">
        <v>0.003502428</v>
      </c>
      <c r="M43" s="417">
        <v>278620.8559842681</v>
      </c>
      <c r="N43" s="41"/>
      <c r="O43" s="214"/>
      <c r="P43" s="214"/>
      <c r="Q43" s="25"/>
      <c r="R43" s="25"/>
      <c r="S43" s="25"/>
      <c r="T43" s="25"/>
      <c r="U43" s="25"/>
      <c r="V43" s="25"/>
      <c r="W43" s="25"/>
      <c r="X43" s="25"/>
      <c r="Y43" s="25"/>
      <c r="Z43" s="37"/>
      <c r="AA43" s="37"/>
      <c r="AB43" s="25"/>
      <c r="AC43" s="398"/>
      <c r="AD43" s="208" t="s">
        <v>0</v>
      </c>
      <c r="AF43" s="37">
        <v>30</v>
      </c>
      <c r="AG43" s="39" t="s">
        <v>217</v>
      </c>
      <c r="AH43" s="156"/>
      <c r="AI43" s="156"/>
      <c r="AJ43" s="321">
        <f>-AJ40-AJ42</f>
        <v>540198.2728999639</v>
      </c>
      <c r="AK43" s="25"/>
      <c r="AL43" s="25"/>
      <c r="AM43" s="25"/>
      <c r="AN43" s="25"/>
      <c r="AO43" s="25"/>
      <c r="AP43" s="25"/>
      <c r="AQ43" s="25"/>
      <c r="AR43" s="25"/>
      <c r="AS43" s="228"/>
      <c r="AT43" s="214"/>
      <c r="AU43" s="169"/>
      <c r="AV43" s="169"/>
      <c r="AW43" s="403"/>
      <c r="AX43" s="403"/>
      <c r="AY43" s="228"/>
      <c r="AZ43" s="88"/>
      <c r="BA43" s="214"/>
      <c r="BB43" s="228"/>
      <c r="BC43" s="37"/>
      <c r="BD43" s="37"/>
      <c r="BE43" s="228"/>
      <c r="BF43" s="214"/>
      <c r="BG43" s="322"/>
      <c r="BH43" s="322"/>
      <c r="BI43" s="403"/>
      <c r="BJ43" s="403"/>
      <c r="BK43" s="420"/>
      <c r="BL43" s="88"/>
      <c r="BM43" s="214"/>
      <c r="BN43" s="228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F43" s="497">
        <v>30</v>
      </c>
      <c r="CG43" s="39" t="s">
        <v>254</v>
      </c>
      <c r="CH43" s="41"/>
      <c r="CI43" s="41"/>
      <c r="CJ43" s="41">
        <f>+CJ41</f>
        <v>5127564.07682573</v>
      </c>
      <c r="CK43" s="403"/>
      <c r="CL43" s="403"/>
      <c r="CM43" s="25"/>
      <c r="CN43" s="25"/>
      <c r="CO43" s="25"/>
      <c r="CP43" s="25"/>
      <c r="CQ43" s="92"/>
      <c r="CR43" s="382"/>
      <c r="CS43" s="382"/>
      <c r="CT43" s="378"/>
      <c r="CU43" s="378"/>
      <c r="CV43" s="378"/>
      <c r="CW43" s="25"/>
      <c r="CX43" s="25"/>
      <c r="CY43" s="382"/>
      <c r="CZ43" s="382"/>
      <c r="DA43" s="382"/>
      <c r="DB43" s="382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404"/>
      <c r="DO43" s="404"/>
      <c r="DP43" s="404"/>
      <c r="DQ43" s="404"/>
      <c r="DR43" s="407" t="s">
        <v>2</v>
      </c>
      <c r="DS43" s="237"/>
      <c r="DU43" s="37">
        <v>30</v>
      </c>
      <c r="DV43" s="39"/>
      <c r="DW43" s="41"/>
      <c r="DX43" s="389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156"/>
      <c r="ER43" s="84"/>
      <c r="ES43" s="84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37"/>
      <c r="FH43" s="37"/>
      <c r="FI43" s="65"/>
      <c r="FJ43" s="65"/>
      <c r="FK43" s="65"/>
      <c r="FL43" s="65"/>
      <c r="FM43" s="25"/>
      <c r="FN43" s="25"/>
      <c r="FO43" s="25"/>
      <c r="FP43" s="25"/>
      <c r="FQ43" s="25"/>
      <c r="FR43" s="37"/>
      <c r="FS43" s="37"/>
      <c r="FT43" s="25"/>
      <c r="FU43" s="25"/>
      <c r="FV43" s="25"/>
      <c r="FW43" s="25"/>
      <c r="FY43" s="37">
        <v>30</v>
      </c>
      <c r="FZ43" s="25" t="s">
        <v>451</v>
      </c>
      <c r="GA43" s="25"/>
      <c r="GB43" s="25"/>
      <c r="GC43" s="25"/>
      <c r="GD43" s="25"/>
      <c r="GE43" s="37">
        <v>30</v>
      </c>
      <c r="GF43" s="306" t="s">
        <v>316</v>
      </c>
      <c r="GG43" s="307">
        <v>8516859.095</v>
      </c>
      <c r="GH43" s="415">
        <v>4614746.762500001</v>
      </c>
      <c r="GI43" s="226">
        <v>-3902112.3324999996</v>
      </c>
      <c r="GK43" s="497">
        <v>29</v>
      </c>
      <c r="GL43" s="530" t="s">
        <v>316</v>
      </c>
      <c r="GM43" s="531">
        <v>8516859.095</v>
      </c>
      <c r="GN43" s="545">
        <v>4614746.762500001</v>
      </c>
      <c r="GO43" s="529">
        <v>-3902112.3324999996</v>
      </c>
      <c r="GQ43" s="37">
        <v>30</v>
      </c>
      <c r="GR43" s="180" t="s">
        <v>600</v>
      </c>
      <c r="GS43" s="221"/>
      <c r="GT43" s="221"/>
      <c r="GU43" s="221"/>
      <c r="GV43" s="37"/>
      <c r="GW43" s="37"/>
      <c r="GX43" s="65"/>
      <c r="GY43" s="65"/>
      <c r="GZ43" s="65"/>
      <c r="HA43" s="65"/>
      <c r="HC43" s="37">
        <v>30</v>
      </c>
      <c r="HD43" s="39" t="s">
        <v>316</v>
      </c>
      <c r="HE43" s="62">
        <v>2034455.46</v>
      </c>
      <c r="HF43" s="41">
        <v>-67889.77870020003</v>
      </c>
      <c r="HG43" s="237">
        <v>23761</v>
      </c>
      <c r="HH43" s="25"/>
      <c r="HI43" s="25"/>
      <c r="HJ43" s="25"/>
      <c r="HK43" s="25"/>
      <c r="HL43" s="25"/>
      <c r="HM43" s="25"/>
      <c r="HN43" s="25"/>
      <c r="HO43" s="37">
        <f t="shared" si="10"/>
        <v>30</v>
      </c>
      <c r="HP43" s="25"/>
      <c r="HQ43" s="25"/>
      <c r="HR43" s="25"/>
      <c r="HS43" s="41"/>
      <c r="HT43" s="37">
        <f t="shared" si="11"/>
        <v>30</v>
      </c>
      <c r="HU43" s="25"/>
      <c r="HV43" s="25"/>
      <c r="HW43" s="25"/>
      <c r="HX43" s="41"/>
      <c r="HZ43" s="37"/>
      <c r="IA43" s="25"/>
      <c r="IB43" s="25"/>
      <c r="IC43" s="25"/>
      <c r="ID43" s="25"/>
      <c r="IE43" s="25"/>
    </row>
    <row r="44" spans="2:239" ht="15" customHeight="1" thickBot="1" thickTop="1">
      <c r="B44" s="160">
        <v>31</v>
      </c>
      <c r="C44" s="54" t="s">
        <v>498</v>
      </c>
      <c r="D44" s="39"/>
      <c r="E44" s="39"/>
      <c r="F44" s="412"/>
      <c r="G44" s="215"/>
      <c r="H44" s="422">
        <f>SUM(G42:G43)</f>
        <v>-66156</v>
      </c>
      <c r="J44" s="160">
        <v>31</v>
      </c>
      <c r="K44" s="39" t="s">
        <v>494</v>
      </c>
      <c r="L44" s="412">
        <v>0.002</v>
      </c>
      <c r="M44" s="400">
        <v>159101.54668947833</v>
      </c>
      <c r="N44" s="41"/>
      <c r="O44" s="37"/>
      <c r="P44" s="37"/>
      <c r="Q44" s="39"/>
      <c r="R44" s="25"/>
      <c r="S44" s="25"/>
      <c r="T44" s="92"/>
      <c r="U44" s="25"/>
      <c r="V44" s="25"/>
      <c r="W44" s="25"/>
      <c r="X44" s="25"/>
      <c r="Y44" s="25"/>
      <c r="Z44" s="25"/>
      <c r="AA44" s="25"/>
      <c r="AB44" s="25"/>
      <c r="AC44" s="398"/>
      <c r="AD44" s="208" t="s">
        <v>0</v>
      </c>
      <c r="AE44" s="37"/>
      <c r="AF44" s="37"/>
      <c r="AG44" s="88"/>
      <c r="AH44" s="418"/>
      <c r="AI44" s="418"/>
      <c r="AJ44" s="419"/>
      <c r="AK44" s="157"/>
      <c r="AL44" s="157"/>
      <c r="AM44" s="25"/>
      <c r="AN44" s="25"/>
      <c r="AO44" s="25"/>
      <c r="AP44" s="25"/>
      <c r="AQ44" s="25"/>
      <c r="AR44" s="25"/>
      <c r="AS44" s="228"/>
      <c r="AT44" s="88"/>
      <c r="AU44" s="169"/>
      <c r="AV44" s="169"/>
      <c r="AW44" s="403"/>
      <c r="AX44" s="403"/>
      <c r="AY44" s="228"/>
      <c r="AZ44" s="88"/>
      <c r="BA44" s="88"/>
      <c r="BB44" s="228"/>
      <c r="BC44" s="37"/>
      <c r="BD44" s="37"/>
      <c r="BE44" s="228"/>
      <c r="BF44" s="243"/>
      <c r="BG44" s="274"/>
      <c r="BH44" s="274"/>
      <c r="BI44" s="25"/>
      <c r="BJ44" s="25"/>
      <c r="BK44" s="228"/>
      <c r="BL44" s="88"/>
      <c r="BM44" s="214"/>
      <c r="BN44" s="228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F44" s="497">
        <v>31</v>
      </c>
      <c r="CG44" s="39" t="s">
        <v>249</v>
      </c>
      <c r="CH44" s="41">
        <f>CJ41-CJ43</f>
        <v>0</v>
      </c>
      <c r="CI44" s="293">
        <v>0.35</v>
      </c>
      <c r="CJ44" s="237">
        <f>-CJ43*CI44</f>
        <v>-1794647.4268890053</v>
      </c>
      <c r="CK44" s="403"/>
      <c r="CL44" s="403"/>
      <c r="CM44" s="25"/>
      <c r="CN44" s="25"/>
      <c r="CO44" s="25"/>
      <c r="CP44" s="25"/>
      <c r="CQ44" s="92"/>
      <c r="CR44" s="382"/>
      <c r="CS44" s="382"/>
      <c r="CT44" s="382"/>
      <c r="CU44" s="382"/>
      <c r="CV44" s="382"/>
      <c r="CW44" s="25"/>
      <c r="CX44" s="25"/>
      <c r="CY44" s="382"/>
      <c r="CZ44" s="382"/>
      <c r="DA44" s="382"/>
      <c r="DB44" s="382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404"/>
      <c r="DO44" s="404"/>
      <c r="DP44" s="413"/>
      <c r="DQ44" s="414"/>
      <c r="DR44" s="407" t="s">
        <v>2</v>
      </c>
      <c r="DS44" s="41"/>
      <c r="DU44" s="37">
        <v>31</v>
      </c>
      <c r="DV44" s="39" t="s">
        <v>475</v>
      </c>
      <c r="DW44" s="41"/>
      <c r="DX44" s="423">
        <f>SUM(DX18:DX41)</f>
        <v>-202239</v>
      </c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156"/>
      <c r="ER44" s="156"/>
      <c r="ES44" s="156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37"/>
      <c r="FH44" s="37"/>
      <c r="FI44" s="65"/>
      <c r="FJ44" s="65"/>
      <c r="FK44" s="65"/>
      <c r="FL44" s="65"/>
      <c r="FM44" s="25"/>
      <c r="FN44" s="25"/>
      <c r="FO44" s="25"/>
      <c r="FP44" s="25"/>
      <c r="FQ44" s="25"/>
      <c r="FR44" s="37"/>
      <c r="FS44" s="37"/>
      <c r="FT44" s="25"/>
      <c r="FU44" s="25"/>
      <c r="FV44" s="25"/>
      <c r="FW44" s="25"/>
      <c r="FY44" s="37">
        <v>31</v>
      </c>
      <c r="FZ44" s="194" t="s">
        <v>495</v>
      </c>
      <c r="GA44" s="237">
        <v>79849845.505136</v>
      </c>
      <c r="GB44" s="25"/>
      <c r="GC44" s="25"/>
      <c r="GD44" s="25"/>
      <c r="GE44" s="37">
        <v>31</v>
      </c>
      <c r="GF44" s="25" t="s">
        <v>496</v>
      </c>
      <c r="GG44" s="321">
        <v>243629980.47499996</v>
      </c>
      <c r="GH44" s="321">
        <v>174069776.09257054</v>
      </c>
      <c r="GI44" s="321">
        <v>-69560204.3824294</v>
      </c>
      <c r="GK44" s="497">
        <v>30</v>
      </c>
      <c r="GL44" s="490" t="s">
        <v>496</v>
      </c>
      <c r="GM44" s="533">
        <f>SUM(GM37:GM43)</f>
        <v>243629980.47499996</v>
      </c>
      <c r="GN44" s="533">
        <f>SUM(GN37:GN43)</f>
        <v>174069776.09257054</v>
      </c>
      <c r="GO44" s="533">
        <f>SUM(GO37:GO43)</f>
        <v>-69560204.3824294</v>
      </c>
      <c r="GQ44" s="590">
        <v>31</v>
      </c>
      <c r="GR44" s="214" t="s">
        <v>488</v>
      </c>
      <c r="GS44" s="293"/>
      <c r="GT44" s="180"/>
      <c r="GU44" s="221"/>
      <c r="GV44" s="37"/>
      <c r="GW44" s="37"/>
      <c r="GX44" s="65"/>
      <c r="GY44" s="65"/>
      <c r="GZ44" s="65"/>
      <c r="HA44" s="65"/>
      <c r="HC44" s="37">
        <v>31</v>
      </c>
      <c r="HD44" s="214" t="s">
        <v>325</v>
      </c>
      <c r="HE44" s="62">
        <v>-1451500</v>
      </c>
      <c r="HF44" s="41">
        <v>48436.555000000015</v>
      </c>
      <c r="HG44" s="237">
        <v>-16953</v>
      </c>
      <c r="HH44" s="25"/>
      <c r="HI44" s="25"/>
      <c r="HJ44" s="25"/>
      <c r="HK44" s="25"/>
      <c r="HL44" s="25"/>
      <c r="HM44" s="25"/>
      <c r="HN44" s="25"/>
      <c r="HO44" s="37">
        <f t="shared" si="10"/>
        <v>31</v>
      </c>
      <c r="HP44" s="25"/>
      <c r="HQ44" s="25"/>
      <c r="HR44" s="41"/>
      <c r="HS44" s="41"/>
      <c r="HT44" s="37">
        <f t="shared" si="11"/>
        <v>31</v>
      </c>
      <c r="HU44" s="25"/>
      <c r="HV44" s="25"/>
      <c r="HW44" s="25"/>
      <c r="HX44" s="41"/>
      <c r="HZ44" s="37"/>
      <c r="IA44" s="25"/>
      <c r="IB44" s="25"/>
      <c r="IC44" s="25"/>
      <c r="ID44" s="25"/>
      <c r="IE44" s="25"/>
    </row>
    <row r="45" spans="2:239" ht="15" customHeight="1" thickTop="1">
      <c r="B45" s="160">
        <v>32</v>
      </c>
      <c r="C45" s="39"/>
      <c r="D45" s="39"/>
      <c r="E45" s="39"/>
      <c r="F45" s="412"/>
      <c r="G45" s="211"/>
      <c r="H45" s="41"/>
      <c r="J45" s="160">
        <v>32</v>
      </c>
      <c r="K45" s="54" t="s">
        <v>498</v>
      </c>
      <c r="L45" s="412"/>
      <c r="M45" s="303"/>
      <c r="N45" s="237">
        <v>437722.40267374646</v>
      </c>
      <c r="O45" s="39"/>
      <c r="P45" s="39"/>
      <c r="Q45" s="39"/>
      <c r="R45" s="39"/>
      <c r="S45" s="39"/>
      <c r="T45" s="25"/>
      <c r="U45" s="403"/>
      <c r="V45" s="403"/>
      <c r="W45" s="25"/>
      <c r="X45" s="25"/>
      <c r="Y45" s="25"/>
      <c r="Z45" s="25"/>
      <c r="AA45" s="25"/>
      <c r="AB45" s="25"/>
      <c r="AC45" s="398"/>
      <c r="AD45" s="208"/>
      <c r="AE45" s="37"/>
      <c r="AF45" s="37"/>
      <c r="AG45" s="424"/>
      <c r="AH45" s="425"/>
      <c r="AI45" s="387"/>
      <c r="AJ45" s="288"/>
      <c r="AK45" s="157"/>
      <c r="AL45" s="157"/>
      <c r="AM45" s="25"/>
      <c r="AN45" s="25"/>
      <c r="AO45" s="25"/>
      <c r="AP45" s="25"/>
      <c r="AQ45" s="403"/>
      <c r="AR45" s="403"/>
      <c r="AS45" s="228"/>
      <c r="AT45" s="88"/>
      <c r="AU45" s="214"/>
      <c r="AV45" s="228"/>
      <c r="AW45" s="403"/>
      <c r="AX45" s="403"/>
      <c r="AY45" s="228"/>
      <c r="AZ45" s="88"/>
      <c r="BA45" s="214"/>
      <c r="BB45" s="228"/>
      <c r="BC45" s="37"/>
      <c r="BD45" s="37"/>
      <c r="BE45" s="228"/>
      <c r="BF45" s="243"/>
      <c r="BG45" s="200"/>
      <c r="BH45" s="200"/>
      <c r="BI45" s="25"/>
      <c r="BJ45" s="25"/>
      <c r="BK45" s="228"/>
      <c r="BL45" s="88"/>
      <c r="BM45" s="214"/>
      <c r="BN45" s="228"/>
      <c r="BO45" s="25"/>
      <c r="BP45" s="25"/>
      <c r="BQ45" s="25"/>
      <c r="BR45" s="25"/>
      <c r="BS45" s="25"/>
      <c r="BT45" s="25"/>
      <c r="BU45" s="25"/>
      <c r="BV45" s="403"/>
      <c r="BW45" s="403"/>
      <c r="BX45" s="25"/>
      <c r="BY45" s="25"/>
      <c r="BZ45" s="25"/>
      <c r="CA45" s="25"/>
      <c r="CB45" s="25"/>
      <c r="CC45" s="25"/>
      <c r="CD45" s="25"/>
      <c r="CF45" s="37">
        <v>32</v>
      </c>
      <c r="CG45" s="39"/>
      <c r="CH45" s="41"/>
      <c r="CI45" s="41"/>
      <c r="CJ45" s="269"/>
      <c r="CK45" s="403"/>
      <c r="CL45" s="403"/>
      <c r="CM45" s="25"/>
      <c r="CN45" s="25"/>
      <c r="CO45" s="25"/>
      <c r="CP45" s="25"/>
      <c r="CQ45" s="92"/>
      <c r="CR45" s="382"/>
      <c r="CS45" s="382"/>
      <c r="CT45" s="382"/>
      <c r="CU45" s="382"/>
      <c r="CV45" s="382"/>
      <c r="CW45" s="25"/>
      <c r="CX45" s="25"/>
      <c r="CY45" s="382"/>
      <c r="CZ45" s="382"/>
      <c r="DA45" s="382"/>
      <c r="DB45" s="382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426"/>
      <c r="DO45" s="426"/>
      <c r="DP45" s="413"/>
      <c r="DQ45" s="414"/>
      <c r="DR45" s="427"/>
      <c r="DS45" s="41"/>
      <c r="DU45" s="37">
        <v>32</v>
      </c>
      <c r="DV45" s="338"/>
      <c r="DW45" s="41"/>
      <c r="DX45" s="428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156"/>
      <c r="ER45" s="255"/>
      <c r="ES45" s="25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37"/>
      <c r="FH45" s="37"/>
      <c r="FI45" s="65"/>
      <c r="FJ45" s="65"/>
      <c r="FK45" s="65"/>
      <c r="FL45" s="65"/>
      <c r="FM45" s="25"/>
      <c r="FN45" s="25"/>
      <c r="FO45" s="25"/>
      <c r="FP45" s="25"/>
      <c r="FQ45" s="25"/>
      <c r="FR45" s="37"/>
      <c r="FS45" s="37"/>
      <c r="FT45" s="25"/>
      <c r="FU45" s="25"/>
      <c r="FV45" s="25"/>
      <c r="FW45" s="25"/>
      <c r="FY45" s="37">
        <v>32</v>
      </c>
      <c r="FZ45" s="25" t="s">
        <v>72</v>
      </c>
      <c r="GA45" s="269">
        <f>GA44</f>
        <v>79849845.505136</v>
      </c>
      <c r="GB45" s="25"/>
      <c r="GC45" s="25"/>
      <c r="GD45" s="25"/>
      <c r="GE45" s="214"/>
      <c r="GF45" s="25"/>
      <c r="GG45" s="25"/>
      <c r="GH45" s="25"/>
      <c r="GI45" s="25"/>
      <c r="GJ45" s="546"/>
      <c r="GK45" s="546"/>
      <c r="GL45" s="490"/>
      <c r="GM45" s="490"/>
      <c r="GN45" s="490"/>
      <c r="GO45" s="490"/>
      <c r="GP45" s="65"/>
      <c r="GQ45" s="65"/>
      <c r="GR45" s="65" t="s">
        <v>634</v>
      </c>
      <c r="GS45" s="65"/>
      <c r="GT45" s="429"/>
      <c r="GU45" s="385"/>
      <c r="GV45" s="158"/>
      <c r="GW45" s="158"/>
      <c r="GX45" s="429"/>
      <c r="GY45" s="65"/>
      <c r="GZ45" s="65"/>
      <c r="HA45" s="65"/>
      <c r="HC45" s="37">
        <v>32</v>
      </c>
      <c r="HD45" s="547" t="s">
        <v>500</v>
      </c>
      <c r="HE45" s="62">
        <v>4162153.8237249996</v>
      </c>
      <c r="HF45" s="41">
        <v>-138891.07309770328</v>
      </c>
      <c r="HG45" s="237">
        <v>48612</v>
      </c>
      <c r="HH45" s="25"/>
      <c r="HI45" s="25"/>
      <c r="HJ45" s="25"/>
      <c r="HK45" s="25"/>
      <c r="HL45" s="25"/>
      <c r="HM45" s="25"/>
      <c r="HN45" s="25"/>
      <c r="HO45" s="37">
        <f t="shared" si="10"/>
        <v>32</v>
      </c>
      <c r="HP45" s="243" t="s">
        <v>217</v>
      </c>
      <c r="HQ45" s="239"/>
      <c r="HR45" s="239"/>
      <c r="HS45" s="227">
        <f>-HS34-HS41</f>
        <v>1581303.75</v>
      </c>
      <c r="HT45" s="37">
        <f t="shared" si="11"/>
        <v>32</v>
      </c>
      <c r="HU45" s="243" t="s">
        <v>217</v>
      </c>
      <c r="HV45" s="25"/>
      <c r="HW45" s="25"/>
      <c r="HX45" s="41">
        <f>-HX33-HX41</f>
        <v>0</v>
      </c>
      <c r="HZ45" s="37"/>
      <c r="IE45" s="25"/>
    </row>
    <row r="46" spans="2:239" ht="15" customHeight="1" thickBot="1">
      <c r="B46" s="160">
        <v>33</v>
      </c>
      <c r="C46" s="39" t="s">
        <v>502</v>
      </c>
      <c r="D46" s="39"/>
      <c r="E46" s="39"/>
      <c r="F46" s="412">
        <v>0.0385944</v>
      </c>
      <c r="G46" s="430">
        <v>-464019</v>
      </c>
      <c r="H46" s="41"/>
      <c r="J46" s="160">
        <v>33</v>
      </c>
      <c r="K46" s="39"/>
      <c r="L46" s="412"/>
      <c r="M46" s="211"/>
      <c r="N46" s="41"/>
      <c r="O46" s="39"/>
      <c r="P46" s="39"/>
      <c r="Q46" s="39"/>
      <c r="R46" s="39"/>
      <c r="S46" s="39"/>
      <c r="T46" s="40"/>
      <c r="U46" s="403"/>
      <c r="V46" s="403"/>
      <c r="W46" s="25"/>
      <c r="X46" s="25"/>
      <c r="Y46" s="25"/>
      <c r="Z46" s="25"/>
      <c r="AA46" s="25"/>
      <c r="AB46" s="25"/>
      <c r="AC46" s="398"/>
      <c r="AD46" s="208"/>
      <c r="AE46" s="37"/>
      <c r="AF46" s="37"/>
      <c r="AG46" s="156"/>
      <c r="AH46" s="156"/>
      <c r="AI46" s="156"/>
      <c r="AJ46" s="156"/>
      <c r="AK46" s="157"/>
      <c r="AL46" s="157"/>
      <c r="AM46" s="25"/>
      <c r="AN46" s="25"/>
      <c r="AO46" s="25"/>
      <c r="AP46" s="25"/>
      <c r="AQ46" s="403"/>
      <c r="AR46" s="403"/>
      <c r="AS46" s="228"/>
      <c r="AT46" s="88"/>
      <c r="AU46" s="88"/>
      <c r="AV46" s="228"/>
      <c r="AW46" s="403"/>
      <c r="AX46" s="403"/>
      <c r="AY46" s="420"/>
      <c r="AZ46" s="88"/>
      <c r="BA46" s="214"/>
      <c r="BB46" s="228"/>
      <c r="BC46" s="25"/>
      <c r="BD46" s="25"/>
      <c r="BE46" s="228"/>
      <c r="BF46" s="214"/>
      <c r="BG46" s="334"/>
      <c r="BH46" s="334"/>
      <c r="BI46" s="25"/>
      <c r="BJ46" s="25"/>
      <c r="BK46" s="228"/>
      <c r="BL46" s="88"/>
      <c r="BM46" s="214"/>
      <c r="BN46" s="228"/>
      <c r="BO46" s="25"/>
      <c r="BP46" s="25"/>
      <c r="BQ46" s="25"/>
      <c r="BR46" s="25"/>
      <c r="BS46" s="25"/>
      <c r="BT46" s="25"/>
      <c r="BU46" s="25"/>
      <c r="BV46" s="403"/>
      <c r="BW46" s="403"/>
      <c r="BX46" s="25"/>
      <c r="BY46" s="25"/>
      <c r="BZ46" s="25"/>
      <c r="CA46" s="25"/>
      <c r="CB46" s="25"/>
      <c r="CC46" s="25"/>
      <c r="CD46" s="25"/>
      <c r="CF46" s="37">
        <v>33</v>
      </c>
      <c r="CG46" s="39" t="s">
        <v>287</v>
      </c>
      <c r="CH46" s="41"/>
      <c r="CI46" s="421"/>
      <c r="CJ46" s="291">
        <f>-CJ43-CJ44</f>
        <v>-3332916.6499367245</v>
      </c>
      <c r="CK46" s="403"/>
      <c r="CL46" s="403"/>
      <c r="CM46" s="25"/>
      <c r="CN46" s="25"/>
      <c r="CO46" s="25"/>
      <c r="CP46" s="25"/>
      <c r="CQ46" s="92"/>
      <c r="CR46" s="92"/>
      <c r="CS46" s="92"/>
      <c r="CT46" s="382"/>
      <c r="CU46" s="382"/>
      <c r="CV46" s="382"/>
      <c r="CW46" s="403"/>
      <c r="CX46" s="403"/>
      <c r="CY46" s="382"/>
      <c r="CZ46" s="382"/>
      <c r="DA46" s="382"/>
      <c r="DB46" s="382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404"/>
      <c r="DO46" s="404"/>
      <c r="DP46" s="404"/>
      <c r="DQ46" s="426"/>
      <c r="DR46" s="407" t="s">
        <v>2</v>
      </c>
      <c r="DS46" s="41"/>
      <c r="DU46" s="37">
        <v>33</v>
      </c>
      <c r="DV46" s="338" t="s">
        <v>249</v>
      </c>
      <c r="DW46" s="431">
        <v>0.35</v>
      </c>
      <c r="DX46" s="432">
        <f>-DX44*DW46</f>
        <v>70783.65</v>
      </c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156"/>
      <c r="ER46" s="156"/>
      <c r="ES46" s="156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37"/>
      <c r="FH46" s="37"/>
      <c r="FI46" s="65"/>
      <c r="FJ46" s="65"/>
      <c r="FK46" s="65"/>
      <c r="FL46" s="65"/>
      <c r="FM46" s="25"/>
      <c r="FN46" s="25"/>
      <c r="FO46" s="25"/>
      <c r="FP46" s="25"/>
      <c r="FQ46" s="25"/>
      <c r="FR46" s="37"/>
      <c r="FS46" s="37"/>
      <c r="FT46" s="25"/>
      <c r="FU46" s="25"/>
      <c r="FV46" s="25"/>
      <c r="FW46" s="25"/>
      <c r="FY46" s="37">
        <v>33</v>
      </c>
      <c r="FZ46" s="180" t="s">
        <v>550</v>
      </c>
      <c r="GA46" s="180"/>
      <c r="GB46" s="211">
        <f>GA45/6</f>
        <v>13308307.584189333</v>
      </c>
      <c r="GC46" s="25"/>
      <c r="GD46" s="206"/>
      <c r="GE46" s="158"/>
      <c r="GF46" s="50"/>
      <c r="GG46" s="226"/>
      <c r="GH46" s="226"/>
      <c r="GI46" s="199"/>
      <c r="GJ46" s="547"/>
      <c r="GK46" s="547"/>
      <c r="GL46" s="38"/>
      <c r="GM46" s="529"/>
      <c r="GN46" s="529"/>
      <c r="GO46" s="529"/>
      <c r="GP46" s="65"/>
      <c r="GQ46" s="65"/>
      <c r="GR46" s="65"/>
      <c r="GS46" s="65"/>
      <c r="GT46" s="65"/>
      <c r="GU46" s="65"/>
      <c r="GV46" s="37"/>
      <c r="GW46" s="37"/>
      <c r="GX46" s="65"/>
      <c r="GY46" s="65"/>
      <c r="GZ46" s="65"/>
      <c r="HA46" s="65"/>
      <c r="HC46" s="37">
        <v>33</v>
      </c>
      <c r="HD46" s="25" t="s">
        <v>504</v>
      </c>
      <c r="HE46" s="433">
        <v>41708431.005796015</v>
      </c>
      <c r="HF46" s="433">
        <v>-1391810.3426634134</v>
      </c>
      <c r="HG46" s="433">
        <v>487133</v>
      </c>
      <c r="HH46" s="25"/>
      <c r="HI46" s="25"/>
      <c r="HJ46" s="25"/>
      <c r="HK46" s="25"/>
      <c r="HL46" s="25"/>
      <c r="HM46" s="25"/>
      <c r="HN46" s="25"/>
      <c r="HO46" s="37"/>
      <c r="HP46" s="25"/>
      <c r="HQ46" s="25"/>
      <c r="HR46" s="25"/>
      <c r="HS46" s="41"/>
      <c r="HT46" s="25"/>
      <c r="HU46" s="25"/>
      <c r="HV46" s="25"/>
      <c r="HW46" s="25"/>
      <c r="HX46" s="41"/>
      <c r="HZ46" s="25"/>
      <c r="IA46" s="25"/>
      <c r="IB46" s="25"/>
      <c r="IC46" s="25"/>
      <c r="ID46" s="41"/>
      <c r="IE46" s="25"/>
    </row>
    <row r="47" spans="2:239" ht="15" customHeight="1" thickBot="1" thickTop="1">
      <c r="B47" s="160">
        <v>34</v>
      </c>
      <c r="C47" s="54" t="s">
        <v>506</v>
      </c>
      <c r="D47" s="39"/>
      <c r="E47" s="39"/>
      <c r="F47" s="25"/>
      <c r="G47" s="211"/>
      <c r="H47" s="434">
        <f>+G46</f>
        <v>-464019</v>
      </c>
      <c r="J47" s="160">
        <v>34</v>
      </c>
      <c r="K47" s="39" t="s">
        <v>502</v>
      </c>
      <c r="L47" s="412">
        <v>0.0385944</v>
      </c>
      <c r="M47" s="385">
        <v>3070214.3667762014</v>
      </c>
      <c r="N47" s="41"/>
      <c r="O47" s="39"/>
      <c r="P47" s="39"/>
      <c r="Q47" s="39"/>
      <c r="R47" s="39"/>
      <c r="S47" s="39"/>
      <c r="T47" s="41"/>
      <c r="U47" s="403"/>
      <c r="V47" s="403"/>
      <c r="W47" s="25"/>
      <c r="X47" s="25"/>
      <c r="Y47" s="25"/>
      <c r="Z47" s="403"/>
      <c r="AA47" s="403"/>
      <c r="AB47" s="25"/>
      <c r="AC47" s="398"/>
      <c r="AD47" s="208"/>
      <c r="AE47" s="37"/>
      <c r="AF47" s="37"/>
      <c r="AG47" s="174"/>
      <c r="AH47" s="174"/>
      <c r="AI47" s="174"/>
      <c r="AJ47" s="174"/>
      <c r="AK47" s="25"/>
      <c r="AL47" s="25"/>
      <c r="AM47" s="25"/>
      <c r="AN47" s="25"/>
      <c r="AO47" s="25"/>
      <c r="AP47" s="25"/>
      <c r="AQ47" s="403"/>
      <c r="AR47" s="403"/>
      <c r="AS47" s="228"/>
      <c r="AT47" s="88"/>
      <c r="AU47" s="214"/>
      <c r="AV47" s="228"/>
      <c r="AW47" s="25"/>
      <c r="AX47" s="25"/>
      <c r="AY47" s="228"/>
      <c r="AZ47" s="88"/>
      <c r="BA47" s="214"/>
      <c r="BB47" s="228"/>
      <c r="BC47" s="25"/>
      <c r="BD47" s="25"/>
      <c r="BE47" s="228"/>
      <c r="BF47" s="214"/>
      <c r="BG47" s="169"/>
      <c r="BH47" s="169"/>
      <c r="BI47" s="157"/>
      <c r="BJ47" s="157"/>
      <c r="BK47" s="88"/>
      <c r="BL47" s="88"/>
      <c r="BM47" s="249"/>
      <c r="BN47" s="228"/>
      <c r="BO47" s="25"/>
      <c r="BP47" s="25"/>
      <c r="BQ47" s="25"/>
      <c r="BR47" s="25"/>
      <c r="BS47" s="25"/>
      <c r="BT47" s="25"/>
      <c r="BU47" s="25"/>
      <c r="BV47" s="403"/>
      <c r="BW47" s="403"/>
      <c r="BX47" s="25"/>
      <c r="BY47" s="25"/>
      <c r="BZ47" s="25"/>
      <c r="CA47" s="25"/>
      <c r="CB47" s="25"/>
      <c r="CC47" s="25"/>
      <c r="CD47" s="25"/>
      <c r="CF47" s="37">
        <v>34</v>
      </c>
      <c r="CG47" s="25"/>
      <c r="CH47" s="47"/>
      <c r="CI47" s="25"/>
      <c r="CJ47" s="25"/>
      <c r="CK47" s="25"/>
      <c r="CL47" s="25"/>
      <c r="CM47" s="25"/>
      <c r="CN47" s="25"/>
      <c r="CO47" s="25"/>
      <c r="CP47" s="25"/>
      <c r="CQ47" s="92"/>
      <c r="CR47" s="92"/>
      <c r="CS47" s="92"/>
      <c r="CT47" s="382"/>
      <c r="CU47" s="382"/>
      <c r="CV47" s="382"/>
      <c r="CW47" s="403"/>
      <c r="CX47" s="403"/>
      <c r="CY47" s="382"/>
      <c r="CZ47" s="382"/>
      <c r="DA47" s="382"/>
      <c r="DB47" s="382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404"/>
      <c r="DO47" s="404"/>
      <c r="DP47" s="404"/>
      <c r="DQ47" s="426"/>
      <c r="DR47" s="407"/>
      <c r="DS47" s="41"/>
      <c r="DU47" s="37">
        <v>34</v>
      </c>
      <c r="DV47" s="338" t="s">
        <v>287</v>
      </c>
      <c r="DW47" s="41"/>
      <c r="DX47" s="435">
        <f>-DX44-DX46</f>
        <v>131455.35</v>
      </c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156"/>
      <c r="ER47" s="156"/>
      <c r="ES47" s="156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37"/>
      <c r="FH47" s="37"/>
      <c r="FI47" s="65"/>
      <c r="FJ47" s="65"/>
      <c r="FK47" s="65"/>
      <c r="FL47" s="65"/>
      <c r="FM47" s="25"/>
      <c r="FN47" s="25"/>
      <c r="FO47" s="25"/>
      <c r="FP47" s="25"/>
      <c r="FQ47" s="25"/>
      <c r="FR47" s="37"/>
      <c r="FS47" s="37"/>
      <c r="FT47" s="25"/>
      <c r="FU47" s="25"/>
      <c r="FV47" s="25"/>
      <c r="FW47" s="25"/>
      <c r="FY47" s="37">
        <v>34</v>
      </c>
      <c r="FZ47" s="180" t="s">
        <v>503</v>
      </c>
      <c r="GA47" s="180"/>
      <c r="GB47" s="371"/>
      <c r="GC47" s="252">
        <f>GB40+GB46</f>
        <v>20441188.786689334</v>
      </c>
      <c r="GD47" s="25"/>
      <c r="GE47" s="158"/>
      <c r="GF47" s="50"/>
      <c r="GG47" s="237"/>
      <c r="GH47" s="237"/>
      <c r="GI47" s="226"/>
      <c r="GJ47" s="546"/>
      <c r="GK47" s="546"/>
      <c r="GL47" s="548"/>
      <c r="GM47" s="529"/>
      <c r="GN47" s="529"/>
      <c r="GO47" s="549"/>
      <c r="GP47" s="65"/>
      <c r="GQ47" s="65"/>
      <c r="GR47" s="65"/>
      <c r="GS47" s="65"/>
      <c r="GT47" s="65"/>
      <c r="GU47" s="65"/>
      <c r="GV47" s="37"/>
      <c r="GW47" s="37"/>
      <c r="GX47" s="65"/>
      <c r="GY47" s="436"/>
      <c r="GZ47" s="436"/>
      <c r="HA47" s="436"/>
      <c r="HC47" s="37">
        <v>34</v>
      </c>
      <c r="HD47" s="39" t="s">
        <v>215</v>
      </c>
      <c r="HE47" s="269"/>
      <c r="HF47" s="269">
        <f>+HF18+HF23+HF28+HF34+HF46</f>
        <v>-4140141.937754942</v>
      </c>
      <c r="HG47" s="269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41"/>
      <c r="HT47" s="25"/>
      <c r="HU47" s="25"/>
      <c r="HV47" s="25"/>
      <c r="HW47" s="25"/>
      <c r="HX47" s="41"/>
      <c r="HZ47" s="25"/>
      <c r="IA47" s="25"/>
      <c r="IB47" s="25"/>
      <c r="IC47" s="25"/>
      <c r="ID47" s="41"/>
      <c r="IE47" s="25"/>
    </row>
    <row r="48" spans="2:239" ht="15" customHeight="1" thickTop="1">
      <c r="B48" s="160">
        <v>35</v>
      </c>
      <c r="C48" s="39"/>
      <c r="D48" s="39"/>
      <c r="E48" s="39"/>
      <c r="F48" s="25"/>
      <c r="G48" s="25"/>
      <c r="H48" s="41"/>
      <c r="J48" s="160">
        <v>35</v>
      </c>
      <c r="K48" s="54" t="s">
        <v>510</v>
      </c>
      <c r="L48" s="25"/>
      <c r="M48" s="44"/>
      <c r="N48" s="41"/>
      <c r="O48" s="39"/>
      <c r="P48" s="39"/>
      <c r="Q48" s="39"/>
      <c r="R48" s="39"/>
      <c r="S48" s="39"/>
      <c r="T48" s="41"/>
      <c r="U48" s="403"/>
      <c r="V48" s="403"/>
      <c r="W48" s="25"/>
      <c r="X48" s="25"/>
      <c r="Y48" s="25"/>
      <c r="Z48" s="403"/>
      <c r="AA48" s="403"/>
      <c r="AB48" s="25"/>
      <c r="AC48" s="398"/>
      <c r="AD48" s="208"/>
      <c r="AE48" s="37"/>
      <c r="AF48" s="37"/>
      <c r="AG48" s="81"/>
      <c r="AH48" s="81"/>
      <c r="AI48" s="81"/>
      <c r="AJ48" s="81"/>
      <c r="AK48" s="25"/>
      <c r="AL48" s="25"/>
      <c r="AM48" s="25"/>
      <c r="AN48" s="25"/>
      <c r="AO48" s="25"/>
      <c r="AP48" s="25"/>
      <c r="AQ48" s="403"/>
      <c r="AR48" s="403"/>
      <c r="AS48" s="420"/>
      <c r="AT48" s="88"/>
      <c r="AU48" s="214"/>
      <c r="AV48" s="228"/>
      <c r="AW48" s="25"/>
      <c r="AX48" s="25"/>
      <c r="AY48" s="228"/>
      <c r="AZ48" s="88"/>
      <c r="BA48" s="214"/>
      <c r="BB48" s="228"/>
      <c r="BC48" s="25"/>
      <c r="BD48" s="25"/>
      <c r="BE48" s="228"/>
      <c r="BF48" s="88"/>
      <c r="BG48" s="169"/>
      <c r="BH48" s="169"/>
      <c r="BI48" s="157"/>
      <c r="BJ48" s="157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403"/>
      <c r="BW48" s="403"/>
      <c r="BX48" s="25"/>
      <c r="BY48" s="25"/>
      <c r="BZ48" s="25"/>
      <c r="CA48" s="25"/>
      <c r="CB48" s="25"/>
      <c r="CC48" s="25"/>
      <c r="CD48" s="25"/>
      <c r="CF48" s="37">
        <v>35</v>
      </c>
      <c r="CG48" s="149" t="s">
        <v>118</v>
      </c>
      <c r="CH48" s="47"/>
      <c r="CI48" s="25"/>
      <c r="CJ48" s="25"/>
      <c r="CK48" s="25"/>
      <c r="CL48" s="25"/>
      <c r="CM48" s="25"/>
      <c r="CN48" s="25"/>
      <c r="CO48" s="25"/>
      <c r="CP48" s="25"/>
      <c r="CQ48" s="92"/>
      <c r="CR48" s="92"/>
      <c r="CS48" s="92"/>
      <c r="CT48" s="382"/>
      <c r="CU48" s="382"/>
      <c r="CV48" s="382"/>
      <c r="CW48" s="403"/>
      <c r="CX48" s="403"/>
      <c r="CY48" s="92"/>
      <c r="CZ48" s="92"/>
      <c r="DA48" s="92"/>
      <c r="DB48" s="92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427"/>
      <c r="DO48" s="427"/>
      <c r="DP48" s="407" t="s">
        <v>2</v>
      </c>
      <c r="DQ48" s="427"/>
      <c r="DR48" s="407"/>
      <c r="DS48" s="41"/>
      <c r="DT48" s="37"/>
      <c r="DU48" s="37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156"/>
      <c r="ER48" s="156"/>
      <c r="ES48" s="156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37"/>
      <c r="FH48" s="37"/>
      <c r="FI48" s="65"/>
      <c r="FJ48" s="65"/>
      <c r="FK48" s="65"/>
      <c r="FL48" s="65"/>
      <c r="FM48" s="25"/>
      <c r="FN48" s="25"/>
      <c r="FO48" s="25"/>
      <c r="FP48" s="25"/>
      <c r="FQ48" s="25"/>
      <c r="FR48" s="37"/>
      <c r="FS48" s="37"/>
      <c r="FT48" s="25"/>
      <c r="FU48" s="25"/>
      <c r="FV48" s="25"/>
      <c r="FW48" s="25"/>
      <c r="FY48" s="37">
        <v>35</v>
      </c>
      <c r="FZ48" s="180" t="s">
        <v>508</v>
      </c>
      <c r="GA48" s="180"/>
      <c r="GB48" s="180"/>
      <c r="GC48" s="251">
        <v>3843257</v>
      </c>
      <c r="GD48" s="25"/>
      <c r="GE48" s="158"/>
      <c r="GF48" s="437"/>
      <c r="GG48" s="237"/>
      <c r="GH48" s="237"/>
      <c r="GI48" s="226"/>
      <c r="GP48" s="65"/>
      <c r="GQ48" s="65"/>
      <c r="GR48" s="65"/>
      <c r="GS48" s="65"/>
      <c r="GT48" s="65"/>
      <c r="GU48" s="438"/>
      <c r="GV48" s="25"/>
      <c r="GW48" s="25"/>
      <c r="GX48" s="429"/>
      <c r="GY48" s="439"/>
      <c r="GZ48" s="439"/>
      <c r="HA48" s="439"/>
      <c r="HC48" s="37">
        <v>35</v>
      </c>
      <c r="HD48" s="39" t="s">
        <v>512</v>
      </c>
      <c r="HE48" s="41"/>
      <c r="HF48" s="41"/>
      <c r="HG48" s="41">
        <f>+HG18+HG23+HG28+HG34+HG46</f>
        <v>1273677.108282035</v>
      </c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41"/>
      <c r="HT48" s="25"/>
      <c r="HU48" s="25"/>
      <c r="HV48" s="25"/>
      <c r="HW48" s="25"/>
      <c r="HX48" s="25"/>
      <c r="HZ48" s="25"/>
      <c r="IA48" s="25"/>
      <c r="IB48" s="25"/>
      <c r="IC48" s="25"/>
      <c r="ID48" s="25"/>
      <c r="IE48" s="25"/>
    </row>
    <row r="49" spans="2:239" ht="15" customHeight="1" thickBot="1">
      <c r="B49" s="160">
        <v>36</v>
      </c>
      <c r="C49" s="39" t="s">
        <v>393</v>
      </c>
      <c r="D49" s="39"/>
      <c r="E49" s="39"/>
      <c r="F49" s="25"/>
      <c r="G49" s="215"/>
      <c r="H49" s="440">
        <f>+H40-H44-H47</f>
        <v>-11492792</v>
      </c>
      <c r="J49" s="160">
        <v>36</v>
      </c>
      <c r="K49" s="54" t="s">
        <v>506</v>
      </c>
      <c r="L49" s="25"/>
      <c r="M49" s="211"/>
      <c r="N49" s="440">
        <v>3070214.3667762014</v>
      </c>
      <c r="O49" s="39"/>
      <c r="P49" s="39"/>
      <c r="Q49" s="39"/>
      <c r="R49" s="39"/>
      <c r="S49" s="39"/>
      <c r="T49" s="41"/>
      <c r="U49" s="25"/>
      <c r="V49" s="25"/>
      <c r="W49" s="25"/>
      <c r="X49" s="25"/>
      <c r="Y49" s="25"/>
      <c r="Z49" s="403"/>
      <c r="AA49" s="403"/>
      <c r="AB49" s="25"/>
      <c r="AC49" s="398"/>
      <c r="AD49" s="208"/>
      <c r="AE49" s="37"/>
      <c r="AF49" s="37"/>
      <c r="AG49" s="41"/>
      <c r="AH49" s="41"/>
      <c r="AI49" s="41"/>
      <c r="AJ49" s="41"/>
      <c r="AK49" s="25"/>
      <c r="AL49" s="25"/>
      <c r="AM49" s="25"/>
      <c r="AN49" s="25"/>
      <c r="AO49" s="25"/>
      <c r="AP49" s="25"/>
      <c r="AQ49" s="25"/>
      <c r="AR49" s="25"/>
      <c r="AS49" s="228"/>
      <c r="AT49" s="88"/>
      <c r="AU49" s="214"/>
      <c r="AV49" s="228"/>
      <c r="AW49" s="25"/>
      <c r="AX49" s="25"/>
      <c r="AY49" s="228"/>
      <c r="AZ49" s="88"/>
      <c r="BA49" s="214"/>
      <c r="BB49" s="228"/>
      <c r="BC49" s="403"/>
      <c r="BD49" s="403"/>
      <c r="BE49" s="228"/>
      <c r="BF49" s="88"/>
      <c r="BG49" s="214"/>
      <c r="BH49" s="228"/>
      <c r="BI49" s="157"/>
      <c r="BJ49" s="157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F49" s="37">
        <v>36</v>
      </c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92"/>
      <c r="CR49" s="92"/>
      <c r="CS49" s="92"/>
      <c r="CT49" s="382"/>
      <c r="CU49" s="382"/>
      <c r="CV49" s="382"/>
      <c r="CW49" s="403"/>
      <c r="CX49" s="403"/>
      <c r="CY49" s="92"/>
      <c r="CZ49" s="92"/>
      <c r="DA49" s="92"/>
      <c r="DB49" s="92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427"/>
      <c r="DO49" s="427"/>
      <c r="DP49" s="407" t="s">
        <v>2</v>
      </c>
      <c r="DQ49" s="427"/>
      <c r="DR49" s="407"/>
      <c r="DS49" s="41"/>
      <c r="DT49" s="37"/>
      <c r="DU49" s="37"/>
      <c r="DV49" s="41"/>
      <c r="DW49" s="41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37"/>
      <c r="FH49" s="37"/>
      <c r="FI49" s="65"/>
      <c r="FJ49" s="65"/>
      <c r="FK49" s="65"/>
      <c r="FL49" s="65"/>
      <c r="FM49" s="25"/>
      <c r="FN49" s="25"/>
      <c r="FO49" s="25"/>
      <c r="FP49" s="25"/>
      <c r="FQ49" s="25"/>
      <c r="FR49" s="37"/>
      <c r="FS49" s="37"/>
      <c r="FT49" s="25"/>
      <c r="FU49" s="25"/>
      <c r="FV49" s="25"/>
      <c r="FW49" s="25"/>
      <c r="FY49" s="37">
        <v>36</v>
      </c>
      <c r="FZ49" s="25"/>
      <c r="GA49" s="25"/>
      <c r="GB49" s="180"/>
      <c r="GC49" s="180"/>
      <c r="GD49" s="25"/>
      <c r="GE49" s="158"/>
      <c r="GF49" s="437"/>
      <c r="GG49" s="226"/>
      <c r="GH49" s="226"/>
      <c r="GI49" s="226"/>
      <c r="GP49" s="65"/>
      <c r="GQ49" s="65"/>
      <c r="GR49" s="65"/>
      <c r="GS49" s="65"/>
      <c r="GT49" s="65"/>
      <c r="GU49" s="65"/>
      <c r="GV49" s="25"/>
      <c r="GW49" s="25"/>
      <c r="GX49" s="429"/>
      <c r="GY49" s="429"/>
      <c r="GZ49" s="429"/>
      <c r="HA49" s="429"/>
      <c r="HC49" s="37">
        <v>36</v>
      </c>
      <c r="HD49" s="39" t="s">
        <v>287</v>
      </c>
      <c r="HE49" s="41"/>
      <c r="HF49" s="41"/>
      <c r="HG49" s="273">
        <f>-HF47-HG48</f>
        <v>2866464.829472907</v>
      </c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Z49" s="25"/>
      <c r="IA49" s="25"/>
      <c r="IB49" s="25"/>
      <c r="IC49" s="25"/>
      <c r="ID49" s="25"/>
      <c r="IE49" s="25"/>
    </row>
    <row r="50" spans="2:239" ht="15" customHeight="1" thickTop="1">
      <c r="B50" s="160">
        <v>37</v>
      </c>
      <c r="C50" s="39"/>
      <c r="D50" s="39"/>
      <c r="E50" s="39"/>
      <c r="F50" s="25"/>
      <c r="G50" s="215"/>
      <c r="H50" s="215"/>
      <c r="J50" s="160">
        <v>37</v>
      </c>
      <c r="K50" s="39"/>
      <c r="L50" s="25"/>
      <c r="M50" s="25"/>
      <c r="N50" s="269"/>
      <c r="O50" s="39"/>
      <c r="P50" s="39"/>
      <c r="Q50" s="39"/>
      <c r="R50" s="39"/>
      <c r="S50" s="39"/>
      <c r="T50" s="41"/>
      <c r="U50" s="25"/>
      <c r="V50" s="25"/>
      <c r="W50" s="25"/>
      <c r="X50" s="25"/>
      <c r="Y50" s="25"/>
      <c r="Z50" s="403"/>
      <c r="AA50" s="403"/>
      <c r="AB50" s="25"/>
      <c r="AC50" s="398"/>
      <c r="AD50" s="208"/>
      <c r="AE50" s="37"/>
      <c r="AF50" s="37"/>
      <c r="AG50" s="441"/>
      <c r="AH50" s="441"/>
      <c r="AI50" s="441"/>
      <c r="AJ50" s="441"/>
      <c r="AK50" s="25"/>
      <c r="AL50" s="25"/>
      <c r="AM50" s="25"/>
      <c r="AN50" s="25"/>
      <c r="AO50" s="25"/>
      <c r="AP50" s="25"/>
      <c r="AQ50" s="25"/>
      <c r="AR50" s="25"/>
      <c r="AS50" s="228"/>
      <c r="AT50" s="88"/>
      <c r="AU50" s="214"/>
      <c r="AV50" s="228"/>
      <c r="AW50" s="157"/>
      <c r="AX50" s="157"/>
      <c r="AY50" s="88"/>
      <c r="AZ50" s="88"/>
      <c r="BA50" s="249"/>
      <c r="BB50" s="228"/>
      <c r="BC50" s="403"/>
      <c r="BD50" s="403"/>
      <c r="BE50" s="228"/>
      <c r="BF50" s="88"/>
      <c r="BG50" s="88"/>
      <c r="BH50" s="228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F50" s="37">
        <v>37</v>
      </c>
      <c r="CG50" s="214" t="s">
        <v>507</v>
      </c>
      <c r="CH50" s="41">
        <v>122341</v>
      </c>
      <c r="CI50" s="41"/>
      <c r="CJ50" s="226">
        <v>-122341</v>
      </c>
      <c r="CK50" s="157"/>
      <c r="CL50" s="157"/>
      <c r="CM50" s="25"/>
      <c r="CN50" s="25"/>
      <c r="CO50" s="25"/>
      <c r="CP50" s="25"/>
      <c r="CQ50" s="92"/>
      <c r="CR50" s="92"/>
      <c r="CS50" s="92"/>
      <c r="CT50" s="92"/>
      <c r="CU50" s="92"/>
      <c r="CV50" s="92"/>
      <c r="CW50" s="25"/>
      <c r="CX50" s="25"/>
      <c r="CY50" s="92"/>
      <c r="CZ50" s="92"/>
      <c r="DA50" s="92"/>
      <c r="DB50" s="92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407" t="s">
        <v>2</v>
      </c>
      <c r="DO50" s="407"/>
      <c r="DP50" s="407" t="s">
        <v>2</v>
      </c>
      <c r="DQ50" s="407" t="s">
        <v>2</v>
      </c>
      <c r="DR50" s="407" t="s">
        <v>2</v>
      </c>
      <c r="DS50" s="41"/>
      <c r="DT50" s="37"/>
      <c r="DU50" s="37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37"/>
      <c r="FH50" s="37"/>
      <c r="FI50" s="65"/>
      <c r="FJ50" s="65"/>
      <c r="FK50" s="65"/>
      <c r="FL50" s="65"/>
      <c r="FM50" s="25"/>
      <c r="FN50" s="25"/>
      <c r="FO50" s="25"/>
      <c r="FP50" s="25"/>
      <c r="FQ50" s="25"/>
      <c r="FR50" s="214"/>
      <c r="FS50" s="214"/>
      <c r="FT50" s="25"/>
      <c r="FU50" s="25"/>
      <c r="FV50" s="25"/>
      <c r="FW50" s="25"/>
      <c r="FY50" s="37">
        <v>37</v>
      </c>
      <c r="FZ50" s="318" t="s">
        <v>514</v>
      </c>
      <c r="GA50" s="318"/>
      <c r="GB50" s="180"/>
      <c r="GC50" s="180"/>
      <c r="GD50" s="251">
        <f>GC47-GC48</f>
        <v>16597931.786689334</v>
      </c>
      <c r="GE50" s="158"/>
      <c r="GF50" s="437"/>
      <c r="GG50" s="163"/>
      <c r="GH50" s="163"/>
      <c r="GI50" s="226"/>
      <c r="GJ50" s="226"/>
      <c r="GK50" s="226"/>
      <c r="GL50" s="226"/>
      <c r="GM50" s="226"/>
      <c r="GN50" s="226"/>
      <c r="GO50" s="226"/>
      <c r="GP50" s="65"/>
      <c r="GQ50" s="65"/>
      <c r="GR50" s="65"/>
      <c r="GS50" s="65"/>
      <c r="GT50" s="65"/>
      <c r="GU50" s="65"/>
      <c r="GV50" s="25"/>
      <c r="GW50" s="25"/>
      <c r="GX50" s="429"/>
      <c r="GY50" s="442"/>
      <c r="GZ50" s="442"/>
      <c r="HA50" s="442"/>
      <c r="HC50" s="37">
        <v>37</v>
      </c>
      <c r="HD50" s="25"/>
      <c r="HE50" s="41"/>
      <c r="HF50" s="41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Z50" s="25"/>
      <c r="IA50" s="25"/>
      <c r="IB50" s="25"/>
      <c r="IC50" s="25"/>
      <c r="ID50" s="25"/>
      <c r="IE50" s="25"/>
    </row>
    <row r="51" spans="2:239" ht="15" customHeight="1">
      <c r="B51" s="160">
        <v>38</v>
      </c>
      <c r="C51" s="39" t="s">
        <v>289</v>
      </c>
      <c r="D51" s="39"/>
      <c r="E51" s="39"/>
      <c r="F51" s="279">
        <v>0.35</v>
      </c>
      <c r="G51" s="215"/>
      <c r="H51" s="237">
        <f>(H49*F51)</f>
        <v>-4022477.1999999997</v>
      </c>
      <c r="J51" s="160">
        <v>38</v>
      </c>
      <c r="K51" s="39" t="s">
        <v>393</v>
      </c>
      <c r="L51" s="25"/>
      <c r="M51" s="215"/>
      <c r="N51" s="440">
        <f>+N41-N45-N49</f>
        <v>76042836.57528922</v>
      </c>
      <c r="O51" s="39"/>
      <c r="P51" s="39"/>
      <c r="Q51" s="39"/>
      <c r="R51" s="39"/>
      <c r="S51" s="39"/>
      <c r="T51" s="25"/>
      <c r="U51" s="25"/>
      <c r="V51" s="25"/>
      <c r="W51" s="25"/>
      <c r="X51" s="25"/>
      <c r="Y51" s="25"/>
      <c r="Z51" s="25"/>
      <c r="AA51" s="25"/>
      <c r="AB51" s="25"/>
      <c r="AC51" s="398"/>
      <c r="AD51" s="208"/>
      <c r="AE51" s="37"/>
      <c r="AF51" s="37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28"/>
      <c r="AT51" s="88"/>
      <c r="AU51" s="214"/>
      <c r="AV51" s="228"/>
      <c r="AW51" s="157"/>
      <c r="AX51" s="157"/>
      <c r="AY51" s="25"/>
      <c r="AZ51" s="25"/>
      <c r="BA51" s="25"/>
      <c r="BB51" s="25"/>
      <c r="BC51" s="403"/>
      <c r="BD51" s="403"/>
      <c r="BE51" s="228"/>
      <c r="BF51" s="88"/>
      <c r="BG51" s="214"/>
      <c r="BH51" s="228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F51" s="37">
        <v>38</v>
      </c>
      <c r="CG51" s="25" t="s">
        <v>511</v>
      </c>
      <c r="CH51" s="25"/>
      <c r="CI51" s="44">
        <v>3245319.010613334</v>
      </c>
      <c r="CJ51" s="260">
        <v>3245319.010613334</v>
      </c>
      <c r="CK51" s="157"/>
      <c r="CL51" s="157"/>
      <c r="CM51" s="18"/>
      <c r="CN51" s="25"/>
      <c r="CO51" s="25"/>
      <c r="CP51" s="25"/>
      <c r="CQ51" s="92"/>
      <c r="CR51" s="92"/>
      <c r="CS51" s="92"/>
      <c r="CT51" s="92"/>
      <c r="CU51" s="92"/>
      <c r="CV51" s="92"/>
      <c r="CW51" s="25"/>
      <c r="CX51" s="25"/>
      <c r="CY51" s="92"/>
      <c r="CZ51" s="92"/>
      <c r="DA51" s="92"/>
      <c r="DB51" s="92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407" t="s">
        <v>2</v>
      </c>
      <c r="DO51" s="407"/>
      <c r="DP51" s="407" t="s">
        <v>2</v>
      </c>
      <c r="DQ51" s="407" t="s">
        <v>2</v>
      </c>
      <c r="DR51" s="407" t="s">
        <v>2</v>
      </c>
      <c r="DS51" s="41"/>
      <c r="DT51" s="37"/>
      <c r="DU51" s="37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37"/>
      <c r="FH51" s="37"/>
      <c r="FI51" s="65"/>
      <c r="FJ51" s="65"/>
      <c r="FK51" s="65"/>
      <c r="FL51" s="65"/>
      <c r="FM51" s="25"/>
      <c r="FN51" s="25"/>
      <c r="FO51" s="25"/>
      <c r="FP51" s="25"/>
      <c r="FQ51" s="25"/>
      <c r="FR51" s="37"/>
      <c r="FS51" s="37"/>
      <c r="FT51" s="25"/>
      <c r="FU51" s="25"/>
      <c r="FV51" s="25"/>
      <c r="FW51" s="25"/>
      <c r="FY51" s="37">
        <v>38</v>
      </c>
      <c r="FZ51" s="180"/>
      <c r="GA51" s="180"/>
      <c r="GB51" s="206"/>
      <c r="GC51" s="206"/>
      <c r="GD51" s="25"/>
      <c r="GE51" s="158"/>
      <c r="GF51" s="437"/>
      <c r="GG51" s="84"/>
      <c r="GH51" s="84"/>
      <c r="GI51" s="226"/>
      <c r="GJ51" s="226"/>
      <c r="GK51" s="226"/>
      <c r="GL51" s="226"/>
      <c r="GM51" s="226"/>
      <c r="GN51" s="226"/>
      <c r="GO51" s="226"/>
      <c r="GP51" s="65"/>
      <c r="GQ51" s="65"/>
      <c r="GR51" s="65"/>
      <c r="GS51" s="65"/>
      <c r="GT51" s="65"/>
      <c r="GU51" s="65"/>
      <c r="GV51" s="25"/>
      <c r="GW51" s="25"/>
      <c r="GX51" s="429"/>
      <c r="GY51" s="444"/>
      <c r="GZ51" s="442"/>
      <c r="HA51" s="442"/>
      <c r="HC51" s="37">
        <v>38</v>
      </c>
      <c r="HD51" s="185" t="s">
        <v>518</v>
      </c>
      <c r="HE51" s="41"/>
      <c r="HF51" s="41"/>
      <c r="HG51" s="41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Z51" s="25"/>
      <c r="IA51" s="25"/>
      <c r="IB51" s="25"/>
      <c r="IC51" s="25"/>
      <c r="ID51" s="25"/>
      <c r="IE51" s="25"/>
    </row>
    <row r="52" spans="2:216" ht="15" customHeight="1" thickBot="1">
      <c r="B52" s="160">
        <v>39</v>
      </c>
      <c r="C52" s="39" t="s">
        <v>217</v>
      </c>
      <c r="D52" s="39"/>
      <c r="E52" s="39"/>
      <c r="F52" s="25"/>
      <c r="G52" s="215"/>
      <c r="H52" s="304">
        <f>+H49-H51</f>
        <v>-7470314.800000001</v>
      </c>
      <c r="J52" s="160">
        <v>39</v>
      </c>
      <c r="K52" s="39"/>
      <c r="L52" s="25"/>
      <c r="M52" s="215"/>
      <c r="N52" s="215"/>
      <c r="O52" s="39"/>
      <c r="P52" s="39"/>
      <c r="Q52" s="39"/>
      <c r="R52" s="39"/>
      <c r="S52" s="39"/>
      <c r="T52" s="25"/>
      <c r="U52" s="157"/>
      <c r="V52" s="157"/>
      <c r="W52" s="25"/>
      <c r="X52" s="25"/>
      <c r="Y52" s="25"/>
      <c r="Z52" s="25"/>
      <c r="AA52" s="25"/>
      <c r="AB52" s="25"/>
      <c r="AC52" s="398"/>
      <c r="AD52" s="208"/>
      <c r="AE52" s="37"/>
      <c r="AF52" s="37"/>
      <c r="AG52" s="208"/>
      <c r="AH52" s="208"/>
      <c r="AI52" s="208"/>
      <c r="AJ52" s="208"/>
      <c r="AK52" s="25"/>
      <c r="AL52" s="25"/>
      <c r="AM52" s="25"/>
      <c r="AN52" s="25"/>
      <c r="AO52" s="25"/>
      <c r="AP52" s="25"/>
      <c r="AQ52" s="157"/>
      <c r="AR52" s="157"/>
      <c r="AS52" s="88"/>
      <c r="AT52" s="88"/>
      <c r="AU52" s="249"/>
      <c r="AV52" s="228"/>
      <c r="AW52" s="157"/>
      <c r="AX52" s="157"/>
      <c r="AY52" s="25"/>
      <c r="AZ52" s="25"/>
      <c r="BA52" s="25"/>
      <c r="BB52" s="25"/>
      <c r="BC52" s="403"/>
      <c r="BD52" s="403"/>
      <c r="BE52" s="420"/>
      <c r="BF52" s="88"/>
      <c r="BG52" s="214"/>
      <c r="BH52" s="228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157"/>
      <c r="BW52" s="157"/>
      <c r="BX52" s="25"/>
      <c r="BY52" s="25"/>
      <c r="BZ52" s="25"/>
      <c r="CA52" s="25"/>
      <c r="CB52" s="25"/>
      <c r="CC52" s="25"/>
      <c r="CD52" s="25"/>
      <c r="CF52" s="37">
        <v>39</v>
      </c>
      <c r="CG52" s="25"/>
      <c r="CH52" s="297"/>
      <c r="CI52" s="25"/>
      <c r="CJ52" s="25"/>
      <c r="CK52" s="157"/>
      <c r="CL52" s="157"/>
      <c r="CM52" s="25"/>
      <c r="CN52" s="25"/>
      <c r="CO52" s="25"/>
      <c r="CP52" s="25"/>
      <c r="CQ52" s="92"/>
      <c r="CR52" s="92"/>
      <c r="CS52" s="92"/>
      <c r="CT52" s="92"/>
      <c r="CU52" s="92"/>
      <c r="CV52" s="92"/>
      <c r="CW52" s="25"/>
      <c r="CX52" s="25"/>
      <c r="CY52" s="92"/>
      <c r="CZ52" s="92"/>
      <c r="DA52" s="92"/>
      <c r="DB52" s="92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407" t="s">
        <v>2</v>
      </c>
      <c r="DO52" s="407"/>
      <c r="DP52" s="407" t="s">
        <v>2</v>
      </c>
      <c r="DQ52" s="407" t="s">
        <v>2</v>
      </c>
      <c r="DR52" s="407" t="s">
        <v>2</v>
      </c>
      <c r="DS52" s="41"/>
      <c r="DT52" s="37"/>
      <c r="DU52" s="37"/>
      <c r="DV52" s="41"/>
      <c r="DW52" s="41"/>
      <c r="DX52" s="41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37"/>
      <c r="FH52" s="37"/>
      <c r="FI52" s="65"/>
      <c r="FJ52" s="65"/>
      <c r="FK52" s="65"/>
      <c r="FL52" s="65"/>
      <c r="FM52" s="25"/>
      <c r="FN52" s="25"/>
      <c r="FO52" s="25"/>
      <c r="FP52" s="25"/>
      <c r="FQ52" s="25"/>
      <c r="FR52" s="37"/>
      <c r="FS52" s="37"/>
      <c r="FT52" s="25"/>
      <c r="FU52" s="25"/>
      <c r="FV52" s="25"/>
      <c r="FW52" s="25"/>
      <c r="FY52" s="37">
        <v>39</v>
      </c>
      <c r="FZ52" s="214" t="s">
        <v>517</v>
      </c>
      <c r="GA52" s="214"/>
      <c r="GB52" s="443"/>
      <c r="GC52" s="443"/>
      <c r="GD52" s="356">
        <f>GD30+GD50</f>
        <v>13588928.643356</v>
      </c>
      <c r="GE52" s="37"/>
      <c r="GF52" s="50"/>
      <c r="GG52" s="181"/>
      <c r="GH52" s="181"/>
      <c r="GI52" s="181"/>
      <c r="GJ52" s="181"/>
      <c r="GK52" s="181"/>
      <c r="GL52" s="181"/>
      <c r="GM52" s="181"/>
      <c r="GN52" s="181"/>
      <c r="GO52" s="181"/>
      <c r="GP52" s="65"/>
      <c r="GQ52" s="65"/>
      <c r="GR52" s="65"/>
      <c r="GS52" s="65"/>
      <c r="GT52" s="65"/>
      <c r="GU52" s="65"/>
      <c r="GV52" s="25"/>
      <c r="GW52" s="25"/>
      <c r="GX52" s="429"/>
      <c r="GY52" s="442"/>
      <c r="GZ52" s="442"/>
      <c r="HA52" s="429"/>
      <c r="HC52" s="37">
        <v>39</v>
      </c>
      <c r="HD52" s="39" t="s">
        <v>519</v>
      </c>
      <c r="HE52" s="51">
        <v>2121905425.6591668</v>
      </c>
      <c r="HF52" s="40">
        <v>-70807984</v>
      </c>
      <c r="HG52" s="41"/>
      <c r="HH52" s="25"/>
    </row>
    <row r="53" spans="1:216" ht="15" customHeight="1" thickBot="1" thickTop="1">
      <c r="A53" s="160"/>
      <c r="B53" s="160"/>
      <c r="C53" s="25"/>
      <c r="D53" s="25"/>
      <c r="E53" s="25"/>
      <c r="F53" s="25"/>
      <c r="G53" s="25"/>
      <c r="H53" s="25"/>
      <c r="J53" s="160">
        <v>40</v>
      </c>
      <c r="K53" s="39" t="s">
        <v>289</v>
      </c>
      <c r="L53" s="279">
        <v>0.35</v>
      </c>
      <c r="M53" s="215"/>
      <c r="N53" s="237">
        <v>26614993</v>
      </c>
      <c r="O53" s="39"/>
      <c r="P53" s="39"/>
      <c r="Q53" s="39"/>
      <c r="R53" s="39"/>
      <c r="S53" s="39"/>
      <c r="T53" s="25"/>
      <c r="U53" s="157"/>
      <c r="V53" s="157"/>
      <c r="W53" s="25"/>
      <c r="X53" s="25"/>
      <c r="Y53" s="25"/>
      <c r="Z53" s="25"/>
      <c r="AA53" s="25"/>
      <c r="AB53" s="25"/>
      <c r="AC53" s="398"/>
      <c r="AD53" s="208"/>
      <c r="AE53" s="214"/>
      <c r="AF53" s="214"/>
      <c r="AG53" s="18"/>
      <c r="AH53" s="18"/>
      <c r="AI53" s="18"/>
      <c r="AJ53" s="18"/>
      <c r="AK53" s="25"/>
      <c r="AL53" s="25"/>
      <c r="AM53" s="25"/>
      <c r="AN53" s="25"/>
      <c r="AO53" s="25"/>
      <c r="AP53" s="25"/>
      <c r="AQ53" s="157"/>
      <c r="AR53" s="157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28"/>
      <c r="BF53" s="88"/>
      <c r="BG53" s="214"/>
      <c r="BH53" s="228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157"/>
      <c r="BW53" s="157"/>
      <c r="BX53" s="25"/>
      <c r="BY53" s="25"/>
      <c r="BZ53" s="25"/>
      <c r="CA53" s="25"/>
      <c r="CB53" s="25"/>
      <c r="CC53" s="25"/>
      <c r="CD53" s="25"/>
      <c r="CF53" s="37">
        <v>40</v>
      </c>
      <c r="CG53" s="25" t="s">
        <v>515</v>
      </c>
      <c r="CH53" s="41"/>
      <c r="CI53" s="41"/>
      <c r="CJ53" s="291">
        <v>3122978.010613334</v>
      </c>
      <c r="CK53" s="25"/>
      <c r="CL53" s="25"/>
      <c r="CM53" s="25"/>
      <c r="CN53" s="25"/>
      <c r="CO53" s="25"/>
      <c r="CP53" s="25"/>
      <c r="CQ53" s="92"/>
      <c r="CR53" s="92"/>
      <c r="CS53" s="92"/>
      <c r="CT53" s="92"/>
      <c r="CU53" s="92"/>
      <c r="CV53" s="92"/>
      <c r="CW53" s="157"/>
      <c r="CX53" s="157"/>
      <c r="CY53" s="92"/>
      <c r="CZ53" s="92"/>
      <c r="DA53" s="92"/>
      <c r="DB53" s="92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407" t="s">
        <v>2</v>
      </c>
      <c r="DO53" s="407"/>
      <c r="DP53" s="445"/>
      <c r="DQ53" s="407"/>
      <c r="DR53" s="407" t="s">
        <v>2</v>
      </c>
      <c r="DS53" s="41"/>
      <c r="DT53" s="37"/>
      <c r="DU53" s="37"/>
      <c r="DV53" s="41"/>
      <c r="DW53" s="41"/>
      <c r="DX53" s="41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37"/>
      <c r="FH53" s="37"/>
      <c r="FI53" s="65"/>
      <c r="FJ53" s="65"/>
      <c r="FK53" s="65"/>
      <c r="FL53" s="65"/>
      <c r="FM53" s="25"/>
      <c r="FN53" s="25"/>
      <c r="FO53" s="25"/>
      <c r="FP53" s="25"/>
      <c r="FQ53" s="25"/>
      <c r="FR53" s="37"/>
      <c r="FS53" s="37"/>
      <c r="FT53" s="25"/>
      <c r="FU53" s="25"/>
      <c r="FV53" s="25"/>
      <c r="FW53" s="25"/>
      <c r="FY53" s="37">
        <v>40</v>
      </c>
      <c r="FZ53" s="206"/>
      <c r="GA53" s="206"/>
      <c r="GB53" s="206"/>
      <c r="GC53" s="206"/>
      <c r="GD53" s="206"/>
      <c r="GE53" s="37"/>
      <c r="GF53" s="215"/>
      <c r="GG53" s="215"/>
      <c r="GH53" s="215"/>
      <c r="GI53" s="215"/>
      <c r="GJ53" s="215"/>
      <c r="GK53" s="215"/>
      <c r="GL53" s="215"/>
      <c r="GM53" s="215"/>
      <c r="GN53" s="215"/>
      <c r="GO53" s="215"/>
      <c r="GP53" s="65"/>
      <c r="GQ53" s="65"/>
      <c r="GR53" s="65"/>
      <c r="GS53" s="65"/>
      <c r="GT53" s="65"/>
      <c r="GU53" s="65"/>
      <c r="GV53" s="25"/>
      <c r="GW53" s="25"/>
      <c r="GX53" s="429"/>
      <c r="GY53" s="442"/>
      <c r="GZ53" s="442"/>
      <c r="HA53" s="442"/>
      <c r="HC53" s="37">
        <v>40</v>
      </c>
      <c r="HD53" s="39" t="s">
        <v>521</v>
      </c>
      <c r="HE53" s="84">
        <v>-996446511</v>
      </c>
      <c r="HF53" s="237">
        <v>33251420</v>
      </c>
      <c r="HG53" s="25"/>
      <c r="HH53" s="25"/>
    </row>
    <row r="54" spans="1:216" ht="15" customHeight="1" thickBot="1" thickTop="1">
      <c r="A54" s="214"/>
      <c r="B54" s="214"/>
      <c r="C54" s="25"/>
      <c r="D54" s="25"/>
      <c r="E54" s="25"/>
      <c r="F54" s="25"/>
      <c r="G54" s="25"/>
      <c r="H54" s="25"/>
      <c r="J54" s="160">
        <v>41</v>
      </c>
      <c r="K54" s="39" t="s">
        <v>217</v>
      </c>
      <c r="L54" s="25"/>
      <c r="M54" s="215"/>
      <c r="N54" s="304">
        <f>+N51-N53</f>
        <v>49427843.57528922</v>
      </c>
      <c r="O54" s="39"/>
      <c r="P54" s="39"/>
      <c r="Q54" s="39"/>
      <c r="R54" s="39"/>
      <c r="S54" s="39"/>
      <c r="T54" s="150"/>
      <c r="U54" s="157"/>
      <c r="V54" s="157"/>
      <c r="W54" s="25"/>
      <c r="X54" s="25"/>
      <c r="Y54" s="25"/>
      <c r="Z54" s="157"/>
      <c r="AA54" s="157"/>
      <c r="AB54" s="25"/>
      <c r="AC54" s="398"/>
      <c r="AD54" s="208"/>
      <c r="AE54" s="152"/>
      <c r="AF54" s="152"/>
      <c r="AG54" s="208"/>
      <c r="AH54" s="208"/>
      <c r="AI54" s="208"/>
      <c r="AJ54" s="208"/>
      <c r="AK54" s="25"/>
      <c r="AL54" s="25"/>
      <c r="AM54" s="25"/>
      <c r="AN54" s="25"/>
      <c r="AO54" s="18"/>
      <c r="AP54" s="25"/>
      <c r="AQ54" s="157"/>
      <c r="AR54" s="157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28"/>
      <c r="BF54" s="88"/>
      <c r="BG54" s="214"/>
      <c r="BH54" s="228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157"/>
      <c r="BW54" s="157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92"/>
      <c r="CR54" s="92"/>
      <c r="CS54" s="92"/>
      <c r="CT54" s="92"/>
      <c r="CU54" s="92"/>
      <c r="CV54" s="92"/>
      <c r="CW54" s="157"/>
      <c r="CX54" s="157"/>
      <c r="CY54" s="92"/>
      <c r="CZ54" s="92"/>
      <c r="DA54" s="92"/>
      <c r="DB54" s="150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407" t="s">
        <v>2</v>
      </c>
      <c r="DO54" s="407"/>
      <c r="DP54" s="445"/>
      <c r="DQ54" s="407"/>
      <c r="DR54" s="407" t="s">
        <v>2</v>
      </c>
      <c r="DS54" s="41"/>
      <c r="DT54" s="41"/>
      <c r="DU54" s="41"/>
      <c r="DV54" s="41"/>
      <c r="DW54" s="41"/>
      <c r="DX54" s="41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37"/>
      <c r="FH54" s="37"/>
      <c r="FI54" s="65"/>
      <c r="FJ54" s="65"/>
      <c r="FK54" s="65"/>
      <c r="FL54" s="65"/>
      <c r="FM54" s="25"/>
      <c r="FN54" s="25"/>
      <c r="FO54" s="25"/>
      <c r="FP54" s="25"/>
      <c r="FQ54" s="25"/>
      <c r="FR54" s="37"/>
      <c r="FS54" s="37"/>
      <c r="FT54" s="25"/>
      <c r="FU54" s="25"/>
      <c r="FV54" s="25"/>
      <c r="FW54" s="25"/>
      <c r="FY54" s="37">
        <v>41</v>
      </c>
      <c r="FZ54" s="206" t="s">
        <v>520</v>
      </c>
      <c r="GA54" s="206"/>
      <c r="GB54" s="156"/>
      <c r="GC54" s="156"/>
      <c r="GD54" s="251">
        <f>-GD52*0.35</f>
        <v>-4756125.025174599</v>
      </c>
      <c r="GE54" s="37"/>
      <c r="GF54" s="215"/>
      <c r="GG54" s="215"/>
      <c r="GH54" s="215"/>
      <c r="GI54" s="215"/>
      <c r="GJ54" s="215"/>
      <c r="GK54" s="215"/>
      <c r="GL54" s="215"/>
      <c r="GM54" s="215"/>
      <c r="GN54" s="215"/>
      <c r="GO54" s="215"/>
      <c r="GP54" s="65"/>
      <c r="GQ54" s="65"/>
      <c r="GR54" s="65"/>
      <c r="GS54" s="65"/>
      <c r="GT54" s="65"/>
      <c r="GU54" s="65"/>
      <c r="GV54" s="25"/>
      <c r="GW54" s="25"/>
      <c r="GX54" s="429"/>
      <c r="GY54" s="442"/>
      <c r="GZ54" s="442"/>
      <c r="HA54" s="442"/>
      <c r="HC54" s="37">
        <v>41</v>
      </c>
      <c r="HD54" s="39" t="s">
        <v>522</v>
      </c>
      <c r="HE54" s="84">
        <v>47255464</v>
      </c>
      <c r="HF54" s="237">
        <v>-1576915</v>
      </c>
      <c r="HG54" s="25"/>
      <c r="HH54" s="25"/>
    </row>
    <row r="55" spans="1:216" ht="15" customHeight="1" thickTop="1">
      <c r="A55" s="160"/>
      <c r="B55" s="160"/>
      <c r="C55" s="25"/>
      <c r="D55" s="25"/>
      <c r="E55" s="25"/>
      <c r="F55" s="25"/>
      <c r="G55" s="25"/>
      <c r="H55" s="25"/>
      <c r="I55" s="160"/>
      <c r="J55" s="160"/>
      <c r="K55" s="25"/>
      <c r="L55" s="25"/>
      <c r="M55" s="25"/>
      <c r="N55" s="25"/>
      <c r="O55" s="39"/>
      <c r="P55" s="39"/>
      <c r="Q55" s="39"/>
      <c r="R55" s="39"/>
      <c r="S55" s="39"/>
      <c r="T55" s="25"/>
      <c r="U55" s="25"/>
      <c r="V55" s="25"/>
      <c r="W55" s="25"/>
      <c r="X55" s="25"/>
      <c r="Y55" s="25"/>
      <c r="Z55" s="157"/>
      <c r="AA55" s="157"/>
      <c r="AB55" s="25"/>
      <c r="AC55" s="398"/>
      <c r="AD55" s="208"/>
      <c r="AE55" s="156"/>
      <c r="AF55" s="156"/>
      <c r="AG55" s="208"/>
      <c r="AH55" s="208"/>
      <c r="AI55" s="208"/>
      <c r="AJ55" s="208"/>
      <c r="AK55" s="25"/>
      <c r="AL55" s="25"/>
      <c r="AM55" s="25"/>
      <c r="AN55" s="25"/>
      <c r="AO55" s="18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28"/>
      <c r="BF55" s="88"/>
      <c r="BG55" s="214"/>
      <c r="BH55" s="228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92"/>
      <c r="CR55" s="92"/>
      <c r="CS55" s="92"/>
      <c r="CT55" s="92"/>
      <c r="CU55" s="92"/>
      <c r="CV55" s="92"/>
      <c r="CW55" s="157"/>
      <c r="CX55" s="157"/>
      <c r="CY55" s="92"/>
      <c r="CZ55" s="92"/>
      <c r="DA55" s="92"/>
      <c r="DB55" s="92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41"/>
      <c r="DR55" s="41"/>
      <c r="DS55" s="41"/>
      <c r="DT55" s="214"/>
      <c r="DU55" s="214"/>
      <c r="DV55" s="41"/>
      <c r="DW55" s="41"/>
      <c r="DX55" s="41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37"/>
      <c r="FH55" s="37"/>
      <c r="FI55" s="65"/>
      <c r="FJ55" s="65"/>
      <c r="FK55" s="65"/>
      <c r="FL55" s="65"/>
      <c r="FM55" s="25"/>
      <c r="FN55" s="25"/>
      <c r="FO55" s="25"/>
      <c r="FP55" s="25"/>
      <c r="FQ55" s="150"/>
      <c r="FR55" s="37"/>
      <c r="FS55" s="37"/>
      <c r="FT55" s="25"/>
      <c r="FU55" s="25"/>
      <c r="FV55" s="25"/>
      <c r="FW55" s="25"/>
      <c r="FY55" s="37">
        <v>42</v>
      </c>
      <c r="FZ55" s="206"/>
      <c r="GA55" s="206"/>
      <c r="GB55" s="237"/>
      <c r="GC55" s="237"/>
      <c r="GD55" s="206"/>
      <c r="GE55" s="37"/>
      <c r="GF55" s="215"/>
      <c r="GG55" s="215"/>
      <c r="GH55" s="215"/>
      <c r="GI55" s="215"/>
      <c r="GJ55" s="215"/>
      <c r="GK55" s="215"/>
      <c r="GL55" s="215"/>
      <c r="GM55" s="215"/>
      <c r="GN55" s="215"/>
      <c r="GO55" s="215"/>
      <c r="GP55" s="65"/>
      <c r="GQ55" s="65"/>
      <c r="GR55" s="65"/>
      <c r="GS55" s="65"/>
      <c r="GT55" s="65"/>
      <c r="GU55" s="65"/>
      <c r="GV55" s="25"/>
      <c r="GW55" s="25"/>
      <c r="GX55" s="429"/>
      <c r="GY55" s="442"/>
      <c r="GZ55" s="442"/>
      <c r="HA55" s="442"/>
      <c r="HC55" s="37">
        <v>42</v>
      </c>
      <c r="HD55" s="39" t="s">
        <v>524</v>
      </c>
      <c r="HE55" s="84">
        <v>-3875130</v>
      </c>
      <c r="HF55" s="237">
        <v>129313</v>
      </c>
      <c r="HG55" s="25"/>
      <c r="HH55" s="25"/>
    </row>
    <row r="56" spans="1:216" ht="15" customHeight="1" thickBot="1">
      <c r="A56" s="160"/>
      <c r="B56" s="160"/>
      <c r="C56" s="25"/>
      <c r="D56" s="25"/>
      <c r="E56" s="25"/>
      <c r="F56" s="25"/>
      <c r="G56" s="25"/>
      <c r="H56" s="25"/>
      <c r="I56" s="160"/>
      <c r="J56" s="160"/>
      <c r="K56" s="39"/>
      <c r="L56" s="25"/>
      <c r="M56" s="25"/>
      <c r="N56" s="25"/>
      <c r="O56" s="39"/>
      <c r="P56" s="39"/>
      <c r="Q56" s="39"/>
      <c r="R56" s="39"/>
      <c r="S56" s="39"/>
      <c r="T56" s="25"/>
      <c r="U56" s="25"/>
      <c r="V56" s="25"/>
      <c r="W56" s="25"/>
      <c r="X56" s="25"/>
      <c r="Y56" s="25"/>
      <c r="Z56" s="157"/>
      <c r="AA56" s="157"/>
      <c r="AB56" s="25"/>
      <c r="AC56" s="398"/>
      <c r="AD56" s="150"/>
      <c r="AE56" s="152"/>
      <c r="AF56" s="152"/>
      <c r="AG56" s="208"/>
      <c r="AH56" s="208"/>
      <c r="AI56" s="208"/>
      <c r="AJ56" s="208"/>
      <c r="AK56" s="25"/>
      <c r="AL56" s="25"/>
      <c r="AM56" s="25"/>
      <c r="AN56" s="25"/>
      <c r="AO56" s="18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157"/>
      <c r="BD56" s="157"/>
      <c r="BE56" s="88"/>
      <c r="BF56" s="88"/>
      <c r="BG56" s="249"/>
      <c r="BH56" s="228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37"/>
      <c r="CF56" s="37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92"/>
      <c r="CR56" s="92"/>
      <c r="CS56" s="92"/>
      <c r="CT56" s="92"/>
      <c r="CU56" s="92"/>
      <c r="CV56" s="92"/>
      <c r="CW56" s="25"/>
      <c r="CX56" s="25"/>
      <c r="CY56" s="92"/>
      <c r="CZ56" s="92"/>
      <c r="DA56" s="92"/>
      <c r="DB56" s="92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41"/>
      <c r="DR56" s="41"/>
      <c r="DS56" s="41"/>
      <c r="DT56" s="41"/>
      <c r="DU56" s="41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37"/>
      <c r="FH56" s="37"/>
      <c r="FI56" s="65"/>
      <c r="FJ56" s="65"/>
      <c r="FK56" s="65"/>
      <c r="FL56" s="65"/>
      <c r="FM56" s="25"/>
      <c r="FN56" s="25"/>
      <c r="FO56" s="25"/>
      <c r="FP56" s="25"/>
      <c r="FQ56" s="25"/>
      <c r="FR56" s="37"/>
      <c r="FS56" s="37"/>
      <c r="FT56" s="25"/>
      <c r="FU56" s="25"/>
      <c r="FV56" s="25"/>
      <c r="FW56" s="25"/>
      <c r="FY56" s="37">
        <v>43</v>
      </c>
      <c r="FZ56" s="206" t="s">
        <v>217</v>
      </c>
      <c r="GA56" s="206"/>
      <c r="GB56" s="237"/>
      <c r="GC56" s="237"/>
      <c r="GD56" s="291">
        <f>-GD52-GD54</f>
        <v>-8832803.6181814</v>
      </c>
      <c r="GE56" s="37"/>
      <c r="GF56" s="215"/>
      <c r="GG56" s="215"/>
      <c r="GH56" s="215"/>
      <c r="GI56" s="215"/>
      <c r="GJ56" s="215"/>
      <c r="GK56" s="215"/>
      <c r="GL56" s="215"/>
      <c r="GM56" s="215"/>
      <c r="GN56" s="215"/>
      <c r="GO56" s="215"/>
      <c r="GP56" s="65"/>
      <c r="GQ56" s="65"/>
      <c r="GR56" s="65"/>
      <c r="GS56" s="65"/>
      <c r="GT56" s="65"/>
      <c r="GU56" s="65"/>
      <c r="GV56" s="25"/>
      <c r="GW56" s="25"/>
      <c r="GX56" s="429"/>
      <c r="GY56" s="442"/>
      <c r="GZ56" s="442"/>
      <c r="HA56" s="442"/>
      <c r="HC56" s="37">
        <v>43</v>
      </c>
      <c r="HD56" s="39" t="s">
        <v>525</v>
      </c>
      <c r="HE56" s="62">
        <v>6100301</v>
      </c>
      <c r="HF56" s="41">
        <v>-203567</v>
      </c>
      <c r="HG56" s="41"/>
      <c r="HH56" s="25"/>
    </row>
    <row r="57" spans="1:216" ht="15" customHeight="1" thickTop="1">
      <c r="A57" s="160"/>
      <c r="B57" s="160"/>
      <c r="C57" s="25"/>
      <c r="D57" s="25"/>
      <c r="E57" s="25"/>
      <c r="F57" s="25"/>
      <c r="G57" s="25"/>
      <c r="H57" s="25"/>
      <c r="I57" s="214"/>
      <c r="J57" s="214"/>
      <c r="K57" s="41"/>
      <c r="L57" s="215"/>
      <c r="M57" s="215"/>
      <c r="N57" s="215"/>
      <c r="O57" s="39"/>
      <c r="P57" s="39"/>
      <c r="Q57" s="39"/>
      <c r="R57" s="39"/>
      <c r="S57" s="39"/>
      <c r="T57" s="25"/>
      <c r="U57" s="25"/>
      <c r="V57" s="25"/>
      <c r="W57" s="25"/>
      <c r="X57" s="25"/>
      <c r="Y57" s="25"/>
      <c r="Z57" s="25"/>
      <c r="AA57" s="25"/>
      <c r="AB57" s="25"/>
      <c r="AC57" s="398"/>
      <c r="AD57" s="208"/>
      <c r="AE57" s="29"/>
      <c r="AF57" s="29"/>
      <c r="AG57" s="208"/>
      <c r="AH57" s="208"/>
      <c r="AI57" s="208"/>
      <c r="AJ57" s="208"/>
      <c r="AK57" s="25"/>
      <c r="AL57" s="25"/>
      <c r="AM57" s="25"/>
      <c r="AN57" s="25"/>
      <c r="AO57" s="18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157"/>
      <c r="BD57" s="157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37"/>
      <c r="CF57" s="37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92"/>
      <c r="CR57" s="92"/>
      <c r="CS57" s="92"/>
      <c r="CT57" s="92"/>
      <c r="CU57" s="92"/>
      <c r="CV57" s="150"/>
      <c r="CW57" s="25"/>
      <c r="CX57" s="25"/>
      <c r="CY57" s="92"/>
      <c r="CZ57" s="92"/>
      <c r="DA57" s="92"/>
      <c r="DB57" s="92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41"/>
      <c r="DR57" s="41"/>
      <c r="DS57" s="41"/>
      <c r="DT57" s="41"/>
      <c r="DU57" s="41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37"/>
      <c r="FH57" s="37"/>
      <c r="FI57" s="65"/>
      <c r="FJ57" s="65"/>
      <c r="FK57" s="65"/>
      <c r="FL57" s="65"/>
      <c r="FM57" s="25"/>
      <c r="FN57" s="25"/>
      <c r="FO57" s="25"/>
      <c r="FP57" s="25"/>
      <c r="FQ57" s="25"/>
      <c r="FR57" s="37"/>
      <c r="FS57" s="37"/>
      <c r="FT57" s="25"/>
      <c r="FU57" s="25"/>
      <c r="FV57" s="25"/>
      <c r="FW57" s="25"/>
      <c r="FX57" s="37"/>
      <c r="FY57" s="37"/>
      <c r="FZ57" s="446"/>
      <c r="GA57" s="446"/>
      <c r="GB57" s="447"/>
      <c r="GC57" s="447"/>
      <c r="GD57" s="237"/>
      <c r="GE57" s="37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65"/>
      <c r="GQ57" s="65"/>
      <c r="GR57" s="65"/>
      <c r="GS57" s="65"/>
      <c r="GT57" s="65"/>
      <c r="GU57" s="65"/>
      <c r="GV57" s="25"/>
      <c r="GW57" s="25"/>
      <c r="GX57" s="429"/>
      <c r="GY57" s="442"/>
      <c r="GZ57" s="442"/>
      <c r="HA57" s="442"/>
      <c r="HC57" s="37">
        <v>44</v>
      </c>
      <c r="HD57" s="39" t="s">
        <v>527</v>
      </c>
      <c r="HE57" s="62">
        <v>1797723.27</v>
      </c>
      <c r="HF57" s="41">
        <v>-59990</v>
      </c>
      <c r="HG57" s="41"/>
      <c r="HH57" s="25"/>
    </row>
    <row r="58" spans="1:216" ht="15" customHeight="1">
      <c r="A58" s="160"/>
      <c r="B58" s="160"/>
      <c r="C58" s="160"/>
      <c r="D58" s="25"/>
      <c r="E58" s="25"/>
      <c r="F58" s="25"/>
      <c r="G58" s="25"/>
      <c r="H58" s="25"/>
      <c r="I58" s="160"/>
      <c r="J58" s="160"/>
      <c r="K58" s="25"/>
      <c r="L58" s="25"/>
      <c r="M58" s="25"/>
      <c r="N58" s="25"/>
      <c r="O58" s="39"/>
      <c r="P58" s="39"/>
      <c r="Q58" s="39"/>
      <c r="R58" s="39"/>
      <c r="S58" s="39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8"/>
      <c r="AF58" s="28"/>
      <c r="AG58" s="208"/>
      <c r="AH58" s="208"/>
      <c r="AI58" s="208"/>
      <c r="AJ58" s="208"/>
      <c r="AK58" s="25"/>
      <c r="AL58" s="25"/>
      <c r="AM58" s="25"/>
      <c r="AN58" s="25"/>
      <c r="AO58" s="18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157"/>
      <c r="BD58" s="157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92"/>
      <c r="CR58" s="92"/>
      <c r="CS58" s="92"/>
      <c r="CT58" s="92"/>
      <c r="CU58" s="92"/>
      <c r="CV58" s="92"/>
      <c r="CW58" s="25"/>
      <c r="CX58" s="25"/>
      <c r="CY58" s="92"/>
      <c r="CZ58" s="92"/>
      <c r="DA58" s="92"/>
      <c r="DB58" s="92"/>
      <c r="DC58" s="25"/>
      <c r="DD58" s="25"/>
      <c r="DE58" s="25"/>
      <c r="DF58" s="25"/>
      <c r="DG58" s="25"/>
      <c r="DH58" s="25"/>
      <c r="DI58" s="25"/>
      <c r="DJ58" s="25"/>
      <c r="DK58" s="467" t="s">
        <v>556</v>
      </c>
      <c r="DL58" s="25"/>
      <c r="DM58" s="25"/>
      <c r="DN58" s="25"/>
      <c r="DO58" s="25"/>
      <c r="DP58" s="25"/>
      <c r="DQ58" s="41"/>
      <c r="DR58" s="41"/>
      <c r="DS58" s="41"/>
      <c r="DT58" s="41"/>
      <c r="DU58" s="41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37"/>
      <c r="FH58" s="37"/>
      <c r="FI58" s="65"/>
      <c r="FJ58" s="65"/>
      <c r="FK58" s="65"/>
      <c r="FL58" s="65"/>
      <c r="FM58" s="25"/>
      <c r="FN58" s="25"/>
      <c r="FO58" s="25"/>
      <c r="FP58" s="25"/>
      <c r="FQ58" s="25"/>
      <c r="FR58" s="25"/>
      <c r="FS58" s="25"/>
      <c r="FT58" s="150"/>
      <c r="FU58" s="150"/>
      <c r="FV58" s="150"/>
      <c r="FW58" s="150"/>
      <c r="FX58" s="37"/>
      <c r="FY58" s="37"/>
      <c r="FZ58" s="448"/>
      <c r="GA58" s="448"/>
      <c r="GB58" s="449"/>
      <c r="GC58" s="449"/>
      <c r="GD58" s="156"/>
      <c r="GE58" s="37"/>
      <c r="GF58" s="215"/>
      <c r="GG58" s="215"/>
      <c r="GH58" s="215"/>
      <c r="GI58" s="215"/>
      <c r="GJ58" s="215"/>
      <c r="GK58" s="215"/>
      <c r="GL58" s="215"/>
      <c r="GM58" s="215"/>
      <c r="GN58" s="215"/>
      <c r="GO58" s="215"/>
      <c r="GP58" s="65"/>
      <c r="GQ58" s="65"/>
      <c r="GR58" s="65"/>
      <c r="GS58" s="65"/>
      <c r="GT58" s="65"/>
      <c r="GU58" s="65"/>
      <c r="GV58" s="25"/>
      <c r="GW58" s="25"/>
      <c r="GX58" s="429"/>
      <c r="GY58" s="450"/>
      <c r="GZ58" s="442"/>
      <c r="HA58" s="450"/>
      <c r="HC58" s="37">
        <v>45</v>
      </c>
      <c r="HD58" s="39" t="s">
        <v>529</v>
      </c>
      <c r="HE58" s="62">
        <v>41341033.18000001</v>
      </c>
      <c r="HF58" s="237">
        <v>-1379550</v>
      </c>
      <c r="HG58" s="237"/>
      <c r="HH58" s="25"/>
    </row>
    <row r="59" spans="1:216" ht="15" customHeight="1">
      <c r="A59" s="160"/>
      <c r="B59" s="160"/>
      <c r="C59" s="25"/>
      <c r="D59" s="25"/>
      <c r="E59" s="25"/>
      <c r="F59" s="25"/>
      <c r="G59" s="25"/>
      <c r="H59" s="25"/>
      <c r="I59" s="25"/>
      <c r="J59" s="25"/>
      <c r="K59" s="41"/>
      <c r="L59" s="385"/>
      <c r="M59" s="385"/>
      <c r="N59" s="385"/>
      <c r="O59" s="39"/>
      <c r="P59" s="39"/>
      <c r="Q59" s="39"/>
      <c r="R59" s="39"/>
      <c r="S59" s="39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8"/>
      <c r="AF59" s="28"/>
      <c r="AG59" s="208"/>
      <c r="AH59" s="208"/>
      <c r="AI59" s="208"/>
      <c r="AJ59" s="208"/>
      <c r="AK59" s="25"/>
      <c r="AL59" s="25"/>
      <c r="AM59" s="156"/>
      <c r="AN59" s="156"/>
      <c r="AO59" s="18"/>
      <c r="AP59" s="156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18"/>
      <c r="CN59" s="18"/>
      <c r="CO59" s="18"/>
      <c r="CP59" s="18"/>
      <c r="CQ59" s="25"/>
      <c r="CR59" s="382"/>
      <c r="CS59" s="382"/>
      <c r="CT59" s="92"/>
      <c r="CU59" s="92"/>
      <c r="CV59" s="92"/>
      <c r="CW59" s="25"/>
      <c r="CX59" s="25"/>
      <c r="CY59" s="92"/>
      <c r="CZ59" s="92"/>
      <c r="DA59" s="92"/>
      <c r="DB59" s="92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41"/>
      <c r="DN59" s="25"/>
      <c r="DO59" s="25"/>
      <c r="DP59" s="25"/>
      <c r="DQ59" s="41"/>
      <c r="DR59" s="41"/>
      <c r="DS59" s="41"/>
      <c r="DT59" s="41"/>
      <c r="DU59" s="41"/>
      <c r="DV59" s="41"/>
      <c r="DW59" s="41"/>
      <c r="DX59" s="41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37"/>
      <c r="FH59" s="37"/>
      <c r="FI59" s="65"/>
      <c r="FJ59" s="65"/>
      <c r="FK59" s="65"/>
      <c r="FL59" s="65"/>
      <c r="FM59" s="25"/>
      <c r="FN59" s="25"/>
      <c r="FO59" s="25"/>
      <c r="FP59" s="25"/>
      <c r="FQ59" s="25"/>
      <c r="FR59" s="37"/>
      <c r="FS59" s="37"/>
      <c r="FT59" s="25"/>
      <c r="FU59" s="25"/>
      <c r="FV59" s="25"/>
      <c r="FW59" s="25"/>
      <c r="FX59" s="37"/>
      <c r="FY59" s="37"/>
      <c r="FZ59" s="156"/>
      <c r="GA59" s="156"/>
      <c r="GB59" s="449"/>
      <c r="GC59" s="449"/>
      <c r="GD59" s="156"/>
      <c r="GE59" s="37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65"/>
      <c r="GQ59" s="65"/>
      <c r="GR59" s="65"/>
      <c r="GS59" s="65"/>
      <c r="GT59" s="65"/>
      <c r="GU59" s="65"/>
      <c r="GV59" s="25"/>
      <c r="GW59" s="25"/>
      <c r="GX59" s="429"/>
      <c r="GY59" s="429"/>
      <c r="GZ59" s="429"/>
      <c r="HA59" s="429"/>
      <c r="HC59" s="37">
        <v>46</v>
      </c>
      <c r="HD59" s="25" t="s">
        <v>531</v>
      </c>
      <c r="HE59" s="46">
        <f>SUM(HE52:HE58)</f>
        <v>1218078306.1091669</v>
      </c>
      <c r="HF59" s="46">
        <f>SUM(HF52:HF58)</f>
        <v>-40647273</v>
      </c>
      <c r="HG59" s="237"/>
      <c r="HH59" s="25"/>
    </row>
    <row r="60" spans="1:216" ht="15" customHeight="1">
      <c r="A60" s="160"/>
      <c r="B60" s="160"/>
      <c r="C60" s="25"/>
      <c r="D60" s="25"/>
      <c r="E60" s="25"/>
      <c r="F60" s="25"/>
      <c r="G60" s="25"/>
      <c r="H60" s="25"/>
      <c r="I60" s="41"/>
      <c r="J60" s="41"/>
      <c r="K60" s="25"/>
      <c r="L60" s="25"/>
      <c r="M60" s="25"/>
      <c r="N60" s="25"/>
      <c r="O60" s="39"/>
      <c r="P60" s="39"/>
      <c r="Q60" s="39"/>
      <c r="R60" s="39"/>
      <c r="S60" s="39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8"/>
      <c r="AF60" s="28"/>
      <c r="AG60" s="208"/>
      <c r="AH60" s="208"/>
      <c r="AI60" s="208"/>
      <c r="AJ60" s="208"/>
      <c r="AK60" s="25"/>
      <c r="AL60" s="25"/>
      <c r="AM60" s="156"/>
      <c r="AN60" s="156"/>
      <c r="AO60" s="18"/>
      <c r="AP60" s="156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156"/>
      <c r="BL60" s="156"/>
      <c r="BM60" s="156"/>
      <c r="BN60" s="156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18"/>
      <c r="CN60" s="18"/>
      <c r="CO60" s="18"/>
      <c r="CP60" s="18"/>
      <c r="CQ60" s="25"/>
      <c r="CR60" s="92"/>
      <c r="CS60" s="92"/>
      <c r="CT60" s="92"/>
      <c r="CU60" s="92"/>
      <c r="CV60" s="92"/>
      <c r="CW60" s="25"/>
      <c r="CX60" s="25"/>
      <c r="CY60" s="92"/>
      <c r="CZ60" s="92"/>
      <c r="DA60" s="92"/>
      <c r="DB60" s="92"/>
      <c r="DC60" s="25"/>
      <c r="DD60" s="25"/>
      <c r="DE60" s="25"/>
      <c r="DF60" s="25"/>
      <c r="DG60" s="25"/>
      <c r="DH60" s="25"/>
      <c r="DI60" s="25">
        <v>1</v>
      </c>
      <c r="DJ60" s="25"/>
      <c r="DK60" s="25" t="s">
        <v>557</v>
      </c>
      <c r="DL60" s="25"/>
      <c r="DM60" s="41">
        <v>350242</v>
      </c>
      <c r="DN60" s="25"/>
      <c r="DO60" s="25"/>
      <c r="DP60" s="25"/>
      <c r="DQ60" s="41"/>
      <c r="DR60" s="41"/>
      <c r="DS60" s="41"/>
      <c r="DT60" s="41"/>
      <c r="DU60" s="41"/>
      <c r="DV60" s="41"/>
      <c r="DW60" s="41"/>
      <c r="DX60" s="41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37"/>
      <c r="FH60" s="37"/>
      <c r="FI60" s="65"/>
      <c r="FJ60" s="65"/>
      <c r="FK60" s="65"/>
      <c r="FL60" s="65"/>
      <c r="FM60" s="25"/>
      <c r="FN60" s="25"/>
      <c r="FO60" s="25"/>
      <c r="FP60" s="25"/>
      <c r="FQ60" s="25"/>
      <c r="FR60" s="37"/>
      <c r="FS60" s="37"/>
      <c r="FT60" s="25"/>
      <c r="FU60" s="25"/>
      <c r="FV60" s="25"/>
      <c r="FW60" s="25"/>
      <c r="FX60" s="37"/>
      <c r="FY60" s="37"/>
      <c r="FZ60" s="448"/>
      <c r="GA60" s="448"/>
      <c r="GB60" s="237"/>
      <c r="GC60" s="237"/>
      <c r="GD60" s="156"/>
      <c r="GE60" s="37"/>
      <c r="GF60" s="211"/>
      <c r="GG60" s="211"/>
      <c r="GH60" s="211"/>
      <c r="GI60" s="211"/>
      <c r="GJ60" s="211"/>
      <c r="GK60" s="211"/>
      <c r="GL60" s="211"/>
      <c r="GM60" s="211"/>
      <c r="GN60" s="211"/>
      <c r="GO60" s="211"/>
      <c r="GP60" s="65"/>
      <c r="GQ60" s="65"/>
      <c r="GR60" s="65"/>
      <c r="GS60" s="65"/>
      <c r="GT60" s="65"/>
      <c r="GU60" s="65"/>
      <c r="GV60" s="25"/>
      <c r="GW60" s="25"/>
      <c r="GX60" s="429"/>
      <c r="GY60" s="444"/>
      <c r="GZ60" s="442"/>
      <c r="HA60" s="442"/>
      <c r="HC60" s="37">
        <v>47</v>
      </c>
      <c r="HD60" s="25" t="s">
        <v>533</v>
      </c>
      <c r="HE60" s="84"/>
      <c r="HF60" s="451"/>
      <c r="HG60" s="237"/>
      <c r="HH60" s="25"/>
    </row>
    <row r="61" spans="1:256" s="20" customFormat="1" ht="15" customHeight="1">
      <c r="A61" s="160"/>
      <c r="B61" s="160"/>
      <c r="C61" s="25"/>
      <c r="D61" s="25"/>
      <c r="E61" s="25"/>
      <c r="F61" s="25"/>
      <c r="G61" s="25"/>
      <c r="H61" s="25"/>
      <c r="I61" s="440"/>
      <c r="J61" s="440"/>
      <c r="K61" s="440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4"/>
      <c r="AF61" s="24"/>
      <c r="AG61" s="208"/>
      <c r="AH61" s="208"/>
      <c r="AI61" s="208"/>
      <c r="AJ61" s="208"/>
      <c r="AK61" s="25"/>
      <c r="AL61" s="25"/>
      <c r="AM61" s="156"/>
      <c r="AN61" s="156"/>
      <c r="AO61" s="18"/>
      <c r="AP61" s="156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156"/>
      <c r="BL61" s="156"/>
      <c r="BM61" s="156"/>
      <c r="BN61" s="156"/>
      <c r="BO61" s="66"/>
      <c r="BP61" s="66"/>
      <c r="BQ61" s="66"/>
      <c r="BR61" s="66"/>
      <c r="BS61" s="66"/>
      <c r="BT61" s="66"/>
      <c r="BU61" s="66"/>
      <c r="BV61" s="25"/>
      <c r="BW61" s="25"/>
      <c r="BX61" s="25"/>
      <c r="BY61" s="25"/>
      <c r="BZ61" s="25"/>
      <c r="CA61" s="25"/>
      <c r="CB61" s="25"/>
      <c r="CC61" s="25"/>
      <c r="CD61" s="25"/>
      <c r="CE61" s="403"/>
      <c r="CF61" s="403"/>
      <c r="CG61" s="25"/>
      <c r="CH61" s="25"/>
      <c r="CI61" s="25"/>
      <c r="CJ61" s="25"/>
      <c r="CK61" s="25"/>
      <c r="CL61" s="25"/>
      <c r="CM61" s="18"/>
      <c r="CN61" s="18"/>
      <c r="CO61" s="18"/>
      <c r="CP61" s="18"/>
      <c r="CQ61" s="25"/>
      <c r="CR61" s="92"/>
      <c r="CS61" s="92"/>
      <c r="CT61" s="92"/>
      <c r="CU61" s="92"/>
      <c r="CV61" s="92"/>
      <c r="CW61" s="25"/>
      <c r="CX61" s="25"/>
      <c r="CY61" s="382"/>
      <c r="CZ61" s="92"/>
      <c r="DA61" s="92"/>
      <c r="DB61" s="92"/>
      <c r="DC61" s="25"/>
      <c r="DD61" s="25"/>
      <c r="DE61" s="25"/>
      <c r="DF61" s="25"/>
      <c r="DG61" s="25"/>
      <c r="DH61" s="25"/>
      <c r="DI61" s="25"/>
      <c r="DJ61" s="25"/>
      <c r="DK61" s="25" t="s">
        <v>558</v>
      </c>
      <c r="DL61" s="25"/>
      <c r="DM61" s="41"/>
      <c r="DN61" s="25"/>
      <c r="DO61" s="25"/>
      <c r="DP61" s="25"/>
      <c r="DQ61" s="41"/>
      <c r="DR61" s="41"/>
      <c r="DS61" s="41"/>
      <c r="DT61" s="41"/>
      <c r="DU61" s="41"/>
      <c r="DV61" s="41"/>
      <c r="DW61" s="41"/>
      <c r="DX61" s="41"/>
      <c r="DY61" s="25"/>
      <c r="DZ61" s="25"/>
      <c r="EA61" s="25"/>
      <c r="EB61" s="25"/>
      <c r="EC61" s="18"/>
      <c r="ED61" s="18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37"/>
      <c r="FH61" s="37"/>
      <c r="FI61" s="65"/>
      <c r="FJ61" s="65"/>
      <c r="FK61" s="65"/>
      <c r="FL61" s="65"/>
      <c r="FM61" s="25"/>
      <c r="FN61" s="25"/>
      <c r="FO61" s="25"/>
      <c r="FP61" s="25"/>
      <c r="FQ61" s="25"/>
      <c r="FR61" s="37"/>
      <c r="FS61" s="37"/>
      <c r="FT61" s="25"/>
      <c r="FU61" s="25"/>
      <c r="FV61" s="25"/>
      <c r="FW61" s="25"/>
      <c r="FX61" s="25"/>
      <c r="FY61" s="25"/>
      <c r="FZ61" s="156"/>
      <c r="GA61" s="156"/>
      <c r="GB61" s="156"/>
      <c r="GC61" s="156"/>
      <c r="GD61" s="156"/>
      <c r="GE61" s="37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65"/>
      <c r="GQ61" s="65"/>
      <c r="GR61" s="65"/>
      <c r="GS61" s="65"/>
      <c r="GT61" s="65"/>
      <c r="GU61" s="65"/>
      <c r="GV61" s="66"/>
      <c r="GW61" s="66"/>
      <c r="GX61" s="156"/>
      <c r="GY61" s="442"/>
      <c r="GZ61" s="442"/>
      <c r="HA61" s="442"/>
      <c r="HC61" s="37">
        <v>48</v>
      </c>
      <c r="HD61" s="39" t="s">
        <v>535</v>
      </c>
      <c r="HE61" s="62">
        <v>-372848.3333333333</v>
      </c>
      <c r="HF61" s="41">
        <v>12442</v>
      </c>
      <c r="HG61" s="237"/>
      <c r="HH61" s="25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20" customFormat="1" ht="15" customHeight="1">
      <c r="A62" s="160"/>
      <c r="B62" s="160"/>
      <c r="C62" s="25"/>
      <c r="D62" s="25"/>
      <c r="E62" s="25"/>
      <c r="F62" s="25"/>
      <c r="G62" s="25"/>
      <c r="H62" s="25"/>
      <c r="I62" s="41"/>
      <c r="J62" s="41"/>
      <c r="K62" s="21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403"/>
      <c r="AF62" s="403"/>
      <c r="AG62" s="208"/>
      <c r="AH62" s="208"/>
      <c r="AI62" s="208"/>
      <c r="AJ62" s="208"/>
      <c r="AK62" s="25"/>
      <c r="AL62" s="25"/>
      <c r="AM62" s="156"/>
      <c r="AN62" s="156"/>
      <c r="AO62" s="18"/>
      <c r="AP62" s="156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156"/>
      <c r="BL62" s="156"/>
      <c r="BM62" s="156"/>
      <c r="BN62" s="156"/>
      <c r="BO62" s="66"/>
      <c r="BP62" s="66"/>
      <c r="BQ62" s="66"/>
      <c r="BR62" s="66"/>
      <c r="BS62" s="66"/>
      <c r="BT62" s="66"/>
      <c r="BU62" s="66"/>
      <c r="BV62" s="25"/>
      <c r="BW62" s="25"/>
      <c r="BX62" s="25"/>
      <c r="BY62" s="25"/>
      <c r="BZ62" s="25"/>
      <c r="CA62" s="25"/>
      <c r="CB62" s="25"/>
      <c r="CC62" s="25"/>
      <c r="CD62" s="25"/>
      <c r="CE62" s="403"/>
      <c r="CF62" s="403"/>
      <c r="CG62" s="25"/>
      <c r="CH62" s="25"/>
      <c r="CI62" s="25"/>
      <c r="CJ62" s="25"/>
      <c r="CK62" s="25"/>
      <c r="CL62" s="25"/>
      <c r="CM62" s="18"/>
      <c r="CN62" s="18"/>
      <c r="CO62" s="18"/>
      <c r="CP62" s="18"/>
      <c r="CQ62" s="25"/>
      <c r="CR62" s="92"/>
      <c r="CS62" s="92"/>
      <c r="CT62" s="92"/>
      <c r="CU62" s="92"/>
      <c r="CV62" s="92"/>
      <c r="CW62" s="25"/>
      <c r="CX62" s="25"/>
      <c r="CY62" s="92"/>
      <c r="CZ62" s="92"/>
      <c r="DA62" s="92"/>
      <c r="DB62" s="92"/>
      <c r="DC62" s="25"/>
      <c r="DD62" s="25"/>
      <c r="DE62" s="25"/>
      <c r="DF62" s="25"/>
      <c r="DG62" s="25"/>
      <c r="DH62" s="25"/>
      <c r="DI62" s="25"/>
      <c r="DJ62" s="25"/>
      <c r="DK62" s="25" t="s">
        <v>559</v>
      </c>
      <c r="DL62" s="25"/>
      <c r="DM62" s="41"/>
      <c r="DN62" s="25"/>
      <c r="DO62" s="25"/>
      <c r="DP62" s="25"/>
      <c r="DQ62" s="41"/>
      <c r="DR62" s="41"/>
      <c r="DS62" s="41"/>
      <c r="DT62" s="41"/>
      <c r="DU62" s="41"/>
      <c r="DV62" s="41"/>
      <c r="DW62" s="41"/>
      <c r="DX62" s="41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37"/>
      <c r="FH62" s="37"/>
      <c r="FI62" s="65"/>
      <c r="FJ62" s="65"/>
      <c r="FK62" s="65"/>
      <c r="FL62" s="65"/>
      <c r="FM62" s="25"/>
      <c r="FN62" s="25"/>
      <c r="FO62" s="25"/>
      <c r="FP62" s="25"/>
      <c r="FQ62" s="25"/>
      <c r="FR62" s="37"/>
      <c r="FS62" s="37"/>
      <c r="FT62" s="25"/>
      <c r="FU62" s="25"/>
      <c r="FV62" s="25"/>
      <c r="FW62" s="25"/>
      <c r="FX62" s="37"/>
      <c r="FY62" s="37"/>
      <c r="FZ62" s="156"/>
      <c r="GA62" s="156"/>
      <c r="GB62" s="156"/>
      <c r="GC62" s="156"/>
      <c r="GD62" s="156"/>
      <c r="GE62" s="37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65"/>
      <c r="GQ62" s="65"/>
      <c r="GR62" s="65"/>
      <c r="GS62" s="65"/>
      <c r="GT62" s="65"/>
      <c r="GU62" s="65"/>
      <c r="GV62" s="66"/>
      <c r="GW62" s="66"/>
      <c r="GX62" s="156"/>
      <c r="GY62" s="163"/>
      <c r="GZ62" s="163"/>
      <c r="HA62" s="163"/>
      <c r="HC62" s="37">
        <v>49</v>
      </c>
      <c r="HD62" s="39" t="s">
        <v>537</v>
      </c>
      <c r="HE62" s="62">
        <v>-143794887</v>
      </c>
      <c r="HF62" s="41">
        <v>4798435</v>
      </c>
      <c r="HG62" s="237"/>
      <c r="HH62" s="25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20" customFormat="1" ht="15" customHeight="1">
      <c r="A63" s="160"/>
      <c r="B63" s="160"/>
      <c r="C63" s="25"/>
      <c r="D63" s="25"/>
      <c r="E63" s="25"/>
      <c r="F63" s="25"/>
      <c r="G63" s="25"/>
      <c r="H63" s="25"/>
      <c r="I63" s="440"/>
      <c r="J63" s="440"/>
      <c r="K63" s="237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403"/>
      <c r="AF63" s="403"/>
      <c r="AG63" s="208"/>
      <c r="AH63" s="208"/>
      <c r="AI63" s="208"/>
      <c r="AJ63" s="208"/>
      <c r="AK63" s="25"/>
      <c r="AL63" s="25"/>
      <c r="AM63" s="156"/>
      <c r="AN63" s="156"/>
      <c r="AO63" s="18"/>
      <c r="AP63" s="156"/>
      <c r="AQ63" s="25"/>
      <c r="AR63" s="25"/>
      <c r="AS63" s="25"/>
      <c r="AT63" s="25"/>
      <c r="AU63" s="25"/>
      <c r="AV63" s="25"/>
      <c r="AW63" s="25"/>
      <c r="AX63" s="25"/>
      <c r="AY63" s="156"/>
      <c r="AZ63" s="156"/>
      <c r="BA63" s="156"/>
      <c r="BB63" s="156"/>
      <c r="BC63" s="25"/>
      <c r="BD63" s="25"/>
      <c r="BE63" s="25"/>
      <c r="BF63" s="25"/>
      <c r="BG63" s="25"/>
      <c r="BH63" s="25"/>
      <c r="BI63" s="25"/>
      <c r="BJ63" s="25"/>
      <c r="BK63" s="156"/>
      <c r="BL63" s="156"/>
      <c r="BM63" s="156"/>
      <c r="BN63" s="156"/>
      <c r="BO63" s="66"/>
      <c r="BP63" s="66"/>
      <c r="BQ63" s="66"/>
      <c r="BR63" s="66"/>
      <c r="BS63" s="66"/>
      <c r="BT63" s="66"/>
      <c r="BU63" s="66"/>
      <c r="BV63" s="25"/>
      <c r="BW63" s="25"/>
      <c r="BX63" s="25"/>
      <c r="BY63" s="25"/>
      <c r="BZ63" s="25"/>
      <c r="CA63" s="25"/>
      <c r="CB63" s="25"/>
      <c r="CC63" s="25"/>
      <c r="CD63" s="25"/>
      <c r="CE63" s="403"/>
      <c r="CF63" s="403"/>
      <c r="CG63" s="25"/>
      <c r="CH63" s="25"/>
      <c r="CI63" s="25"/>
      <c r="CJ63" s="25"/>
      <c r="CK63" s="25"/>
      <c r="CL63" s="25"/>
      <c r="CM63" s="18"/>
      <c r="CN63" s="18"/>
      <c r="CO63" s="18"/>
      <c r="CP63" s="18"/>
      <c r="CQ63" s="25"/>
      <c r="CR63" s="92"/>
      <c r="CS63" s="92"/>
      <c r="CT63" s="92"/>
      <c r="CU63" s="92"/>
      <c r="CV63" s="92"/>
      <c r="CW63" s="25"/>
      <c r="CX63" s="25"/>
      <c r="CY63" s="92"/>
      <c r="CZ63" s="92"/>
      <c r="DA63" s="92"/>
      <c r="DB63" s="92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41"/>
      <c r="DN63" s="25"/>
      <c r="DO63" s="25"/>
      <c r="DP63" s="25"/>
      <c r="DQ63" s="41"/>
      <c r="DR63" s="41"/>
      <c r="DS63" s="41"/>
      <c r="DT63" s="41"/>
      <c r="DU63" s="41"/>
      <c r="DV63" s="41"/>
      <c r="DW63" s="41"/>
      <c r="DX63" s="41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37"/>
      <c r="FH63" s="37"/>
      <c r="FI63" s="65"/>
      <c r="FJ63" s="65"/>
      <c r="FK63" s="65"/>
      <c r="FL63" s="65"/>
      <c r="FM63" s="25"/>
      <c r="FN63" s="25"/>
      <c r="FO63" s="25"/>
      <c r="FP63" s="25"/>
      <c r="FQ63" s="25"/>
      <c r="FR63" s="37"/>
      <c r="FS63" s="37"/>
      <c r="FT63" s="25"/>
      <c r="FU63" s="25"/>
      <c r="FV63" s="25"/>
      <c r="FW63" s="25"/>
      <c r="FX63" s="37"/>
      <c r="FY63" s="37"/>
      <c r="FZ63" s="156"/>
      <c r="GA63" s="156"/>
      <c r="GB63" s="156"/>
      <c r="GC63" s="156"/>
      <c r="GD63" s="156"/>
      <c r="GE63" s="37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65"/>
      <c r="GQ63" s="65"/>
      <c r="GR63" s="65"/>
      <c r="GS63" s="65"/>
      <c r="GT63" s="65"/>
      <c r="GU63" s="65"/>
      <c r="GV63" s="66"/>
      <c r="GW63" s="66"/>
      <c r="GX63" s="156"/>
      <c r="GY63" s="237"/>
      <c r="GZ63" s="237"/>
      <c r="HA63" s="237"/>
      <c r="HC63" s="37">
        <v>50</v>
      </c>
      <c r="HD63" s="39" t="s">
        <v>539</v>
      </c>
      <c r="HE63" s="62">
        <v>-3295458.333333333</v>
      </c>
      <c r="HF63" s="41">
        <v>109969</v>
      </c>
      <c r="HG63" s="237"/>
      <c r="HH63" s="25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16" ht="15" customHeight="1">
      <c r="A64" s="160"/>
      <c r="B64" s="160"/>
      <c r="C64" s="25"/>
      <c r="D64" s="25"/>
      <c r="E64" s="25"/>
      <c r="F64" s="25"/>
      <c r="G64" s="25"/>
      <c r="H64" s="25"/>
      <c r="I64" s="215"/>
      <c r="J64" s="215"/>
      <c r="K64" s="38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156"/>
      <c r="X64" s="156"/>
      <c r="Y64" s="156"/>
      <c r="Z64" s="25"/>
      <c r="AA64" s="25"/>
      <c r="AB64" s="25"/>
      <c r="AC64" s="25"/>
      <c r="AD64" s="25"/>
      <c r="AE64" s="25"/>
      <c r="AF64" s="25"/>
      <c r="AG64" s="208"/>
      <c r="AH64" s="208"/>
      <c r="AI64" s="208"/>
      <c r="AJ64" s="208"/>
      <c r="AK64" s="25"/>
      <c r="AL64" s="25"/>
      <c r="AM64" s="156"/>
      <c r="AN64" s="156"/>
      <c r="AO64" s="18"/>
      <c r="AP64" s="156"/>
      <c r="AQ64" s="25"/>
      <c r="AR64" s="25"/>
      <c r="AS64" s="25"/>
      <c r="AT64" s="25"/>
      <c r="AU64" s="25"/>
      <c r="AV64" s="25"/>
      <c r="AW64" s="25"/>
      <c r="AX64" s="25"/>
      <c r="AY64" s="156"/>
      <c r="AZ64" s="156"/>
      <c r="BA64" s="156"/>
      <c r="BB64" s="156"/>
      <c r="BC64" s="25"/>
      <c r="BD64" s="25"/>
      <c r="BE64" s="25"/>
      <c r="BF64" s="25"/>
      <c r="BG64" s="25"/>
      <c r="BH64" s="25"/>
      <c r="BI64" s="25"/>
      <c r="BJ64" s="25"/>
      <c r="BK64" s="156"/>
      <c r="BL64" s="156"/>
      <c r="BM64" s="156"/>
      <c r="BN64" s="156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403"/>
      <c r="CF64" s="403"/>
      <c r="CG64" s="25"/>
      <c r="CH64" s="25"/>
      <c r="CI64" s="25"/>
      <c r="CJ64" s="25"/>
      <c r="CK64" s="25"/>
      <c r="CL64" s="25"/>
      <c r="CM64" s="18"/>
      <c r="CN64" s="18"/>
      <c r="CO64" s="18"/>
      <c r="CP64" s="18"/>
      <c r="CQ64" s="25"/>
      <c r="CR64" s="92"/>
      <c r="CS64" s="92"/>
      <c r="CT64" s="92"/>
      <c r="CU64" s="92"/>
      <c r="CV64" s="92"/>
      <c r="CW64" s="25"/>
      <c r="CX64" s="25"/>
      <c r="CY64" s="92"/>
      <c r="CZ64" s="92"/>
      <c r="DA64" s="92"/>
      <c r="DB64" s="92"/>
      <c r="DC64" s="25"/>
      <c r="DD64" s="25"/>
      <c r="DE64" s="25"/>
      <c r="DF64" s="25"/>
      <c r="DG64" s="25"/>
      <c r="DH64" s="25"/>
      <c r="DI64" s="25">
        <v>2</v>
      </c>
      <c r="DJ64" s="25"/>
      <c r="DK64" s="25" t="s">
        <v>54</v>
      </c>
      <c r="DL64" s="25"/>
      <c r="DM64" s="41">
        <v>87097</v>
      </c>
      <c r="DN64" s="25"/>
      <c r="DO64" s="25"/>
      <c r="DP64" s="25"/>
      <c r="DQ64" s="41"/>
      <c r="DR64" s="41"/>
      <c r="DS64" s="41"/>
      <c r="DT64" s="41"/>
      <c r="DU64" s="41"/>
      <c r="DV64" s="41"/>
      <c r="DW64" s="41"/>
      <c r="DX64" s="41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37"/>
      <c r="FH64" s="37"/>
      <c r="FI64" s="65"/>
      <c r="FJ64" s="65"/>
      <c r="FK64" s="65"/>
      <c r="FL64" s="65"/>
      <c r="FM64" s="25"/>
      <c r="FN64" s="25"/>
      <c r="FO64" s="25"/>
      <c r="FP64" s="25"/>
      <c r="FQ64" s="25"/>
      <c r="FR64" s="37"/>
      <c r="FS64" s="37"/>
      <c r="FT64" s="25"/>
      <c r="FU64" s="25"/>
      <c r="FV64" s="25"/>
      <c r="FW64" s="25"/>
      <c r="FX64" s="37"/>
      <c r="FY64" s="37"/>
      <c r="FZ64" s="156"/>
      <c r="GA64" s="156"/>
      <c r="GB64" s="156"/>
      <c r="GC64" s="156"/>
      <c r="GD64" s="156"/>
      <c r="GE64" s="37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65"/>
      <c r="GS64" s="65"/>
      <c r="GT64" s="65"/>
      <c r="GU64" s="65"/>
      <c r="GV64" s="25"/>
      <c r="GW64" s="25"/>
      <c r="GX64" s="156"/>
      <c r="GY64" s="156"/>
      <c r="GZ64" s="156"/>
      <c r="HA64" s="156"/>
      <c r="HC64" s="37">
        <v>51</v>
      </c>
      <c r="HD64" s="39" t="s">
        <v>541</v>
      </c>
      <c r="HE64" s="269">
        <f>SUM(HE61:HE63)</f>
        <v>-147463193.6666667</v>
      </c>
      <c r="HF64" s="269">
        <f>SUM(HF61:HF63)</f>
        <v>4920846</v>
      </c>
      <c r="HG64" s="237"/>
      <c r="HH64" s="25"/>
    </row>
    <row r="65" spans="1:216" ht="15" customHeight="1">
      <c r="A65" s="160"/>
      <c r="B65" s="160"/>
      <c r="C65" s="25"/>
      <c r="D65" s="25"/>
      <c r="E65" s="25"/>
      <c r="F65" s="25"/>
      <c r="G65" s="25"/>
      <c r="H65" s="25"/>
      <c r="I65" s="237"/>
      <c r="J65" s="237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156"/>
      <c r="X65" s="156"/>
      <c r="Y65" s="156"/>
      <c r="Z65" s="25"/>
      <c r="AA65" s="25"/>
      <c r="AB65" s="25"/>
      <c r="AC65" s="25"/>
      <c r="AD65" s="25"/>
      <c r="AE65" s="25"/>
      <c r="AF65" s="25"/>
      <c r="AG65" s="208"/>
      <c r="AH65" s="208"/>
      <c r="AI65" s="208"/>
      <c r="AJ65" s="208"/>
      <c r="AK65" s="25"/>
      <c r="AL65" s="25"/>
      <c r="AM65" s="156"/>
      <c r="AN65" s="156"/>
      <c r="AO65" s="18"/>
      <c r="AP65" s="156"/>
      <c r="AQ65" s="25"/>
      <c r="AR65" s="25"/>
      <c r="AS65" s="156"/>
      <c r="AT65" s="156"/>
      <c r="AU65" s="156"/>
      <c r="AV65" s="156"/>
      <c r="AW65" s="25"/>
      <c r="AX65" s="25"/>
      <c r="AY65" s="156"/>
      <c r="AZ65" s="156"/>
      <c r="BA65" s="156"/>
      <c r="BB65" s="156"/>
      <c r="BC65" s="25"/>
      <c r="BD65" s="25"/>
      <c r="BE65" s="25"/>
      <c r="BF65" s="25"/>
      <c r="BG65" s="25"/>
      <c r="BH65" s="25"/>
      <c r="BI65" s="25"/>
      <c r="BJ65" s="25"/>
      <c r="BK65" s="156"/>
      <c r="BL65" s="156"/>
      <c r="BM65" s="156"/>
      <c r="BN65" s="156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18"/>
      <c r="CN65" s="18"/>
      <c r="CO65" s="18"/>
      <c r="CP65" s="18"/>
      <c r="CQ65" s="25"/>
      <c r="CR65" s="92"/>
      <c r="CS65" s="92"/>
      <c r="CT65" s="92"/>
      <c r="CU65" s="92"/>
      <c r="CV65" s="92"/>
      <c r="CW65" s="25"/>
      <c r="CX65" s="25"/>
      <c r="CY65" s="92"/>
      <c r="CZ65" s="92"/>
      <c r="DA65" s="92"/>
      <c r="DB65" s="92"/>
      <c r="DC65" s="25"/>
      <c r="DD65" s="25"/>
      <c r="DE65" s="25"/>
      <c r="DF65" s="25"/>
      <c r="DG65" s="25"/>
      <c r="DH65" s="25"/>
      <c r="DI65" s="25"/>
      <c r="DJ65" s="25"/>
      <c r="DK65" s="25" t="s">
        <v>560</v>
      </c>
      <c r="DL65" s="25"/>
      <c r="DM65" s="25"/>
      <c r="DN65" s="25"/>
      <c r="DO65" s="25"/>
      <c r="DP65" s="25"/>
      <c r="DQ65" s="41"/>
      <c r="DR65" s="41"/>
      <c r="DS65" s="41"/>
      <c r="DT65" s="41"/>
      <c r="DU65" s="41"/>
      <c r="DV65" s="41"/>
      <c r="DW65" s="41"/>
      <c r="DX65" s="41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37"/>
      <c r="FH65" s="37"/>
      <c r="FI65" s="65"/>
      <c r="FJ65" s="65"/>
      <c r="FK65" s="65"/>
      <c r="FL65" s="65"/>
      <c r="FM65" s="25"/>
      <c r="FN65" s="25"/>
      <c r="FO65" s="25"/>
      <c r="FP65" s="25"/>
      <c r="FQ65" s="25"/>
      <c r="FR65" s="37"/>
      <c r="FS65" s="37"/>
      <c r="FT65" s="25"/>
      <c r="FU65" s="25"/>
      <c r="FV65" s="25"/>
      <c r="FW65" s="25"/>
      <c r="FX65" s="37"/>
      <c r="FY65" s="37"/>
      <c r="FZ65" s="156"/>
      <c r="GA65" s="156"/>
      <c r="GB65" s="156"/>
      <c r="GC65" s="156"/>
      <c r="GD65" s="156"/>
      <c r="GE65" s="37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65"/>
      <c r="GS65" s="65"/>
      <c r="GT65" s="65"/>
      <c r="GU65" s="65"/>
      <c r="GV65" s="25"/>
      <c r="GW65" s="25"/>
      <c r="GX65" s="156"/>
      <c r="GY65" s="84"/>
      <c r="GZ65" s="442"/>
      <c r="HA65" s="442"/>
      <c r="HC65" s="37">
        <v>52</v>
      </c>
      <c r="HD65" s="39"/>
      <c r="HE65" s="46"/>
      <c r="HF65" s="269">
        <v>0</v>
      </c>
      <c r="HG65" s="237"/>
      <c r="HH65" s="25"/>
    </row>
    <row r="66" spans="1:216" ht="15" customHeight="1" thickBot="1">
      <c r="A66" s="160"/>
      <c r="B66" s="160"/>
      <c r="C66" s="25"/>
      <c r="D66" s="25"/>
      <c r="E66" s="25"/>
      <c r="F66" s="25"/>
      <c r="G66" s="25"/>
      <c r="H66" s="25"/>
      <c r="I66" s="385"/>
      <c r="J66" s="38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156"/>
      <c r="X66" s="156"/>
      <c r="Y66" s="156"/>
      <c r="Z66" s="25"/>
      <c r="AA66" s="25"/>
      <c r="AB66" s="25"/>
      <c r="AC66" s="25"/>
      <c r="AD66" s="25"/>
      <c r="AE66" s="25"/>
      <c r="AF66" s="25"/>
      <c r="AG66" s="208"/>
      <c r="AH66" s="208"/>
      <c r="AI66" s="208"/>
      <c r="AJ66" s="208"/>
      <c r="AK66" s="25"/>
      <c r="AL66" s="25"/>
      <c r="AM66" s="156"/>
      <c r="AN66" s="156"/>
      <c r="AO66" s="18"/>
      <c r="AP66" s="156"/>
      <c r="AQ66" s="25"/>
      <c r="AR66" s="25"/>
      <c r="AS66" s="156"/>
      <c r="AT66" s="156"/>
      <c r="AU66" s="156"/>
      <c r="AV66" s="156"/>
      <c r="AW66" s="25"/>
      <c r="AX66" s="25"/>
      <c r="AY66" s="156"/>
      <c r="AZ66" s="156"/>
      <c r="BA66" s="156"/>
      <c r="BB66" s="156"/>
      <c r="BC66" s="25"/>
      <c r="BD66" s="25"/>
      <c r="BE66" s="25"/>
      <c r="BF66" s="25"/>
      <c r="BG66" s="25"/>
      <c r="BH66" s="25"/>
      <c r="BI66" s="25"/>
      <c r="BJ66" s="25"/>
      <c r="BK66" s="156"/>
      <c r="BL66" s="156"/>
      <c r="BM66" s="156"/>
      <c r="BN66" s="156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18"/>
      <c r="CH66" s="18"/>
      <c r="CI66" s="18"/>
      <c r="CJ66" s="18"/>
      <c r="CK66" s="25"/>
      <c r="CL66" s="25"/>
      <c r="CM66" s="18"/>
      <c r="CN66" s="18"/>
      <c r="CO66" s="18"/>
      <c r="CP66" s="18"/>
      <c r="CQ66" s="25"/>
      <c r="CR66" s="92"/>
      <c r="CS66" s="92"/>
      <c r="CT66" s="92"/>
      <c r="CU66" s="92"/>
      <c r="CV66" s="92"/>
      <c r="CW66" s="25"/>
      <c r="CX66" s="25"/>
      <c r="CY66" s="92"/>
      <c r="CZ66" s="92"/>
      <c r="DA66" s="92"/>
      <c r="DB66" s="92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41"/>
      <c r="DR66" s="41"/>
      <c r="DS66" s="41"/>
      <c r="DT66" s="41"/>
      <c r="DU66" s="41"/>
      <c r="DV66" s="41"/>
      <c r="DW66" s="41"/>
      <c r="DX66" s="41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37"/>
      <c r="FH66" s="37"/>
      <c r="FI66" s="65"/>
      <c r="FJ66" s="65"/>
      <c r="FK66" s="65"/>
      <c r="FL66" s="65"/>
      <c r="FM66" s="25"/>
      <c r="FN66" s="25"/>
      <c r="FO66" s="25"/>
      <c r="FP66" s="25"/>
      <c r="FQ66" s="25"/>
      <c r="FR66" s="37"/>
      <c r="FS66" s="37"/>
      <c r="FT66" s="25"/>
      <c r="FU66" s="25"/>
      <c r="FV66" s="25"/>
      <c r="FW66" s="25"/>
      <c r="FX66" s="37"/>
      <c r="FY66" s="37"/>
      <c r="FZ66" s="156"/>
      <c r="GA66" s="156"/>
      <c r="GB66" s="156"/>
      <c r="GC66" s="156"/>
      <c r="GD66" s="25"/>
      <c r="GE66" s="37"/>
      <c r="GF66" s="25"/>
      <c r="GG66" s="25"/>
      <c r="GH66" s="25"/>
      <c r="GI66" s="25" t="s">
        <v>0</v>
      </c>
      <c r="GJ66" s="25"/>
      <c r="GK66" s="25"/>
      <c r="GL66" s="25"/>
      <c r="GM66" s="25"/>
      <c r="GN66" s="25"/>
      <c r="GO66" s="25"/>
      <c r="GP66" s="25"/>
      <c r="GQ66" s="25"/>
      <c r="GR66" s="65"/>
      <c r="GS66" s="65"/>
      <c r="GT66" s="65"/>
      <c r="GU66" s="65"/>
      <c r="GV66" s="25"/>
      <c r="GW66" s="25"/>
      <c r="GX66" s="156"/>
      <c r="GY66" s="84"/>
      <c r="GZ66" s="442"/>
      <c r="HA66" s="442"/>
      <c r="HC66" s="37">
        <v>53</v>
      </c>
      <c r="HD66" s="39" t="s">
        <v>542</v>
      </c>
      <c r="HE66" s="452">
        <f>+HE59+HE64</f>
        <v>1070615112.4425001</v>
      </c>
      <c r="HF66" s="452">
        <f>+HF59+HF64</f>
        <v>-35726427</v>
      </c>
      <c r="HG66" s="452">
        <v>1034888687</v>
      </c>
      <c r="HH66" s="25"/>
    </row>
    <row r="67" spans="1:216" ht="15" customHeight="1" thickTop="1">
      <c r="A67" s="160"/>
      <c r="B67" s="16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156"/>
      <c r="X67" s="156"/>
      <c r="Y67" s="156"/>
      <c r="Z67" s="25"/>
      <c r="AA67" s="25"/>
      <c r="AB67" s="25"/>
      <c r="AC67" s="25"/>
      <c r="AD67" s="25"/>
      <c r="AE67" s="157"/>
      <c r="AF67" s="157"/>
      <c r="AG67" s="208"/>
      <c r="AH67" s="208"/>
      <c r="AI67" s="208"/>
      <c r="AJ67" s="208"/>
      <c r="AK67" s="25"/>
      <c r="AL67" s="25"/>
      <c r="AM67" s="156"/>
      <c r="AN67" s="156"/>
      <c r="AO67" s="18"/>
      <c r="AP67" s="156"/>
      <c r="AQ67" s="25"/>
      <c r="AR67" s="25"/>
      <c r="AS67" s="156"/>
      <c r="AT67" s="156"/>
      <c r="AU67" s="156"/>
      <c r="AV67" s="156"/>
      <c r="AW67" s="25"/>
      <c r="AX67" s="25"/>
      <c r="AY67" s="156"/>
      <c r="AZ67" s="156"/>
      <c r="BA67" s="156"/>
      <c r="BB67" s="156"/>
      <c r="BC67" s="25"/>
      <c r="BD67" s="25"/>
      <c r="BE67" s="25"/>
      <c r="BF67" s="25"/>
      <c r="BG67" s="25"/>
      <c r="BH67" s="25"/>
      <c r="BI67" s="25"/>
      <c r="BJ67" s="25"/>
      <c r="BK67" s="156"/>
      <c r="BL67" s="156"/>
      <c r="BM67" s="156"/>
      <c r="BN67" s="156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18"/>
      <c r="CH67" s="18"/>
      <c r="CI67" s="18"/>
      <c r="CJ67" s="18"/>
      <c r="CK67" s="25"/>
      <c r="CL67" s="25"/>
      <c r="CM67" s="18"/>
      <c r="CN67" s="18"/>
      <c r="CO67" s="18"/>
      <c r="CP67" s="18"/>
      <c r="CQ67" s="25"/>
      <c r="CR67" s="92"/>
      <c r="CS67" s="92"/>
      <c r="CT67" s="92"/>
      <c r="CU67" s="92"/>
      <c r="CV67" s="92"/>
      <c r="CW67" s="25"/>
      <c r="CX67" s="25"/>
      <c r="CY67" s="92"/>
      <c r="CZ67" s="92"/>
      <c r="DA67" s="92"/>
      <c r="DB67" s="92"/>
      <c r="DC67" s="25"/>
      <c r="DD67" s="25"/>
      <c r="DE67" s="25"/>
      <c r="DF67" s="25"/>
      <c r="DG67" s="25"/>
      <c r="DH67" s="25"/>
      <c r="DI67" s="25">
        <v>3</v>
      </c>
      <c r="DJ67" s="25"/>
      <c r="DK67" s="25" t="s">
        <v>561</v>
      </c>
      <c r="DL67" s="25"/>
      <c r="DM67" s="41">
        <f>-DM60-DM64</f>
        <v>-437339</v>
      </c>
      <c r="DN67" s="25"/>
      <c r="DO67" s="25"/>
      <c r="DP67" s="25"/>
      <c r="DQ67" s="41"/>
      <c r="DR67" s="41"/>
      <c r="DS67" s="41"/>
      <c r="DT67" s="41"/>
      <c r="DU67" s="41"/>
      <c r="DV67" s="41"/>
      <c r="DW67" s="41"/>
      <c r="DX67" s="41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37"/>
      <c r="FH67" s="37"/>
      <c r="FI67" s="65"/>
      <c r="FJ67" s="65"/>
      <c r="FK67" s="65"/>
      <c r="FL67" s="65"/>
      <c r="FM67" s="25"/>
      <c r="FN67" s="25"/>
      <c r="FO67" s="25"/>
      <c r="FP67" s="25"/>
      <c r="FQ67" s="25"/>
      <c r="FR67" s="453"/>
      <c r="FS67" s="453"/>
      <c r="FT67" s="25"/>
      <c r="FU67" s="25"/>
      <c r="FV67" s="25"/>
      <c r="FW67" s="25"/>
      <c r="FX67" s="37"/>
      <c r="FY67" s="37"/>
      <c r="FZ67" s="156"/>
      <c r="GA67" s="156"/>
      <c r="GB67" s="156"/>
      <c r="GC67" s="156"/>
      <c r="GD67" s="25"/>
      <c r="GE67" s="37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65"/>
      <c r="GQ67" s="65"/>
      <c r="GR67" s="25"/>
      <c r="GS67" s="25"/>
      <c r="GT67" s="25"/>
      <c r="GU67" s="25"/>
      <c r="GV67" s="25"/>
      <c r="GW67" s="25"/>
      <c r="GX67" s="156"/>
      <c r="GY67" s="84"/>
      <c r="GZ67" s="442"/>
      <c r="HA67" s="442"/>
      <c r="HC67" s="37">
        <v>54</v>
      </c>
      <c r="HD67" s="25"/>
      <c r="HE67" s="269"/>
      <c r="HF67" s="454"/>
      <c r="HG67" s="237"/>
      <c r="HH67" s="25"/>
    </row>
    <row r="68" spans="1:216" ht="18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156"/>
      <c r="X68" s="156"/>
      <c r="Y68" s="156"/>
      <c r="Z68" s="25"/>
      <c r="AA68" s="25"/>
      <c r="AB68" s="25"/>
      <c r="AC68" s="25"/>
      <c r="AD68" s="25"/>
      <c r="AE68" s="157"/>
      <c r="AF68" s="157"/>
      <c r="AG68" s="208"/>
      <c r="AH68" s="208"/>
      <c r="AI68" s="208"/>
      <c r="AJ68" s="208"/>
      <c r="AK68" s="25"/>
      <c r="AL68" s="25"/>
      <c r="AM68" s="156"/>
      <c r="AN68" s="156"/>
      <c r="AO68" s="18"/>
      <c r="AP68" s="156"/>
      <c r="AQ68" s="25"/>
      <c r="AR68" s="25"/>
      <c r="AS68" s="156"/>
      <c r="AT68" s="156"/>
      <c r="AU68" s="156"/>
      <c r="AV68" s="156"/>
      <c r="AW68" s="25"/>
      <c r="AX68" s="25"/>
      <c r="AY68" s="156"/>
      <c r="AZ68" s="156"/>
      <c r="BA68" s="156"/>
      <c r="BB68" s="156"/>
      <c r="BC68" s="25"/>
      <c r="BD68" s="25"/>
      <c r="BE68" s="25"/>
      <c r="BF68" s="25"/>
      <c r="BG68" s="25"/>
      <c r="BH68" s="25"/>
      <c r="BI68" s="25"/>
      <c r="BJ68" s="25"/>
      <c r="BK68" s="156"/>
      <c r="BL68" s="156"/>
      <c r="BM68" s="156"/>
      <c r="BN68" s="156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157"/>
      <c r="CF68" s="157"/>
      <c r="CG68" s="18"/>
      <c r="CH68" s="18"/>
      <c r="CI68" s="18"/>
      <c r="CJ68" s="18"/>
      <c r="CK68" s="25"/>
      <c r="CL68" s="25"/>
      <c r="CM68" s="18"/>
      <c r="CN68" s="18"/>
      <c r="CO68" s="18"/>
      <c r="CP68" s="18"/>
      <c r="CQ68" s="25"/>
      <c r="CR68" s="92"/>
      <c r="CS68" s="92"/>
      <c r="CT68" s="92"/>
      <c r="CU68" s="92"/>
      <c r="CV68" s="92"/>
      <c r="CW68" s="25"/>
      <c r="CX68" s="25"/>
      <c r="CY68" s="92"/>
      <c r="CZ68" s="92"/>
      <c r="DA68" s="92"/>
      <c r="DB68" s="92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41"/>
      <c r="DR68" s="41"/>
      <c r="DS68" s="41"/>
      <c r="DT68" s="41"/>
      <c r="DU68" s="41"/>
      <c r="DV68" s="41"/>
      <c r="DW68" s="41"/>
      <c r="DX68" s="41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37"/>
      <c r="FH68" s="37"/>
      <c r="FI68" s="65"/>
      <c r="FJ68" s="65"/>
      <c r="FK68" s="65"/>
      <c r="FL68" s="65"/>
      <c r="FM68" s="25"/>
      <c r="FN68" s="25"/>
      <c r="FO68" s="25"/>
      <c r="FP68" s="25"/>
      <c r="FQ68" s="25"/>
      <c r="FR68" s="37"/>
      <c r="FS68" s="37"/>
      <c r="FT68" s="25"/>
      <c r="FU68" s="25"/>
      <c r="FV68" s="25"/>
      <c r="FW68" s="25"/>
      <c r="FX68" s="37"/>
      <c r="FY68" s="37"/>
      <c r="FZ68" s="156"/>
      <c r="GA68" s="156"/>
      <c r="GB68" s="156"/>
      <c r="GC68" s="156"/>
      <c r="GD68" s="25"/>
      <c r="GE68" s="37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65"/>
      <c r="GQ68" s="65"/>
      <c r="GR68" s="25"/>
      <c r="GS68" s="25"/>
      <c r="GT68" s="25"/>
      <c r="GU68" s="25"/>
      <c r="GV68" s="25"/>
      <c r="GW68" s="25"/>
      <c r="GX68" s="156"/>
      <c r="GY68" s="444"/>
      <c r="GZ68" s="444"/>
      <c r="HA68" s="444"/>
      <c r="HC68" s="37">
        <v>55</v>
      </c>
      <c r="HD68" s="185" t="s">
        <v>543</v>
      </c>
      <c r="HE68" s="237"/>
      <c r="HF68" s="237"/>
      <c r="HG68" s="237"/>
      <c r="HH68" s="25"/>
    </row>
    <row r="69" spans="1:216" ht="1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156"/>
      <c r="X69" s="156"/>
      <c r="Y69" s="156"/>
      <c r="Z69" s="25"/>
      <c r="AA69" s="25"/>
      <c r="AB69" s="25"/>
      <c r="AC69" s="25"/>
      <c r="AD69" s="25"/>
      <c r="AE69" s="157"/>
      <c r="AF69" s="157"/>
      <c r="AG69" s="208"/>
      <c r="AH69" s="208"/>
      <c r="AI69" s="208"/>
      <c r="AJ69" s="208"/>
      <c r="AK69" s="25"/>
      <c r="AL69" s="25"/>
      <c r="AM69" s="156"/>
      <c r="AN69" s="156"/>
      <c r="AO69" s="18"/>
      <c r="AP69" s="156"/>
      <c r="AQ69" s="25"/>
      <c r="AR69" s="25"/>
      <c r="AS69" s="156"/>
      <c r="AT69" s="156"/>
      <c r="AU69" s="156"/>
      <c r="AV69" s="156"/>
      <c r="AW69" s="25"/>
      <c r="AX69" s="25"/>
      <c r="AY69" s="156"/>
      <c r="AZ69" s="156"/>
      <c r="BA69" s="156"/>
      <c r="BB69" s="156"/>
      <c r="BC69" s="25"/>
      <c r="BD69" s="25"/>
      <c r="BE69" s="156"/>
      <c r="BF69" s="156"/>
      <c r="BG69" s="156"/>
      <c r="BH69" s="156"/>
      <c r="BI69" s="25"/>
      <c r="BJ69" s="25"/>
      <c r="BK69" s="156"/>
      <c r="BL69" s="156"/>
      <c r="BM69" s="156"/>
      <c r="BN69" s="156"/>
      <c r="BO69" s="25"/>
      <c r="BP69" s="25"/>
      <c r="BQ69" s="156"/>
      <c r="BR69" s="156"/>
      <c r="BS69" s="205"/>
      <c r="BT69" s="205"/>
      <c r="BU69" s="205"/>
      <c r="BV69" s="25"/>
      <c r="BW69" s="25"/>
      <c r="BX69" s="25"/>
      <c r="BY69" s="25"/>
      <c r="BZ69" s="25"/>
      <c r="CA69" s="25"/>
      <c r="CB69" s="25"/>
      <c r="CC69" s="25"/>
      <c r="CD69" s="25"/>
      <c r="CE69" s="157"/>
      <c r="CF69" s="157"/>
      <c r="CG69" s="18"/>
      <c r="CH69" s="18"/>
      <c r="CI69" s="18"/>
      <c r="CJ69" s="18"/>
      <c r="CK69" s="25"/>
      <c r="CL69" s="25"/>
      <c r="CM69" s="18"/>
      <c r="CN69" s="18"/>
      <c r="CO69" s="18"/>
      <c r="CP69" s="18"/>
      <c r="CQ69" s="25"/>
      <c r="CR69" s="92"/>
      <c r="CS69" s="92"/>
      <c r="CT69" s="92"/>
      <c r="CU69" s="92"/>
      <c r="CV69" s="92"/>
      <c r="CW69" s="25"/>
      <c r="CX69" s="25"/>
      <c r="CY69" s="92"/>
      <c r="CZ69" s="92"/>
      <c r="DA69" s="92"/>
      <c r="DB69" s="92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41"/>
      <c r="DU69" s="41"/>
      <c r="DV69" s="41"/>
      <c r="DW69" s="41"/>
      <c r="DX69" s="41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37"/>
      <c r="FH69" s="37"/>
      <c r="FI69" s="65"/>
      <c r="FJ69" s="65"/>
      <c r="FK69" s="65"/>
      <c r="FL69" s="65"/>
      <c r="FM69" s="25"/>
      <c r="FN69" s="25"/>
      <c r="FO69" s="25"/>
      <c r="FP69" s="25"/>
      <c r="FQ69" s="25"/>
      <c r="FR69" s="37"/>
      <c r="FS69" s="37"/>
      <c r="FT69" s="25"/>
      <c r="FU69" s="25"/>
      <c r="FV69" s="25"/>
      <c r="FW69" s="25"/>
      <c r="FX69" s="37"/>
      <c r="FY69" s="37"/>
      <c r="FZ69" s="156"/>
      <c r="GA69" s="156"/>
      <c r="GB69" s="156"/>
      <c r="GC69" s="156"/>
      <c r="GD69" s="215"/>
      <c r="GE69" s="37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65"/>
      <c r="GQ69" s="65"/>
      <c r="GR69" s="25"/>
      <c r="GS69" s="25"/>
      <c r="GT69" s="25"/>
      <c r="GU69" s="25"/>
      <c r="GV69" s="25"/>
      <c r="GW69" s="25"/>
      <c r="GX69" s="156"/>
      <c r="GY69" s="455"/>
      <c r="GZ69" s="455"/>
      <c r="HA69" s="455"/>
      <c r="HC69" s="37">
        <v>56</v>
      </c>
      <c r="HD69" s="39" t="s">
        <v>469</v>
      </c>
      <c r="HE69" s="41">
        <v>21125</v>
      </c>
      <c r="HF69" s="41">
        <v>-705</v>
      </c>
      <c r="HG69" s="41"/>
      <c r="HH69" s="25"/>
    </row>
    <row r="70" spans="1:216" ht="1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56"/>
      <c r="X70" s="156"/>
      <c r="Y70" s="156"/>
      <c r="Z70" s="25"/>
      <c r="AA70" s="25"/>
      <c r="AB70" s="25"/>
      <c r="AC70" s="25"/>
      <c r="AD70" s="25"/>
      <c r="AE70" s="25"/>
      <c r="AF70" s="25"/>
      <c r="AG70" s="208"/>
      <c r="AH70" s="208"/>
      <c r="AI70" s="208"/>
      <c r="AJ70" s="208"/>
      <c r="AK70" s="25"/>
      <c r="AL70" s="25"/>
      <c r="AM70" s="156"/>
      <c r="AN70" s="156"/>
      <c r="AO70" s="18"/>
      <c r="AP70" s="156"/>
      <c r="AQ70" s="25"/>
      <c r="AR70" s="25"/>
      <c r="AS70" s="156"/>
      <c r="AT70" s="156"/>
      <c r="AU70" s="156"/>
      <c r="AV70" s="156"/>
      <c r="AW70" s="25"/>
      <c r="AX70" s="25"/>
      <c r="AY70" s="156"/>
      <c r="AZ70" s="156"/>
      <c r="BA70" s="156"/>
      <c r="BB70" s="156"/>
      <c r="BC70" s="25"/>
      <c r="BD70" s="25"/>
      <c r="BE70" s="156"/>
      <c r="BF70" s="156"/>
      <c r="BG70" s="156"/>
      <c r="BH70" s="156"/>
      <c r="BI70" s="25"/>
      <c r="BJ70" s="25"/>
      <c r="BK70" s="156"/>
      <c r="BL70" s="156"/>
      <c r="BM70" s="156"/>
      <c r="BN70" s="156"/>
      <c r="BO70" s="25"/>
      <c r="BP70" s="25"/>
      <c r="BQ70" s="156"/>
      <c r="BR70" s="322"/>
      <c r="BS70" s="322"/>
      <c r="BT70" s="322"/>
      <c r="BU70" s="205"/>
      <c r="BV70" s="25"/>
      <c r="BW70" s="25"/>
      <c r="BX70" s="25"/>
      <c r="BY70" s="25"/>
      <c r="BZ70" s="25"/>
      <c r="CA70" s="25"/>
      <c r="CB70" s="25"/>
      <c r="CC70" s="25"/>
      <c r="CD70" s="25"/>
      <c r="CE70" s="157"/>
      <c r="CF70" s="157"/>
      <c r="CG70" s="18"/>
      <c r="CH70" s="18"/>
      <c r="CI70" s="18"/>
      <c r="CJ70" s="18"/>
      <c r="CK70" s="25"/>
      <c r="CL70" s="25"/>
      <c r="CM70" s="18"/>
      <c r="CN70" s="18"/>
      <c r="CO70" s="18"/>
      <c r="CP70" s="18"/>
      <c r="CQ70" s="25"/>
      <c r="CR70" s="92"/>
      <c r="CS70" s="92"/>
      <c r="CT70" s="92"/>
      <c r="CU70" s="92"/>
      <c r="CV70" s="92"/>
      <c r="CW70" s="25"/>
      <c r="CX70" s="25"/>
      <c r="CY70" s="92"/>
      <c r="CZ70" s="92"/>
      <c r="DA70" s="92"/>
      <c r="DB70" s="92"/>
      <c r="DC70" s="25"/>
      <c r="DD70" s="25"/>
      <c r="DE70" s="25"/>
      <c r="DF70" s="25"/>
      <c r="DG70" s="25"/>
      <c r="DH70" s="25"/>
      <c r="DI70" s="18"/>
      <c r="DJ70" s="18"/>
      <c r="DK70" s="25"/>
      <c r="DL70" s="25"/>
      <c r="DM70" s="25"/>
      <c r="DN70" s="25"/>
      <c r="DO70" s="25"/>
      <c r="DP70" s="25"/>
      <c r="DQ70" s="25"/>
      <c r="DR70" s="25"/>
      <c r="DS70" s="25"/>
      <c r="DT70" s="41"/>
      <c r="DU70" s="41"/>
      <c r="DV70" s="41"/>
      <c r="DW70" s="41"/>
      <c r="DX70" s="41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37"/>
      <c r="FH70" s="37"/>
      <c r="FI70" s="65"/>
      <c r="FJ70" s="65"/>
      <c r="FK70" s="65"/>
      <c r="FL70" s="65"/>
      <c r="FM70" s="25"/>
      <c r="FN70" s="25"/>
      <c r="FO70" s="25"/>
      <c r="FP70" s="25"/>
      <c r="FQ70" s="25"/>
      <c r="FR70" s="37"/>
      <c r="FS70" s="37"/>
      <c r="FT70" s="25"/>
      <c r="FU70" s="25"/>
      <c r="FV70" s="25"/>
      <c r="FW70" s="25"/>
      <c r="FX70" s="453"/>
      <c r="FY70" s="453"/>
      <c r="FZ70" s="25"/>
      <c r="GA70" s="25"/>
      <c r="GB70" s="25"/>
      <c r="GC70" s="25"/>
      <c r="GD70" s="215"/>
      <c r="GE70" s="37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65"/>
      <c r="GQ70" s="65"/>
      <c r="GR70" s="65"/>
      <c r="GS70" s="65"/>
      <c r="GT70" s="65"/>
      <c r="GU70" s="65"/>
      <c r="GV70" s="37"/>
      <c r="GW70" s="37"/>
      <c r="GX70" s="429"/>
      <c r="GY70" s="429"/>
      <c r="GZ70" s="429"/>
      <c r="HA70" s="429"/>
      <c r="HC70" s="37">
        <v>57</v>
      </c>
      <c r="HD70" s="39" t="s">
        <v>228</v>
      </c>
      <c r="HE70" s="41">
        <v>94583875</v>
      </c>
      <c r="HF70" s="41">
        <v>-3156264</v>
      </c>
      <c r="HG70" s="41"/>
      <c r="HH70" s="25"/>
    </row>
    <row r="71" spans="1:216" ht="1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156"/>
      <c r="X71" s="156"/>
      <c r="Y71" s="156"/>
      <c r="Z71" s="25"/>
      <c r="AA71" s="25"/>
      <c r="AB71" s="25"/>
      <c r="AC71" s="156"/>
      <c r="AD71" s="156"/>
      <c r="AE71" s="25"/>
      <c r="AF71" s="25"/>
      <c r="AG71" s="150"/>
      <c r="AH71" s="150"/>
      <c r="AI71" s="150"/>
      <c r="AJ71" s="150"/>
      <c r="AK71" s="25"/>
      <c r="AL71" s="25"/>
      <c r="AM71" s="156"/>
      <c r="AN71" s="156"/>
      <c r="AO71" s="18"/>
      <c r="AP71" s="156"/>
      <c r="AQ71" s="25"/>
      <c r="AR71" s="25"/>
      <c r="AS71" s="156"/>
      <c r="AT71" s="156"/>
      <c r="AU71" s="156"/>
      <c r="AV71" s="156"/>
      <c r="AW71" s="25"/>
      <c r="AX71" s="25"/>
      <c r="AY71" s="156"/>
      <c r="AZ71" s="156"/>
      <c r="BA71" s="156"/>
      <c r="BB71" s="156"/>
      <c r="BC71" s="25"/>
      <c r="BD71" s="25"/>
      <c r="BE71" s="156"/>
      <c r="BF71" s="156"/>
      <c r="BG71" s="156"/>
      <c r="BH71" s="156"/>
      <c r="BI71" s="25"/>
      <c r="BJ71" s="25"/>
      <c r="BK71" s="156"/>
      <c r="BL71" s="156"/>
      <c r="BM71" s="156"/>
      <c r="BN71" s="156"/>
      <c r="BO71" s="25"/>
      <c r="BP71" s="25"/>
      <c r="BQ71" s="156"/>
      <c r="BR71" s="322"/>
      <c r="BS71" s="322"/>
      <c r="BT71" s="322"/>
      <c r="BU71" s="20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18"/>
      <c r="CH71" s="18"/>
      <c r="CI71" s="18"/>
      <c r="CJ71" s="18"/>
      <c r="CK71" s="25"/>
      <c r="CL71" s="25"/>
      <c r="CM71" s="18"/>
      <c r="CN71" s="18"/>
      <c r="CO71" s="18"/>
      <c r="CP71" s="18"/>
      <c r="CQ71" s="25"/>
      <c r="CR71" s="92"/>
      <c r="CS71" s="92"/>
      <c r="CT71" s="92"/>
      <c r="CU71" s="92"/>
      <c r="CV71" s="92"/>
      <c r="CW71" s="25"/>
      <c r="CX71" s="25"/>
      <c r="CY71" s="92"/>
      <c r="CZ71" s="92"/>
      <c r="DA71" s="92"/>
      <c r="DB71" s="92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37"/>
      <c r="FH71" s="37"/>
      <c r="FI71" s="65"/>
      <c r="FJ71" s="65"/>
      <c r="FK71" s="65"/>
      <c r="FL71" s="65"/>
      <c r="FM71" s="25"/>
      <c r="FN71" s="25"/>
      <c r="FO71" s="25"/>
      <c r="FP71" s="25"/>
      <c r="FQ71" s="25"/>
      <c r="FR71" s="37"/>
      <c r="FS71" s="37"/>
      <c r="FT71" s="25"/>
      <c r="FU71" s="25"/>
      <c r="FV71" s="25"/>
      <c r="FW71" s="25"/>
      <c r="FX71" s="37"/>
      <c r="FY71" s="37"/>
      <c r="FZ71" s="25"/>
      <c r="GA71" s="25"/>
      <c r="GB71" s="25"/>
      <c r="GC71" s="25"/>
      <c r="GD71" s="215"/>
      <c r="GE71" s="37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65"/>
      <c r="GQ71" s="65"/>
      <c r="GR71" s="65"/>
      <c r="GS71" s="65"/>
      <c r="GT71" s="65"/>
      <c r="GU71" s="65"/>
      <c r="GV71" s="37"/>
      <c r="GW71" s="37"/>
      <c r="GX71" s="156"/>
      <c r="GY71" s="442"/>
      <c r="GZ71" s="442"/>
      <c r="HA71" s="442"/>
      <c r="HC71" s="37">
        <v>58</v>
      </c>
      <c r="HD71" s="39" t="s">
        <v>237</v>
      </c>
      <c r="HE71" s="41">
        <v>19609943.00999999</v>
      </c>
      <c r="HF71" s="41">
        <v>-654384</v>
      </c>
      <c r="HG71" s="41"/>
      <c r="HH71" s="25"/>
    </row>
    <row r="72" spans="1:216" ht="1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156"/>
      <c r="X72" s="156"/>
      <c r="Y72" s="156"/>
      <c r="Z72" s="25"/>
      <c r="AA72" s="25"/>
      <c r="AB72" s="25"/>
      <c r="AC72" s="156"/>
      <c r="AD72" s="156"/>
      <c r="AE72" s="25"/>
      <c r="AF72" s="25"/>
      <c r="AG72" s="208"/>
      <c r="AH72" s="208"/>
      <c r="AI72" s="208"/>
      <c r="AJ72" s="208"/>
      <c r="AK72" s="25"/>
      <c r="AL72" s="25"/>
      <c r="AM72" s="156"/>
      <c r="AN72" s="156"/>
      <c r="AO72" s="18"/>
      <c r="AP72" s="156"/>
      <c r="AQ72" s="25"/>
      <c r="AR72" s="25"/>
      <c r="AS72" s="156"/>
      <c r="AT72" s="156"/>
      <c r="AU72" s="156"/>
      <c r="AV72" s="156"/>
      <c r="AW72" s="25"/>
      <c r="AX72" s="25"/>
      <c r="AY72" s="156"/>
      <c r="AZ72" s="156"/>
      <c r="BA72" s="156"/>
      <c r="BB72" s="156"/>
      <c r="BC72" s="25"/>
      <c r="BD72" s="25"/>
      <c r="BE72" s="156"/>
      <c r="BF72" s="156"/>
      <c r="BG72" s="156"/>
      <c r="BH72" s="156"/>
      <c r="BI72" s="25"/>
      <c r="BJ72" s="25"/>
      <c r="BK72" s="156"/>
      <c r="BL72" s="156"/>
      <c r="BM72" s="156"/>
      <c r="BN72" s="156"/>
      <c r="BO72" s="25"/>
      <c r="BP72" s="25"/>
      <c r="BQ72" s="156"/>
      <c r="BR72" s="322"/>
      <c r="BS72" s="322"/>
      <c r="BT72" s="322"/>
      <c r="BU72" s="20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18"/>
      <c r="CH72" s="18"/>
      <c r="CI72" s="18"/>
      <c r="CJ72" s="18"/>
      <c r="CK72" s="25"/>
      <c r="CL72" s="25"/>
      <c r="CM72" s="18"/>
      <c r="CN72" s="18"/>
      <c r="CO72" s="18"/>
      <c r="CP72" s="18"/>
      <c r="CQ72" s="25"/>
      <c r="CR72" s="92"/>
      <c r="CS72" s="92"/>
      <c r="CT72" s="92"/>
      <c r="CU72" s="92"/>
      <c r="CV72" s="92"/>
      <c r="CW72" s="25"/>
      <c r="CX72" s="25"/>
      <c r="CY72" s="92"/>
      <c r="CZ72" s="92"/>
      <c r="DA72" s="92"/>
      <c r="DB72" s="92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37"/>
      <c r="FH72" s="37"/>
      <c r="FI72" s="25"/>
      <c r="FJ72" s="25"/>
      <c r="FK72" s="25"/>
      <c r="FL72" s="25"/>
      <c r="FM72" s="25"/>
      <c r="FN72" s="25"/>
      <c r="FO72" s="25"/>
      <c r="FP72" s="25"/>
      <c r="FQ72" s="25"/>
      <c r="FR72" s="37"/>
      <c r="FS72" s="37"/>
      <c r="FT72" s="25"/>
      <c r="FU72" s="25"/>
      <c r="FV72" s="25"/>
      <c r="FW72" s="25"/>
      <c r="FX72" s="37"/>
      <c r="FY72" s="37"/>
      <c r="FZ72" s="25"/>
      <c r="GA72" s="25"/>
      <c r="GB72" s="25"/>
      <c r="GC72" s="25"/>
      <c r="GD72" s="215"/>
      <c r="GE72" s="37"/>
      <c r="GF72" s="215"/>
      <c r="GG72" s="215"/>
      <c r="GH72" s="215"/>
      <c r="GI72" s="215"/>
      <c r="GJ72" s="215"/>
      <c r="GK72" s="215"/>
      <c r="GL72" s="215"/>
      <c r="GM72" s="215"/>
      <c r="GN72" s="215"/>
      <c r="GO72" s="215"/>
      <c r="GP72" s="65"/>
      <c r="GQ72" s="65"/>
      <c r="GR72" s="65"/>
      <c r="GS72" s="65"/>
      <c r="GT72" s="65"/>
      <c r="GU72" s="65"/>
      <c r="GV72" s="37"/>
      <c r="GW72" s="37"/>
      <c r="GX72" s="156"/>
      <c r="GY72" s="429"/>
      <c r="GZ72" s="442"/>
      <c r="HA72" s="442"/>
      <c r="HC72" s="37">
        <v>59</v>
      </c>
      <c r="HD72" s="39" t="s">
        <v>258</v>
      </c>
      <c r="HE72" s="41">
        <v>33499702.430070594</v>
      </c>
      <c r="HF72" s="41">
        <v>-1117885</v>
      </c>
      <c r="HG72" s="41"/>
      <c r="HH72" s="25"/>
    </row>
    <row r="73" spans="1:216" ht="1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156"/>
      <c r="X73" s="156"/>
      <c r="Y73" s="156"/>
      <c r="Z73" s="25"/>
      <c r="AA73" s="25"/>
      <c r="AB73" s="25"/>
      <c r="AC73" s="156"/>
      <c r="AD73" s="156"/>
      <c r="AE73" s="25"/>
      <c r="AF73" s="25"/>
      <c r="AG73" s="25"/>
      <c r="AH73" s="25"/>
      <c r="AI73" s="25"/>
      <c r="AJ73" s="25"/>
      <c r="AK73" s="25"/>
      <c r="AL73" s="25"/>
      <c r="AM73" s="156"/>
      <c r="AN73" s="156"/>
      <c r="AO73" s="18"/>
      <c r="AP73" s="156"/>
      <c r="AQ73" s="25"/>
      <c r="AR73" s="25"/>
      <c r="AS73" s="156"/>
      <c r="AT73" s="156"/>
      <c r="AU73" s="156"/>
      <c r="AV73" s="156"/>
      <c r="AW73" s="25"/>
      <c r="AX73" s="25"/>
      <c r="AY73" s="156"/>
      <c r="AZ73" s="156"/>
      <c r="BA73" s="156"/>
      <c r="BB73" s="156"/>
      <c r="BC73" s="25"/>
      <c r="BD73" s="25"/>
      <c r="BE73" s="156"/>
      <c r="BF73" s="156"/>
      <c r="BG73" s="156"/>
      <c r="BH73" s="156"/>
      <c r="BI73" s="25"/>
      <c r="BJ73" s="25"/>
      <c r="BK73" s="156"/>
      <c r="BL73" s="156"/>
      <c r="BM73" s="156"/>
      <c r="BN73" s="156"/>
      <c r="BO73" s="25"/>
      <c r="BP73" s="25"/>
      <c r="BQ73" s="156"/>
      <c r="BR73" s="322"/>
      <c r="BS73" s="322"/>
      <c r="BT73" s="322"/>
      <c r="BU73" s="20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18"/>
      <c r="CH73" s="18"/>
      <c r="CI73" s="18"/>
      <c r="CJ73" s="18"/>
      <c r="CK73" s="25"/>
      <c r="CL73" s="25"/>
      <c r="CM73" s="18"/>
      <c r="CN73" s="18"/>
      <c r="CO73" s="18"/>
      <c r="CP73" s="18"/>
      <c r="CQ73" s="25"/>
      <c r="CR73" s="92"/>
      <c r="CS73" s="92"/>
      <c r="CT73" s="92"/>
      <c r="CU73" s="92"/>
      <c r="CV73" s="92"/>
      <c r="CW73" s="25"/>
      <c r="CX73" s="25"/>
      <c r="CY73" s="92"/>
      <c r="CZ73" s="92"/>
      <c r="DA73" s="92"/>
      <c r="DB73" s="92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37"/>
      <c r="FH73" s="37"/>
      <c r="FI73" s="25"/>
      <c r="FJ73" s="25"/>
      <c r="FK73" s="25"/>
      <c r="FL73" s="25"/>
      <c r="FM73" s="25"/>
      <c r="FN73" s="25"/>
      <c r="FO73" s="25"/>
      <c r="FP73" s="25"/>
      <c r="FQ73" s="25"/>
      <c r="FR73" s="37"/>
      <c r="FS73" s="37"/>
      <c r="FT73" s="25"/>
      <c r="FU73" s="25"/>
      <c r="FV73" s="25"/>
      <c r="FW73" s="25"/>
      <c r="FX73" s="37"/>
      <c r="FY73" s="37"/>
      <c r="FZ73" s="25"/>
      <c r="GA73" s="25"/>
      <c r="GB73" s="25"/>
      <c r="GC73" s="25"/>
      <c r="GD73" s="215"/>
      <c r="GE73" s="37"/>
      <c r="GF73" s="215"/>
      <c r="GG73" s="215"/>
      <c r="GH73" s="215"/>
      <c r="GI73" s="215"/>
      <c r="GJ73" s="215"/>
      <c r="GK73" s="215"/>
      <c r="GL73" s="215"/>
      <c r="GM73" s="215"/>
      <c r="GN73" s="215"/>
      <c r="GO73" s="215"/>
      <c r="GP73" s="65"/>
      <c r="GQ73" s="65"/>
      <c r="GR73" s="65"/>
      <c r="GS73" s="65"/>
      <c r="GT73" s="65"/>
      <c r="GU73" s="65"/>
      <c r="GV73" s="37"/>
      <c r="GW73" s="37"/>
      <c r="GX73" s="156"/>
      <c r="GY73" s="429"/>
      <c r="GZ73" s="442"/>
      <c r="HA73" s="444"/>
      <c r="HC73" s="37">
        <v>60</v>
      </c>
      <c r="HD73" s="39" t="s">
        <v>275</v>
      </c>
      <c r="HE73" s="41">
        <v>21740383.889999993</v>
      </c>
      <c r="HF73" s="41">
        <v>-725477</v>
      </c>
      <c r="HG73" s="41"/>
      <c r="HH73" s="25"/>
    </row>
    <row r="74" spans="1:256" ht="1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156"/>
      <c r="X74" s="156"/>
      <c r="Y74" s="156"/>
      <c r="Z74" s="25"/>
      <c r="AA74" s="25"/>
      <c r="AB74" s="25"/>
      <c r="AC74" s="156"/>
      <c r="AD74" s="156"/>
      <c r="AE74" s="25"/>
      <c r="AF74" s="25"/>
      <c r="AG74" s="25"/>
      <c r="AH74" s="25"/>
      <c r="AI74" s="25"/>
      <c r="AJ74" s="25"/>
      <c r="AK74" s="25"/>
      <c r="AL74" s="25"/>
      <c r="AM74" s="156"/>
      <c r="AN74" s="156"/>
      <c r="AO74" s="18"/>
      <c r="AP74" s="156"/>
      <c r="AQ74" s="25"/>
      <c r="AR74" s="25"/>
      <c r="AS74" s="156"/>
      <c r="AT74" s="156"/>
      <c r="AU74" s="156"/>
      <c r="AV74" s="156"/>
      <c r="AW74" s="25"/>
      <c r="AX74" s="25"/>
      <c r="AY74" s="156"/>
      <c r="AZ74" s="156"/>
      <c r="BA74" s="156"/>
      <c r="BB74" s="156"/>
      <c r="BC74" s="25"/>
      <c r="BD74" s="25"/>
      <c r="BE74" s="156"/>
      <c r="BF74" s="156"/>
      <c r="BG74" s="156"/>
      <c r="BH74" s="156"/>
      <c r="BI74" s="25"/>
      <c r="BJ74" s="25"/>
      <c r="BK74" s="156"/>
      <c r="BL74" s="156"/>
      <c r="BM74" s="156"/>
      <c r="BN74" s="156"/>
      <c r="BO74" s="25"/>
      <c r="BP74" s="25"/>
      <c r="BQ74" s="156"/>
      <c r="BR74" s="322"/>
      <c r="BS74" s="322"/>
      <c r="BT74" s="322"/>
      <c r="BU74" s="20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18"/>
      <c r="CN74" s="18"/>
      <c r="CO74" s="18"/>
      <c r="CP74" s="18"/>
      <c r="CQ74" s="25"/>
      <c r="CR74" s="92"/>
      <c r="CS74" s="92"/>
      <c r="CT74" s="92"/>
      <c r="CU74" s="92"/>
      <c r="CV74" s="92"/>
      <c r="CW74" s="25"/>
      <c r="CX74" s="25"/>
      <c r="CY74" s="92"/>
      <c r="CZ74" s="92"/>
      <c r="DA74" s="92"/>
      <c r="DB74" s="92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37"/>
      <c r="FH74" s="37"/>
      <c r="FI74" s="25"/>
      <c r="FJ74" s="25"/>
      <c r="FK74" s="25"/>
      <c r="FL74" s="25"/>
      <c r="FM74" s="25"/>
      <c r="FN74" s="25"/>
      <c r="FO74" s="25"/>
      <c r="FP74" s="25"/>
      <c r="FQ74" s="25"/>
      <c r="FR74" s="37"/>
      <c r="FS74" s="37"/>
      <c r="FT74" s="25"/>
      <c r="FU74" s="25"/>
      <c r="FV74" s="25"/>
      <c r="FW74" s="25"/>
      <c r="FX74" s="37"/>
      <c r="FY74" s="37"/>
      <c r="FZ74" s="25"/>
      <c r="GA74" s="25"/>
      <c r="GB74" s="25"/>
      <c r="GC74" s="25"/>
      <c r="GD74" s="215"/>
      <c r="GE74" s="37"/>
      <c r="GF74" s="215"/>
      <c r="GG74" s="215"/>
      <c r="GH74" s="215"/>
      <c r="GI74" s="25"/>
      <c r="GJ74" s="25"/>
      <c r="GK74" s="25"/>
      <c r="GL74" s="25"/>
      <c r="GM74" s="25"/>
      <c r="GN74" s="25"/>
      <c r="GO74" s="25"/>
      <c r="GP74" s="65"/>
      <c r="GQ74" s="65"/>
      <c r="GR74" s="65"/>
      <c r="GS74" s="65"/>
      <c r="GT74" s="65"/>
      <c r="GU74" s="65"/>
      <c r="GV74" s="37"/>
      <c r="GW74" s="37"/>
      <c r="GX74" s="429"/>
      <c r="GY74" s="444"/>
      <c r="GZ74" s="444"/>
      <c r="HA74" s="444"/>
      <c r="HC74" s="37">
        <v>61</v>
      </c>
      <c r="HD74" s="39" t="s">
        <v>298</v>
      </c>
      <c r="HE74" s="41">
        <v>-2.8230715543031693E-09</v>
      </c>
      <c r="HF74" s="41">
        <v>0</v>
      </c>
      <c r="HG74" s="41"/>
      <c r="HH74" s="65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156"/>
      <c r="X75" s="156"/>
      <c r="Y75" s="156"/>
      <c r="Z75" s="25"/>
      <c r="AA75" s="25"/>
      <c r="AB75" s="25"/>
      <c r="AC75" s="156"/>
      <c r="AD75" s="156"/>
      <c r="AE75" s="25"/>
      <c r="AF75" s="25"/>
      <c r="AG75" s="25"/>
      <c r="AH75" s="25"/>
      <c r="AI75" s="25"/>
      <c r="AJ75" s="25"/>
      <c r="AK75" s="25"/>
      <c r="AL75" s="25"/>
      <c r="AM75" s="156"/>
      <c r="AN75" s="156"/>
      <c r="AO75" s="18"/>
      <c r="AP75" s="156"/>
      <c r="AQ75" s="25"/>
      <c r="AR75" s="25"/>
      <c r="AS75" s="156"/>
      <c r="AT75" s="156"/>
      <c r="AU75" s="156"/>
      <c r="AV75" s="156"/>
      <c r="AW75" s="25"/>
      <c r="AX75" s="25"/>
      <c r="AY75" s="156"/>
      <c r="AZ75" s="156"/>
      <c r="BA75" s="156"/>
      <c r="BB75" s="156"/>
      <c r="BC75" s="25"/>
      <c r="BD75" s="25"/>
      <c r="BE75" s="156"/>
      <c r="BF75" s="156"/>
      <c r="BG75" s="156"/>
      <c r="BH75" s="156"/>
      <c r="BI75" s="25"/>
      <c r="BJ75" s="25"/>
      <c r="BK75" s="156"/>
      <c r="BL75" s="156"/>
      <c r="BM75" s="156"/>
      <c r="BN75" s="156"/>
      <c r="BO75" s="25"/>
      <c r="BP75" s="25"/>
      <c r="BQ75" s="156"/>
      <c r="BR75" s="322"/>
      <c r="BS75" s="322"/>
      <c r="BT75" s="322"/>
      <c r="BU75" s="20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18"/>
      <c r="CN75" s="18"/>
      <c r="CO75" s="18"/>
      <c r="CP75" s="18"/>
      <c r="CQ75" s="25"/>
      <c r="CR75" s="92"/>
      <c r="CS75" s="92"/>
      <c r="CT75" s="92"/>
      <c r="CU75" s="92"/>
      <c r="CV75" s="92"/>
      <c r="CW75" s="25"/>
      <c r="CX75" s="25"/>
      <c r="CY75" s="92"/>
      <c r="CZ75" s="92"/>
      <c r="DA75" s="92"/>
      <c r="DB75" s="92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65"/>
      <c r="FJ75" s="65"/>
      <c r="FK75" s="65"/>
      <c r="FL75" s="65"/>
      <c r="FM75" s="25"/>
      <c r="FN75" s="25"/>
      <c r="FO75" s="25"/>
      <c r="FP75" s="25"/>
      <c r="FQ75" s="25"/>
      <c r="FR75" s="37"/>
      <c r="FS75" s="37"/>
      <c r="FT75" s="25"/>
      <c r="FU75" s="25"/>
      <c r="FV75" s="25"/>
      <c r="FW75" s="25"/>
      <c r="FX75" s="37"/>
      <c r="FY75" s="37"/>
      <c r="FZ75" s="25"/>
      <c r="GA75" s="25"/>
      <c r="GB75" s="25"/>
      <c r="GC75" s="25"/>
      <c r="GD75" s="215"/>
      <c r="GE75" s="37"/>
      <c r="GF75" s="215"/>
      <c r="GG75" s="215"/>
      <c r="GH75" s="215"/>
      <c r="GI75" s="150"/>
      <c r="GJ75" s="150"/>
      <c r="GK75" s="150"/>
      <c r="GL75" s="150"/>
      <c r="GM75" s="150"/>
      <c r="GN75" s="150"/>
      <c r="GO75" s="150"/>
      <c r="GP75" s="65"/>
      <c r="GQ75" s="65"/>
      <c r="GR75" s="65"/>
      <c r="GS75" s="65"/>
      <c r="GT75" s="65"/>
      <c r="GU75" s="65"/>
      <c r="GV75" s="37"/>
      <c r="GW75" s="37"/>
      <c r="GX75" s="429"/>
      <c r="GY75" s="444"/>
      <c r="GZ75" s="444"/>
      <c r="HA75" s="444"/>
      <c r="HC75" s="37">
        <v>62</v>
      </c>
      <c r="HD75" s="39" t="s">
        <v>316</v>
      </c>
      <c r="HE75" s="41">
        <v>4614746.762500001</v>
      </c>
      <c r="HF75" s="41">
        <v>-153994</v>
      </c>
      <c r="HG75" s="41"/>
      <c r="HH75" s="6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156"/>
      <c r="X76" s="156"/>
      <c r="Y76" s="156"/>
      <c r="Z76" s="25"/>
      <c r="AA76" s="25"/>
      <c r="AB76" s="25"/>
      <c r="AC76" s="156"/>
      <c r="AD76" s="156"/>
      <c r="AE76" s="25"/>
      <c r="AF76" s="25"/>
      <c r="AG76" s="25"/>
      <c r="AH76" s="25"/>
      <c r="AI76" s="25"/>
      <c r="AJ76" s="25"/>
      <c r="AK76" s="25"/>
      <c r="AL76" s="25"/>
      <c r="AM76" s="156"/>
      <c r="AN76" s="156"/>
      <c r="AO76" s="18"/>
      <c r="AP76" s="156"/>
      <c r="AQ76" s="25"/>
      <c r="AR76" s="25"/>
      <c r="AS76" s="156"/>
      <c r="AT76" s="156"/>
      <c r="AU76" s="156"/>
      <c r="AV76" s="156"/>
      <c r="AW76" s="25"/>
      <c r="AX76" s="25"/>
      <c r="AY76" s="156"/>
      <c r="AZ76" s="156"/>
      <c r="BA76" s="156"/>
      <c r="BB76" s="156"/>
      <c r="BC76" s="25"/>
      <c r="BD76" s="25"/>
      <c r="BE76" s="156"/>
      <c r="BF76" s="156"/>
      <c r="BG76" s="156"/>
      <c r="BH76" s="156"/>
      <c r="BI76" s="25"/>
      <c r="BJ76" s="25"/>
      <c r="BK76" s="156"/>
      <c r="BL76" s="156"/>
      <c r="BM76" s="156"/>
      <c r="BN76" s="156"/>
      <c r="BO76" s="25"/>
      <c r="BP76" s="25"/>
      <c r="BQ76" s="156"/>
      <c r="BR76" s="322"/>
      <c r="BS76" s="322"/>
      <c r="BT76" s="322"/>
      <c r="BU76" s="20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18"/>
      <c r="CN76" s="18"/>
      <c r="CO76" s="18"/>
      <c r="CP76" s="18"/>
      <c r="CQ76" s="25"/>
      <c r="CR76" s="92"/>
      <c r="CS76" s="92"/>
      <c r="CT76" s="92"/>
      <c r="CU76" s="92"/>
      <c r="CV76" s="92"/>
      <c r="CW76" s="25"/>
      <c r="CX76" s="25"/>
      <c r="CY76" s="92"/>
      <c r="CZ76" s="92"/>
      <c r="DA76" s="92"/>
      <c r="DB76" s="92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65"/>
      <c r="FJ76" s="65"/>
      <c r="FK76" s="65"/>
      <c r="FL76" s="65"/>
      <c r="FM76" s="25"/>
      <c r="FN76" s="25"/>
      <c r="FO76" s="25"/>
      <c r="FP76" s="25"/>
      <c r="FQ76" s="25"/>
      <c r="FR76" s="37"/>
      <c r="FS76" s="37"/>
      <c r="FT76" s="25"/>
      <c r="FU76" s="25"/>
      <c r="FV76" s="25"/>
      <c r="FW76" s="25"/>
      <c r="FX76" s="37"/>
      <c r="FY76" s="37"/>
      <c r="FZ76" s="25"/>
      <c r="GA76" s="25"/>
      <c r="GB76" s="25"/>
      <c r="GC76" s="25"/>
      <c r="GD76" s="25"/>
      <c r="GE76" s="37"/>
      <c r="GF76" s="215"/>
      <c r="GG76" s="215"/>
      <c r="GH76" s="215"/>
      <c r="GI76" s="215"/>
      <c r="GJ76" s="215"/>
      <c r="GK76" s="215"/>
      <c r="GL76" s="215"/>
      <c r="GM76" s="215"/>
      <c r="GN76" s="215"/>
      <c r="GO76" s="215"/>
      <c r="GP76" s="65"/>
      <c r="GQ76" s="65"/>
      <c r="GR76" s="65"/>
      <c r="GS76" s="65"/>
      <c r="GT76" s="65"/>
      <c r="GU76" s="65"/>
      <c r="GV76" s="37"/>
      <c r="GW76" s="37"/>
      <c r="GX76" s="156"/>
      <c r="GY76" s="429"/>
      <c r="GZ76" s="442"/>
      <c r="HA76" s="444"/>
      <c r="HC76" s="37">
        <v>63</v>
      </c>
      <c r="HD76" s="214" t="s">
        <v>325</v>
      </c>
      <c r="HE76" s="41">
        <v>-1440473.6</v>
      </c>
      <c r="HF76" s="41">
        <v>48069</v>
      </c>
      <c r="HG76" s="41"/>
      <c r="HH76" s="65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156"/>
      <c r="X77" s="156"/>
      <c r="Y77" s="156"/>
      <c r="Z77" s="25"/>
      <c r="AA77" s="25"/>
      <c r="AB77" s="25"/>
      <c r="AC77" s="156"/>
      <c r="AD77" s="156"/>
      <c r="AE77" s="25"/>
      <c r="AF77" s="25"/>
      <c r="AG77" s="25"/>
      <c r="AH77" s="25"/>
      <c r="AI77" s="25"/>
      <c r="AJ77" s="25"/>
      <c r="AK77" s="25"/>
      <c r="AL77" s="25"/>
      <c r="AM77" s="156"/>
      <c r="AN77" s="156"/>
      <c r="AO77" s="18"/>
      <c r="AP77" s="156"/>
      <c r="AQ77" s="25"/>
      <c r="AR77" s="25"/>
      <c r="AS77" s="156"/>
      <c r="AT77" s="156"/>
      <c r="AU77" s="156"/>
      <c r="AV77" s="156"/>
      <c r="AW77" s="25"/>
      <c r="AX77" s="25"/>
      <c r="AY77" s="156"/>
      <c r="AZ77" s="156"/>
      <c r="BA77" s="156"/>
      <c r="BB77" s="156"/>
      <c r="BC77" s="25"/>
      <c r="BD77" s="25"/>
      <c r="BE77" s="156"/>
      <c r="BF77" s="156"/>
      <c r="BG77" s="156"/>
      <c r="BH77" s="156"/>
      <c r="BI77" s="25"/>
      <c r="BJ77" s="25"/>
      <c r="BK77" s="156"/>
      <c r="BL77" s="156"/>
      <c r="BM77" s="156"/>
      <c r="BN77" s="156"/>
      <c r="BO77" s="25"/>
      <c r="BP77" s="25"/>
      <c r="BQ77" s="156"/>
      <c r="BR77" s="322"/>
      <c r="BS77" s="322"/>
      <c r="BT77" s="322"/>
      <c r="BU77" s="20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18"/>
      <c r="CN77" s="18"/>
      <c r="CO77" s="18"/>
      <c r="CP77" s="18"/>
      <c r="CQ77" s="25"/>
      <c r="CR77" s="92"/>
      <c r="CS77" s="92"/>
      <c r="CT77" s="92"/>
      <c r="CU77" s="92"/>
      <c r="CV77" s="92"/>
      <c r="CW77" s="25"/>
      <c r="CX77" s="25"/>
      <c r="CY77" s="92"/>
      <c r="CZ77" s="92"/>
      <c r="DA77" s="92"/>
      <c r="DB77" s="92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65"/>
      <c r="FJ77" s="65"/>
      <c r="FK77" s="65"/>
      <c r="FL77" s="6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37"/>
      <c r="FY77" s="37"/>
      <c r="FZ77" s="25"/>
      <c r="GA77" s="25"/>
      <c r="GB77" s="25"/>
      <c r="GC77" s="25"/>
      <c r="GD77" s="25"/>
      <c r="GE77" s="37"/>
      <c r="GF77" s="215"/>
      <c r="GG77" s="215"/>
      <c r="GH77" s="215"/>
      <c r="GI77" s="215"/>
      <c r="GJ77" s="215"/>
      <c r="GK77" s="215"/>
      <c r="GL77" s="215"/>
      <c r="GM77" s="215"/>
      <c r="GN77" s="215"/>
      <c r="GO77" s="215"/>
      <c r="GP77" s="65"/>
      <c r="GQ77" s="65"/>
      <c r="GR77" s="65"/>
      <c r="GS77" s="65"/>
      <c r="GT77" s="65"/>
      <c r="GU77" s="65"/>
      <c r="GV77" s="37"/>
      <c r="GW77" s="37"/>
      <c r="GX77" s="156"/>
      <c r="GY77" s="429"/>
      <c r="GZ77" s="442"/>
      <c r="HA77" s="444"/>
      <c r="HC77" s="37">
        <v>64</v>
      </c>
      <c r="HD77" s="547" t="s">
        <v>500</v>
      </c>
      <c r="HE77" s="41">
        <v>6763253.380746877</v>
      </c>
      <c r="HF77" s="41">
        <v>-225690</v>
      </c>
      <c r="HG77" s="41"/>
      <c r="HH77" s="65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156"/>
      <c r="X78" s="156"/>
      <c r="Y78" s="156"/>
      <c r="Z78" s="25"/>
      <c r="AA78" s="25"/>
      <c r="AB78" s="25"/>
      <c r="AC78" s="156"/>
      <c r="AD78" s="156"/>
      <c r="AE78" s="25"/>
      <c r="AF78" s="25"/>
      <c r="AG78" s="25"/>
      <c r="AH78" s="25"/>
      <c r="AI78" s="25"/>
      <c r="AJ78" s="25"/>
      <c r="AK78" s="25"/>
      <c r="AL78" s="25"/>
      <c r="AM78" s="156"/>
      <c r="AN78" s="156"/>
      <c r="AO78" s="18"/>
      <c r="AP78" s="156"/>
      <c r="AQ78" s="25"/>
      <c r="AR78" s="25"/>
      <c r="AS78" s="156"/>
      <c r="AT78" s="156"/>
      <c r="AU78" s="156"/>
      <c r="AV78" s="156"/>
      <c r="AW78" s="25"/>
      <c r="AX78" s="25"/>
      <c r="AY78" s="156"/>
      <c r="AZ78" s="156"/>
      <c r="BA78" s="156"/>
      <c r="BB78" s="156"/>
      <c r="BC78" s="25"/>
      <c r="BD78" s="25"/>
      <c r="BE78" s="156"/>
      <c r="BF78" s="156"/>
      <c r="BG78" s="156"/>
      <c r="BH78" s="156"/>
      <c r="BI78" s="25"/>
      <c r="BJ78" s="25"/>
      <c r="BK78" s="156"/>
      <c r="BL78" s="156"/>
      <c r="BM78" s="156"/>
      <c r="BN78" s="156"/>
      <c r="BO78" s="25"/>
      <c r="BP78" s="25"/>
      <c r="BQ78" s="156"/>
      <c r="BR78" s="322"/>
      <c r="BS78" s="322"/>
      <c r="BT78" s="322"/>
      <c r="BU78" s="20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18"/>
      <c r="CN78" s="18"/>
      <c r="CO78" s="18"/>
      <c r="CP78" s="18"/>
      <c r="CQ78" s="25"/>
      <c r="CR78" s="92"/>
      <c r="CS78" s="92"/>
      <c r="CT78" s="92"/>
      <c r="CU78" s="92"/>
      <c r="CV78" s="92"/>
      <c r="CW78" s="25"/>
      <c r="CX78" s="25"/>
      <c r="CY78" s="92"/>
      <c r="CZ78" s="92"/>
      <c r="DA78" s="92"/>
      <c r="DB78" s="92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65"/>
      <c r="FJ78" s="65"/>
      <c r="FK78" s="65"/>
      <c r="FL78" s="6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37"/>
      <c r="FY78" s="37"/>
      <c r="FZ78" s="25"/>
      <c r="GA78" s="25"/>
      <c r="GB78" s="25"/>
      <c r="GC78" s="25"/>
      <c r="GD78" s="25"/>
      <c r="GE78" s="37"/>
      <c r="GF78" s="215"/>
      <c r="GG78" s="215"/>
      <c r="GH78" s="215"/>
      <c r="GI78" s="215"/>
      <c r="GJ78" s="215"/>
      <c r="GK78" s="215"/>
      <c r="GL78" s="215"/>
      <c r="GM78" s="215"/>
      <c r="GN78" s="215"/>
      <c r="GO78" s="215"/>
      <c r="GP78" s="65"/>
      <c r="GQ78" s="65"/>
      <c r="GR78" s="65"/>
      <c r="GS78" s="65"/>
      <c r="GT78" s="65"/>
      <c r="GU78" s="65"/>
      <c r="GV78" s="37"/>
      <c r="GW78" s="37"/>
      <c r="GX78" s="156"/>
      <c r="GY78" s="444"/>
      <c r="GZ78" s="444"/>
      <c r="HA78" s="444"/>
      <c r="HC78" s="37">
        <v>65</v>
      </c>
      <c r="HD78" s="39"/>
      <c r="HE78" s="269"/>
      <c r="HF78" s="269"/>
      <c r="HG78" s="237"/>
      <c r="HH78" s="65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5" customHeight="1" thickBo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156"/>
      <c r="X79" s="156"/>
      <c r="Y79" s="156"/>
      <c r="Z79" s="25"/>
      <c r="AA79" s="25"/>
      <c r="AB79" s="25"/>
      <c r="AC79" s="156"/>
      <c r="AD79" s="156"/>
      <c r="AE79" s="25"/>
      <c r="AF79" s="25"/>
      <c r="AG79" s="25"/>
      <c r="AH79" s="25"/>
      <c r="AI79" s="25"/>
      <c r="AJ79" s="25"/>
      <c r="AK79" s="25"/>
      <c r="AL79" s="25"/>
      <c r="AM79" s="156"/>
      <c r="AN79" s="156"/>
      <c r="AO79" s="18"/>
      <c r="AP79" s="156"/>
      <c r="AQ79" s="25"/>
      <c r="AR79" s="25"/>
      <c r="AS79" s="156"/>
      <c r="AT79" s="156"/>
      <c r="AU79" s="156"/>
      <c r="AV79" s="156"/>
      <c r="AW79" s="25"/>
      <c r="AX79" s="25"/>
      <c r="AY79" s="156"/>
      <c r="AZ79" s="156"/>
      <c r="BA79" s="156"/>
      <c r="BB79" s="156"/>
      <c r="BC79" s="25"/>
      <c r="BD79" s="25"/>
      <c r="BE79" s="156"/>
      <c r="BF79" s="156"/>
      <c r="BG79" s="156"/>
      <c r="BH79" s="156"/>
      <c r="BI79" s="25"/>
      <c r="BJ79" s="25"/>
      <c r="BK79" s="156"/>
      <c r="BL79" s="156"/>
      <c r="BM79" s="156"/>
      <c r="BN79" s="156"/>
      <c r="BO79" s="25"/>
      <c r="BP79" s="25"/>
      <c r="BQ79" s="156"/>
      <c r="BR79" s="322"/>
      <c r="BS79" s="322"/>
      <c r="BT79" s="322"/>
      <c r="BU79" s="20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18"/>
      <c r="CN79" s="18"/>
      <c r="CO79" s="18"/>
      <c r="CP79" s="18"/>
      <c r="CQ79" s="25"/>
      <c r="CR79" s="92"/>
      <c r="CS79" s="92"/>
      <c r="CT79" s="92"/>
      <c r="CU79" s="92"/>
      <c r="CV79" s="92"/>
      <c r="CW79" s="25"/>
      <c r="CX79" s="25"/>
      <c r="CY79" s="92"/>
      <c r="CZ79" s="92"/>
      <c r="DA79" s="92"/>
      <c r="DB79" s="92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65"/>
      <c r="FJ79" s="65"/>
      <c r="FK79" s="65"/>
      <c r="FL79" s="6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37"/>
      <c r="FY79" s="37"/>
      <c r="FZ79" s="25"/>
      <c r="GA79" s="25"/>
      <c r="GB79" s="25"/>
      <c r="GC79" s="25"/>
      <c r="GD79" s="25"/>
      <c r="GE79" s="37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65"/>
      <c r="GQ79" s="65"/>
      <c r="GR79" s="65"/>
      <c r="GS79" s="65"/>
      <c r="GT79" s="65"/>
      <c r="GU79" s="65"/>
      <c r="GV79" s="37"/>
      <c r="GW79" s="37"/>
      <c r="GX79" s="429"/>
      <c r="GY79" s="429"/>
      <c r="GZ79" s="429"/>
      <c r="HA79" s="429"/>
      <c r="HC79" s="37">
        <v>66</v>
      </c>
      <c r="HD79" s="25" t="s">
        <v>544</v>
      </c>
      <c r="HE79" s="452">
        <f>SUM(HE69:HE77)</f>
        <v>179392555.87331742</v>
      </c>
      <c r="HF79" s="452">
        <f>SUM(HF69:HF77)</f>
        <v>-5986330</v>
      </c>
      <c r="HG79" s="452">
        <v>173406226</v>
      </c>
      <c r="HH79" s="65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5" customHeight="1" thickTop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156"/>
      <c r="X80" s="156"/>
      <c r="Y80" s="156"/>
      <c r="Z80" s="25"/>
      <c r="AA80" s="25"/>
      <c r="AB80" s="25"/>
      <c r="AC80" s="156"/>
      <c r="AD80" s="156"/>
      <c r="AE80" s="25"/>
      <c r="AF80" s="25"/>
      <c r="AG80" s="25"/>
      <c r="AH80" s="25"/>
      <c r="AI80" s="25"/>
      <c r="AJ80" s="25"/>
      <c r="AK80" s="25"/>
      <c r="AL80" s="25"/>
      <c r="AM80" s="156"/>
      <c r="AN80" s="156"/>
      <c r="AO80" s="18"/>
      <c r="AP80" s="156"/>
      <c r="AQ80" s="25"/>
      <c r="AR80" s="25"/>
      <c r="AS80" s="156"/>
      <c r="AT80" s="156"/>
      <c r="AU80" s="156"/>
      <c r="AV80" s="156"/>
      <c r="AW80" s="25"/>
      <c r="AX80" s="25"/>
      <c r="AY80" s="156"/>
      <c r="AZ80" s="156"/>
      <c r="BA80" s="156"/>
      <c r="BB80" s="156"/>
      <c r="BC80" s="25"/>
      <c r="BD80" s="25"/>
      <c r="BE80" s="156"/>
      <c r="BF80" s="156"/>
      <c r="BG80" s="156"/>
      <c r="BH80" s="156"/>
      <c r="BI80" s="25"/>
      <c r="BJ80" s="25"/>
      <c r="BK80" s="156"/>
      <c r="BL80" s="156"/>
      <c r="BM80" s="156"/>
      <c r="BN80" s="156"/>
      <c r="BO80" s="25"/>
      <c r="BP80" s="25"/>
      <c r="BQ80" s="156"/>
      <c r="BR80" s="322"/>
      <c r="BS80" s="322"/>
      <c r="BT80" s="322"/>
      <c r="BU80" s="156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18"/>
      <c r="CN80" s="18"/>
      <c r="CO80" s="18"/>
      <c r="CP80" s="18"/>
      <c r="CQ80" s="25"/>
      <c r="CR80" s="92"/>
      <c r="CS80" s="92"/>
      <c r="CT80" s="92"/>
      <c r="CU80" s="92"/>
      <c r="CV80" s="92"/>
      <c r="CW80" s="25"/>
      <c r="CX80" s="25"/>
      <c r="CY80" s="92"/>
      <c r="CZ80" s="92"/>
      <c r="DA80" s="92"/>
      <c r="DB80" s="92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65"/>
      <c r="FJ80" s="65"/>
      <c r="FK80" s="65"/>
      <c r="FL80" s="6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37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65"/>
      <c r="GQ80" s="65"/>
      <c r="GR80" s="65"/>
      <c r="GS80" s="65"/>
      <c r="GT80" s="65"/>
      <c r="GU80" s="65"/>
      <c r="GV80" s="37"/>
      <c r="GW80" s="37"/>
      <c r="GX80" s="156"/>
      <c r="GY80" s="444"/>
      <c r="GZ80" s="429"/>
      <c r="HA80" s="444"/>
      <c r="HC80" s="37">
        <v>67</v>
      </c>
      <c r="HD80" s="25"/>
      <c r="HE80" s="269"/>
      <c r="HF80" s="456"/>
      <c r="HG80" s="237"/>
      <c r="HH80" s="65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5" customHeight="1" thickBo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156"/>
      <c r="X81" s="156"/>
      <c r="Y81" s="156"/>
      <c r="Z81" s="25"/>
      <c r="AA81" s="25"/>
      <c r="AB81" s="25"/>
      <c r="AC81" s="156"/>
      <c r="AD81" s="156"/>
      <c r="AE81" s="25"/>
      <c r="AF81" s="25"/>
      <c r="AG81" s="25"/>
      <c r="AH81" s="25"/>
      <c r="AI81" s="25"/>
      <c r="AJ81" s="25"/>
      <c r="AK81" s="25"/>
      <c r="AL81" s="25"/>
      <c r="AM81" s="156"/>
      <c r="AN81" s="156"/>
      <c r="AO81" s="18"/>
      <c r="AP81" s="156"/>
      <c r="AQ81" s="25"/>
      <c r="AR81" s="25"/>
      <c r="AS81" s="156"/>
      <c r="AT81" s="156"/>
      <c r="AU81" s="156"/>
      <c r="AV81" s="156"/>
      <c r="AW81" s="25"/>
      <c r="AX81" s="25"/>
      <c r="AY81" s="156"/>
      <c r="AZ81" s="156"/>
      <c r="BA81" s="156"/>
      <c r="BB81" s="156"/>
      <c r="BC81" s="25"/>
      <c r="BD81" s="25"/>
      <c r="BE81" s="156"/>
      <c r="BF81" s="156"/>
      <c r="BG81" s="156"/>
      <c r="BH81" s="156"/>
      <c r="BI81" s="25"/>
      <c r="BJ81" s="25"/>
      <c r="BK81" s="156"/>
      <c r="BL81" s="156"/>
      <c r="BM81" s="156"/>
      <c r="BN81" s="156"/>
      <c r="BO81" s="25"/>
      <c r="BP81" s="25"/>
      <c r="BQ81" s="156"/>
      <c r="BR81" s="322"/>
      <c r="BS81" s="322"/>
      <c r="BT81" s="322"/>
      <c r="BU81" s="156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18"/>
      <c r="CN81" s="18"/>
      <c r="CO81" s="18"/>
      <c r="CP81" s="18"/>
      <c r="CQ81" s="457"/>
      <c r="CR81" s="92"/>
      <c r="CS81" s="92"/>
      <c r="CT81" s="92"/>
      <c r="CU81" s="92"/>
      <c r="CV81" s="92"/>
      <c r="CW81" s="25"/>
      <c r="CX81" s="25"/>
      <c r="CY81" s="92"/>
      <c r="CZ81" s="92"/>
      <c r="DA81" s="92"/>
      <c r="DB81" s="92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65"/>
      <c r="FJ81" s="65"/>
      <c r="FK81" s="65"/>
      <c r="FL81" s="6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37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65"/>
      <c r="GQ81" s="65"/>
      <c r="GR81" s="65"/>
      <c r="GS81" s="65"/>
      <c r="GT81" s="65"/>
      <c r="GU81" s="65"/>
      <c r="GV81" s="37"/>
      <c r="GW81" s="37"/>
      <c r="GX81" s="156"/>
      <c r="GY81" s="429"/>
      <c r="GZ81" s="442"/>
      <c r="HA81" s="442"/>
      <c r="HC81" s="37">
        <v>68</v>
      </c>
      <c r="HD81" s="25" t="s">
        <v>545</v>
      </c>
      <c r="HE81" s="199"/>
      <c r="HF81" s="452">
        <f>+HF66+HF79</f>
        <v>-41712757</v>
      </c>
      <c r="HG81" s="199"/>
      <c r="HH81" s="458"/>
      <c r="HI81" s="12"/>
      <c r="HJ81" s="12"/>
      <c r="HK81" s="12"/>
      <c r="HL81" s="12"/>
      <c r="HM81" s="12"/>
      <c r="HN81" s="12"/>
      <c r="HO81" s="12"/>
      <c r="HP81" s="12"/>
      <c r="HQ81" s="12"/>
      <c r="HR81" s="21"/>
      <c r="HS81" s="13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21"/>
      <c r="IE81" s="13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21"/>
      <c r="IQ81" s="13"/>
      <c r="IR81" s="12"/>
      <c r="IS81" s="12"/>
      <c r="IT81" s="12"/>
      <c r="IU81" s="12"/>
      <c r="IV81" s="12"/>
    </row>
    <row r="82" spans="1:256" ht="15.75" customHeight="1" thickTop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156"/>
      <c r="X82" s="156"/>
      <c r="Y82" s="156"/>
      <c r="Z82" s="25"/>
      <c r="AA82" s="25"/>
      <c r="AB82" s="25"/>
      <c r="AC82" s="156"/>
      <c r="AD82" s="156"/>
      <c r="AE82" s="25"/>
      <c r="AF82" s="25"/>
      <c r="AG82" s="25"/>
      <c r="AH82" s="25"/>
      <c r="AI82" s="25"/>
      <c r="AJ82" s="25"/>
      <c r="AK82" s="25"/>
      <c r="AL82" s="25"/>
      <c r="AM82" s="156"/>
      <c r="AN82" s="156"/>
      <c r="AO82" s="18"/>
      <c r="AP82" s="156"/>
      <c r="AQ82" s="25"/>
      <c r="AR82" s="25"/>
      <c r="AS82" s="156"/>
      <c r="AT82" s="156"/>
      <c r="AU82" s="156"/>
      <c r="AV82" s="156"/>
      <c r="AW82" s="25"/>
      <c r="AX82" s="25"/>
      <c r="AY82" s="156"/>
      <c r="AZ82" s="156"/>
      <c r="BA82" s="156"/>
      <c r="BB82" s="156"/>
      <c r="BC82" s="25"/>
      <c r="BD82" s="25"/>
      <c r="BE82" s="156"/>
      <c r="BF82" s="156"/>
      <c r="BG82" s="156"/>
      <c r="BH82" s="156"/>
      <c r="BI82" s="25"/>
      <c r="BJ82" s="25"/>
      <c r="BK82" s="156"/>
      <c r="BL82" s="156"/>
      <c r="BM82" s="156"/>
      <c r="BN82" s="156"/>
      <c r="BO82" s="25"/>
      <c r="BP82" s="25"/>
      <c r="BQ82" s="156"/>
      <c r="BR82" s="322"/>
      <c r="BS82" s="322"/>
      <c r="BT82" s="322"/>
      <c r="BU82" s="156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18"/>
      <c r="CN82" s="18"/>
      <c r="CO82" s="18"/>
      <c r="CP82" s="18"/>
      <c r="CQ82" s="25"/>
      <c r="CR82" s="92"/>
      <c r="CS82" s="92"/>
      <c r="CT82" s="92"/>
      <c r="CU82" s="92"/>
      <c r="CV82" s="92"/>
      <c r="CW82" s="25"/>
      <c r="CX82" s="25"/>
      <c r="CY82" s="92"/>
      <c r="CZ82" s="92"/>
      <c r="DA82" s="92"/>
      <c r="DB82" s="92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65"/>
      <c r="FJ82" s="65"/>
      <c r="FK82" s="65"/>
      <c r="FL82" s="6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65"/>
      <c r="GQ82" s="65"/>
      <c r="GR82" s="65"/>
      <c r="GS82" s="65"/>
      <c r="GT82" s="65"/>
      <c r="GU82" s="65"/>
      <c r="GV82" s="37"/>
      <c r="GW82" s="37"/>
      <c r="GX82" s="156"/>
      <c r="GY82" s="444"/>
      <c r="GZ82" s="442"/>
      <c r="HA82" s="444"/>
      <c r="HB82" s="37"/>
      <c r="HC82" s="37"/>
      <c r="HD82" s="25"/>
      <c r="HE82" s="41"/>
      <c r="HF82" s="25"/>
      <c r="HG82" s="40"/>
      <c r="HH82" s="459"/>
      <c r="HI82" s="10"/>
      <c r="HJ82" s="10"/>
      <c r="HK82" s="10"/>
      <c r="HL82" s="10"/>
      <c r="HM82" s="10"/>
      <c r="HN82" s="10"/>
      <c r="HO82" s="10"/>
      <c r="HP82" s="10"/>
      <c r="HQ82" s="10"/>
      <c r="HR82" s="6"/>
      <c r="HS82" s="13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6"/>
      <c r="IE82" s="13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6"/>
      <c r="IQ82" s="13"/>
      <c r="IR82" s="10"/>
      <c r="IS82" s="10"/>
      <c r="IT82" s="10"/>
      <c r="IU82" s="10"/>
      <c r="IV82" s="10"/>
    </row>
    <row r="83" spans="1:256" ht="1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156"/>
      <c r="X83" s="156"/>
      <c r="Y83" s="156"/>
      <c r="Z83" s="25"/>
      <c r="AA83" s="25"/>
      <c r="AB83" s="25"/>
      <c r="AC83" s="156"/>
      <c r="AD83" s="156"/>
      <c r="AE83" s="25"/>
      <c r="AF83" s="25"/>
      <c r="AG83" s="25"/>
      <c r="AH83" s="25"/>
      <c r="AI83" s="25"/>
      <c r="AJ83" s="25"/>
      <c r="AK83" s="25"/>
      <c r="AL83" s="25"/>
      <c r="AM83" s="156"/>
      <c r="AN83" s="156"/>
      <c r="AO83" s="18"/>
      <c r="AP83" s="156"/>
      <c r="AQ83" s="25"/>
      <c r="AR83" s="25"/>
      <c r="AS83" s="156"/>
      <c r="AT83" s="156"/>
      <c r="AU83" s="156"/>
      <c r="AV83" s="156"/>
      <c r="AW83" s="25"/>
      <c r="AX83" s="25"/>
      <c r="AY83" s="156"/>
      <c r="AZ83" s="156"/>
      <c r="BA83" s="156"/>
      <c r="BB83" s="156"/>
      <c r="BC83" s="25"/>
      <c r="BD83" s="25"/>
      <c r="BE83" s="156"/>
      <c r="BF83" s="156"/>
      <c r="BG83" s="156"/>
      <c r="BH83" s="156"/>
      <c r="BI83" s="25"/>
      <c r="BJ83" s="25"/>
      <c r="BK83" s="156"/>
      <c r="BL83" s="156"/>
      <c r="BM83" s="156"/>
      <c r="BN83" s="156"/>
      <c r="BO83" s="25"/>
      <c r="BP83" s="25"/>
      <c r="BQ83" s="156"/>
      <c r="BR83" s="322"/>
      <c r="BS83" s="322"/>
      <c r="BT83" s="322"/>
      <c r="BU83" s="156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18"/>
      <c r="CN83" s="18"/>
      <c r="CO83" s="18"/>
      <c r="CP83" s="18"/>
      <c r="CQ83" s="25"/>
      <c r="CR83" s="92"/>
      <c r="CS83" s="92"/>
      <c r="CT83" s="92"/>
      <c r="CU83" s="92"/>
      <c r="CV83" s="92"/>
      <c r="CW83" s="25"/>
      <c r="CX83" s="25"/>
      <c r="CY83" s="92"/>
      <c r="CZ83" s="92"/>
      <c r="DA83" s="92"/>
      <c r="DB83" s="92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65"/>
      <c r="FJ83" s="65"/>
      <c r="FK83" s="65"/>
      <c r="FL83" s="6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65"/>
      <c r="GQ83" s="65"/>
      <c r="GR83" s="65"/>
      <c r="GS83" s="65"/>
      <c r="GT83" s="65"/>
      <c r="GU83" s="65"/>
      <c r="GV83" s="37"/>
      <c r="GW83" s="37"/>
      <c r="GX83" s="156"/>
      <c r="GY83" s="444"/>
      <c r="GZ83" s="442"/>
      <c r="HA83" s="444"/>
      <c r="HB83" s="25"/>
      <c r="HC83" s="25"/>
      <c r="HD83" s="39"/>
      <c r="HE83" s="41"/>
      <c r="HF83" s="25"/>
      <c r="HG83" s="25"/>
      <c r="HH83" s="33"/>
      <c r="HI83" s="10"/>
      <c r="HJ83" s="10"/>
      <c r="HK83" s="10"/>
      <c r="HL83" s="10"/>
      <c r="HM83" s="10"/>
      <c r="HN83" s="10"/>
      <c r="HO83" s="10"/>
      <c r="HP83" s="10"/>
      <c r="HQ83" s="10"/>
      <c r="HR83" s="8"/>
      <c r="HS83" s="8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8"/>
      <c r="IE83" s="8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8"/>
      <c r="IQ83" s="8"/>
      <c r="IR83" s="10"/>
      <c r="IS83" s="10"/>
      <c r="IT83" s="10"/>
      <c r="IU83" s="10"/>
      <c r="IV83" s="10"/>
    </row>
    <row r="84" spans="1:256" ht="1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156"/>
      <c r="X84" s="156"/>
      <c r="Y84" s="156"/>
      <c r="Z84" s="25"/>
      <c r="AA84" s="25"/>
      <c r="AB84" s="25"/>
      <c r="AC84" s="156"/>
      <c r="AD84" s="156"/>
      <c r="AE84" s="25"/>
      <c r="AF84" s="25"/>
      <c r="AG84" s="25"/>
      <c r="AH84" s="25"/>
      <c r="AI84" s="25"/>
      <c r="AJ84" s="25"/>
      <c r="AK84" s="25"/>
      <c r="AL84" s="25"/>
      <c r="AM84" s="156"/>
      <c r="AN84" s="156"/>
      <c r="AO84" s="18"/>
      <c r="AP84" s="156"/>
      <c r="AQ84" s="25"/>
      <c r="AR84" s="25"/>
      <c r="AS84" s="156"/>
      <c r="AT84" s="156"/>
      <c r="AU84" s="156"/>
      <c r="AV84" s="156"/>
      <c r="AW84" s="25"/>
      <c r="AX84" s="25"/>
      <c r="AY84" s="156"/>
      <c r="AZ84" s="156"/>
      <c r="BA84" s="156"/>
      <c r="BB84" s="156"/>
      <c r="BC84" s="25"/>
      <c r="BD84" s="25"/>
      <c r="BE84" s="156"/>
      <c r="BF84" s="156"/>
      <c r="BG84" s="156"/>
      <c r="BH84" s="156"/>
      <c r="BI84" s="25"/>
      <c r="BJ84" s="25"/>
      <c r="BK84" s="156"/>
      <c r="BL84" s="156"/>
      <c r="BM84" s="156"/>
      <c r="BN84" s="156"/>
      <c r="BO84" s="25"/>
      <c r="BP84" s="25"/>
      <c r="BQ84" s="156"/>
      <c r="BR84" s="322"/>
      <c r="BS84" s="322"/>
      <c r="BT84" s="322"/>
      <c r="BU84" s="156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460"/>
      <c r="CN84" s="457"/>
      <c r="CO84" s="25"/>
      <c r="CP84" s="457"/>
      <c r="CQ84" s="25"/>
      <c r="CR84" s="92"/>
      <c r="CS84" s="92"/>
      <c r="CT84" s="92"/>
      <c r="CU84" s="92"/>
      <c r="CV84" s="92"/>
      <c r="CW84" s="25"/>
      <c r="CX84" s="25"/>
      <c r="CY84" s="92"/>
      <c r="CZ84" s="92"/>
      <c r="DA84" s="92"/>
      <c r="DB84" s="92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65"/>
      <c r="FJ84" s="65"/>
      <c r="FK84" s="65"/>
      <c r="FL84" s="6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65"/>
      <c r="GQ84" s="65"/>
      <c r="GR84" s="65"/>
      <c r="GS84" s="65"/>
      <c r="GT84" s="65"/>
      <c r="GU84" s="65"/>
      <c r="GV84" s="214"/>
      <c r="GW84" s="214"/>
      <c r="GX84" s="429"/>
      <c r="GY84" s="444"/>
      <c r="GZ84" s="444"/>
      <c r="HA84" s="444"/>
      <c r="HB84" s="25"/>
      <c r="HC84" s="25"/>
      <c r="HD84" s="25"/>
      <c r="HE84" s="41"/>
      <c r="HF84" s="40"/>
      <c r="HG84" s="150"/>
      <c r="HH84" s="461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:256" ht="1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156"/>
      <c r="X85" s="156"/>
      <c r="Y85" s="156"/>
      <c r="Z85" s="25"/>
      <c r="AA85" s="25"/>
      <c r="AB85" s="25"/>
      <c r="AC85" s="156"/>
      <c r="AD85" s="156"/>
      <c r="AE85" s="25"/>
      <c r="AF85" s="25"/>
      <c r="AG85" s="25"/>
      <c r="AH85" s="25"/>
      <c r="AI85" s="25"/>
      <c r="AJ85" s="25"/>
      <c r="AK85" s="25"/>
      <c r="AL85" s="25"/>
      <c r="AM85" s="156"/>
      <c r="AN85" s="156"/>
      <c r="AO85" s="18"/>
      <c r="AP85" s="156"/>
      <c r="AQ85" s="25"/>
      <c r="AR85" s="25"/>
      <c r="AS85" s="156"/>
      <c r="AT85" s="156"/>
      <c r="AU85" s="156"/>
      <c r="AV85" s="156"/>
      <c r="AW85" s="25"/>
      <c r="AX85" s="25"/>
      <c r="AY85" s="156"/>
      <c r="AZ85" s="156"/>
      <c r="BA85" s="156"/>
      <c r="BB85" s="156"/>
      <c r="BC85" s="25"/>
      <c r="BD85" s="25"/>
      <c r="BE85" s="156"/>
      <c r="BF85" s="156"/>
      <c r="BG85" s="156"/>
      <c r="BH85" s="156"/>
      <c r="BI85" s="25"/>
      <c r="BJ85" s="25"/>
      <c r="BK85" s="156"/>
      <c r="BL85" s="156"/>
      <c r="BM85" s="156"/>
      <c r="BN85" s="156"/>
      <c r="BO85" s="25"/>
      <c r="BP85" s="25"/>
      <c r="BQ85" s="156"/>
      <c r="BR85" s="322"/>
      <c r="BS85" s="322"/>
      <c r="BT85" s="322"/>
      <c r="BU85" s="156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92"/>
      <c r="CS85" s="92"/>
      <c r="CT85" s="92"/>
      <c r="CU85" s="92"/>
      <c r="CV85" s="92"/>
      <c r="CW85" s="25"/>
      <c r="CX85" s="25"/>
      <c r="CY85" s="92"/>
      <c r="CZ85" s="92"/>
      <c r="DA85" s="92"/>
      <c r="DB85" s="92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65"/>
      <c r="FJ85" s="65"/>
      <c r="FK85" s="65"/>
      <c r="FL85" s="6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65"/>
      <c r="GQ85" s="65"/>
      <c r="GR85" s="65"/>
      <c r="GS85" s="65"/>
      <c r="GT85" s="65"/>
      <c r="GU85" s="65"/>
      <c r="GV85" s="25"/>
      <c r="GW85" s="25"/>
      <c r="GX85" s="156"/>
      <c r="GY85" s="429"/>
      <c r="GZ85" s="429"/>
      <c r="HA85" s="429"/>
      <c r="HB85" s="25"/>
      <c r="HC85" s="25"/>
      <c r="HD85" s="25"/>
      <c r="HE85" s="41"/>
      <c r="HF85" s="40"/>
      <c r="HG85" s="25"/>
      <c r="HH85" s="461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:256" ht="1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156"/>
      <c r="X86" s="156"/>
      <c r="Y86" s="156"/>
      <c r="Z86" s="25"/>
      <c r="AA86" s="25"/>
      <c r="AB86" s="25"/>
      <c r="AC86" s="156"/>
      <c r="AD86" s="156"/>
      <c r="AE86" s="25"/>
      <c r="AF86" s="25"/>
      <c r="AG86" s="156"/>
      <c r="AH86" s="156"/>
      <c r="AI86" s="156"/>
      <c r="AJ86" s="156"/>
      <c r="AK86" s="25"/>
      <c r="AL86" s="25"/>
      <c r="AM86" s="156"/>
      <c r="AN86" s="156"/>
      <c r="AO86" s="18"/>
      <c r="AP86" s="156"/>
      <c r="AQ86" s="25"/>
      <c r="AR86" s="25"/>
      <c r="AS86" s="156"/>
      <c r="AT86" s="156"/>
      <c r="AU86" s="156"/>
      <c r="AV86" s="156"/>
      <c r="AW86" s="25"/>
      <c r="AX86" s="25"/>
      <c r="AY86" s="156"/>
      <c r="AZ86" s="156"/>
      <c r="BA86" s="156"/>
      <c r="BB86" s="156"/>
      <c r="BC86" s="25"/>
      <c r="BD86" s="25"/>
      <c r="BE86" s="156"/>
      <c r="BF86" s="156"/>
      <c r="BG86" s="156"/>
      <c r="BH86" s="156"/>
      <c r="BI86" s="25"/>
      <c r="BJ86" s="25"/>
      <c r="BK86" s="156"/>
      <c r="BL86" s="156"/>
      <c r="BM86" s="156"/>
      <c r="BN86" s="156"/>
      <c r="BO86" s="25"/>
      <c r="BP86" s="25"/>
      <c r="BQ86" s="156"/>
      <c r="BR86" s="322"/>
      <c r="BS86" s="322"/>
      <c r="BT86" s="322"/>
      <c r="BU86" s="156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92"/>
      <c r="CS86" s="92"/>
      <c r="CT86" s="92"/>
      <c r="CU86" s="92"/>
      <c r="CV86" s="92"/>
      <c r="CW86" s="25"/>
      <c r="CX86" s="25"/>
      <c r="CY86" s="92"/>
      <c r="CZ86" s="92"/>
      <c r="DA86" s="92"/>
      <c r="DB86" s="92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65"/>
      <c r="FJ86" s="65"/>
      <c r="FK86" s="65"/>
      <c r="FL86" s="6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65"/>
      <c r="GQ86" s="65"/>
      <c r="GR86" s="65"/>
      <c r="GS86" s="65"/>
      <c r="GT86" s="65"/>
      <c r="GU86" s="65"/>
      <c r="GV86" s="25"/>
      <c r="GW86" s="25"/>
      <c r="GX86" s="444"/>
      <c r="GY86" s="444"/>
      <c r="GZ86" s="429"/>
      <c r="HA86" s="444"/>
      <c r="HB86" s="25"/>
      <c r="HC86" s="25"/>
      <c r="HD86" s="25"/>
      <c r="HE86" s="41"/>
      <c r="HF86" s="40"/>
      <c r="HG86" s="25"/>
      <c r="HH86" s="33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:256" ht="1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156"/>
      <c r="X87" s="156"/>
      <c r="Y87" s="156"/>
      <c r="Z87" s="25"/>
      <c r="AA87" s="25"/>
      <c r="AB87" s="25"/>
      <c r="AC87" s="156"/>
      <c r="AD87" s="156"/>
      <c r="AE87" s="25"/>
      <c r="AF87" s="25"/>
      <c r="AG87" s="156"/>
      <c r="AH87" s="156"/>
      <c r="AI87" s="156"/>
      <c r="AJ87" s="156"/>
      <c r="AK87" s="25"/>
      <c r="AL87" s="25"/>
      <c r="AM87" s="156"/>
      <c r="AN87" s="156"/>
      <c r="AO87" s="18"/>
      <c r="AP87" s="156"/>
      <c r="AQ87" s="25"/>
      <c r="AR87" s="25"/>
      <c r="AS87" s="156"/>
      <c r="AT87" s="156"/>
      <c r="AU87" s="156"/>
      <c r="AV87" s="156"/>
      <c r="AW87" s="25"/>
      <c r="AX87" s="25"/>
      <c r="AY87" s="156"/>
      <c r="AZ87" s="156"/>
      <c r="BA87" s="156"/>
      <c r="BB87" s="156"/>
      <c r="BC87" s="25"/>
      <c r="BD87" s="25"/>
      <c r="BE87" s="156"/>
      <c r="BF87" s="156"/>
      <c r="BG87" s="156"/>
      <c r="BH87" s="156"/>
      <c r="BI87" s="25"/>
      <c r="BJ87" s="25"/>
      <c r="BK87" s="156"/>
      <c r="BL87" s="156"/>
      <c r="BM87" s="156"/>
      <c r="BN87" s="156"/>
      <c r="BO87" s="25"/>
      <c r="BP87" s="25"/>
      <c r="BQ87" s="156"/>
      <c r="BR87" s="322"/>
      <c r="BS87" s="322"/>
      <c r="BT87" s="322"/>
      <c r="BU87" s="156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92"/>
      <c r="CS87" s="92"/>
      <c r="CT87" s="92"/>
      <c r="CU87" s="92"/>
      <c r="CV87" s="92"/>
      <c r="CW87" s="25"/>
      <c r="CX87" s="25"/>
      <c r="CY87" s="92"/>
      <c r="CZ87" s="92"/>
      <c r="DA87" s="92"/>
      <c r="DB87" s="92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65"/>
      <c r="FJ87" s="65"/>
      <c r="FK87" s="65"/>
      <c r="FL87" s="6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65"/>
      <c r="GQ87" s="65"/>
      <c r="GR87" s="65"/>
      <c r="GS87" s="65"/>
      <c r="GT87" s="65"/>
      <c r="GU87" s="65"/>
      <c r="GV87" s="25"/>
      <c r="GW87" s="25"/>
      <c r="GX87" s="156"/>
      <c r="GY87" s="444"/>
      <c r="GZ87" s="444"/>
      <c r="HA87" s="444"/>
      <c r="HB87" s="25"/>
      <c r="HC87" s="25"/>
      <c r="HD87" s="25"/>
      <c r="HE87" s="41"/>
      <c r="HF87" s="40"/>
      <c r="HG87" s="25"/>
      <c r="HH87" s="461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:256" ht="1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156"/>
      <c r="X88" s="156"/>
      <c r="Y88" s="156"/>
      <c r="Z88" s="25"/>
      <c r="AA88" s="25"/>
      <c r="AB88" s="25"/>
      <c r="AC88" s="156"/>
      <c r="AD88" s="156"/>
      <c r="AE88" s="25"/>
      <c r="AF88" s="25"/>
      <c r="AG88" s="156"/>
      <c r="AH88" s="156"/>
      <c r="AI88" s="156"/>
      <c r="AJ88" s="156"/>
      <c r="AK88" s="25"/>
      <c r="AL88" s="25"/>
      <c r="AM88" s="156"/>
      <c r="AN88" s="156"/>
      <c r="AO88" s="18"/>
      <c r="AP88" s="156"/>
      <c r="AQ88" s="25"/>
      <c r="AR88" s="25"/>
      <c r="AS88" s="156"/>
      <c r="AT88" s="156"/>
      <c r="AU88" s="156"/>
      <c r="AV88" s="156"/>
      <c r="AW88" s="25"/>
      <c r="AX88" s="25"/>
      <c r="AY88" s="156"/>
      <c r="AZ88" s="156"/>
      <c r="BA88" s="156"/>
      <c r="BB88" s="156"/>
      <c r="BC88" s="25"/>
      <c r="BD88" s="25"/>
      <c r="BE88" s="156"/>
      <c r="BF88" s="156"/>
      <c r="BG88" s="156"/>
      <c r="BH88" s="156"/>
      <c r="BI88" s="25"/>
      <c r="BJ88" s="25"/>
      <c r="BK88" s="156"/>
      <c r="BL88" s="156"/>
      <c r="BM88" s="156"/>
      <c r="BN88" s="156"/>
      <c r="BO88" s="25"/>
      <c r="BP88" s="25"/>
      <c r="BQ88" s="156"/>
      <c r="BR88" s="156"/>
      <c r="BS88" s="156"/>
      <c r="BT88" s="156"/>
      <c r="BU88" s="156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92"/>
      <c r="CS88" s="92"/>
      <c r="CT88" s="92"/>
      <c r="CU88" s="92"/>
      <c r="CV88" s="92"/>
      <c r="CW88" s="25"/>
      <c r="CX88" s="25"/>
      <c r="CY88" s="92"/>
      <c r="CZ88" s="92"/>
      <c r="DA88" s="92"/>
      <c r="DB88" s="92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65"/>
      <c r="FJ88" s="65"/>
      <c r="FK88" s="65"/>
      <c r="FL88" s="6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65"/>
      <c r="GQ88" s="65"/>
      <c r="GR88" s="65"/>
      <c r="GS88" s="65"/>
      <c r="GT88" s="65"/>
      <c r="GU88" s="65"/>
      <c r="GV88" s="25"/>
      <c r="GW88" s="25"/>
      <c r="GX88" s="156"/>
      <c r="GY88" s="444"/>
      <c r="GZ88" s="444"/>
      <c r="HA88" s="444"/>
      <c r="HB88" s="25"/>
      <c r="HC88" s="25"/>
      <c r="HD88" s="25"/>
      <c r="HE88" s="41"/>
      <c r="HF88" s="40"/>
      <c r="HG88" s="25"/>
      <c r="HH88" s="461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:216" ht="1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156"/>
      <c r="X89" s="156"/>
      <c r="Y89" s="156"/>
      <c r="Z89" s="25"/>
      <c r="AA89" s="25"/>
      <c r="AB89" s="25"/>
      <c r="AC89" s="156"/>
      <c r="AD89" s="156"/>
      <c r="AE89" s="25"/>
      <c r="AF89" s="25"/>
      <c r="AG89" s="156"/>
      <c r="AH89" s="156"/>
      <c r="AI89" s="156"/>
      <c r="AJ89" s="156"/>
      <c r="AK89" s="25"/>
      <c r="AL89" s="25"/>
      <c r="AM89" s="156"/>
      <c r="AN89" s="156"/>
      <c r="AO89" s="18"/>
      <c r="AP89" s="156"/>
      <c r="AQ89" s="25"/>
      <c r="AR89" s="25"/>
      <c r="AS89" s="156"/>
      <c r="AT89" s="156"/>
      <c r="AU89" s="156"/>
      <c r="AV89" s="156"/>
      <c r="AW89" s="25"/>
      <c r="AX89" s="25"/>
      <c r="AY89" s="156"/>
      <c r="AZ89" s="156"/>
      <c r="BA89" s="156"/>
      <c r="BB89" s="156"/>
      <c r="BC89" s="25"/>
      <c r="BD89" s="25"/>
      <c r="BE89" s="156"/>
      <c r="BF89" s="156"/>
      <c r="BG89" s="156"/>
      <c r="BH89" s="156"/>
      <c r="BI89" s="25"/>
      <c r="BJ89" s="25"/>
      <c r="BK89" s="156"/>
      <c r="BL89" s="156"/>
      <c r="BM89" s="156"/>
      <c r="BN89" s="156"/>
      <c r="BO89" s="25"/>
      <c r="BP89" s="25"/>
      <c r="BQ89" s="156"/>
      <c r="BR89" s="156"/>
      <c r="BS89" s="156"/>
      <c r="BT89" s="156"/>
      <c r="BU89" s="156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92"/>
      <c r="CS89" s="92"/>
      <c r="CT89" s="92"/>
      <c r="CU89" s="92"/>
      <c r="CV89" s="92"/>
      <c r="CW89" s="25"/>
      <c r="CX89" s="25"/>
      <c r="CY89" s="92"/>
      <c r="CZ89" s="92"/>
      <c r="DA89" s="92"/>
      <c r="DB89" s="92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65"/>
      <c r="FJ89" s="65"/>
      <c r="FK89" s="65"/>
      <c r="FL89" s="6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65"/>
      <c r="GQ89" s="65"/>
      <c r="GR89" s="65"/>
      <c r="GS89" s="65"/>
      <c r="GT89" s="65"/>
      <c r="GU89" s="65"/>
      <c r="GV89" s="25"/>
      <c r="GW89" s="25"/>
      <c r="GX89" s="156"/>
      <c r="GY89" s="444"/>
      <c r="GZ89" s="444"/>
      <c r="HA89" s="444"/>
      <c r="HB89" s="25"/>
      <c r="HC89" s="25"/>
      <c r="HD89" s="25"/>
      <c r="HE89" s="41"/>
      <c r="HF89" s="40"/>
      <c r="HG89" s="25"/>
      <c r="HH89" s="461"/>
    </row>
    <row r="90" spans="1:216" ht="1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156"/>
      <c r="X90" s="156"/>
      <c r="Y90" s="156"/>
      <c r="Z90" s="25"/>
      <c r="AA90" s="25"/>
      <c r="AB90" s="25"/>
      <c r="AC90" s="156"/>
      <c r="AD90" s="156"/>
      <c r="AE90" s="25"/>
      <c r="AF90" s="25"/>
      <c r="AG90" s="156"/>
      <c r="AH90" s="156"/>
      <c r="AI90" s="156"/>
      <c r="AJ90" s="156"/>
      <c r="AK90" s="25"/>
      <c r="AL90" s="25"/>
      <c r="AM90" s="156"/>
      <c r="AN90" s="156"/>
      <c r="AO90" s="18"/>
      <c r="AP90" s="156"/>
      <c r="AQ90" s="25"/>
      <c r="AR90" s="25"/>
      <c r="AS90" s="156"/>
      <c r="AT90" s="156"/>
      <c r="AU90" s="156"/>
      <c r="AV90" s="156"/>
      <c r="AW90" s="25"/>
      <c r="AX90" s="25"/>
      <c r="AY90" s="156"/>
      <c r="AZ90" s="156"/>
      <c r="BA90" s="156"/>
      <c r="BB90" s="156"/>
      <c r="BC90" s="25"/>
      <c r="BD90" s="25"/>
      <c r="BE90" s="156"/>
      <c r="BF90" s="156"/>
      <c r="BG90" s="156"/>
      <c r="BH90" s="156"/>
      <c r="BI90" s="25"/>
      <c r="BJ90" s="25"/>
      <c r="BK90" s="156"/>
      <c r="BL90" s="156"/>
      <c r="BM90" s="156"/>
      <c r="BN90" s="156"/>
      <c r="BO90" s="25"/>
      <c r="BP90" s="25"/>
      <c r="BQ90" s="156"/>
      <c r="BR90" s="156"/>
      <c r="BS90" s="156"/>
      <c r="BT90" s="156"/>
      <c r="BU90" s="156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92"/>
      <c r="CS90" s="92"/>
      <c r="CT90" s="92"/>
      <c r="CU90" s="92"/>
      <c r="CV90" s="92"/>
      <c r="CW90" s="25"/>
      <c r="CX90" s="25"/>
      <c r="CY90" s="92"/>
      <c r="CZ90" s="92"/>
      <c r="DA90" s="92"/>
      <c r="DB90" s="92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65"/>
      <c r="FJ90" s="65"/>
      <c r="FK90" s="65"/>
      <c r="FL90" s="6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65"/>
      <c r="GQ90" s="65"/>
      <c r="GR90" s="65"/>
      <c r="GS90" s="65"/>
      <c r="GT90" s="65"/>
      <c r="GU90" s="65"/>
      <c r="GV90" s="25"/>
      <c r="GW90" s="25"/>
      <c r="GX90" s="156"/>
      <c r="GY90" s="237"/>
      <c r="GZ90" s="444"/>
      <c r="HA90" s="444"/>
      <c r="HB90" s="25"/>
      <c r="HC90" s="25"/>
      <c r="HD90" s="25"/>
      <c r="HE90" s="25"/>
      <c r="HF90" s="40"/>
      <c r="HG90" s="25"/>
      <c r="HH90" s="461"/>
    </row>
    <row r="91" spans="1:216" ht="1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156"/>
      <c r="X91" s="156"/>
      <c r="Y91" s="156"/>
      <c r="Z91" s="25"/>
      <c r="AA91" s="25"/>
      <c r="AB91" s="25"/>
      <c r="AC91" s="156"/>
      <c r="AD91" s="156"/>
      <c r="AE91" s="25"/>
      <c r="AF91" s="25"/>
      <c r="AG91" s="156"/>
      <c r="AH91" s="156"/>
      <c r="AI91" s="156"/>
      <c r="AJ91" s="156"/>
      <c r="AK91" s="25"/>
      <c r="AL91" s="25"/>
      <c r="AM91" s="156"/>
      <c r="AN91" s="156"/>
      <c r="AO91" s="18"/>
      <c r="AP91" s="156"/>
      <c r="AQ91" s="25"/>
      <c r="AR91" s="25"/>
      <c r="AS91" s="156"/>
      <c r="AT91" s="156"/>
      <c r="AU91" s="156"/>
      <c r="AV91" s="156"/>
      <c r="AW91" s="25"/>
      <c r="AX91" s="25"/>
      <c r="AY91" s="156"/>
      <c r="AZ91" s="156"/>
      <c r="BA91" s="156"/>
      <c r="BB91" s="156"/>
      <c r="BC91" s="25"/>
      <c r="BD91" s="25"/>
      <c r="BE91" s="156"/>
      <c r="BF91" s="156"/>
      <c r="BG91" s="156"/>
      <c r="BH91" s="156"/>
      <c r="BI91" s="25"/>
      <c r="BJ91" s="25"/>
      <c r="BK91" s="156"/>
      <c r="BL91" s="156"/>
      <c r="BM91" s="156"/>
      <c r="BN91" s="156"/>
      <c r="BO91" s="25"/>
      <c r="BP91" s="25"/>
      <c r="BQ91" s="156"/>
      <c r="BR91" s="156"/>
      <c r="BS91" s="156"/>
      <c r="BT91" s="156"/>
      <c r="BU91" s="156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92"/>
      <c r="CS91" s="92"/>
      <c r="CT91" s="92"/>
      <c r="CU91" s="92"/>
      <c r="CV91" s="92"/>
      <c r="CW91" s="25"/>
      <c r="CX91" s="25"/>
      <c r="CY91" s="92"/>
      <c r="CZ91" s="92"/>
      <c r="DA91" s="92"/>
      <c r="DB91" s="92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65"/>
      <c r="FJ91" s="65"/>
      <c r="FK91" s="65"/>
      <c r="FL91" s="6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65"/>
      <c r="GQ91" s="65"/>
      <c r="GR91" s="65"/>
      <c r="GS91" s="65"/>
      <c r="GT91" s="65"/>
      <c r="GU91" s="65"/>
      <c r="GV91" s="25"/>
      <c r="GW91" s="25"/>
      <c r="GX91" s="156"/>
      <c r="GY91" s="237"/>
      <c r="GZ91" s="444"/>
      <c r="HA91" s="444"/>
      <c r="HB91" s="25"/>
      <c r="HC91" s="25"/>
      <c r="HD91" s="25"/>
      <c r="HE91" s="25"/>
      <c r="HF91" s="40"/>
      <c r="HG91" s="25"/>
      <c r="HH91" s="461"/>
    </row>
    <row r="92" spans="1:216" ht="1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156"/>
      <c r="X92" s="156"/>
      <c r="Y92" s="156"/>
      <c r="Z92" s="25"/>
      <c r="AA92" s="25"/>
      <c r="AB92" s="25"/>
      <c r="AC92" s="156"/>
      <c r="AD92" s="156"/>
      <c r="AE92" s="25"/>
      <c r="AF92" s="25"/>
      <c r="AG92" s="156"/>
      <c r="AH92" s="156"/>
      <c r="AI92" s="156"/>
      <c r="AJ92" s="156"/>
      <c r="AK92" s="25"/>
      <c r="AL92" s="25"/>
      <c r="AM92" s="156"/>
      <c r="AN92" s="156"/>
      <c r="AO92" s="18"/>
      <c r="AP92" s="156"/>
      <c r="AQ92" s="25"/>
      <c r="AR92" s="25"/>
      <c r="AS92" s="156"/>
      <c r="AT92" s="156"/>
      <c r="AU92" s="156"/>
      <c r="AV92" s="156"/>
      <c r="AW92" s="25"/>
      <c r="AX92" s="25"/>
      <c r="AY92" s="156"/>
      <c r="AZ92" s="156"/>
      <c r="BA92" s="156"/>
      <c r="BB92" s="156"/>
      <c r="BC92" s="25"/>
      <c r="BD92" s="25"/>
      <c r="BE92" s="156"/>
      <c r="BF92" s="156"/>
      <c r="BG92" s="156"/>
      <c r="BH92" s="156"/>
      <c r="BI92" s="25"/>
      <c r="BJ92" s="25"/>
      <c r="BK92" s="156"/>
      <c r="BL92" s="156"/>
      <c r="BM92" s="156"/>
      <c r="BN92" s="156"/>
      <c r="BO92" s="25"/>
      <c r="BP92" s="25"/>
      <c r="BQ92" s="156"/>
      <c r="BR92" s="156"/>
      <c r="BS92" s="156"/>
      <c r="BT92" s="156"/>
      <c r="BU92" s="156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92"/>
      <c r="CS92" s="92"/>
      <c r="CT92" s="92"/>
      <c r="CU92" s="92"/>
      <c r="CV92" s="92"/>
      <c r="CW92" s="25"/>
      <c r="CX92" s="25"/>
      <c r="CY92" s="92"/>
      <c r="CZ92" s="92"/>
      <c r="DA92" s="92"/>
      <c r="DB92" s="92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65"/>
      <c r="FJ92" s="65"/>
      <c r="FK92" s="65"/>
      <c r="FL92" s="6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65"/>
      <c r="GQ92" s="65"/>
      <c r="GR92" s="65"/>
      <c r="GS92" s="65"/>
      <c r="GT92" s="65"/>
      <c r="GU92" s="65"/>
      <c r="GV92" s="25"/>
      <c r="GW92" s="25"/>
      <c r="GX92" s="156"/>
      <c r="GY92" s="444"/>
      <c r="GZ92" s="444"/>
      <c r="HA92" s="444"/>
      <c r="HB92" s="25"/>
      <c r="HC92" s="25"/>
      <c r="HD92" s="41"/>
      <c r="HE92" s="25"/>
      <c r="HF92" s="40"/>
      <c r="HG92" s="25"/>
      <c r="HH92" s="461"/>
    </row>
    <row r="93" spans="1:216" ht="1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156"/>
      <c r="X93" s="156"/>
      <c r="Y93" s="156"/>
      <c r="Z93" s="25"/>
      <c r="AA93" s="25"/>
      <c r="AB93" s="25"/>
      <c r="AC93" s="156"/>
      <c r="AD93" s="156"/>
      <c r="AE93" s="25"/>
      <c r="AF93" s="25"/>
      <c r="AG93" s="156"/>
      <c r="AH93" s="156"/>
      <c r="AI93" s="156"/>
      <c r="AJ93" s="156"/>
      <c r="AK93" s="25"/>
      <c r="AL93" s="25"/>
      <c r="AM93" s="156"/>
      <c r="AN93" s="156"/>
      <c r="AO93" s="18"/>
      <c r="AP93" s="156"/>
      <c r="AQ93" s="25"/>
      <c r="AR93" s="25"/>
      <c r="AS93" s="156"/>
      <c r="AT93" s="156"/>
      <c r="AU93" s="156"/>
      <c r="AV93" s="156"/>
      <c r="AW93" s="25"/>
      <c r="AX93" s="25"/>
      <c r="AY93" s="156"/>
      <c r="AZ93" s="156"/>
      <c r="BA93" s="156"/>
      <c r="BB93" s="156"/>
      <c r="BC93" s="25"/>
      <c r="BD93" s="25"/>
      <c r="BE93" s="156"/>
      <c r="BF93" s="156"/>
      <c r="BG93" s="156"/>
      <c r="BH93" s="156"/>
      <c r="BI93" s="25"/>
      <c r="BJ93" s="25"/>
      <c r="BK93" s="156"/>
      <c r="BL93" s="156"/>
      <c r="BM93" s="156"/>
      <c r="BN93" s="156"/>
      <c r="BO93" s="25"/>
      <c r="BP93" s="25"/>
      <c r="BQ93" s="156"/>
      <c r="BR93" s="156"/>
      <c r="BS93" s="156"/>
      <c r="BT93" s="156"/>
      <c r="BU93" s="156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92"/>
      <c r="CS93" s="92"/>
      <c r="CT93" s="92"/>
      <c r="CU93" s="92"/>
      <c r="CV93" s="92"/>
      <c r="CW93" s="25"/>
      <c r="CX93" s="25"/>
      <c r="CY93" s="92"/>
      <c r="CZ93" s="92"/>
      <c r="DA93" s="92"/>
      <c r="DB93" s="92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65"/>
      <c r="FJ93" s="65"/>
      <c r="FK93" s="65"/>
      <c r="FL93" s="6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65"/>
      <c r="GQ93" s="65"/>
      <c r="GR93" s="65"/>
      <c r="GS93" s="65"/>
      <c r="GT93" s="65"/>
      <c r="GU93" s="65"/>
      <c r="GV93" s="25"/>
      <c r="GW93" s="25"/>
      <c r="GX93" s="156"/>
      <c r="GY93" s="444"/>
      <c r="GZ93" s="444"/>
      <c r="HA93" s="444"/>
      <c r="HB93" s="25"/>
      <c r="HC93" s="25"/>
      <c r="HD93" s="25"/>
      <c r="HE93" s="25"/>
      <c r="HF93" s="25"/>
      <c r="HG93" s="25"/>
      <c r="HH93" s="461"/>
    </row>
    <row r="94" spans="1:216" ht="1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156"/>
      <c r="X94" s="156"/>
      <c r="Y94" s="156"/>
      <c r="Z94" s="25"/>
      <c r="AA94" s="25"/>
      <c r="AB94" s="25"/>
      <c r="AC94" s="156"/>
      <c r="AD94" s="156"/>
      <c r="AE94" s="25"/>
      <c r="AF94" s="25"/>
      <c r="AG94" s="156"/>
      <c r="AH94" s="156"/>
      <c r="AI94" s="156"/>
      <c r="AJ94" s="156"/>
      <c r="AK94" s="25"/>
      <c r="AL94" s="25"/>
      <c r="AM94" s="156"/>
      <c r="AN94" s="156"/>
      <c r="AO94" s="18"/>
      <c r="AP94" s="156"/>
      <c r="AQ94" s="25"/>
      <c r="AR94" s="25"/>
      <c r="AS94" s="156"/>
      <c r="AT94" s="156"/>
      <c r="AU94" s="156"/>
      <c r="AV94" s="156"/>
      <c r="AW94" s="25"/>
      <c r="AX94" s="25"/>
      <c r="AY94" s="156"/>
      <c r="AZ94" s="156"/>
      <c r="BA94" s="156"/>
      <c r="BB94" s="156"/>
      <c r="BC94" s="25"/>
      <c r="BD94" s="25"/>
      <c r="BE94" s="156"/>
      <c r="BF94" s="156"/>
      <c r="BG94" s="156"/>
      <c r="BH94" s="156"/>
      <c r="BI94" s="25"/>
      <c r="BJ94" s="25"/>
      <c r="BK94" s="156"/>
      <c r="BL94" s="156"/>
      <c r="BM94" s="156"/>
      <c r="BN94" s="156"/>
      <c r="BO94" s="25"/>
      <c r="BP94" s="25"/>
      <c r="BQ94" s="156"/>
      <c r="BR94" s="156"/>
      <c r="BS94" s="156"/>
      <c r="BT94" s="156"/>
      <c r="BU94" s="156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92"/>
      <c r="CS94" s="92"/>
      <c r="CT94" s="92"/>
      <c r="CU94" s="92"/>
      <c r="CV94" s="92"/>
      <c r="CW94" s="25"/>
      <c r="CX94" s="25"/>
      <c r="CY94" s="92"/>
      <c r="CZ94" s="92"/>
      <c r="DA94" s="92"/>
      <c r="DB94" s="92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65"/>
      <c r="FJ94" s="65"/>
      <c r="FK94" s="65"/>
      <c r="FL94" s="6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65"/>
      <c r="GQ94" s="65"/>
      <c r="GR94" s="65"/>
      <c r="GS94" s="65"/>
      <c r="GT94" s="65"/>
      <c r="GU94" s="65"/>
      <c r="GV94" s="25"/>
      <c r="GW94" s="25"/>
      <c r="GX94" s="156"/>
      <c r="GY94" s="444"/>
      <c r="GZ94" s="444"/>
      <c r="HA94" s="444"/>
      <c r="HB94" s="25"/>
      <c r="HC94" s="25"/>
      <c r="HD94" s="25"/>
      <c r="HE94" s="25"/>
      <c r="HF94" s="25"/>
      <c r="HG94" s="25"/>
      <c r="HH94" s="458"/>
    </row>
    <row r="95" spans="1:216" ht="1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156"/>
      <c r="X95" s="156"/>
      <c r="Y95" s="156"/>
      <c r="Z95" s="25"/>
      <c r="AA95" s="25"/>
      <c r="AB95" s="25"/>
      <c r="AC95" s="156"/>
      <c r="AD95" s="156"/>
      <c r="AE95" s="25"/>
      <c r="AF95" s="25"/>
      <c r="AG95" s="156"/>
      <c r="AH95" s="156"/>
      <c r="AI95" s="156"/>
      <c r="AJ95" s="156"/>
      <c r="AK95" s="25"/>
      <c r="AL95" s="25"/>
      <c r="AM95" s="156"/>
      <c r="AN95" s="156"/>
      <c r="AO95" s="18"/>
      <c r="AP95" s="156"/>
      <c r="AQ95" s="25"/>
      <c r="AR95" s="25"/>
      <c r="AS95" s="156"/>
      <c r="AT95" s="156"/>
      <c r="AU95" s="156"/>
      <c r="AV95" s="156"/>
      <c r="AW95" s="25"/>
      <c r="AX95" s="25"/>
      <c r="AY95" s="156"/>
      <c r="AZ95" s="156"/>
      <c r="BA95" s="156"/>
      <c r="BB95" s="156"/>
      <c r="BC95" s="25"/>
      <c r="BD95" s="25"/>
      <c r="BE95" s="156"/>
      <c r="BF95" s="156"/>
      <c r="BG95" s="156"/>
      <c r="BH95" s="156"/>
      <c r="BI95" s="25"/>
      <c r="BJ95" s="25"/>
      <c r="BK95" s="156"/>
      <c r="BL95" s="156"/>
      <c r="BM95" s="156"/>
      <c r="BN95" s="156"/>
      <c r="BO95" s="25"/>
      <c r="BP95" s="25"/>
      <c r="BQ95" s="156"/>
      <c r="BR95" s="156"/>
      <c r="BS95" s="156"/>
      <c r="BT95" s="156"/>
      <c r="BU95" s="156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92"/>
      <c r="CS95" s="92"/>
      <c r="CT95" s="92"/>
      <c r="CU95" s="92"/>
      <c r="CV95" s="92"/>
      <c r="CW95" s="25"/>
      <c r="CX95" s="25"/>
      <c r="CY95" s="92"/>
      <c r="CZ95" s="92"/>
      <c r="DA95" s="92"/>
      <c r="DB95" s="92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65"/>
      <c r="FJ95" s="65"/>
      <c r="FK95" s="65"/>
      <c r="FL95" s="6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65"/>
      <c r="GQ95" s="65"/>
      <c r="GR95" s="65"/>
      <c r="GS95" s="65"/>
      <c r="GT95" s="65"/>
      <c r="GU95" s="65"/>
      <c r="GV95" s="25"/>
      <c r="GW95" s="25"/>
      <c r="GX95" s="429"/>
      <c r="GY95" s="444"/>
      <c r="GZ95" s="444"/>
      <c r="HA95" s="444"/>
      <c r="HB95" s="25"/>
      <c r="HC95" s="25"/>
      <c r="HD95" s="25"/>
      <c r="HE95" s="25"/>
      <c r="HF95" s="25"/>
      <c r="HG95" s="25"/>
      <c r="HH95" s="458"/>
    </row>
    <row r="96" spans="1:216" ht="1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156"/>
      <c r="X96" s="156"/>
      <c r="Y96" s="156"/>
      <c r="Z96" s="25"/>
      <c r="AA96" s="25"/>
      <c r="AB96" s="25"/>
      <c r="AC96" s="156"/>
      <c r="AD96" s="156"/>
      <c r="AE96" s="25"/>
      <c r="AF96" s="25"/>
      <c r="AG96" s="156"/>
      <c r="AH96" s="156"/>
      <c r="AI96" s="156"/>
      <c r="AJ96" s="156"/>
      <c r="AK96" s="25"/>
      <c r="AL96" s="25"/>
      <c r="AM96" s="156"/>
      <c r="AN96" s="156"/>
      <c r="AO96" s="18"/>
      <c r="AP96" s="156"/>
      <c r="AQ96" s="25"/>
      <c r="AR96" s="25"/>
      <c r="AS96" s="156"/>
      <c r="AT96" s="156"/>
      <c r="AU96" s="156"/>
      <c r="AV96" s="156"/>
      <c r="AW96" s="25"/>
      <c r="AX96" s="25"/>
      <c r="AY96" s="156"/>
      <c r="AZ96" s="156"/>
      <c r="BA96" s="156"/>
      <c r="BB96" s="156"/>
      <c r="BC96" s="25"/>
      <c r="BD96" s="25"/>
      <c r="BE96" s="156"/>
      <c r="BF96" s="156"/>
      <c r="BG96" s="156"/>
      <c r="BH96" s="156"/>
      <c r="BI96" s="25"/>
      <c r="BJ96" s="25"/>
      <c r="BK96" s="156"/>
      <c r="BL96" s="156"/>
      <c r="BM96" s="156"/>
      <c r="BN96" s="156"/>
      <c r="BO96" s="25"/>
      <c r="BP96" s="25"/>
      <c r="BQ96" s="156"/>
      <c r="BR96" s="156"/>
      <c r="BS96" s="156"/>
      <c r="BT96" s="156"/>
      <c r="BU96" s="156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92"/>
      <c r="CS96" s="92"/>
      <c r="CT96" s="92"/>
      <c r="CU96" s="92"/>
      <c r="CV96" s="92"/>
      <c r="CW96" s="25"/>
      <c r="CX96" s="25"/>
      <c r="CY96" s="92"/>
      <c r="CZ96" s="92"/>
      <c r="DA96" s="92"/>
      <c r="DB96" s="92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65"/>
      <c r="FJ96" s="65"/>
      <c r="FK96" s="65"/>
      <c r="FL96" s="6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65"/>
      <c r="GQ96" s="65"/>
      <c r="GR96" s="65"/>
      <c r="GS96" s="65"/>
      <c r="GT96" s="65"/>
      <c r="GU96" s="65"/>
      <c r="GV96" s="25"/>
      <c r="GW96" s="25"/>
      <c r="GX96" s="156"/>
      <c r="GY96" s="444"/>
      <c r="GZ96" s="429"/>
      <c r="HA96" s="444"/>
      <c r="HB96" s="25"/>
      <c r="HC96" s="25"/>
      <c r="HD96" s="25"/>
      <c r="HE96" s="25"/>
      <c r="HF96" s="25"/>
      <c r="HG96" s="25"/>
      <c r="HH96" s="461"/>
    </row>
    <row r="97" spans="1:216" ht="1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156"/>
      <c r="X97" s="156"/>
      <c r="Y97" s="156"/>
      <c r="Z97" s="25"/>
      <c r="AA97" s="25"/>
      <c r="AB97" s="25"/>
      <c r="AC97" s="156"/>
      <c r="AD97" s="156"/>
      <c r="AE97" s="25"/>
      <c r="AF97" s="25"/>
      <c r="AG97" s="156"/>
      <c r="AH97" s="156"/>
      <c r="AI97" s="156"/>
      <c r="AJ97" s="156"/>
      <c r="AK97" s="25"/>
      <c r="AL97" s="25"/>
      <c r="AM97" s="156"/>
      <c r="AN97" s="156"/>
      <c r="AO97" s="18"/>
      <c r="AP97" s="156"/>
      <c r="AQ97" s="25"/>
      <c r="AR97" s="25"/>
      <c r="AS97" s="156"/>
      <c r="AT97" s="156"/>
      <c r="AU97" s="156"/>
      <c r="AV97" s="156"/>
      <c r="AW97" s="25"/>
      <c r="AX97" s="25"/>
      <c r="AY97" s="156"/>
      <c r="AZ97" s="156"/>
      <c r="BA97" s="156"/>
      <c r="BB97" s="156"/>
      <c r="BC97" s="25"/>
      <c r="BD97" s="25"/>
      <c r="BE97" s="156"/>
      <c r="BF97" s="156"/>
      <c r="BG97" s="156"/>
      <c r="BH97" s="156"/>
      <c r="BI97" s="25"/>
      <c r="BJ97" s="25"/>
      <c r="BK97" s="156"/>
      <c r="BL97" s="156"/>
      <c r="BM97" s="156"/>
      <c r="BN97" s="156"/>
      <c r="BO97" s="25"/>
      <c r="BP97" s="25"/>
      <c r="BQ97" s="156"/>
      <c r="BR97" s="156"/>
      <c r="BS97" s="156"/>
      <c r="BT97" s="156"/>
      <c r="BU97" s="156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92"/>
      <c r="CS97" s="92"/>
      <c r="CT97" s="92"/>
      <c r="CU97" s="92"/>
      <c r="CV97" s="92"/>
      <c r="CW97" s="25"/>
      <c r="CX97" s="25"/>
      <c r="CY97" s="92"/>
      <c r="CZ97" s="92"/>
      <c r="DA97" s="92"/>
      <c r="DB97" s="92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65"/>
      <c r="FJ97" s="65"/>
      <c r="FK97" s="65"/>
      <c r="FL97" s="6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65"/>
      <c r="GQ97" s="65"/>
      <c r="GR97" s="65"/>
      <c r="GS97" s="65"/>
      <c r="GT97" s="65"/>
      <c r="GU97" s="65"/>
      <c r="GV97" s="25"/>
      <c r="GW97" s="25"/>
      <c r="GX97" s="156"/>
      <c r="GY97" s="455"/>
      <c r="GZ97" s="455"/>
      <c r="HA97" s="455"/>
      <c r="HB97" s="25"/>
      <c r="HC97" s="25"/>
      <c r="HD97" s="25"/>
      <c r="HE97" s="25"/>
      <c r="HF97" s="25"/>
      <c r="HG97" s="25"/>
      <c r="HH97" s="461"/>
    </row>
    <row r="98" spans="29:216" ht="15" customHeight="1">
      <c r="AC98" s="8"/>
      <c r="AD98" s="8"/>
      <c r="AG98" s="8"/>
      <c r="AH98" s="8"/>
      <c r="AI98" s="8"/>
      <c r="AJ98" s="8"/>
      <c r="AM98" s="8"/>
      <c r="AN98" s="8"/>
      <c r="AO98" s="9"/>
      <c r="AP98" s="8"/>
      <c r="AS98" s="8"/>
      <c r="AT98" s="8"/>
      <c r="AU98" s="8"/>
      <c r="AV98" s="8"/>
      <c r="AY98" s="8"/>
      <c r="AZ98" s="8"/>
      <c r="BA98" s="8"/>
      <c r="BB98" s="8"/>
      <c r="BE98" s="8"/>
      <c r="BF98" s="8"/>
      <c r="BG98" s="8"/>
      <c r="BH98" s="8"/>
      <c r="BK98" s="8"/>
      <c r="BL98" s="8"/>
      <c r="BM98" s="8"/>
      <c r="BN98" s="8"/>
      <c r="BQ98" s="8"/>
      <c r="BR98" s="8"/>
      <c r="BS98" s="8"/>
      <c r="BT98" s="8"/>
      <c r="BU98" s="8"/>
      <c r="FI98" s="17"/>
      <c r="FJ98" s="17"/>
      <c r="FK98" s="17"/>
      <c r="FL98" s="17"/>
      <c r="GP98" s="17"/>
      <c r="GQ98" s="17"/>
      <c r="GR98" s="17"/>
      <c r="GS98" s="17"/>
      <c r="GT98" s="17"/>
      <c r="GU98" s="17"/>
      <c r="GX98" s="19"/>
      <c r="GY98" s="19"/>
      <c r="GZ98" s="19"/>
      <c r="HA98" s="19"/>
      <c r="HH98" s="22"/>
    </row>
    <row r="99" spans="29:216" ht="15" customHeight="1">
      <c r="AC99" s="8"/>
      <c r="AD99" s="8"/>
      <c r="AG99" s="8"/>
      <c r="AH99" s="8"/>
      <c r="AI99" s="8"/>
      <c r="AJ99" s="8"/>
      <c r="AM99" s="8"/>
      <c r="AN99" s="8"/>
      <c r="AO99" s="9"/>
      <c r="AP99" s="8"/>
      <c r="AS99" s="8"/>
      <c r="AT99" s="8"/>
      <c r="AU99" s="8"/>
      <c r="AV99" s="8"/>
      <c r="AY99" s="8"/>
      <c r="AZ99" s="8"/>
      <c r="BA99" s="8"/>
      <c r="BB99" s="8"/>
      <c r="BE99" s="8"/>
      <c r="BF99" s="8"/>
      <c r="BG99" s="8"/>
      <c r="BH99" s="8"/>
      <c r="BK99" s="8"/>
      <c r="BL99" s="8"/>
      <c r="BM99" s="8"/>
      <c r="BN99" s="8"/>
      <c r="BQ99" s="8"/>
      <c r="BR99" s="8"/>
      <c r="BS99" s="8"/>
      <c r="BT99" s="8"/>
      <c r="BU99" s="8"/>
      <c r="FI99" s="17"/>
      <c r="FJ99" s="17"/>
      <c r="FK99" s="17"/>
      <c r="FL99" s="17"/>
      <c r="GP99" s="17"/>
      <c r="GQ99" s="17"/>
      <c r="GR99" s="17"/>
      <c r="GS99" s="17"/>
      <c r="GT99" s="17"/>
      <c r="GU99" s="17"/>
      <c r="GX99" s="17"/>
      <c r="GY99" s="17"/>
      <c r="GZ99" s="17"/>
      <c r="HA99" s="17"/>
      <c r="HH99" s="21"/>
    </row>
    <row r="100" spans="29:216" ht="15" customHeight="1">
      <c r="AC100" s="8"/>
      <c r="AD100" s="8"/>
      <c r="AG100" s="8"/>
      <c r="AH100" s="8"/>
      <c r="AI100" s="8"/>
      <c r="AJ100" s="8"/>
      <c r="AM100" s="8"/>
      <c r="AN100" s="8"/>
      <c r="AO100" s="9"/>
      <c r="AP100" s="8"/>
      <c r="AS100" s="8"/>
      <c r="AT100" s="8"/>
      <c r="AU100" s="8"/>
      <c r="AV100" s="8"/>
      <c r="AY100" s="8"/>
      <c r="AZ100" s="8"/>
      <c r="BA100" s="8"/>
      <c r="BB100" s="8"/>
      <c r="BE100" s="8"/>
      <c r="BF100" s="8"/>
      <c r="BG100" s="8"/>
      <c r="BH100" s="8"/>
      <c r="BK100" s="8"/>
      <c r="BL100" s="8"/>
      <c r="BM100" s="8"/>
      <c r="BN100" s="8"/>
      <c r="BQ100" s="8"/>
      <c r="BR100" s="8"/>
      <c r="BS100" s="8"/>
      <c r="BT100" s="8"/>
      <c r="BU100" s="8"/>
      <c r="FI100" s="17"/>
      <c r="FJ100" s="17"/>
      <c r="FK100" s="17"/>
      <c r="FL100" s="17"/>
      <c r="GP100" s="17"/>
      <c r="GQ100" s="17"/>
      <c r="GR100" s="17"/>
      <c r="GS100" s="17"/>
      <c r="GT100" s="17"/>
      <c r="GU100" s="17"/>
      <c r="GX100" s="17"/>
      <c r="GY100" s="17"/>
      <c r="GZ100" s="17"/>
      <c r="HA100" s="17"/>
      <c r="HH100" s="6"/>
    </row>
    <row r="101" spans="29:216" ht="15" customHeight="1">
      <c r="AC101" s="8"/>
      <c r="AD101" s="8"/>
      <c r="AG101" s="8"/>
      <c r="AH101" s="8"/>
      <c r="AI101" s="8"/>
      <c r="AJ101" s="8"/>
      <c r="AM101" s="8"/>
      <c r="AN101" s="8"/>
      <c r="AO101" s="9"/>
      <c r="AP101" s="8"/>
      <c r="AS101" s="8"/>
      <c r="AT101" s="8"/>
      <c r="AU101" s="8"/>
      <c r="AV101" s="8"/>
      <c r="AY101" s="8"/>
      <c r="AZ101" s="8"/>
      <c r="BA101" s="8"/>
      <c r="BB101" s="8"/>
      <c r="BE101" s="8"/>
      <c r="BF101" s="8"/>
      <c r="BG101" s="8"/>
      <c r="BH101" s="8"/>
      <c r="BK101" s="8"/>
      <c r="BL101" s="8"/>
      <c r="BM101" s="8"/>
      <c r="BN101" s="8"/>
      <c r="BQ101" s="8"/>
      <c r="BR101" s="8"/>
      <c r="BS101" s="8"/>
      <c r="BT101" s="8"/>
      <c r="BU101" s="8"/>
      <c r="FI101" s="17"/>
      <c r="FJ101" s="17"/>
      <c r="FK101" s="17"/>
      <c r="FL101" s="17"/>
      <c r="GP101" s="17"/>
      <c r="GQ101" s="17"/>
      <c r="GR101" s="17"/>
      <c r="GS101" s="17"/>
      <c r="GT101" s="17"/>
      <c r="GU101" s="17"/>
      <c r="GX101" s="17"/>
      <c r="GY101" s="17"/>
      <c r="GZ101" s="17"/>
      <c r="HA101" s="17"/>
      <c r="HH101" s="22"/>
    </row>
    <row r="102" spans="29:216" ht="15" customHeight="1">
      <c r="AC102" s="8"/>
      <c r="AD102" s="8"/>
      <c r="AG102" s="8"/>
      <c r="AH102" s="8"/>
      <c r="AI102" s="8"/>
      <c r="AJ102" s="8"/>
      <c r="AM102" s="8"/>
      <c r="AN102" s="8"/>
      <c r="AO102" s="9"/>
      <c r="AP102" s="8"/>
      <c r="AS102" s="8"/>
      <c r="AT102" s="8"/>
      <c r="AU102" s="8"/>
      <c r="AV102" s="8"/>
      <c r="AY102" s="8"/>
      <c r="AZ102" s="8"/>
      <c r="BA102" s="8"/>
      <c r="BB102" s="8"/>
      <c r="BE102" s="8"/>
      <c r="BF102" s="8"/>
      <c r="BG102" s="8"/>
      <c r="BH102" s="8"/>
      <c r="BK102" s="8"/>
      <c r="BL102" s="8"/>
      <c r="BM102" s="8"/>
      <c r="BN102" s="8"/>
      <c r="BQ102" s="8"/>
      <c r="BR102" s="8"/>
      <c r="BS102" s="8"/>
      <c r="BT102" s="8"/>
      <c r="BU102" s="8"/>
      <c r="FI102" s="17"/>
      <c r="FJ102" s="17"/>
      <c r="FK102" s="17"/>
      <c r="FL102" s="17"/>
      <c r="GP102" s="17"/>
      <c r="GQ102" s="17"/>
      <c r="GR102" s="17"/>
      <c r="GS102" s="17"/>
      <c r="GT102" s="17"/>
      <c r="GU102" s="17"/>
      <c r="GX102" s="17"/>
      <c r="GY102" s="17"/>
      <c r="GZ102" s="17"/>
      <c r="HA102" s="17"/>
      <c r="HH102" s="22"/>
    </row>
    <row r="103" spans="29:216" ht="15" customHeight="1">
      <c r="AC103" s="8"/>
      <c r="AD103" s="8"/>
      <c r="AG103" s="8"/>
      <c r="AH103" s="8"/>
      <c r="AI103" s="8"/>
      <c r="AJ103" s="8"/>
      <c r="AM103" s="8"/>
      <c r="AN103" s="8"/>
      <c r="AO103" s="9"/>
      <c r="AP103" s="8"/>
      <c r="AS103" s="8"/>
      <c r="AT103" s="8"/>
      <c r="AU103" s="8"/>
      <c r="AV103" s="8"/>
      <c r="AY103" s="8"/>
      <c r="AZ103" s="8"/>
      <c r="BA103" s="8"/>
      <c r="BB103" s="8"/>
      <c r="BE103" s="8"/>
      <c r="BF103" s="8"/>
      <c r="BG103" s="8"/>
      <c r="BH103" s="8"/>
      <c r="BK103" s="8"/>
      <c r="BL103" s="8"/>
      <c r="BM103" s="8"/>
      <c r="BN103" s="8"/>
      <c r="BQ103" s="8"/>
      <c r="BR103" s="8"/>
      <c r="BS103" s="8"/>
      <c r="BT103" s="8"/>
      <c r="BU103" s="8"/>
      <c r="FI103" s="17"/>
      <c r="FJ103" s="17"/>
      <c r="FK103" s="17"/>
      <c r="FL103" s="17"/>
      <c r="GP103" s="17"/>
      <c r="GQ103" s="17"/>
      <c r="GR103" s="17"/>
      <c r="GS103" s="17"/>
      <c r="GT103" s="17"/>
      <c r="GU103" s="17"/>
      <c r="GX103" s="17"/>
      <c r="GY103" s="17"/>
      <c r="GZ103" s="17"/>
      <c r="HA103" s="17"/>
      <c r="HH103" s="22"/>
    </row>
    <row r="104" spans="29:216" ht="15" customHeight="1">
      <c r="AC104" s="8"/>
      <c r="AD104" s="8"/>
      <c r="AG104" s="8"/>
      <c r="AH104" s="8"/>
      <c r="AI104" s="8"/>
      <c r="AJ104" s="8"/>
      <c r="AM104" s="8"/>
      <c r="AN104" s="8"/>
      <c r="AO104" s="9"/>
      <c r="AP104" s="8"/>
      <c r="AS104" s="8"/>
      <c r="AT104" s="8"/>
      <c r="AU104" s="8"/>
      <c r="AV104" s="8"/>
      <c r="AY104" s="8"/>
      <c r="AZ104" s="8"/>
      <c r="BA104" s="8"/>
      <c r="BB104" s="8"/>
      <c r="BE104" s="8"/>
      <c r="BF104" s="8"/>
      <c r="BG104" s="8"/>
      <c r="BH104" s="8"/>
      <c r="BK104" s="8"/>
      <c r="BL104" s="8"/>
      <c r="BM104" s="8"/>
      <c r="BN104" s="8"/>
      <c r="BQ104" s="8"/>
      <c r="BR104" s="8"/>
      <c r="BS104" s="8"/>
      <c r="BT104" s="8"/>
      <c r="BU104" s="8"/>
      <c r="FI104" s="17"/>
      <c r="FJ104" s="17"/>
      <c r="FK104" s="17"/>
      <c r="FL104" s="17"/>
      <c r="GP104" s="17"/>
      <c r="GQ104" s="17"/>
      <c r="GR104" s="17"/>
      <c r="GS104" s="17"/>
      <c r="GT104" s="17"/>
      <c r="GU104" s="17"/>
      <c r="GX104" s="17"/>
      <c r="GY104" s="17"/>
      <c r="GZ104" s="17"/>
      <c r="HA104" s="17"/>
      <c r="HH104" s="22"/>
    </row>
    <row r="105" spans="29:216" ht="15" customHeight="1">
      <c r="AC105" s="8"/>
      <c r="AD105" s="8"/>
      <c r="AG105" s="8"/>
      <c r="AH105" s="8"/>
      <c r="AI105" s="8"/>
      <c r="AJ105" s="8"/>
      <c r="AM105" s="8"/>
      <c r="AN105" s="8"/>
      <c r="AO105" s="9"/>
      <c r="AP105" s="8"/>
      <c r="AS105" s="8"/>
      <c r="AT105" s="8"/>
      <c r="AU105" s="8"/>
      <c r="AV105" s="8"/>
      <c r="AY105" s="8"/>
      <c r="AZ105" s="8"/>
      <c r="BA105" s="8"/>
      <c r="BB105" s="8"/>
      <c r="BE105" s="8"/>
      <c r="BF105" s="8"/>
      <c r="BG105" s="8"/>
      <c r="BH105" s="8"/>
      <c r="BK105" s="8"/>
      <c r="BL105" s="8"/>
      <c r="BM105" s="8"/>
      <c r="BN105" s="8"/>
      <c r="BQ105" s="8"/>
      <c r="BR105" s="8"/>
      <c r="BS105" s="8"/>
      <c r="BT105" s="8"/>
      <c r="BU105" s="8"/>
      <c r="FI105" s="17"/>
      <c r="FJ105" s="17"/>
      <c r="FK105" s="17"/>
      <c r="FL105" s="17"/>
      <c r="GP105" s="17"/>
      <c r="GQ105" s="17"/>
      <c r="GR105" s="17"/>
      <c r="GS105" s="17"/>
      <c r="GT105" s="17"/>
      <c r="GU105" s="17"/>
      <c r="GX105" s="17"/>
      <c r="GY105" s="17"/>
      <c r="GZ105" s="17"/>
      <c r="HA105" s="17"/>
      <c r="HH105" s="22"/>
    </row>
    <row r="106" spans="29:216" ht="15" customHeight="1">
      <c r="AC106" s="8"/>
      <c r="AD106" s="8"/>
      <c r="AG106" s="8"/>
      <c r="AH106" s="8"/>
      <c r="AI106" s="8"/>
      <c r="AJ106" s="8"/>
      <c r="AM106" s="8"/>
      <c r="AN106" s="8"/>
      <c r="AP106" s="8"/>
      <c r="AS106" s="8"/>
      <c r="AT106" s="8"/>
      <c r="AU106" s="8"/>
      <c r="AV106" s="8"/>
      <c r="AY106" s="8"/>
      <c r="AZ106" s="8"/>
      <c r="BA106" s="8"/>
      <c r="BB106" s="8"/>
      <c r="BE106" s="8"/>
      <c r="BF106" s="8"/>
      <c r="BG106" s="8"/>
      <c r="BH106" s="8"/>
      <c r="BK106" s="8"/>
      <c r="BL106" s="8"/>
      <c r="BM106" s="8"/>
      <c r="BN106" s="8"/>
      <c r="BQ106" s="8"/>
      <c r="BR106" s="8"/>
      <c r="BS106" s="8"/>
      <c r="BT106" s="8"/>
      <c r="BU106" s="8"/>
      <c r="FI106" s="17"/>
      <c r="FJ106" s="17"/>
      <c r="FK106" s="17"/>
      <c r="FL106" s="17"/>
      <c r="GP106" s="17"/>
      <c r="GQ106" s="17"/>
      <c r="GR106" s="17"/>
      <c r="GS106" s="17"/>
      <c r="GT106" s="17"/>
      <c r="GU106" s="17"/>
      <c r="GX106" s="17"/>
      <c r="GY106" s="17"/>
      <c r="GZ106" s="17"/>
      <c r="HA106" s="17"/>
      <c r="HH106" s="22"/>
    </row>
    <row r="107" spans="29:209" ht="15" customHeight="1">
      <c r="AC107" s="8"/>
      <c r="AD107" s="8"/>
      <c r="AG107" s="8"/>
      <c r="AH107" s="8"/>
      <c r="AI107" s="8"/>
      <c r="AJ107" s="8"/>
      <c r="AM107" s="8"/>
      <c r="AN107" s="8"/>
      <c r="AP107" s="8"/>
      <c r="AS107" s="8"/>
      <c r="AT107" s="8"/>
      <c r="AU107" s="8"/>
      <c r="AV107" s="8"/>
      <c r="AY107" s="8"/>
      <c r="AZ107" s="8"/>
      <c r="BA107" s="8"/>
      <c r="BB107" s="8"/>
      <c r="BE107" s="8"/>
      <c r="BF107" s="8"/>
      <c r="BG107" s="8"/>
      <c r="BH107" s="8"/>
      <c r="BK107" s="8"/>
      <c r="BL107" s="8"/>
      <c r="BM107" s="8"/>
      <c r="BN107" s="8"/>
      <c r="BQ107" s="8"/>
      <c r="BR107" s="8"/>
      <c r="BS107" s="8"/>
      <c r="BT107" s="8"/>
      <c r="BU107" s="8"/>
      <c r="FI107" s="17"/>
      <c r="FJ107" s="17"/>
      <c r="FK107" s="17"/>
      <c r="FL107" s="17"/>
      <c r="GP107" s="17"/>
      <c r="GQ107" s="17"/>
      <c r="GR107" s="17"/>
      <c r="GS107" s="17"/>
      <c r="GT107" s="17"/>
      <c r="GU107" s="17"/>
      <c r="GX107" s="17"/>
      <c r="GY107" s="17"/>
      <c r="GZ107" s="17"/>
      <c r="HA107" s="17"/>
    </row>
    <row r="108" spans="29:209" ht="15" customHeight="1">
      <c r="AC108" s="8"/>
      <c r="AD108" s="8"/>
      <c r="AG108" s="8"/>
      <c r="AH108" s="8"/>
      <c r="AI108" s="8"/>
      <c r="AJ108" s="8"/>
      <c r="AM108" s="8"/>
      <c r="AN108" s="8"/>
      <c r="AP108" s="8"/>
      <c r="AS108" s="8"/>
      <c r="AT108" s="8"/>
      <c r="AU108" s="8"/>
      <c r="AV108" s="8"/>
      <c r="AY108" s="8"/>
      <c r="AZ108" s="8"/>
      <c r="BA108" s="8"/>
      <c r="BB108" s="8"/>
      <c r="BE108" s="8"/>
      <c r="BF108" s="8"/>
      <c r="BG108" s="8"/>
      <c r="BH108" s="8"/>
      <c r="BK108" s="8"/>
      <c r="BL108" s="8"/>
      <c r="BM108" s="8"/>
      <c r="BN108" s="8"/>
      <c r="BQ108" s="8"/>
      <c r="BR108" s="8"/>
      <c r="BS108" s="8"/>
      <c r="BT108" s="8"/>
      <c r="BU108" s="8"/>
      <c r="FI108" s="17"/>
      <c r="FJ108" s="17"/>
      <c r="FK108" s="17"/>
      <c r="FL108" s="17"/>
      <c r="GP108" s="17"/>
      <c r="GQ108" s="17"/>
      <c r="GR108" s="17"/>
      <c r="GS108" s="17"/>
      <c r="GT108" s="17"/>
      <c r="GU108" s="17"/>
      <c r="GX108" s="17"/>
      <c r="GY108" s="17"/>
      <c r="GZ108" s="17"/>
      <c r="HA108" s="17"/>
    </row>
    <row r="109" spans="29:209" ht="15" customHeight="1">
      <c r="AC109" s="8"/>
      <c r="AD109" s="8"/>
      <c r="AG109" s="8"/>
      <c r="AH109" s="8"/>
      <c r="AI109" s="8"/>
      <c r="AJ109" s="8"/>
      <c r="AM109" s="8"/>
      <c r="AN109" s="8"/>
      <c r="AP109" s="8"/>
      <c r="AS109" s="8"/>
      <c r="AT109" s="8"/>
      <c r="AU109" s="8"/>
      <c r="AV109" s="8"/>
      <c r="AY109" s="8"/>
      <c r="AZ109" s="8"/>
      <c r="BA109" s="8"/>
      <c r="BB109" s="8"/>
      <c r="BE109" s="8"/>
      <c r="BF109" s="8"/>
      <c r="BG109" s="8"/>
      <c r="BH109" s="8"/>
      <c r="BK109" s="8"/>
      <c r="BL109" s="8"/>
      <c r="BM109" s="8"/>
      <c r="BN109" s="8"/>
      <c r="BQ109" s="8"/>
      <c r="BR109" s="8"/>
      <c r="BS109" s="8"/>
      <c r="BT109" s="8"/>
      <c r="BU109" s="8"/>
      <c r="FI109" s="17"/>
      <c r="FJ109" s="17"/>
      <c r="FK109" s="17"/>
      <c r="FL109" s="17"/>
      <c r="GP109" s="17"/>
      <c r="GQ109" s="17"/>
      <c r="GR109" s="17"/>
      <c r="GS109" s="17"/>
      <c r="GT109" s="17"/>
      <c r="GU109" s="17"/>
      <c r="GX109" s="17"/>
      <c r="GY109" s="17"/>
      <c r="GZ109" s="17"/>
      <c r="HA109" s="17"/>
    </row>
    <row r="110" spans="29:209" ht="15" customHeight="1">
      <c r="AC110" s="8"/>
      <c r="AD110" s="8"/>
      <c r="AG110" s="8"/>
      <c r="AH110" s="8"/>
      <c r="AI110" s="8"/>
      <c r="AJ110" s="8"/>
      <c r="AM110" s="8"/>
      <c r="AN110" s="8"/>
      <c r="AP110" s="8"/>
      <c r="AS110" s="8"/>
      <c r="AT110" s="8"/>
      <c r="AU110" s="8"/>
      <c r="AV110" s="8"/>
      <c r="AY110" s="8"/>
      <c r="AZ110" s="8"/>
      <c r="BA110" s="8"/>
      <c r="BB110" s="8"/>
      <c r="BE110" s="8"/>
      <c r="BF110" s="8"/>
      <c r="BG110" s="8"/>
      <c r="BH110" s="8"/>
      <c r="BK110" s="8"/>
      <c r="BL110" s="8"/>
      <c r="BM110" s="8"/>
      <c r="BN110" s="8"/>
      <c r="BQ110" s="8"/>
      <c r="BR110" s="8"/>
      <c r="BS110" s="8"/>
      <c r="BT110" s="8"/>
      <c r="BU110" s="8"/>
      <c r="FI110" s="17"/>
      <c r="FJ110" s="17"/>
      <c r="FK110" s="17"/>
      <c r="FL110" s="17"/>
      <c r="GP110" s="17"/>
      <c r="GQ110" s="17"/>
      <c r="GR110" s="17"/>
      <c r="GS110" s="17"/>
      <c r="GT110" s="17"/>
      <c r="GU110" s="17"/>
      <c r="GX110" s="17"/>
      <c r="GY110" s="17"/>
      <c r="GZ110" s="17"/>
      <c r="HA110" s="17"/>
    </row>
    <row r="111" spans="29:209" ht="15" customHeight="1">
      <c r="AC111" s="8"/>
      <c r="AD111" s="8"/>
      <c r="AG111" s="8"/>
      <c r="AH111" s="8"/>
      <c r="AI111" s="8"/>
      <c r="AJ111" s="8"/>
      <c r="AM111" s="8"/>
      <c r="AN111" s="8"/>
      <c r="AP111" s="8"/>
      <c r="AS111" s="8"/>
      <c r="AT111" s="8"/>
      <c r="AU111" s="8"/>
      <c r="AV111" s="8"/>
      <c r="AY111" s="8"/>
      <c r="AZ111" s="8"/>
      <c r="BA111" s="8"/>
      <c r="BB111" s="8"/>
      <c r="BE111" s="8"/>
      <c r="BF111" s="8"/>
      <c r="BG111" s="8"/>
      <c r="BH111" s="8"/>
      <c r="BK111" s="8"/>
      <c r="BL111" s="8"/>
      <c r="BM111" s="8"/>
      <c r="BN111" s="8"/>
      <c r="BQ111" s="8"/>
      <c r="BR111" s="8"/>
      <c r="BS111" s="8"/>
      <c r="BT111" s="8"/>
      <c r="BU111" s="8"/>
      <c r="FI111" s="17"/>
      <c r="FJ111" s="17"/>
      <c r="FK111" s="17"/>
      <c r="FL111" s="17"/>
      <c r="GP111" s="17"/>
      <c r="GQ111" s="17"/>
      <c r="GR111" s="17"/>
      <c r="GS111" s="17"/>
      <c r="GT111" s="17"/>
      <c r="GU111" s="17"/>
      <c r="GX111" s="17"/>
      <c r="GY111" s="17"/>
      <c r="GZ111" s="17"/>
      <c r="HA111" s="17"/>
    </row>
    <row r="112" spans="29:209" ht="15" customHeight="1">
      <c r="AC112" s="8"/>
      <c r="AD112" s="8"/>
      <c r="AG112" s="8"/>
      <c r="AH112" s="8"/>
      <c r="AI112" s="8"/>
      <c r="AJ112" s="8"/>
      <c r="AM112" s="8"/>
      <c r="AN112" s="8"/>
      <c r="AP112" s="8"/>
      <c r="AS112" s="8"/>
      <c r="AT112" s="8"/>
      <c r="AU112" s="8"/>
      <c r="AV112" s="8"/>
      <c r="AY112" s="8"/>
      <c r="AZ112" s="8"/>
      <c r="BA112" s="8"/>
      <c r="BB112" s="8"/>
      <c r="BE112" s="8"/>
      <c r="BF112" s="8"/>
      <c r="BG112" s="8"/>
      <c r="BH112" s="8"/>
      <c r="BK112" s="8"/>
      <c r="BL112" s="8"/>
      <c r="BM112" s="8"/>
      <c r="BN112" s="8"/>
      <c r="BQ112" s="8"/>
      <c r="BR112" s="8"/>
      <c r="BS112" s="8"/>
      <c r="BT112" s="8"/>
      <c r="BU112" s="8"/>
      <c r="FI112" s="17"/>
      <c r="FJ112" s="17"/>
      <c r="FK112" s="17"/>
      <c r="FL112" s="17"/>
      <c r="GP112" s="17"/>
      <c r="GQ112" s="17"/>
      <c r="GR112" s="17"/>
      <c r="GS112" s="17"/>
      <c r="GT112" s="17"/>
      <c r="GU112" s="17"/>
      <c r="GX112" s="17"/>
      <c r="GY112" s="17"/>
      <c r="GZ112" s="17"/>
      <c r="HA112" s="17"/>
    </row>
    <row r="113" spans="29:209" ht="15" customHeight="1">
      <c r="AC113" s="8"/>
      <c r="AD113" s="8"/>
      <c r="AG113" s="8"/>
      <c r="AH113" s="8"/>
      <c r="AI113" s="8"/>
      <c r="AJ113" s="8"/>
      <c r="AM113" s="8"/>
      <c r="AN113" s="8"/>
      <c r="AP113" s="8"/>
      <c r="AS113" s="8"/>
      <c r="AT113" s="8"/>
      <c r="AU113" s="8"/>
      <c r="AV113" s="8"/>
      <c r="AY113" s="8"/>
      <c r="AZ113" s="8"/>
      <c r="BA113" s="8"/>
      <c r="BB113" s="8"/>
      <c r="BE113" s="8"/>
      <c r="BF113" s="8"/>
      <c r="BG113" s="8"/>
      <c r="BH113" s="8"/>
      <c r="BK113" s="8"/>
      <c r="BL113" s="8"/>
      <c r="BM113" s="8"/>
      <c r="BN113" s="8"/>
      <c r="BQ113" s="8"/>
      <c r="BR113" s="8"/>
      <c r="BS113" s="8"/>
      <c r="BT113" s="8"/>
      <c r="BU113" s="8"/>
      <c r="FI113" s="17"/>
      <c r="FJ113" s="17"/>
      <c r="FK113" s="17"/>
      <c r="FL113" s="17"/>
      <c r="GP113" s="17"/>
      <c r="GQ113" s="17"/>
      <c r="GR113" s="17"/>
      <c r="GS113" s="17"/>
      <c r="GT113" s="17"/>
      <c r="GU113" s="17"/>
      <c r="GX113" s="17"/>
      <c r="GY113" s="17"/>
      <c r="GZ113" s="17"/>
      <c r="HA113" s="17"/>
    </row>
    <row r="114" spans="29:203" ht="15" customHeight="1">
      <c r="AC114" s="8"/>
      <c r="AD114" s="8"/>
      <c r="AG114" s="8"/>
      <c r="AH114" s="8"/>
      <c r="AI114" s="8"/>
      <c r="AJ114" s="8"/>
      <c r="AM114" s="8"/>
      <c r="AN114" s="8"/>
      <c r="AP114" s="8"/>
      <c r="AS114" s="8"/>
      <c r="AT114" s="8"/>
      <c r="AU114" s="8"/>
      <c r="AV114" s="8"/>
      <c r="AY114" s="8"/>
      <c r="AZ114" s="8"/>
      <c r="BA114" s="8"/>
      <c r="BB114" s="8"/>
      <c r="BE114" s="8"/>
      <c r="BF114" s="8"/>
      <c r="BG114" s="8"/>
      <c r="BH114" s="8"/>
      <c r="BK114" s="8"/>
      <c r="BL114" s="8"/>
      <c r="BM114" s="8"/>
      <c r="BN114" s="8"/>
      <c r="BQ114" s="8"/>
      <c r="BR114" s="8"/>
      <c r="BS114" s="8"/>
      <c r="BT114" s="8"/>
      <c r="BU114" s="8"/>
      <c r="GP114" s="17"/>
      <c r="GQ114" s="17"/>
      <c r="GR114" s="17"/>
      <c r="GS114" s="17"/>
      <c r="GT114" s="17"/>
      <c r="GU114" s="17"/>
    </row>
    <row r="115" spans="29:203" ht="15" customHeight="1">
      <c r="AC115" s="8"/>
      <c r="AD115" s="8"/>
      <c r="AG115" s="8"/>
      <c r="AH115" s="8"/>
      <c r="AI115" s="8"/>
      <c r="AJ115" s="8"/>
      <c r="AM115" s="8"/>
      <c r="AN115" s="8"/>
      <c r="AP115" s="8"/>
      <c r="AS115" s="8"/>
      <c r="AT115" s="8"/>
      <c r="AU115" s="8"/>
      <c r="AV115" s="8"/>
      <c r="AY115" s="8"/>
      <c r="AZ115" s="8"/>
      <c r="BA115" s="8"/>
      <c r="BB115" s="8"/>
      <c r="BE115" s="8"/>
      <c r="BF115" s="8"/>
      <c r="BG115" s="8"/>
      <c r="BH115" s="8"/>
      <c r="BK115" s="8"/>
      <c r="BL115" s="8"/>
      <c r="BM115" s="8"/>
      <c r="BN115" s="8"/>
      <c r="BQ115" s="8"/>
      <c r="BR115" s="8"/>
      <c r="BS115" s="8"/>
      <c r="BT115" s="8"/>
      <c r="BU115" s="8"/>
      <c r="GP115" s="17"/>
      <c r="GQ115" s="17"/>
      <c r="GR115" s="17"/>
      <c r="GS115" s="17"/>
      <c r="GT115" s="17"/>
      <c r="GU115" s="17"/>
    </row>
    <row r="116" spans="29:203" ht="15" customHeight="1">
      <c r="AC116" s="8"/>
      <c r="AD116" s="8"/>
      <c r="AG116" s="8"/>
      <c r="AH116" s="8"/>
      <c r="AI116" s="8"/>
      <c r="AJ116" s="8"/>
      <c r="AM116" s="8"/>
      <c r="AN116" s="8"/>
      <c r="AP116" s="8"/>
      <c r="AS116" s="8"/>
      <c r="AT116" s="8"/>
      <c r="AU116" s="8"/>
      <c r="AV116" s="8"/>
      <c r="AY116" s="8"/>
      <c r="AZ116" s="8"/>
      <c r="BA116" s="8"/>
      <c r="BB116" s="8"/>
      <c r="BE116" s="8"/>
      <c r="BF116" s="8"/>
      <c r="BG116" s="8"/>
      <c r="BH116" s="8"/>
      <c r="BK116" s="8"/>
      <c r="BL116" s="8"/>
      <c r="BM116" s="8"/>
      <c r="BN116" s="8"/>
      <c r="BQ116" s="8"/>
      <c r="BR116" s="8"/>
      <c r="BS116" s="8"/>
      <c r="BT116" s="8"/>
      <c r="BU116" s="8"/>
      <c r="GR116" s="17"/>
      <c r="GS116" s="17"/>
      <c r="GT116" s="17"/>
      <c r="GU116" s="17"/>
    </row>
    <row r="117" spans="29:203" ht="15" customHeight="1">
      <c r="AC117" s="8"/>
      <c r="AD117" s="8"/>
      <c r="AG117" s="8"/>
      <c r="AH117" s="8"/>
      <c r="AI117" s="8"/>
      <c r="AJ117" s="8"/>
      <c r="AM117" s="8"/>
      <c r="AN117" s="8"/>
      <c r="AP117" s="8"/>
      <c r="AS117" s="8"/>
      <c r="AT117" s="8"/>
      <c r="AU117" s="8"/>
      <c r="AV117" s="8"/>
      <c r="AY117" s="8"/>
      <c r="AZ117" s="8"/>
      <c r="BA117" s="8"/>
      <c r="BB117" s="8"/>
      <c r="BE117" s="8"/>
      <c r="BF117" s="8"/>
      <c r="BG117" s="8"/>
      <c r="BH117" s="8"/>
      <c r="BK117" s="8"/>
      <c r="BL117" s="8"/>
      <c r="BM117" s="8"/>
      <c r="BN117" s="8"/>
      <c r="BQ117" s="8"/>
      <c r="BR117" s="8"/>
      <c r="BS117" s="8"/>
      <c r="BT117" s="8"/>
      <c r="BU117" s="8"/>
      <c r="GR117" s="17"/>
      <c r="GS117" s="17"/>
      <c r="GT117" s="17"/>
      <c r="GU117" s="17"/>
    </row>
    <row r="118" spans="29:203" ht="15" customHeight="1">
      <c r="AC118" s="8"/>
      <c r="AD118" s="8"/>
      <c r="AG118" s="8"/>
      <c r="AH118" s="8"/>
      <c r="AI118" s="8"/>
      <c r="AJ118" s="8"/>
      <c r="AM118" s="8"/>
      <c r="AN118" s="8"/>
      <c r="AP118" s="8"/>
      <c r="AS118" s="8"/>
      <c r="AT118" s="8"/>
      <c r="AU118" s="8"/>
      <c r="AV118" s="8"/>
      <c r="AY118" s="8"/>
      <c r="AZ118" s="8"/>
      <c r="BA118" s="8"/>
      <c r="BB118" s="8"/>
      <c r="BE118" s="8"/>
      <c r="BF118" s="8"/>
      <c r="BG118" s="8"/>
      <c r="BH118" s="8"/>
      <c r="BK118" s="8"/>
      <c r="BL118" s="8"/>
      <c r="BM118" s="8"/>
      <c r="BN118" s="8"/>
      <c r="BQ118" s="8"/>
      <c r="BR118" s="8"/>
      <c r="BS118" s="8"/>
      <c r="BT118" s="8"/>
      <c r="BU118" s="8"/>
      <c r="GR118" s="17"/>
      <c r="GS118" s="17"/>
      <c r="GT118" s="17"/>
      <c r="GU118" s="17"/>
    </row>
    <row r="119" spans="29:73" ht="15" customHeight="1">
      <c r="AC119" s="8"/>
      <c r="AD119" s="8"/>
      <c r="AG119" s="8"/>
      <c r="AH119" s="8"/>
      <c r="AI119" s="8"/>
      <c r="AJ119" s="8"/>
      <c r="AM119" s="8"/>
      <c r="AN119" s="8"/>
      <c r="AP119" s="8"/>
      <c r="AS119" s="8"/>
      <c r="AT119" s="8"/>
      <c r="AU119" s="8"/>
      <c r="AV119" s="8"/>
      <c r="AY119" s="8"/>
      <c r="AZ119" s="8"/>
      <c r="BA119" s="8"/>
      <c r="BB119" s="8"/>
      <c r="BE119" s="8"/>
      <c r="BF119" s="8"/>
      <c r="BG119" s="8"/>
      <c r="BH119" s="8"/>
      <c r="BK119" s="8"/>
      <c r="BL119" s="8"/>
      <c r="BM119" s="8"/>
      <c r="BN119" s="8"/>
      <c r="BQ119" s="8"/>
      <c r="BR119" s="8"/>
      <c r="BS119" s="8"/>
      <c r="BT119" s="8"/>
      <c r="BU119" s="8"/>
    </row>
    <row r="120" spans="29:73" ht="15" customHeight="1">
      <c r="AC120" s="8"/>
      <c r="AD120" s="8"/>
      <c r="AG120" s="8"/>
      <c r="AH120" s="8"/>
      <c r="AI120" s="8"/>
      <c r="AJ120" s="8"/>
      <c r="AM120" s="8"/>
      <c r="AN120" s="8"/>
      <c r="AP120" s="8"/>
      <c r="AS120" s="8"/>
      <c r="AT120" s="8"/>
      <c r="AU120" s="8"/>
      <c r="AV120" s="8"/>
      <c r="AY120" s="8"/>
      <c r="AZ120" s="8"/>
      <c r="BA120" s="8"/>
      <c r="BB120" s="8"/>
      <c r="BE120" s="8"/>
      <c r="BF120" s="8"/>
      <c r="BG120" s="8"/>
      <c r="BH120" s="8"/>
      <c r="BK120" s="8"/>
      <c r="BL120" s="8"/>
      <c r="BM120" s="8"/>
      <c r="BN120" s="8"/>
      <c r="BQ120" s="8"/>
      <c r="BR120" s="8"/>
      <c r="BS120" s="8"/>
      <c r="BT120" s="8"/>
      <c r="BU120" s="8"/>
    </row>
    <row r="121" spans="29:73" ht="15" customHeight="1">
      <c r="AC121" s="8"/>
      <c r="AD121" s="8"/>
      <c r="AG121" s="8"/>
      <c r="AH121" s="8"/>
      <c r="AI121" s="8"/>
      <c r="AJ121" s="8"/>
      <c r="AM121" s="8"/>
      <c r="AN121" s="8"/>
      <c r="AP121" s="8"/>
      <c r="AS121" s="8"/>
      <c r="AT121" s="8"/>
      <c r="AU121" s="8"/>
      <c r="AV121" s="8"/>
      <c r="AY121" s="8"/>
      <c r="AZ121" s="8"/>
      <c r="BA121" s="8"/>
      <c r="BB121" s="8"/>
      <c r="BE121" s="8"/>
      <c r="BF121" s="8"/>
      <c r="BG121" s="8"/>
      <c r="BH121" s="8"/>
      <c r="BK121" s="8"/>
      <c r="BL121" s="8"/>
      <c r="BM121" s="8"/>
      <c r="BN121" s="8"/>
      <c r="BQ121" s="8"/>
      <c r="BR121" s="8"/>
      <c r="BS121" s="8"/>
      <c r="BT121" s="8"/>
      <c r="BU121" s="8"/>
    </row>
    <row r="122" spans="29:73" ht="15" customHeight="1">
      <c r="AC122" s="8"/>
      <c r="AD122" s="8"/>
      <c r="AG122" s="8"/>
      <c r="AH122" s="8"/>
      <c r="AI122" s="8"/>
      <c r="AJ122" s="8"/>
      <c r="AM122" s="8"/>
      <c r="AN122" s="8"/>
      <c r="AP122" s="8"/>
      <c r="AS122" s="8"/>
      <c r="AT122" s="8"/>
      <c r="AU122" s="8"/>
      <c r="AV122" s="8"/>
      <c r="AY122" s="8"/>
      <c r="AZ122" s="8"/>
      <c r="BA122" s="8"/>
      <c r="BB122" s="8"/>
      <c r="BE122" s="8"/>
      <c r="BF122" s="8"/>
      <c r="BG122" s="8"/>
      <c r="BH122" s="8"/>
      <c r="BK122" s="8"/>
      <c r="BL122" s="8"/>
      <c r="BM122" s="8"/>
      <c r="BN122" s="8"/>
      <c r="BQ122" s="8"/>
      <c r="BR122" s="8"/>
      <c r="BS122" s="8"/>
      <c r="BT122" s="8"/>
      <c r="BU122" s="8"/>
    </row>
    <row r="123" spans="29:73" ht="15" customHeight="1">
      <c r="AC123" s="8"/>
      <c r="AD123" s="8"/>
      <c r="AG123" s="8"/>
      <c r="AH123" s="8"/>
      <c r="AI123" s="8"/>
      <c r="AJ123" s="8"/>
      <c r="AM123" s="8"/>
      <c r="AN123" s="8"/>
      <c r="AP123" s="8"/>
      <c r="AS123" s="8"/>
      <c r="AT123" s="8"/>
      <c r="AU123" s="8"/>
      <c r="AV123" s="8"/>
      <c r="AY123" s="8"/>
      <c r="AZ123" s="8"/>
      <c r="BA123" s="8"/>
      <c r="BB123" s="8"/>
      <c r="BE123" s="8"/>
      <c r="BF123" s="8"/>
      <c r="BG123" s="8"/>
      <c r="BH123" s="8"/>
      <c r="BK123" s="8"/>
      <c r="BL123" s="8"/>
      <c r="BM123" s="8"/>
      <c r="BN123" s="8"/>
      <c r="BQ123" s="8"/>
      <c r="BR123" s="8"/>
      <c r="BS123" s="8"/>
      <c r="BT123" s="8"/>
      <c r="BU123" s="8"/>
    </row>
    <row r="124" spans="29:73" ht="15" customHeight="1">
      <c r="AC124" s="8"/>
      <c r="AD124" s="8"/>
      <c r="AG124" s="8"/>
      <c r="AH124" s="8"/>
      <c r="AI124" s="8"/>
      <c r="AJ124" s="8"/>
      <c r="AM124" s="8"/>
      <c r="AN124" s="8"/>
      <c r="AP124" s="8"/>
      <c r="AS124" s="8"/>
      <c r="AT124" s="8"/>
      <c r="AU124" s="8"/>
      <c r="AV124" s="8"/>
      <c r="AY124" s="8"/>
      <c r="AZ124" s="8"/>
      <c r="BA124" s="8"/>
      <c r="BB124" s="8"/>
      <c r="BE124" s="8"/>
      <c r="BF124" s="8"/>
      <c r="BG124" s="8"/>
      <c r="BH124" s="8"/>
      <c r="BK124" s="8"/>
      <c r="BL124" s="8"/>
      <c r="BM124" s="8"/>
      <c r="BN124" s="8"/>
      <c r="BQ124" s="8"/>
      <c r="BR124" s="8"/>
      <c r="BS124" s="8"/>
      <c r="BT124" s="8"/>
      <c r="BU124" s="8"/>
    </row>
    <row r="125" spans="29:73" ht="15" customHeight="1">
      <c r="AC125" s="8"/>
      <c r="AD125" s="8"/>
      <c r="AG125" s="8"/>
      <c r="AH125" s="8"/>
      <c r="AI125" s="8"/>
      <c r="AJ125" s="8"/>
      <c r="AM125" s="8"/>
      <c r="AN125" s="8"/>
      <c r="AP125" s="8"/>
      <c r="AS125" s="8"/>
      <c r="AT125" s="8"/>
      <c r="AU125" s="8"/>
      <c r="AV125" s="8"/>
      <c r="AY125" s="8"/>
      <c r="AZ125" s="8"/>
      <c r="BA125" s="8"/>
      <c r="BB125" s="8"/>
      <c r="BE125" s="8"/>
      <c r="BF125" s="8"/>
      <c r="BG125" s="8"/>
      <c r="BH125" s="8"/>
      <c r="BK125" s="8"/>
      <c r="BL125" s="8"/>
      <c r="BM125" s="8"/>
      <c r="BN125" s="8"/>
      <c r="BQ125" s="8"/>
      <c r="BR125" s="8"/>
      <c r="BS125" s="8"/>
      <c r="BT125" s="8"/>
      <c r="BU125" s="8"/>
    </row>
    <row r="126" spans="29:73" ht="15" customHeight="1">
      <c r="AC126" s="8"/>
      <c r="AD126" s="8"/>
      <c r="AG126" s="8"/>
      <c r="AH126" s="8"/>
      <c r="AI126" s="8"/>
      <c r="AJ126" s="8"/>
      <c r="AS126" s="8"/>
      <c r="AT126" s="8"/>
      <c r="AU126" s="8"/>
      <c r="AV126" s="8"/>
      <c r="AY126" s="8"/>
      <c r="AZ126" s="8"/>
      <c r="BA126" s="8"/>
      <c r="BB126" s="8"/>
      <c r="BE126" s="8"/>
      <c r="BF126" s="8"/>
      <c r="BG126" s="8"/>
      <c r="BH126" s="8"/>
      <c r="BK126" s="8"/>
      <c r="BL126" s="8"/>
      <c r="BM126" s="8"/>
      <c r="BN126" s="8"/>
      <c r="BQ126" s="8"/>
      <c r="BR126" s="8"/>
      <c r="BS126" s="8"/>
      <c r="BT126" s="8"/>
      <c r="BU126" s="8"/>
    </row>
    <row r="127" spans="29:73" ht="15" customHeight="1">
      <c r="AC127" s="8"/>
      <c r="AD127" s="8"/>
      <c r="AG127" s="8"/>
      <c r="AH127" s="8"/>
      <c r="AI127" s="8"/>
      <c r="AJ127" s="8"/>
      <c r="AS127" s="8"/>
      <c r="AT127" s="8"/>
      <c r="AU127" s="8"/>
      <c r="AV127" s="8"/>
      <c r="AY127" s="8"/>
      <c r="AZ127" s="8"/>
      <c r="BA127" s="8"/>
      <c r="BB127" s="8"/>
      <c r="BE127" s="8"/>
      <c r="BF127" s="8"/>
      <c r="BG127" s="8"/>
      <c r="BH127" s="8"/>
      <c r="BQ127" s="8"/>
      <c r="BR127" s="8"/>
      <c r="BS127" s="8"/>
      <c r="BT127" s="8"/>
      <c r="BU127" s="8"/>
    </row>
    <row r="128" spans="29:73" ht="15" customHeight="1">
      <c r="AC128" s="8"/>
      <c r="AD128" s="8"/>
      <c r="AG128" s="8"/>
      <c r="AH128" s="8"/>
      <c r="AI128" s="8"/>
      <c r="AJ128" s="8"/>
      <c r="AS128" s="8"/>
      <c r="AT128" s="8"/>
      <c r="AU128" s="8"/>
      <c r="AV128" s="8"/>
      <c r="AY128" s="8"/>
      <c r="AZ128" s="8"/>
      <c r="BA128" s="8"/>
      <c r="BB128" s="8"/>
      <c r="BE128" s="8"/>
      <c r="BF128" s="8"/>
      <c r="BG128" s="8"/>
      <c r="BH128" s="8"/>
      <c r="BU128" s="8"/>
    </row>
    <row r="129" spans="29:60" ht="15" customHeight="1">
      <c r="AC129" s="8"/>
      <c r="AD129" s="8"/>
      <c r="AG129" s="8"/>
      <c r="AH129" s="8"/>
      <c r="AI129" s="8"/>
      <c r="AJ129" s="8"/>
      <c r="AS129" s="8"/>
      <c r="AT129" s="8"/>
      <c r="AU129" s="8"/>
      <c r="AV129" s="8"/>
      <c r="AY129" s="8"/>
      <c r="AZ129" s="8"/>
      <c r="BA129" s="8"/>
      <c r="BB129" s="8"/>
      <c r="BE129" s="8"/>
      <c r="BF129" s="8"/>
      <c r="BG129" s="8"/>
      <c r="BH129" s="8"/>
    </row>
    <row r="130" spans="29:60" ht="15" customHeight="1">
      <c r="AC130" s="8"/>
      <c r="AD130" s="8"/>
      <c r="AG130" s="8"/>
      <c r="AH130" s="8"/>
      <c r="AI130" s="8"/>
      <c r="AJ130" s="8"/>
      <c r="AS130" s="8"/>
      <c r="AT130" s="8"/>
      <c r="AU130" s="8"/>
      <c r="AV130" s="8"/>
      <c r="BE130" s="8"/>
      <c r="BF130" s="8"/>
      <c r="BG130" s="8"/>
      <c r="BH130" s="8"/>
    </row>
    <row r="131" spans="29:60" ht="15" customHeight="1">
      <c r="AC131" s="8"/>
      <c r="AD131" s="8"/>
      <c r="AG131" s="8"/>
      <c r="AH131" s="8"/>
      <c r="AI131" s="8"/>
      <c r="AJ131" s="8"/>
      <c r="AS131" s="8"/>
      <c r="AT131" s="8"/>
      <c r="AU131" s="8"/>
      <c r="AV131" s="8"/>
      <c r="BE131" s="8"/>
      <c r="BF131" s="8"/>
      <c r="BG131" s="8"/>
      <c r="BH131" s="8"/>
    </row>
    <row r="132" spans="29:60" ht="15" customHeight="1">
      <c r="AC132" s="8"/>
      <c r="AD132" s="8"/>
      <c r="AG132" s="8"/>
      <c r="AH132" s="8"/>
      <c r="AI132" s="8"/>
      <c r="AJ132" s="8"/>
      <c r="BE132" s="8"/>
      <c r="BF132" s="8"/>
      <c r="BG132" s="8"/>
      <c r="BH132" s="8"/>
    </row>
    <row r="133" spans="29:60" ht="15" customHeight="1">
      <c r="AC133" s="8"/>
      <c r="AD133" s="8"/>
      <c r="AG133" s="8"/>
      <c r="AH133" s="8"/>
      <c r="AI133" s="8"/>
      <c r="AJ133" s="8"/>
      <c r="BE133" s="8"/>
      <c r="BF133" s="8"/>
      <c r="BG133" s="8"/>
      <c r="BH133" s="8"/>
    </row>
    <row r="134" spans="29:60" ht="15" customHeight="1">
      <c r="AC134" s="8"/>
      <c r="AD134" s="8"/>
      <c r="AG134" s="8"/>
      <c r="AH134" s="8"/>
      <c r="AI134" s="8"/>
      <c r="AJ134" s="8"/>
      <c r="BE134" s="8"/>
      <c r="BF134" s="8"/>
      <c r="BG134" s="8"/>
      <c r="BH134" s="8"/>
    </row>
    <row r="135" spans="29:60" ht="15" customHeight="1">
      <c r="AC135" s="8"/>
      <c r="AD135" s="8"/>
      <c r="AG135" s="8"/>
      <c r="AH135" s="8"/>
      <c r="AI135" s="8"/>
      <c r="AJ135" s="8"/>
      <c r="BE135" s="8"/>
      <c r="BF135" s="8"/>
      <c r="BG135" s="8"/>
      <c r="BH135" s="8"/>
    </row>
    <row r="136" spans="29:36" ht="15" customHeight="1">
      <c r="AC136" s="8"/>
      <c r="AD136" s="8"/>
      <c r="AG136" s="8"/>
      <c r="AH136" s="8"/>
      <c r="AI136" s="8"/>
      <c r="AJ136" s="8"/>
    </row>
    <row r="137" spans="29:36" ht="15" customHeight="1">
      <c r="AC137" s="8"/>
      <c r="AD137" s="8"/>
      <c r="AG137" s="8"/>
      <c r="AH137" s="8"/>
      <c r="AI137" s="8"/>
      <c r="AJ137" s="8"/>
    </row>
    <row r="138" spans="33:36" ht="15" customHeight="1">
      <c r="AG138" s="8"/>
      <c r="AH138" s="8"/>
      <c r="AI138" s="8"/>
      <c r="AJ138" s="8"/>
    </row>
    <row r="139" spans="33:36" ht="15" customHeight="1">
      <c r="AG139" s="8"/>
      <c r="AH139" s="8"/>
      <c r="AI139" s="8"/>
      <c r="AJ139" s="8"/>
    </row>
    <row r="140" spans="33:36" ht="15" customHeight="1">
      <c r="AG140" s="8"/>
      <c r="AH140" s="8"/>
      <c r="AI140" s="8"/>
      <c r="AJ140" s="8"/>
    </row>
    <row r="141" spans="33:36" ht="15" customHeight="1">
      <c r="AG141" s="8"/>
      <c r="AH141" s="8"/>
      <c r="AI141" s="8"/>
      <c r="AJ141" s="8"/>
    </row>
    <row r="142" spans="33:36" ht="15" customHeight="1">
      <c r="AG142" s="8"/>
      <c r="AH142" s="8"/>
      <c r="AI142" s="8"/>
      <c r="AJ142" s="8"/>
    </row>
    <row r="143" spans="33:36" ht="15" customHeight="1">
      <c r="AG143" s="8"/>
      <c r="AH143" s="8"/>
      <c r="AI143" s="8"/>
      <c r="AJ143" s="8"/>
    </row>
    <row r="144" spans="33:36" ht="15" customHeight="1">
      <c r="AG144" s="8"/>
      <c r="AH144" s="8"/>
      <c r="AI144" s="8"/>
      <c r="AJ144" s="8"/>
    </row>
    <row r="145" spans="33:36" ht="15" customHeight="1">
      <c r="AG145" s="8"/>
      <c r="AH145" s="8"/>
      <c r="AI145" s="8"/>
      <c r="AJ145" s="8"/>
    </row>
    <row r="146" spans="33:36" ht="15" customHeight="1">
      <c r="AG146" s="8"/>
      <c r="AH146" s="8"/>
      <c r="AI146" s="8"/>
      <c r="AJ146" s="8"/>
    </row>
    <row r="147" spans="33:36" ht="15" customHeight="1">
      <c r="AG147" s="8"/>
      <c r="AH147" s="8"/>
      <c r="AI147" s="8"/>
      <c r="AJ147" s="8"/>
    </row>
    <row r="148" spans="33:36" ht="15" customHeight="1">
      <c r="AG148" s="8"/>
      <c r="AH148" s="8"/>
      <c r="AI148" s="8"/>
      <c r="AJ148" s="8"/>
    </row>
    <row r="149" spans="33:36" ht="15" customHeight="1">
      <c r="AG149" s="8"/>
      <c r="AH149" s="8"/>
      <c r="AI149" s="8"/>
      <c r="AJ149" s="8"/>
    </row>
    <row r="150" spans="33:36" ht="15" customHeight="1">
      <c r="AG150" s="8"/>
      <c r="AH150" s="8"/>
      <c r="AI150" s="8"/>
      <c r="AJ150" s="8"/>
    </row>
    <row r="151" spans="33:36" ht="15" customHeight="1">
      <c r="AG151" s="8"/>
      <c r="AH151" s="8"/>
      <c r="AI151" s="8"/>
      <c r="AJ151" s="8"/>
    </row>
    <row r="152" spans="33:36" ht="15" customHeight="1">
      <c r="AG152" s="8"/>
      <c r="AH152" s="8"/>
      <c r="AI152" s="8"/>
      <c r="AJ152" s="8"/>
    </row>
  </sheetData>
  <sheetProtection/>
  <mergeCells count="168">
    <mergeCell ref="HW1:HX1"/>
    <mergeCell ref="HW2:HX2"/>
    <mergeCell ref="HW3:HX3"/>
    <mergeCell ref="HW4:HX4"/>
    <mergeCell ref="IC1:ID1"/>
    <mergeCell ref="IC2:ID2"/>
    <mergeCell ref="IC3:ID3"/>
    <mergeCell ref="IC4:ID4"/>
    <mergeCell ref="HL1:HM1"/>
    <mergeCell ref="HL2:HM2"/>
    <mergeCell ref="HL3:HM3"/>
    <mergeCell ref="HL4:HM4"/>
    <mergeCell ref="HR1:HS1"/>
    <mergeCell ref="HR2:HS2"/>
    <mergeCell ref="HR3:HS3"/>
    <mergeCell ref="HR4:HS4"/>
    <mergeCell ref="GZ1:HA1"/>
    <mergeCell ref="GZ2:HA2"/>
    <mergeCell ref="GZ3:HA3"/>
    <mergeCell ref="GZ4:HA4"/>
    <mergeCell ref="HF1:HG1"/>
    <mergeCell ref="HF2:HG2"/>
    <mergeCell ref="HF3:HG3"/>
    <mergeCell ref="HF4:HG4"/>
    <mergeCell ref="GN1:GO1"/>
    <mergeCell ref="GN2:GO2"/>
    <mergeCell ref="GN3:GO3"/>
    <mergeCell ref="GN4:GO4"/>
    <mergeCell ref="GT1:GU1"/>
    <mergeCell ref="GT2:GU2"/>
    <mergeCell ref="GT3:GU3"/>
    <mergeCell ref="GT4:GU4"/>
    <mergeCell ref="FP1:FQ1"/>
    <mergeCell ref="FP2:FQ2"/>
    <mergeCell ref="FP3:FQ3"/>
    <mergeCell ref="FP4:FQ4"/>
    <mergeCell ref="FV1:FW1"/>
    <mergeCell ref="FV2:FW2"/>
    <mergeCell ref="FV3:FW3"/>
    <mergeCell ref="FV4:FW4"/>
    <mergeCell ref="FE1:FF1"/>
    <mergeCell ref="FE2:FF2"/>
    <mergeCell ref="FE3:FF3"/>
    <mergeCell ref="FE4:FF4"/>
    <mergeCell ref="FK1:FL1"/>
    <mergeCell ref="FK2:FL2"/>
    <mergeCell ref="FK3:FL3"/>
    <mergeCell ref="FK4:FL4"/>
    <mergeCell ref="ES1:ET1"/>
    <mergeCell ref="ES2:ET2"/>
    <mergeCell ref="ES3:ET3"/>
    <mergeCell ref="ES4:ET4"/>
    <mergeCell ref="EY1:EZ1"/>
    <mergeCell ref="EY2:EZ2"/>
    <mergeCell ref="EY3:EZ3"/>
    <mergeCell ref="EY4:EZ4"/>
    <mergeCell ref="EG3:EH3"/>
    <mergeCell ref="EG4:EH4"/>
    <mergeCell ref="EM1:EN1"/>
    <mergeCell ref="EM2:EN2"/>
    <mergeCell ref="EM3:EN3"/>
    <mergeCell ref="EM4:EN4"/>
    <mergeCell ref="DW1:DX1"/>
    <mergeCell ref="DW2:DX2"/>
    <mergeCell ref="DW3:DX3"/>
    <mergeCell ref="DW4:DX4"/>
    <mergeCell ref="GC1:GD1"/>
    <mergeCell ref="GC2:GD2"/>
    <mergeCell ref="GC3:GD3"/>
    <mergeCell ref="GC4:GD4"/>
    <mergeCell ref="EG1:EH1"/>
    <mergeCell ref="EG2:EH2"/>
    <mergeCell ref="DL1:DM1"/>
    <mergeCell ref="DL2:DM2"/>
    <mergeCell ref="DL3:DM3"/>
    <mergeCell ref="DL4:DM4"/>
    <mergeCell ref="DR1:DS1"/>
    <mergeCell ref="DR2:DS2"/>
    <mergeCell ref="DR3:DS3"/>
    <mergeCell ref="DR4:DS4"/>
    <mergeCell ref="DA1:DB1"/>
    <mergeCell ref="DA2:DB2"/>
    <mergeCell ref="DA3:DB3"/>
    <mergeCell ref="DA4:DB4"/>
    <mergeCell ref="DG1:DH1"/>
    <mergeCell ref="DG2:DH2"/>
    <mergeCell ref="DG3:DH3"/>
    <mergeCell ref="DG4:DH4"/>
    <mergeCell ref="CP1:CQ1"/>
    <mergeCell ref="CP2:CQ2"/>
    <mergeCell ref="CP3:CQ3"/>
    <mergeCell ref="CP4:CQ4"/>
    <mergeCell ref="CU1:CV1"/>
    <mergeCell ref="CU2:CV2"/>
    <mergeCell ref="CU3:CV3"/>
    <mergeCell ref="CU4:CV4"/>
    <mergeCell ref="BT1:BU1"/>
    <mergeCell ref="BT2:BU2"/>
    <mergeCell ref="BT3:BU3"/>
    <mergeCell ref="BT4:BU4"/>
    <mergeCell ref="CC1:CD1"/>
    <mergeCell ref="CC2:CD2"/>
    <mergeCell ref="CC3:CD3"/>
    <mergeCell ref="CC4:CD4"/>
    <mergeCell ref="BG3:BH3"/>
    <mergeCell ref="BG4:BH4"/>
    <mergeCell ref="BM1:BN1"/>
    <mergeCell ref="BM2:BN2"/>
    <mergeCell ref="BM3:BN3"/>
    <mergeCell ref="BM4:BN4"/>
    <mergeCell ref="BA1:BB1"/>
    <mergeCell ref="BA2:BB2"/>
    <mergeCell ref="BA3:BB3"/>
    <mergeCell ref="BA4:BB4"/>
    <mergeCell ref="CI1:CJ1"/>
    <mergeCell ref="CI2:CJ2"/>
    <mergeCell ref="CI3:CJ3"/>
    <mergeCell ref="CI4:CJ4"/>
    <mergeCell ref="BG1:BH1"/>
    <mergeCell ref="BG2:BH2"/>
    <mergeCell ref="AO1:AP1"/>
    <mergeCell ref="AO2:AP2"/>
    <mergeCell ref="AO3:AP3"/>
    <mergeCell ref="AO4:AP4"/>
    <mergeCell ref="AU1:AV1"/>
    <mergeCell ref="AU2:AV2"/>
    <mergeCell ref="AU3:AV3"/>
    <mergeCell ref="AU4:AV4"/>
    <mergeCell ref="AC1:AD1"/>
    <mergeCell ref="AC2:AD2"/>
    <mergeCell ref="AC3:AD3"/>
    <mergeCell ref="AC4:AD4"/>
    <mergeCell ref="AI1:AJ1"/>
    <mergeCell ref="AI2:AJ2"/>
    <mergeCell ref="AI3:AJ3"/>
    <mergeCell ref="AI4:AJ4"/>
    <mergeCell ref="S1:T1"/>
    <mergeCell ref="S2:T2"/>
    <mergeCell ref="S3:T3"/>
    <mergeCell ref="S4:T4"/>
    <mergeCell ref="X1:Y1"/>
    <mergeCell ref="X2:Y2"/>
    <mergeCell ref="X3:Y3"/>
    <mergeCell ref="X4:Y4"/>
    <mergeCell ref="G1:H1"/>
    <mergeCell ref="G2:H2"/>
    <mergeCell ref="G3:H3"/>
    <mergeCell ref="G4:H4"/>
    <mergeCell ref="M1:N1"/>
    <mergeCell ref="M2:N2"/>
    <mergeCell ref="M3:N3"/>
    <mergeCell ref="M4:N4"/>
    <mergeCell ref="GP9:GU9"/>
    <mergeCell ref="GP10:GU10"/>
    <mergeCell ref="FX7:GD7"/>
    <mergeCell ref="FX8:GD8"/>
    <mergeCell ref="FX9:GD9"/>
    <mergeCell ref="FX10:GD10"/>
    <mergeCell ref="GJ7:GO7"/>
    <mergeCell ref="GJ8:GO8"/>
    <mergeCell ref="GJ9:GO9"/>
    <mergeCell ref="GJ10:GO10"/>
    <mergeCell ref="HY8:ID8"/>
    <mergeCell ref="HO8:HS8"/>
    <mergeCell ref="HT8:HX8"/>
    <mergeCell ref="GV7:HA7"/>
    <mergeCell ref="GP7:GU7"/>
    <mergeCell ref="GP8:GU8"/>
  </mergeCells>
  <conditionalFormatting sqref="X30">
    <cfRule type="cellIs" priority="1" dxfId="0" operator="notEqual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portrait" scale="85" r:id="rId1"/>
  <rowBreaks count="1" manualBreakCount="1">
    <brk id="57" max="255" man="1"/>
  </rowBreaks>
  <colBreaks count="36" manualBreakCount="36">
    <brk id="8" max="65535" man="1"/>
    <brk id="14" max="65535" man="1"/>
    <brk id="20" max="65535" man="1"/>
    <brk id="25" max="65535" man="1"/>
    <brk id="30" max="65535" man="1"/>
    <brk id="36" max="65535" man="1"/>
    <brk id="42" max="65535" man="1"/>
    <brk id="48" max="65535" man="1"/>
    <brk id="54" max="65535" man="1"/>
    <brk id="60" max="65535" man="1"/>
    <brk id="66" max="65535" man="1"/>
    <brk id="73" max="65535" man="1"/>
    <brk id="82" max="65535" man="1"/>
    <brk id="95" max="65535" man="1"/>
    <brk id="100" max="65535" man="1"/>
    <brk id="106" max="65535" man="1"/>
    <brk id="117" max="65535" man="1"/>
    <brk id="123" max="65535" man="1"/>
    <brk id="128" max="65535" man="1"/>
    <brk id="132" max="65535" man="1"/>
    <brk id="138" max="65535" man="1"/>
    <brk id="144" max="65535" man="1"/>
    <brk id="150" max="65535" man="1"/>
    <brk id="156" max="65535" man="1"/>
    <brk id="162" max="65535" man="1"/>
    <brk id="168" max="65535" man="1"/>
    <brk id="173" max="65535" man="1"/>
    <brk id="179" max="65535" man="1"/>
    <brk id="186" max="65535" man="1"/>
    <brk id="197" max="65535" man="1"/>
    <brk id="203" max="65535" man="1"/>
    <brk id="209" max="65535" man="1"/>
    <brk id="216" max="65535" man="1"/>
    <brk id="222" max="65535" man="1"/>
    <brk id="227" max="65535" man="1"/>
    <brk id="23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6:S60"/>
  <sheetViews>
    <sheetView zoomScalePageLayoutView="0" workbookViewId="0" topLeftCell="A4">
      <selection activeCell="B27" sqref="B27"/>
    </sheetView>
  </sheetViews>
  <sheetFormatPr defaultColWidth="9.33203125" defaultRowHeight="10.5"/>
  <cols>
    <col min="1" max="1" width="6.83203125" style="0" customWidth="1"/>
    <col min="2" max="2" width="42.83203125" style="0" customWidth="1"/>
    <col min="3" max="3" width="2.83203125" style="0" customWidth="1"/>
    <col min="4" max="4" width="14.16015625" style="0" customWidth="1"/>
    <col min="5" max="5" width="3" style="0" customWidth="1"/>
    <col min="6" max="6" width="16.83203125" style="0" customWidth="1"/>
    <col min="7" max="7" width="2.83203125" style="0" customWidth="1"/>
    <col min="8" max="8" width="13.5" style="0" customWidth="1"/>
    <col min="12" max="12" width="9.66015625" style="0" bestFit="1" customWidth="1"/>
  </cols>
  <sheetData>
    <row r="6" spans="1:8" ht="12.75">
      <c r="A6" s="596" t="s">
        <v>580</v>
      </c>
      <c r="B6" s="596"/>
      <c r="C6" s="596"/>
      <c r="D6" s="596"/>
      <c r="E6" s="596"/>
      <c r="F6" s="596"/>
      <c r="G6" s="596"/>
      <c r="H6" s="596"/>
    </row>
    <row r="7" spans="1:19" ht="12.75">
      <c r="A7" s="596" t="s">
        <v>581</v>
      </c>
      <c r="B7" s="596"/>
      <c r="C7" s="596"/>
      <c r="D7" s="596"/>
      <c r="E7" s="596"/>
      <c r="F7" s="596"/>
      <c r="G7" s="596"/>
      <c r="H7" s="596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</row>
    <row r="8" spans="1:19" ht="12.75">
      <c r="A8" s="596" t="s">
        <v>582</v>
      </c>
      <c r="B8" s="596"/>
      <c r="C8" s="596"/>
      <c r="D8" s="596"/>
      <c r="E8" s="596"/>
      <c r="F8" s="596"/>
      <c r="G8" s="596"/>
      <c r="H8" s="596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</row>
    <row r="9" spans="1:19" ht="12.75">
      <c r="A9" s="463"/>
      <c r="B9" s="463"/>
      <c r="C9" s="463"/>
      <c r="D9" s="463"/>
      <c r="E9" s="463"/>
      <c r="F9" s="463"/>
      <c r="G9" s="463"/>
      <c r="H9" s="463"/>
      <c r="I9" s="463"/>
      <c r="J9" s="463"/>
      <c r="K9" s="463"/>
      <c r="L9" s="463"/>
      <c r="M9" s="463"/>
      <c r="N9" s="463"/>
      <c r="O9" s="463"/>
      <c r="P9" s="463"/>
      <c r="Q9" s="463"/>
      <c r="R9" s="463"/>
      <c r="S9" s="463"/>
    </row>
    <row r="10" spans="1:19" ht="12.75">
      <c r="A10" s="463"/>
      <c r="B10" s="463"/>
      <c r="C10" s="463"/>
      <c r="D10" s="463"/>
      <c r="E10" s="463"/>
      <c r="F10" s="463"/>
      <c r="G10" s="463"/>
      <c r="H10" s="464" t="s">
        <v>571</v>
      </c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</row>
    <row r="11" spans="1:19" ht="12.75">
      <c r="A11" s="464" t="s">
        <v>564</v>
      </c>
      <c r="B11" s="463"/>
      <c r="C11" s="463"/>
      <c r="D11" s="464" t="s">
        <v>568</v>
      </c>
      <c r="E11" s="463"/>
      <c r="F11" s="463"/>
      <c r="G11" s="463"/>
      <c r="H11" s="469" t="s">
        <v>570</v>
      </c>
      <c r="I11" s="463"/>
      <c r="J11" s="463"/>
      <c r="K11" s="463"/>
      <c r="L11" s="463"/>
      <c r="M11" s="463"/>
      <c r="N11" s="463"/>
      <c r="O11" s="463"/>
      <c r="P11" s="463"/>
      <c r="Q11" s="463"/>
      <c r="R11" s="463"/>
      <c r="S11" s="463"/>
    </row>
    <row r="12" spans="1:19" ht="12.75">
      <c r="A12" s="465" t="s">
        <v>565</v>
      </c>
      <c r="B12" s="465" t="s">
        <v>566</v>
      </c>
      <c r="C12" s="477"/>
      <c r="D12" s="465" t="s">
        <v>569</v>
      </c>
      <c r="E12" s="477"/>
      <c r="F12" s="465" t="s">
        <v>570</v>
      </c>
      <c r="G12" s="477"/>
      <c r="H12" s="475" t="s">
        <v>575</v>
      </c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</row>
    <row r="13" spans="1:19" ht="12.75">
      <c r="A13" s="464"/>
      <c r="B13" s="463"/>
      <c r="C13" s="463"/>
      <c r="D13" s="476" t="s">
        <v>572</v>
      </c>
      <c r="E13" s="476"/>
      <c r="F13" s="476" t="s">
        <v>573</v>
      </c>
      <c r="G13" s="476"/>
      <c r="H13" s="476" t="s">
        <v>574</v>
      </c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</row>
    <row r="14" spans="1:19" ht="12.75">
      <c r="A14" s="590">
        <v>1</v>
      </c>
      <c r="B14" s="463"/>
      <c r="C14" s="463"/>
      <c r="D14" s="472"/>
      <c r="E14" s="463"/>
      <c r="F14" s="472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</row>
    <row r="15" spans="1:19" ht="12.75">
      <c r="A15" s="590">
        <f>+A14+1</f>
        <v>2</v>
      </c>
      <c r="B15" s="463" t="s">
        <v>567</v>
      </c>
      <c r="C15" s="463"/>
      <c r="D15" s="472">
        <v>0.0493</v>
      </c>
      <c r="E15" s="463"/>
      <c r="F15" s="472">
        <v>0.0592</v>
      </c>
      <c r="G15" s="463"/>
      <c r="H15" s="472">
        <f>ROUND(D15*F15,6)</f>
        <v>0.002919</v>
      </c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</row>
    <row r="16" spans="1:19" ht="12.75">
      <c r="A16" s="590">
        <f aca="true" t="shared" si="0" ref="A16:A24">+A15+1</f>
        <v>3</v>
      </c>
      <c r="B16" s="463"/>
      <c r="C16" s="463"/>
      <c r="D16" s="472"/>
      <c r="E16" s="463"/>
      <c r="F16" s="472"/>
      <c r="G16" s="463"/>
      <c r="H16" s="472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</row>
    <row r="17" spans="1:19" ht="12.75">
      <c r="A17" s="590">
        <f t="shared" si="0"/>
        <v>4</v>
      </c>
      <c r="B17" s="463" t="s">
        <v>576</v>
      </c>
      <c r="C17" s="463"/>
      <c r="D17" s="472">
        <v>0.5004</v>
      </c>
      <c r="E17" s="463"/>
      <c r="F17" s="472">
        <v>0.069</v>
      </c>
      <c r="G17" s="463"/>
      <c r="H17" s="472">
        <f>ROUND(D17*F17,6)</f>
        <v>0.034528</v>
      </c>
      <c r="I17" s="463"/>
      <c r="J17" s="472"/>
      <c r="K17" s="463"/>
      <c r="L17" s="463"/>
      <c r="M17" s="463"/>
      <c r="N17" s="463"/>
      <c r="O17" s="463"/>
      <c r="P17" s="463"/>
      <c r="Q17" s="463"/>
      <c r="R17" s="463"/>
      <c r="S17" s="463"/>
    </row>
    <row r="18" spans="1:19" ht="12.75">
      <c r="A18" s="590">
        <f t="shared" si="0"/>
        <v>5</v>
      </c>
      <c r="B18" s="463"/>
      <c r="C18" s="463"/>
      <c r="D18" s="472"/>
      <c r="E18" s="463"/>
      <c r="F18" s="472"/>
      <c r="G18" s="463"/>
      <c r="H18" s="472"/>
      <c r="I18" s="463"/>
      <c r="J18" s="463"/>
      <c r="K18" s="463"/>
      <c r="L18" s="463"/>
      <c r="M18" s="463"/>
      <c r="N18" s="463"/>
      <c r="O18" s="463"/>
      <c r="P18" s="463"/>
      <c r="Q18" s="463"/>
      <c r="R18" s="463"/>
      <c r="S18" s="463"/>
    </row>
    <row r="19" spans="1:19" ht="12.75">
      <c r="A19" s="590">
        <f t="shared" si="0"/>
        <v>6</v>
      </c>
      <c r="B19" s="463" t="s">
        <v>577</v>
      </c>
      <c r="C19" s="463"/>
      <c r="D19" s="472">
        <v>0.0003</v>
      </c>
      <c r="E19" s="463"/>
      <c r="F19" s="472">
        <v>0.0861</v>
      </c>
      <c r="G19" s="463"/>
      <c r="H19" s="472">
        <f>ROUND(D19*F19,6)</f>
        <v>2.6E-05</v>
      </c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</row>
    <row r="20" spans="1:19" ht="12.75">
      <c r="A20" s="590">
        <f t="shared" si="0"/>
        <v>7</v>
      </c>
      <c r="B20" s="463"/>
      <c r="C20" s="463"/>
      <c r="D20" s="472"/>
      <c r="E20" s="463"/>
      <c r="F20" s="472"/>
      <c r="G20" s="463"/>
      <c r="H20" s="472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</row>
    <row r="21" spans="1:19" ht="12.75">
      <c r="A21" s="590">
        <f t="shared" si="0"/>
        <v>8</v>
      </c>
      <c r="B21" s="463" t="s">
        <v>578</v>
      </c>
      <c r="C21" s="463"/>
      <c r="D21" s="478">
        <v>0.45</v>
      </c>
      <c r="E21" s="463"/>
      <c r="F21" s="472">
        <v>0.1</v>
      </c>
      <c r="G21" s="463"/>
      <c r="H21" s="472">
        <f>ROUND(D21*F21,6)</f>
        <v>0.045</v>
      </c>
      <c r="I21" s="463"/>
      <c r="J21" s="463"/>
      <c r="K21" s="463"/>
      <c r="L21" s="463"/>
      <c r="M21" s="463"/>
      <c r="N21" s="463"/>
      <c r="O21" s="463"/>
      <c r="P21" s="463"/>
      <c r="Q21" s="463"/>
      <c r="R21" s="463"/>
      <c r="S21" s="463"/>
    </row>
    <row r="22" spans="1:19" ht="12.75">
      <c r="A22" s="590">
        <f t="shared" si="0"/>
        <v>9</v>
      </c>
      <c r="B22" s="463"/>
      <c r="C22" s="463"/>
      <c r="D22" s="472"/>
      <c r="E22" s="463"/>
      <c r="F22" s="472"/>
      <c r="G22" s="463"/>
      <c r="H22" s="472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</row>
    <row r="23" spans="1:19" ht="12.75">
      <c r="A23" s="590">
        <f t="shared" si="0"/>
        <v>10</v>
      </c>
      <c r="B23" s="463"/>
      <c r="C23" s="463"/>
      <c r="D23" s="472"/>
      <c r="E23" s="463"/>
      <c r="F23" s="472"/>
      <c r="G23" s="463"/>
      <c r="H23" s="472"/>
      <c r="I23" s="463"/>
      <c r="J23" s="463"/>
      <c r="K23" s="463"/>
      <c r="L23" s="463"/>
      <c r="M23" s="463"/>
      <c r="N23" s="463"/>
      <c r="O23" s="463"/>
      <c r="P23" s="463"/>
      <c r="Q23" s="463"/>
      <c r="R23" s="463"/>
      <c r="S23" s="463"/>
    </row>
    <row r="24" spans="1:19" ht="12.75">
      <c r="A24" s="590">
        <f t="shared" si="0"/>
        <v>11</v>
      </c>
      <c r="B24" s="463" t="s">
        <v>579</v>
      </c>
      <c r="C24" s="463"/>
      <c r="D24" s="472"/>
      <c r="E24" s="463"/>
      <c r="F24" s="472"/>
      <c r="G24" s="463"/>
      <c r="H24" s="472">
        <f>SUM(H15:H21)</f>
        <v>0.08247299999999999</v>
      </c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</row>
    <row r="25" spans="1:19" ht="12.75">
      <c r="A25" s="463"/>
      <c r="B25" s="463"/>
      <c r="C25" s="463"/>
      <c r="D25" s="472"/>
      <c r="E25" s="463"/>
      <c r="F25" s="472"/>
      <c r="G25" s="463"/>
      <c r="H25" s="472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</row>
    <row r="26" spans="1:19" ht="12.75">
      <c r="A26" s="463"/>
      <c r="B26" s="463"/>
      <c r="C26" s="463"/>
      <c r="D26" s="472"/>
      <c r="E26" s="463"/>
      <c r="F26" s="472"/>
      <c r="G26" s="463"/>
      <c r="H26" s="472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</row>
    <row r="27" spans="1:19" ht="12.75">
      <c r="A27" s="463"/>
      <c r="B27" s="463" t="s">
        <v>731</v>
      </c>
      <c r="C27" s="463"/>
      <c r="D27" s="472"/>
      <c r="E27" s="463"/>
      <c r="F27" s="472"/>
      <c r="G27" s="463"/>
      <c r="H27" s="472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</row>
    <row r="28" spans="1:19" ht="12.75">
      <c r="A28" s="463"/>
      <c r="B28" s="463"/>
      <c r="C28" s="463"/>
      <c r="D28" s="472"/>
      <c r="E28" s="463"/>
      <c r="F28" s="472"/>
      <c r="G28" s="463"/>
      <c r="H28" s="472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</row>
    <row r="29" spans="1:19" ht="12.75">
      <c r="A29" s="463"/>
      <c r="B29" s="463"/>
      <c r="C29" s="463"/>
      <c r="D29" s="472"/>
      <c r="E29" s="463"/>
      <c r="F29" s="472"/>
      <c r="G29" s="463"/>
      <c r="H29" s="472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</row>
    <row r="30" spans="1:19" ht="12.75">
      <c r="A30" s="463"/>
      <c r="B30" s="463"/>
      <c r="C30" s="463"/>
      <c r="D30" s="472"/>
      <c r="E30" s="463"/>
      <c r="F30" s="472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</row>
    <row r="31" spans="1:19" ht="12.75">
      <c r="A31" s="463"/>
      <c r="B31" s="463"/>
      <c r="C31" s="463"/>
      <c r="D31" s="472"/>
      <c r="E31" s="463"/>
      <c r="F31" s="472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</row>
    <row r="32" spans="1:19" ht="12.75">
      <c r="A32" s="463"/>
      <c r="B32" s="463"/>
      <c r="C32" s="463"/>
      <c r="D32" s="472"/>
      <c r="E32" s="463"/>
      <c r="F32" s="472"/>
      <c r="G32" s="463"/>
      <c r="H32" s="463"/>
      <c r="I32" s="463"/>
      <c r="J32" s="463"/>
      <c r="K32" s="463"/>
      <c r="L32" s="463"/>
      <c r="M32" s="463"/>
      <c r="N32" s="463"/>
      <c r="O32" s="463"/>
      <c r="P32" s="463"/>
      <c r="Q32" s="463"/>
      <c r="R32" s="463"/>
      <c r="S32" s="463"/>
    </row>
    <row r="33" spans="1:19" ht="12.75">
      <c r="A33" s="463"/>
      <c r="B33" s="463"/>
      <c r="C33" s="463"/>
      <c r="D33" s="472"/>
      <c r="E33" s="463"/>
      <c r="F33" s="472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</row>
    <row r="34" spans="1:19" ht="12.75">
      <c r="A34" s="463"/>
      <c r="B34" s="463"/>
      <c r="C34" s="463"/>
      <c r="D34" s="472"/>
      <c r="E34" s="463"/>
      <c r="F34" s="472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</row>
    <row r="35" spans="1:19" ht="12.75">
      <c r="A35" s="463"/>
      <c r="B35" s="463"/>
      <c r="C35" s="463"/>
      <c r="D35" s="463"/>
      <c r="E35" s="463"/>
      <c r="F35" s="472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12.75">
      <c r="A36" s="463"/>
      <c r="B36" s="463"/>
      <c r="C36" s="463"/>
      <c r="D36" s="463"/>
      <c r="E36" s="463"/>
      <c r="F36" s="472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</row>
    <row r="37" spans="1:19" ht="12.75">
      <c r="A37" s="463"/>
      <c r="B37" s="463"/>
      <c r="C37" s="463"/>
      <c r="D37" s="463"/>
      <c r="E37" s="463"/>
      <c r="F37" s="472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</row>
    <row r="38" spans="1:19" ht="12.75">
      <c r="A38" s="463"/>
      <c r="B38" s="463"/>
      <c r="C38" s="463"/>
      <c r="D38" s="463"/>
      <c r="E38" s="463"/>
      <c r="F38" s="472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</row>
    <row r="39" spans="1:19" ht="12.75">
      <c r="A39" s="463"/>
      <c r="B39" s="463"/>
      <c r="C39" s="463"/>
      <c r="D39" s="463"/>
      <c r="E39" s="463"/>
      <c r="F39" s="472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</row>
    <row r="40" spans="1:19" ht="12.75">
      <c r="A40" s="463"/>
      <c r="B40" s="463"/>
      <c r="C40" s="463"/>
      <c r="D40" s="463"/>
      <c r="E40" s="463"/>
      <c r="F40" s="472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</row>
    <row r="41" spans="1:19" ht="12.75">
      <c r="A41" s="463"/>
      <c r="B41" s="463"/>
      <c r="C41" s="463"/>
      <c r="D41" s="463"/>
      <c r="E41" s="463"/>
      <c r="F41" s="463"/>
      <c r="G41" s="463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</row>
    <row r="42" spans="1:19" ht="12.75">
      <c r="A42" s="463"/>
      <c r="B42" s="463"/>
      <c r="C42" s="463"/>
      <c r="D42" s="463"/>
      <c r="E42" s="463"/>
      <c r="F42" s="463"/>
      <c r="G42" s="463"/>
      <c r="H42" s="463"/>
      <c r="I42" s="463"/>
      <c r="J42" s="463"/>
      <c r="K42" s="463"/>
      <c r="L42" s="463"/>
      <c r="M42" s="463"/>
      <c r="N42" s="463"/>
      <c r="O42" s="463"/>
      <c r="P42" s="463"/>
      <c r="Q42" s="463"/>
      <c r="R42" s="463"/>
      <c r="S42" s="463"/>
    </row>
    <row r="43" spans="1:19" ht="12.75">
      <c r="A43" s="463"/>
      <c r="B43" s="463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</row>
    <row r="44" spans="1:19" ht="12.75">
      <c r="A44" s="463"/>
      <c r="B44" s="463"/>
      <c r="C44" s="463"/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</row>
    <row r="45" spans="1:19" ht="12.75">
      <c r="A45" s="463"/>
      <c r="B45" s="463"/>
      <c r="C45" s="463"/>
      <c r="D45" s="463"/>
      <c r="E45" s="463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63"/>
      <c r="S45" s="463"/>
    </row>
    <row r="46" spans="1:19" ht="12.75">
      <c r="A46" s="463"/>
      <c r="B46" s="463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</row>
    <row r="47" spans="1:19" ht="12.75">
      <c r="A47" s="463"/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3"/>
      <c r="M47" s="463"/>
      <c r="N47" s="463"/>
      <c r="O47" s="463"/>
      <c r="P47" s="463"/>
      <c r="Q47" s="463"/>
      <c r="R47" s="463"/>
      <c r="S47" s="463"/>
    </row>
    <row r="48" spans="1:19" ht="12.75">
      <c r="A48" s="463"/>
      <c r="B48" s="463"/>
      <c r="C48" s="463"/>
      <c r="D48" s="463"/>
      <c r="E48" s="463"/>
      <c r="F48" s="463"/>
      <c r="G48" s="463"/>
      <c r="H48" s="463"/>
      <c r="I48" s="463"/>
      <c r="J48" s="463"/>
      <c r="K48" s="463"/>
      <c r="L48" s="463"/>
      <c r="M48" s="463"/>
      <c r="N48" s="463"/>
      <c r="O48" s="463"/>
      <c r="P48" s="463"/>
      <c r="Q48" s="463"/>
      <c r="R48" s="463"/>
      <c r="S48" s="463"/>
    </row>
    <row r="49" spans="1:19" ht="12.75">
      <c r="A49" s="463"/>
      <c r="B49" s="463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</row>
    <row r="50" spans="1:19" ht="12.75">
      <c r="A50" s="463"/>
      <c r="B50" s="463"/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3"/>
      <c r="P50" s="463"/>
      <c r="Q50" s="463"/>
      <c r="R50" s="463"/>
      <c r="S50" s="463"/>
    </row>
    <row r="51" spans="1:19" ht="12.75">
      <c r="A51" s="463"/>
      <c r="B51" s="463"/>
      <c r="C51" s="463"/>
      <c r="D51" s="463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</row>
    <row r="52" spans="1:19" ht="12.75">
      <c r="A52" s="463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</row>
    <row r="53" spans="1:19" ht="12.75">
      <c r="A53" s="463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</row>
    <row r="54" spans="1:19" ht="12.75">
      <c r="A54" s="463"/>
      <c r="B54" s="463"/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</row>
    <row r="55" spans="1:19" ht="12.75">
      <c r="A55" s="463"/>
      <c r="B55" s="463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</row>
    <row r="56" spans="1:19" ht="12.75">
      <c r="A56" s="463"/>
      <c r="B56" s="463"/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</row>
    <row r="57" spans="1:19" ht="12.75">
      <c r="A57" s="463"/>
      <c r="B57" s="463"/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463"/>
      <c r="R57" s="463"/>
      <c r="S57" s="463"/>
    </row>
    <row r="58" spans="1:19" ht="12.75">
      <c r="A58" s="463"/>
      <c r="B58" s="463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</row>
    <row r="59" spans="1:19" ht="12.75">
      <c r="A59" s="463"/>
      <c r="B59" s="463"/>
      <c r="C59" s="463"/>
      <c r="D59" s="463"/>
      <c r="E59" s="463"/>
      <c r="F59" s="463"/>
      <c r="G59" s="463"/>
      <c r="H59" s="463"/>
      <c r="I59" s="463"/>
      <c r="J59" s="463"/>
      <c r="K59" s="463"/>
      <c r="L59" s="463"/>
      <c r="M59" s="463"/>
      <c r="N59" s="463"/>
      <c r="O59" s="463"/>
      <c r="P59" s="463"/>
      <c r="Q59" s="463"/>
      <c r="R59" s="463"/>
      <c r="S59" s="463"/>
    </row>
    <row r="60" spans="1:19" ht="12.75">
      <c r="A60" s="463"/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463"/>
      <c r="M60" s="463"/>
      <c r="N60" s="463"/>
      <c r="O60" s="463"/>
      <c r="P60" s="463"/>
      <c r="Q60" s="463"/>
      <c r="R60" s="463"/>
      <c r="S60" s="463"/>
    </row>
  </sheetData>
  <sheetProtection/>
  <mergeCells count="3"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wgho</dc:creator>
  <cp:keywords/>
  <dc:description/>
  <cp:lastModifiedBy>William H Weinman</cp:lastModifiedBy>
  <cp:lastPrinted>2008-05-29T18:47:48Z</cp:lastPrinted>
  <dcterms:created xsi:type="dcterms:W3CDTF">2008-04-11T21:45:36Z</dcterms:created>
  <dcterms:modified xsi:type="dcterms:W3CDTF">2008-05-30T13:50:00Z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2008-05-30T00:00:00Z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