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41C6F0AB-4522-4208-BA7F-6422AAD9FC1C}" xr6:coauthVersionLast="47" xr6:coauthVersionMax="47" xr10:uidLastSave="{00000000-0000-0000-0000-000000000000}"/>
  <bookViews>
    <workbookView xWindow="-120" yWindow="-120" windowWidth="20730" windowHeight="11160" xr2:uid="{DCD0FEEC-2D1C-41A8-9D39-3AC3D8749441}"/>
  </bookViews>
  <sheets>
    <sheet name="Summary" sheetId="1" r:id="rId1"/>
    <sheet name="WP-Additions Model - Calc" sheetId="7" r:id="rId2"/>
  </sheets>
  <definedNames>
    <definedName name="Data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Summary!$A$2:$Q$59</definedName>
    <definedName name="_xlnm.Print_Area" localSheetId="1">'WP-Additions Model - Calc'!$A$1:$AL$134</definedName>
    <definedName name="_xlnm.Print_Titles" localSheetId="1">'WP-Additions Model - Calc'!$1:$5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O29" i="1"/>
  <c r="O22" i="1"/>
  <c r="O12" i="1"/>
  <c r="Q12" i="1"/>
  <c r="K39" i="1"/>
  <c r="K29" i="1"/>
  <c r="K22" i="1"/>
  <c r="Q39" i="1"/>
  <c r="M39" i="1"/>
  <c r="Q29" i="1"/>
  <c r="M29" i="1"/>
  <c r="Q22" i="1"/>
  <c r="M22" i="1"/>
  <c r="AF45" i="7"/>
  <c r="AL71" i="7" l="1"/>
  <c r="AL70" i="7"/>
  <c r="AL69" i="7"/>
  <c r="AL68" i="7"/>
  <c r="AL67" i="7"/>
  <c r="AL66" i="7"/>
  <c r="AL65" i="7"/>
  <c r="AF71" i="7"/>
  <c r="AF70" i="7"/>
  <c r="AF69" i="7"/>
  <c r="AF68" i="7"/>
  <c r="AF67" i="7"/>
  <c r="AF66" i="7"/>
  <c r="AF65" i="7"/>
  <c r="AD71" i="7"/>
  <c r="AD70" i="7"/>
  <c r="AD69" i="7"/>
  <c r="AD68" i="7"/>
  <c r="AD67" i="7"/>
  <c r="AD66" i="7"/>
  <c r="AD65" i="7"/>
  <c r="AL61" i="7"/>
  <c r="AL60" i="7"/>
  <c r="AL59" i="7"/>
  <c r="AL58" i="7"/>
  <c r="AL57" i="7"/>
  <c r="AL56" i="7"/>
  <c r="AL55" i="7"/>
  <c r="AF61" i="7"/>
  <c r="AF60" i="7"/>
  <c r="AF59" i="7"/>
  <c r="AF58" i="7"/>
  <c r="AF57" i="7"/>
  <c r="AF56" i="7"/>
  <c r="AF55" i="7"/>
  <c r="AD61" i="7"/>
  <c r="AD60" i="7"/>
  <c r="AD59" i="7"/>
  <c r="AD58" i="7"/>
  <c r="AD57" i="7"/>
  <c r="AD56" i="7"/>
  <c r="AD55" i="7"/>
  <c r="AL51" i="7"/>
  <c r="AL50" i="7"/>
  <c r="AL49" i="7"/>
  <c r="AL48" i="7"/>
  <c r="AL47" i="7"/>
  <c r="AL46" i="7"/>
  <c r="AL45" i="7"/>
  <c r="AL95" i="7" s="1"/>
  <c r="AF51" i="7"/>
  <c r="AF50" i="7"/>
  <c r="AF49" i="7"/>
  <c r="AF48" i="7"/>
  <c r="AF47" i="7"/>
  <c r="AF46" i="7"/>
  <c r="AD51" i="7"/>
  <c r="AD50" i="7"/>
  <c r="AD49" i="7"/>
  <c r="AD48" i="7"/>
  <c r="AD47" i="7"/>
  <c r="AD46" i="7"/>
  <c r="AD45" i="7"/>
  <c r="AD95" i="7" l="1"/>
  <c r="AF52" i="7"/>
  <c r="AL52" i="7"/>
  <c r="AD105" i="7" l="1"/>
  <c r="AD52" i="7"/>
  <c r="AD32" i="7" l="1"/>
  <c r="I11" i="1" s="1"/>
  <c r="AD31" i="7"/>
  <c r="AD40" i="7" s="1"/>
  <c r="AD30" i="7"/>
  <c r="AD29" i="7"/>
  <c r="AD38" i="7" s="1"/>
  <c r="AD28" i="7"/>
  <c r="AD27" i="7"/>
  <c r="I13" i="1" s="1"/>
  <c r="AD26" i="7"/>
  <c r="I14" i="1" s="1"/>
  <c r="AD22" i="7"/>
  <c r="AD21" i="7"/>
  <c r="AD20" i="7"/>
  <c r="AD19" i="7"/>
  <c r="AD18" i="7"/>
  <c r="AD17" i="7"/>
  <c r="I12" i="1" l="1"/>
  <c r="BP40" i="7"/>
  <c r="BP17" i="7"/>
  <c r="I23" i="1" s="1"/>
  <c r="AF31" i="7"/>
  <c r="AF40" i="7" s="1"/>
  <c r="BT40" i="7" s="1"/>
  <c r="BP21" i="7"/>
  <c r="BP18" i="7"/>
  <c r="AF22" i="7"/>
  <c r="BT22" i="7" s="1"/>
  <c r="M21" i="1" s="1"/>
  <c r="K21" i="1" s="1"/>
  <c r="AF32" i="7"/>
  <c r="M11" i="1" s="1"/>
  <c r="K11" i="1" s="1"/>
  <c r="BP22" i="7"/>
  <c r="I21" i="1" s="1"/>
  <c r="BP38" i="7"/>
  <c r="BP20" i="7"/>
  <c r="AF29" i="7"/>
  <c r="AF38" i="7" s="1"/>
  <c r="BT38" i="7" s="1"/>
  <c r="BP19" i="7"/>
  <c r="I15" i="1"/>
  <c r="AF30" i="7"/>
  <c r="AF28" i="7"/>
  <c r="M12" i="1" s="1"/>
  <c r="K12" i="1" s="1"/>
  <c r="AF27" i="7"/>
  <c r="M13" i="1" s="1"/>
  <c r="K13" i="1" s="1"/>
  <c r="AD39" i="7"/>
  <c r="AD36" i="7"/>
  <c r="AD35" i="7"/>
  <c r="AD37" i="7"/>
  <c r="AD41" i="7"/>
  <c r="I25" i="1" l="1"/>
  <c r="M15" i="1"/>
  <c r="K15" i="1" s="1"/>
  <c r="BP41" i="7"/>
  <c r="I28" i="1" s="1"/>
  <c r="BP36" i="7"/>
  <c r="I30" i="1" s="1"/>
  <c r="BP39" i="7"/>
  <c r="I32" i="1" s="1"/>
  <c r="AL22" i="7"/>
  <c r="BX22" i="7"/>
  <c r="Q21" i="1" s="1"/>
  <c r="O21" i="1" s="1"/>
  <c r="AL32" i="7"/>
  <c r="Q11" i="1" s="1"/>
  <c r="O11" i="1" s="1"/>
  <c r="BP37" i="7"/>
  <c r="I29" i="1" s="1"/>
  <c r="BP35" i="7"/>
  <c r="AD116" i="7"/>
  <c r="AD127" i="7" s="1"/>
  <c r="AF41" i="7"/>
  <c r="AF39" i="7"/>
  <c r="AF37" i="7"/>
  <c r="BT37" i="7" s="1"/>
  <c r="AF36" i="7"/>
  <c r="BT36" i="7" s="1"/>
  <c r="M30" i="1" s="1"/>
  <c r="K30" i="1" s="1"/>
  <c r="AD16" i="7"/>
  <c r="D13" i="7"/>
  <c r="E13" i="7"/>
  <c r="F13" i="7"/>
  <c r="G13" i="7"/>
  <c r="H13" i="7"/>
  <c r="I13" i="7"/>
  <c r="J13" i="7"/>
  <c r="K13" i="7"/>
  <c r="L13" i="7"/>
  <c r="M13" i="7"/>
  <c r="N13" i="7"/>
  <c r="O13" i="7"/>
  <c r="D16" i="7"/>
  <c r="E16" i="7" s="1"/>
  <c r="D17" i="7"/>
  <c r="E27" i="7" s="1"/>
  <c r="D18" i="7"/>
  <c r="E18" i="7" s="1"/>
  <c r="D19" i="7"/>
  <c r="E19" i="7" s="1"/>
  <c r="D20" i="7"/>
  <c r="E20" i="7" s="1"/>
  <c r="D21" i="7"/>
  <c r="E21" i="7" s="1"/>
  <c r="D22" i="7"/>
  <c r="E22" i="7" s="1"/>
  <c r="D26" i="7"/>
  <c r="D35" i="7" s="1"/>
  <c r="E26" i="7"/>
  <c r="D27" i="7"/>
  <c r="D36" i="7" s="1"/>
  <c r="D28" i="7"/>
  <c r="D37" i="7" s="1"/>
  <c r="D29" i="7"/>
  <c r="D38" i="7" s="1"/>
  <c r="D30" i="7"/>
  <c r="D39" i="7" s="1"/>
  <c r="D31" i="7"/>
  <c r="D40" i="7" s="1"/>
  <c r="D32" i="7"/>
  <c r="D41" i="7" s="1"/>
  <c r="BP16" i="7" l="1"/>
  <c r="AF16" i="7"/>
  <c r="BT16" i="7" s="1"/>
  <c r="M24" i="1" s="1"/>
  <c r="AF26" i="7"/>
  <c r="AL41" i="7"/>
  <c r="BX41" i="7" s="1"/>
  <c r="Q28" i="1" s="1"/>
  <c r="BP42" i="7"/>
  <c r="I31" i="1"/>
  <c r="BT39" i="7"/>
  <c r="M32" i="1" s="1"/>
  <c r="K32" i="1" s="1"/>
  <c r="BT41" i="7"/>
  <c r="M28" i="1" s="1"/>
  <c r="K28" i="1" s="1"/>
  <c r="BP127" i="7"/>
  <c r="I41" i="1" s="1"/>
  <c r="E30" i="7"/>
  <c r="E39" i="7" s="1"/>
  <c r="E31" i="7"/>
  <c r="E40" i="7" s="1"/>
  <c r="E17" i="7"/>
  <c r="E36" i="7"/>
  <c r="E35" i="7"/>
  <c r="F31" i="7"/>
  <c r="F21" i="7"/>
  <c r="G31" i="7" s="1"/>
  <c r="F19" i="7"/>
  <c r="G29" i="7" s="1"/>
  <c r="F29" i="7"/>
  <c r="E29" i="7"/>
  <c r="E38" i="7" s="1"/>
  <c r="E28" i="7"/>
  <c r="E37" i="7" s="1"/>
  <c r="E32" i="7"/>
  <c r="E41" i="7" s="1"/>
  <c r="D33" i="7"/>
  <c r="F20" i="7"/>
  <c r="F30" i="7"/>
  <c r="F18" i="7"/>
  <c r="F28" i="7"/>
  <c r="E23" i="7"/>
  <c r="F22" i="7"/>
  <c r="F32" i="7"/>
  <c r="F16" i="7"/>
  <c r="F26" i="7"/>
  <c r="D42" i="7"/>
  <c r="D23" i="7"/>
  <c r="O28" i="1" l="1"/>
  <c r="I24" i="1"/>
  <c r="K24" i="1" s="1"/>
  <c r="BP23" i="7"/>
  <c r="M14" i="1"/>
  <c r="K14" i="1" s="1"/>
  <c r="AF35" i="7"/>
  <c r="AL26" i="7"/>
  <c r="Q14" i="1" s="1"/>
  <c r="AL16" i="7"/>
  <c r="BX16" i="7" s="1"/>
  <c r="Q24" i="1" s="1"/>
  <c r="O24" i="1" s="1"/>
  <c r="G21" i="7"/>
  <c r="H21" i="7" s="1"/>
  <c r="I21" i="7" s="1"/>
  <c r="F38" i="7"/>
  <c r="G38" i="7" s="1"/>
  <c r="F39" i="7"/>
  <c r="G19" i="7"/>
  <c r="H19" i="7" s="1"/>
  <c r="F27" i="7"/>
  <c r="F33" i="7" s="1"/>
  <c r="F17" i="7"/>
  <c r="F23" i="7" s="1"/>
  <c r="E33" i="7"/>
  <c r="F40" i="7"/>
  <c r="G40" i="7" s="1"/>
  <c r="E42" i="7"/>
  <c r="F41" i="7"/>
  <c r="F37" i="7"/>
  <c r="G16" i="7"/>
  <c r="G26" i="7"/>
  <c r="G18" i="7"/>
  <c r="G28" i="7"/>
  <c r="G20" i="7"/>
  <c r="G30" i="7"/>
  <c r="G22" i="7"/>
  <c r="G32" i="7"/>
  <c r="F35" i="7"/>
  <c r="O14" i="1" l="1"/>
  <c r="H31" i="7"/>
  <c r="I31" i="7"/>
  <c r="AL35" i="7"/>
  <c r="BX35" i="7" s="1"/>
  <c r="Q31" i="1" s="1"/>
  <c r="BT35" i="7"/>
  <c r="H40" i="7"/>
  <c r="I40" i="7" s="1"/>
  <c r="H29" i="7"/>
  <c r="H38" i="7" s="1"/>
  <c r="G39" i="7"/>
  <c r="F36" i="7"/>
  <c r="F42" i="7" s="1"/>
  <c r="G27" i="7"/>
  <c r="G33" i="7" s="1"/>
  <c r="G17" i="7"/>
  <c r="G23" i="7" s="1"/>
  <c r="G41" i="7"/>
  <c r="G37" i="7"/>
  <c r="H18" i="7"/>
  <c r="H28" i="7"/>
  <c r="H22" i="7"/>
  <c r="H32" i="7"/>
  <c r="J21" i="7"/>
  <c r="J31" i="7"/>
  <c r="H16" i="7"/>
  <c r="H26" i="7"/>
  <c r="I19" i="7"/>
  <c r="I29" i="7"/>
  <c r="I38" i="7" s="1"/>
  <c r="G35" i="7"/>
  <c r="H20" i="7"/>
  <c r="H30" i="7"/>
  <c r="BT42" i="7" l="1"/>
  <c r="M31" i="1"/>
  <c r="K31" i="1" s="1"/>
  <c r="O31" i="1"/>
  <c r="H41" i="7"/>
  <c r="H39" i="7"/>
  <c r="J40" i="7"/>
  <c r="H17" i="7"/>
  <c r="H27" i="7"/>
  <c r="H33" i="7" s="1"/>
  <c r="G36" i="7"/>
  <c r="G42" i="7" s="1"/>
  <c r="H37" i="7"/>
  <c r="H23" i="7"/>
  <c r="I16" i="7"/>
  <c r="I26" i="7"/>
  <c r="I28" i="7"/>
  <c r="I37" i="7" s="1"/>
  <c r="I18" i="7"/>
  <c r="I32" i="7"/>
  <c r="I41" i="7" s="1"/>
  <c r="I22" i="7"/>
  <c r="I20" i="7"/>
  <c r="I30" i="7"/>
  <c r="K21" i="7"/>
  <c r="K31" i="7"/>
  <c r="H35" i="7"/>
  <c r="J19" i="7"/>
  <c r="J29" i="7"/>
  <c r="J38" i="7" s="1"/>
  <c r="K40" i="7" l="1"/>
  <c r="I39" i="7"/>
  <c r="H36" i="7"/>
  <c r="I27" i="7"/>
  <c r="I33" i="7" s="1"/>
  <c r="I17" i="7"/>
  <c r="I23" i="7" s="1"/>
  <c r="J28" i="7"/>
  <c r="J37" i="7" s="1"/>
  <c r="J18" i="7"/>
  <c r="J16" i="7"/>
  <c r="J26" i="7"/>
  <c r="J32" i="7"/>
  <c r="J41" i="7" s="1"/>
  <c r="J22" i="7"/>
  <c r="K19" i="7"/>
  <c r="K29" i="7"/>
  <c r="K38" i="7" s="1"/>
  <c r="J20" i="7"/>
  <c r="J30" i="7"/>
  <c r="H42" i="7"/>
  <c r="I35" i="7"/>
  <c r="L21" i="7"/>
  <c r="L31" i="7"/>
  <c r="L40" i="7" l="1"/>
  <c r="J39" i="7"/>
  <c r="J17" i="7"/>
  <c r="J23" i="7" s="1"/>
  <c r="J27" i="7"/>
  <c r="J33" i="7" s="1"/>
  <c r="I36" i="7"/>
  <c r="I42" i="7" s="1"/>
  <c r="M21" i="7"/>
  <c r="M31" i="7"/>
  <c r="K32" i="7"/>
  <c r="K41" i="7" s="1"/>
  <c r="K22" i="7"/>
  <c r="L19" i="7"/>
  <c r="L29" i="7"/>
  <c r="L38" i="7" s="1"/>
  <c r="J35" i="7"/>
  <c r="K18" i="7"/>
  <c r="K28" i="7"/>
  <c r="K37" i="7" s="1"/>
  <c r="K30" i="7"/>
  <c r="K20" i="7"/>
  <c r="K26" i="7"/>
  <c r="K16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D13" i="7"/>
  <c r="AF13" i="7"/>
  <c r="AL13" i="7"/>
  <c r="AC13" i="7"/>
  <c r="AM13" i="7"/>
  <c r="AB13" i="7"/>
  <c r="AA13" i="7"/>
  <c r="Z13" i="7"/>
  <c r="Y13" i="7"/>
  <c r="K39" i="7" l="1"/>
  <c r="M40" i="7"/>
  <c r="K17" i="7"/>
  <c r="K23" i="7" s="1"/>
  <c r="K27" i="7"/>
  <c r="K33" i="7" s="1"/>
  <c r="J36" i="7"/>
  <c r="J42" i="7" s="1"/>
  <c r="N21" i="7"/>
  <c r="N31" i="7"/>
  <c r="K35" i="7"/>
  <c r="L20" i="7"/>
  <c r="L30" i="7"/>
  <c r="L39" i="7" s="1"/>
  <c r="L22" i="7"/>
  <c r="L32" i="7"/>
  <c r="L41" i="7" s="1"/>
  <c r="L16" i="7"/>
  <c r="L26" i="7"/>
  <c r="M29" i="7"/>
  <c r="M38" i="7" s="1"/>
  <c r="M19" i="7"/>
  <c r="L18" i="7"/>
  <c r="L28" i="7"/>
  <c r="L37" i="7" s="1"/>
  <c r="P13" i="7"/>
  <c r="Q13" i="7"/>
  <c r="W13" i="7"/>
  <c r="S13" i="7"/>
  <c r="T13" i="7"/>
  <c r="V13" i="7"/>
  <c r="R13" i="7"/>
  <c r="X13" i="7"/>
  <c r="U13" i="7"/>
  <c r="N40" i="7" l="1"/>
  <c r="K36" i="7"/>
  <c r="K42" i="7" s="1"/>
  <c r="L27" i="7"/>
  <c r="L17" i="7"/>
  <c r="M22" i="7"/>
  <c r="M32" i="7"/>
  <c r="M41" i="7" s="1"/>
  <c r="M20" i="7"/>
  <c r="M30" i="7"/>
  <c r="M39" i="7" s="1"/>
  <c r="O21" i="7"/>
  <c r="D50" i="7" s="1"/>
  <c r="O31" i="7"/>
  <c r="O40" i="7" s="1"/>
  <c r="M18" i="7"/>
  <c r="M28" i="7"/>
  <c r="M37" i="7" s="1"/>
  <c r="N29" i="7"/>
  <c r="N38" i="7" s="1"/>
  <c r="N19" i="7"/>
  <c r="M16" i="7"/>
  <c r="M26" i="7"/>
  <c r="L23" i="7"/>
  <c r="L35" i="7"/>
  <c r="L36" i="7" l="1"/>
  <c r="L42" i="7" s="1"/>
  <c r="L33" i="7"/>
  <c r="M17" i="7"/>
  <c r="M27" i="7"/>
  <c r="N16" i="7"/>
  <c r="N26" i="7"/>
  <c r="M23" i="7"/>
  <c r="N20" i="7"/>
  <c r="N30" i="7"/>
  <c r="N39" i="7" s="1"/>
  <c r="M35" i="7"/>
  <c r="D100" i="7"/>
  <c r="D110" i="7" s="1"/>
  <c r="E50" i="7"/>
  <c r="N18" i="7"/>
  <c r="N28" i="7"/>
  <c r="N37" i="7" s="1"/>
  <c r="N22" i="7"/>
  <c r="N32" i="7"/>
  <c r="N41" i="7" s="1"/>
  <c r="O29" i="7"/>
  <c r="O38" i="7" s="1"/>
  <c r="O19" i="7"/>
  <c r="D48" i="7" s="1"/>
  <c r="P31" i="7"/>
  <c r="P40" i="7" s="1"/>
  <c r="P21" i="7"/>
  <c r="AB70" i="7"/>
  <c r="AC70" i="7" s="1"/>
  <c r="P60" i="7"/>
  <c r="Q60" i="7" s="1"/>
  <c r="R60" i="7" s="1"/>
  <c r="S60" i="7" s="1"/>
  <c r="T60" i="7" s="1"/>
  <c r="U60" i="7" s="1"/>
  <c r="V60" i="7" s="1"/>
  <c r="W60" i="7" s="1"/>
  <c r="X60" i="7" s="1"/>
  <c r="Y60" i="7" s="1"/>
  <c r="Z60" i="7" s="1"/>
  <c r="AA60" i="7" s="1"/>
  <c r="M36" i="7" l="1"/>
  <c r="M42" i="7" s="1"/>
  <c r="M33" i="7"/>
  <c r="N17" i="7"/>
  <c r="N23" i="7" s="1"/>
  <c r="N27" i="7"/>
  <c r="P58" i="7"/>
  <c r="Q58" i="7" s="1"/>
  <c r="R58" i="7" s="1"/>
  <c r="S58" i="7" s="1"/>
  <c r="T58" i="7" s="1"/>
  <c r="U58" i="7" s="1"/>
  <c r="V58" i="7" s="1"/>
  <c r="W58" i="7" s="1"/>
  <c r="X58" i="7" s="1"/>
  <c r="Y58" i="7" s="1"/>
  <c r="Z58" i="7" s="1"/>
  <c r="AA58" i="7" s="1"/>
  <c r="E100" i="7"/>
  <c r="E110" i="7" s="1"/>
  <c r="F50" i="7"/>
  <c r="P19" i="7"/>
  <c r="Q19" i="7" s="1"/>
  <c r="D121" i="7"/>
  <c r="D132" i="7" s="1"/>
  <c r="O16" i="7"/>
  <c r="AB65" i="7" s="1"/>
  <c r="O26" i="7"/>
  <c r="D98" i="7"/>
  <c r="D108" i="7" s="1"/>
  <c r="E48" i="7"/>
  <c r="O20" i="7"/>
  <c r="O30" i="7"/>
  <c r="O39" i="7" s="1"/>
  <c r="O18" i="7"/>
  <c r="O28" i="7"/>
  <c r="O37" i="7" s="1"/>
  <c r="P29" i="7"/>
  <c r="P38" i="7" s="1"/>
  <c r="O22" i="7"/>
  <c r="O32" i="7"/>
  <c r="O41" i="7" s="1"/>
  <c r="AB68" i="7"/>
  <c r="AC68" i="7" s="1"/>
  <c r="N35" i="7"/>
  <c r="Q21" i="7"/>
  <c r="Q31" i="7"/>
  <c r="Q40" i="7" s="1"/>
  <c r="N36" i="7" l="1"/>
  <c r="N42" i="7" s="1"/>
  <c r="N33" i="7"/>
  <c r="O17" i="7"/>
  <c r="O27" i="7"/>
  <c r="P55" i="7"/>
  <c r="Q55" i="7" s="1"/>
  <c r="E121" i="7"/>
  <c r="E132" i="7" s="1"/>
  <c r="F100" i="7"/>
  <c r="F110" i="7" s="1"/>
  <c r="G50" i="7"/>
  <c r="O35" i="7"/>
  <c r="D47" i="7"/>
  <c r="P28" i="7"/>
  <c r="P37" i="7" s="1"/>
  <c r="AB67" i="7"/>
  <c r="AC67" i="7" s="1"/>
  <c r="P18" i="7"/>
  <c r="P57" i="7"/>
  <c r="Q57" i="7" s="1"/>
  <c r="R57" i="7" s="1"/>
  <c r="S57" i="7" s="1"/>
  <c r="T57" i="7" s="1"/>
  <c r="U57" i="7" s="1"/>
  <c r="V57" i="7" s="1"/>
  <c r="W57" i="7" s="1"/>
  <c r="X57" i="7" s="1"/>
  <c r="Y57" i="7" s="1"/>
  <c r="Z57" i="7" s="1"/>
  <c r="AA57" i="7" s="1"/>
  <c r="D119" i="7"/>
  <c r="D130" i="7" s="1"/>
  <c r="Q29" i="7"/>
  <c r="Q38" i="7" s="1"/>
  <c r="D49" i="7"/>
  <c r="P20" i="7"/>
  <c r="P30" i="7"/>
  <c r="P39" i="7" s="1"/>
  <c r="P59" i="7"/>
  <c r="Q59" i="7" s="1"/>
  <c r="R59" i="7" s="1"/>
  <c r="S59" i="7" s="1"/>
  <c r="T59" i="7" s="1"/>
  <c r="U59" i="7" s="1"/>
  <c r="V59" i="7" s="1"/>
  <c r="W59" i="7" s="1"/>
  <c r="X59" i="7" s="1"/>
  <c r="Y59" i="7" s="1"/>
  <c r="Z59" i="7" s="1"/>
  <c r="AA59" i="7" s="1"/>
  <c r="AB69" i="7"/>
  <c r="AC69" i="7" s="1"/>
  <c r="D45" i="7"/>
  <c r="O23" i="7"/>
  <c r="P26" i="7"/>
  <c r="P16" i="7"/>
  <c r="Q26" i="7" s="1"/>
  <c r="D51" i="7"/>
  <c r="P22" i="7"/>
  <c r="AB71" i="7"/>
  <c r="AC71" i="7" s="1"/>
  <c r="P61" i="7"/>
  <c r="Q61" i="7" s="1"/>
  <c r="R61" i="7" s="1"/>
  <c r="S61" i="7" s="1"/>
  <c r="T61" i="7" s="1"/>
  <c r="U61" i="7" s="1"/>
  <c r="V61" i="7" s="1"/>
  <c r="W61" i="7" s="1"/>
  <c r="X61" i="7" s="1"/>
  <c r="Y61" i="7" s="1"/>
  <c r="Z61" i="7" s="1"/>
  <c r="AA61" i="7" s="1"/>
  <c r="P32" i="7"/>
  <c r="P41" i="7" s="1"/>
  <c r="E98" i="7"/>
  <c r="E108" i="7" s="1"/>
  <c r="F48" i="7"/>
  <c r="R21" i="7"/>
  <c r="R31" i="7"/>
  <c r="R40" i="7" s="1"/>
  <c r="R19" i="7"/>
  <c r="R29" i="7"/>
  <c r="R38" i="7" s="1"/>
  <c r="AC65" i="7"/>
  <c r="O36" i="7" l="1"/>
  <c r="O42" i="7" s="1"/>
  <c r="O33" i="7"/>
  <c r="Q16" i="7"/>
  <c r="R26" i="7" s="1"/>
  <c r="D46" i="7"/>
  <c r="D52" i="7" s="1"/>
  <c r="P56" i="7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66" i="7"/>
  <c r="AC66" i="7" s="1"/>
  <c r="P27" i="7"/>
  <c r="P17" i="7"/>
  <c r="P23" i="7" s="1"/>
  <c r="E119" i="7"/>
  <c r="E130" i="7" s="1"/>
  <c r="F121" i="7"/>
  <c r="F132" i="7" s="1"/>
  <c r="D99" i="7"/>
  <c r="D109" i="7" s="1"/>
  <c r="E49" i="7"/>
  <c r="Q28" i="7"/>
  <c r="Q37" i="7" s="1"/>
  <c r="Q18" i="7"/>
  <c r="H50" i="7"/>
  <c r="G100" i="7"/>
  <c r="G110" i="7" s="1"/>
  <c r="Q22" i="7"/>
  <c r="Q32" i="7"/>
  <c r="Q41" i="7" s="1"/>
  <c r="P35" i="7"/>
  <c r="Q20" i="7"/>
  <c r="Q30" i="7"/>
  <c r="Q39" i="7" s="1"/>
  <c r="D95" i="7"/>
  <c r="E45" i="7"/>
  <c r="F98" i="7"/>
  <c r="F108" i="7" s="1"/>
  <c r="G48" i="7"/>
  <c r="D101" i="7"/>
  <c r="D111" i="7" s="1"/>
  <c r="E51" i="7"/>
  <c r="D97" i="7"/>
  <c r="D107" i="7" s="1"/>
  <c r="E47" i="7"/>
  <c r="S19" i="7"/>
  <c r="S29" i="7"/>
  <c r="S38" i="7" s="1"/>
  <c r="S21" i="7"/>
  <c r="S31" i="7"/>
  <c r="S40" i="7" s="1"/>
  <c r="R55" i="7"/>
  <c r="P36" i="7" l="1"/>
  <c r="P42" i="7" s="1"/>
  <c r="AC72" i="7"/>
  <c r="Q62" i="7"/>
  <c r="R16" i="7"/>
  <c r="S26" i="7" s="1"/>
  <c r="P62" i="7"/>
  <c r="P33" i="7"/>
  <c r="E46" i="7"/>
  <c r="D96" i="7"/>
  <c r="D106" i="7" s="1"/>
  <c r="D117" i="7" s="1"/>
  <c r="D128" i="7" s="1"/>
  <c r="AB72" i="7"/>
  <c r="Q17" i="7"/>
  <c r="Q23" i="7" s="1"/>
  <c r="Q27" i="7"/>
  <c r="Q35" i="7"/>
  <c r="R35" i="7" s="1"/>
  <c r="F119" i="7"/>
  <c r="F130" i="7" s="1"/>
  <c r="G121" i="7"/>
  <c r="G132" i="7" s="1"/>
  <c r="D122" i="7"/>
  <c r="D133" i="7" s="1"/>
  <c r="F45" i="7"/>
  <c r="E95" i="7"/>
  <c r="R20" i="7"/>
  <c r="R30" i="7"/>
  <c r="R39" i="7" s="1"/>
  <c r="R22" i="7"/>
  <c r="R32" i="7"/>
  <c r="R41" i="7" s="1"/>
  <c r="F51" i="7"/>
  <c r="E101" i="7"/>
  <c r="E111" i="7" s="1"/>
  <c r="F47" i="7"/>
  <c r="E97" i="7"/>
  <c r="E107" i="7" s="1"/>
  <c r="R18" i="7"/>
  <c r="R28" i="7"/>
  <c r="D105" i="7"/>
  <c r="H100" i="7"/>
  <c r="H110" i="7" s="1"/>
  <c r="I50" i="7"/>
  <c r="H48" i="7"/>
  <c r="G98" i="7"/>
  <c r="G108" i="7" s="1"/>
  <c r="D118" i="7"/>
  <c r="D129" i="7" s="1"/>
  <c r="D120" i="7"/>
  <c r="D131" i="7" s="1"/>
  <c r="F49" i="7"/>
  <c r="E99" i="7"/>
  <c r="E109" i="7" s="1"/>
  <c r="T19" i="7"/>
  <c r="T29" i="7"/>
  <c r="T38" i="7" s="1"/>
  <c r="T21" i="7"/>
  <c r="T31" i="7"/>
  <c r="T40" i="7" s="1"/>
  <c r="S55" i="7"/>
  <c r="R62" i="7"/>
  <c r="S16" i="7" l="1"/>
  <c r="T26" i="7" s="1"/>
  <c r="Q36" i="7"/>
  <c r="Q42" i="7" s="1"/>
  <c r="D102" i="7"/>
  <c r="R17" i="7"/>
  <c r="R23" i="7" s="1"/>
  <c r="R27" i="7"/>
  <c r="E96" i="7"/>
  <c r="E106" i="7" s="1"/>
  <c r="E117" i="7" s="1"/>
  <c r="E128" i="7" s="1"/>
  <c r="F46" i="7"/>
  <c r="Q33" i="7"/>
  <c r="E52" i="7"/>
  <c r="G119" i="7"/>
  <c r="G130" i="7" s="1"/>
  <c r="E120" i="7"/>
  <c r="E131" i="7" s="1"/>
  <c r="E118" i="7"/>
  <c r="E129" i="7" s="1"/>
  <c r="H121" i="7"/>
  <c r="H132" i="7" s="1"/>
  <c r="E122" i="7"/>
  <c r="E133" i="7" s="1"/>
  <c r="H98" i="7"/>
  <c r="H108" i="7" s="1"/>
  <c r="I48" i="7"/>
  <c r="F97" i="7"/>
  <c r="F107" i="7" s="1"/>
  <c r="G47" i="7"/>
  <c r="F101" i="7"/>
  <c r="F111" i="7" s="1"/>
  <c r="G51" i="7"/>
  <c r="D116" i="7"/>
  <c r="D112" i="7"/>
  <c r="E105" i="7"/>
  <c r="F95" i="7"/>
  <c r="G45" i="7"/>
  <c r="F99" i="7"/>
  <c r="F109" i="7" s="1"/>
  <c r="G49" i="7"/>
  <c r="R37" i="7"/>
  <c r="S32" i="7"/>
  <c r="S41" i="7" s="1"/>
  <c r="S22" i="7"/>
  <c r="J50" i="7"/>
  <c r="I100" i="7"/>
  <c r="I110" i="7" s="1"/>
  <c r="S20" i="7"/>
  <c r="S30" i="7"/>
  <c r="S39" i="7" s="1"/>
  <c r="S18" i="7"/>
  <c r="S28" i="7"/>
  <c r="S35" i="7"/>
  <c r="U21" i="7"/>
  <c r="U31" i="7"/>
  <c r="U40" i="7" s="1"/>
  <c r="U19" i="7"/>
  <c r="U29" i="7"/>
  <c r="U38" i="7" s="1"/>
  <c r="T55" i="7"/>
  <c r="S62" i="7"/>
  <c r="T16" i="7"/>
  <c r="U26" i="7" s="1"/>
  <c r="R36" i="7" l="1"/>
  <c r="R42" i="7" s="1"/>
  <c r="E102" i="7"/>
  <c r="R33" i="7"/>
  <c r="F96" i="7"/>
  <c r="F106" i="7" s="1"/>
  <c r="F117" i="7" s="1"/>
  <c r="F128" i="7" s="1"/>
  <c r="G46" i="7"/>
  <c r="G52" i="7" s="1"/>
  <c r="F52" i="7"/>
  <c r="S17" i="7"/>
  <c r="S23" i="7" s="1"/>
  <c r="S27" i="7"/>
  <c r="S36" i="7" s="1"/>
  <c r="H119" i="7"/>
  <c r="H130" i="7" s="1"/>
  <c r="F120" i="7"/>
  <c r="F131" i="7" s="1"/>
  <c r="F122" i="7"/>
  <c r="F133" i="7" s="1"/>
  <c r="I121" i="7"/>
  <c r="I132" i="7" s="1"/>
  <c r="F118" i="7"/>
  <c r="F129" i="7" s="1"/>
  <c r="G95" i="7"/>
  <c r="H45" i="7"/>
  <c r="S37" i="7"/>
  <c r="T18" i="7"/>
  <c r="T28" i="7"/>
  <c r="D127" i="7"/>
  <c r="D134" i="7" s="1"/>
  <c r="D123" i="7"/>
  <c r="J48" i="7"/>
  <c r="I98" i="7"/>
  <c r="I108" i="7" s="1"/>
  <c r="G99" i="7"/>
  <c r="G109" i="7" s="1"/>
  <c r="H49" i="7"/>
  <c r="G101" i="7"/>
  <c r="G111" i="7" s="1"/>
  <c r="H51" i="7"/>
  <c r="J100" i="7"/>
  <c r="J110" i="7" s="1"/>
  <c r="K50" i="7"/>
  <c r="G97" i="7"/>
  <c r="G107" i="7" s="1"/>
  <c r="H47" i="7"/>
  <c r="T20" i="7"/>
  <c r="T30" i="7"/>
  <c r="T39" i="7" s="1"/>
  <c r="T32" i="7"/>
  <c r="T41" i="7" s="1"/>
  <c r="T22" i="7"/>
  <c r="F105" i="7"/>
  <c r="E116" i="7"/>
  <c r="E112" i="7"/>
  <c r="V21" i="7"/>
  <c r="V31" i="7"/>
  <c r="V40" i="7" s="1"/>
  <c r="V19" i="7"/>
  <c r="V29" i="7"/>
  <c r="V38" i="7" s="1"/>
  <c r="T35" i="7"/>
  <c r="U55" i="7"/>
  <c r="T62" i="7"/>
  <c r="U16" i="7"/>
  <c r="V26" i="7" s="1"/>
  <c r="F102" i="7" l="1"/>
  <c r="S33" i="7"/>
  <c r="S42" i="7"/>
  <c r="T17" i="7"/>
  <c r="T23" i="7" s="1"/>
  <c r="T27" i="7"/>
  <c r="T36" i="7" s="1"/>
  <c r="H46" i="7"/>
  <c r="H52" i="7" s="1"/>
  <c r="G96" i="7"/>
  <c r="G106" i="7" s="1"/>
  <c r="G117" i="7" s="1"/>
  <c r="G128" i="7" s="1"/>
  <c r="I119" i="7"/>
  <c r="I130" i="7" s="1"/>
  <c r="G118" i="7"/>
  <c r="G129" i="7" s="1"/>
  <c r="E123" i="7"/>
  <c r="E127" i="7"/>
  <c r="E134" i="7" s="1"/>
  <c r="U22" i="7"/>
  <c r="U32" i="7"/>
  <c r="U41" i="7" s="1"/>
  <c r="G122" i="7"/>
  <c r="G133" i="7" s="1"/>
  <c r="H97" i="7"/>
  <c r="H107" i="7" s="1"/>
  <c r="I47" i="7"/>
  <c r="F116" i="7"/>
  <c r="G105" i="7"/>
  <c r="F112" i="7"/>
  <c r="K100" i="7"/>
  <c r="K110" i="7" s="1"/>
  <c r="L50" i="7"/>
  <c r="H101" i="7"/>
  <c r="H111" i="7" s="1"/>
  <c r="I51" i="7"/>
  <c r="T37" i="7"/>
  <c r="G120" i="7"/>
  <c r="G131" i="7" s="1"/>
  <c r="U20" i="7"/>
  <c r="U30" i="7"/>
  <c r="U39" i="7" s="1"/>
  <c r="U18" i="7"/>
  <c r="U28" i="7"/>
  <c r="J98" i="7"/>
  <c r="J108" i="7" s="1"/>
  <c r="K48" i="7"/>
  <c r="H95" i="7"/>
  <c r="I45" i="7"/>
  <c r="H99" i="7"/>
  <c r="H109" i="7" s="1"/>
  <c r="I49" i="7"/>
  <c r="J121" i="7"/>
  <c r="J132" i="7" s="1"/>
  <c r="U35" i="7"/>
  <c r="W19" i="7"/>
  <c r="W29" i="7"/>
  <c r="W38" i="7" s="1"/>
  <c r="W21" i="7"/>
  <c r="W31" i="7"/>
  <c r="W40" i="7" s="1"/>
  <c r="V55" i="7"/>
  <c r="U62" i="7"/>
  <c r="V16" i="7"/>
  <c r="W26" i="7" s="1"/>
  <c r="T33" i="7" l="1"/>
  <c r="T42" i="7"/>
  <c r="H96" i="7"/>
  <c r="H106" i="7" s="1"/>
  <c r="H117" i="7" s="1"/>
  <c r="H128" i="7" s="1"/>
  <c r="I46" i="7"/>
  <c r="I52" i="7" s="1"/>
  <c r="G102" i="7"/>
  <c r="U17" i="7"/>
  <c r="U27" i="7"/>
  <c r="U36" i="7" s="1"/>
  <c r="H118" i="7"/>
  <c r="H129" i="7" s="1"/>
  <c r="H120" i="7"/>
  <c r="H131" i="7" s="1"/>
  <c r="J119" i="7"/>
  <c r="J130" i="7" s="1"/>
  <c r="H122" i="7"/>
  <c r="H133" i="7" s="1"/>
  <c r="F127" i="7"/>
  <c r="F134" i="7" s="1"/>
  <c r="F123" i="7"/>
  <c r="U37" i="7"/>
  <c r="K121" i="7"/>
  <c r="K132" i="7" s="1"/>
  <c r="L100" i="7"/>
  <c r="L110" i="7" s="1"/>
  <c r="M50" i="7"/>
  <c r="J45" i="7"/>
  <c r="I95" i="7"/>
  <c r="V20" i="7"/>
  <c r="V30" i="7"/>
  <c r="V39" i="7" s="1"/>
  <c r="I97" i="7"/>
  <c r="I107" i="7" s="1"/>
  <c r="J47" i="7"/>
  <c r="I101" i="7"/>
  <c r="I111" i="7" s="1"/>
  <c r="J51" i="7"/>
  <c r="V18" i="7"/>
  <c r="V28" i="7"/>
  <c r="I99" i="7"/>
  <c r="I109" i="7" s="1"/>
  <c r="J49" i="7"/>
  <c r="K98" i="7"/>
  <c r="K108" i="7" s="1"/>
  <c r="L48" i="7"/>
  <c r="G116" i="7"/>
  <c r="H105" i="7"/>
  <c r="G112" i="7"/>
  <c r="V32" i="7"/>
  <c r="V41" i="7" s="1"/>
  <c r="V22" i="7"/>
  <c r="X21" i="7"/>
  <c r="X31" i="7"/>
  <c r="X40" i="7" s="1"/>
  <c r="X19" i="7"/>
  <c r="X29" i="7"/>
  <c r="X38" i="7" s="1"/>
  <c r="V35" i="7"/>
  <c r="W55" i="7"/>
  <c r="V62" i="7"/>
  <c r="W16" i="7"/>
  <c r="X26" i="7" s="1"/>
  <c r="H102" i="7" l="1"/>
  <c r="U33" i="7"/>
  <c r="V17" i="7"/>
  <c r="V23" i="7" s="1"/>
  <c r="V27" i="7"/>
  <c r="V36" i="7" s="1"/>
  <c r="U42" i="7"/>
  <c r="U23" i="7"/>
  <c r="I96" i="7"/>
  <c r="I106" i="7" s="1"/>
  <c r="I117" i="7" s="1"/>
  <c r="I128" i="7" s="1"/>
  <c r="J46" i="7"/>
  <c r="J52" i="7" s="1"/>
  <c r="I120" i="7"/>
  <c r="I131" i="7" s="1"/>
  <c r="I122" i="7"/>
  <c r="I133" i="7" s="1"/>
  <c r="I118" i="7"/>
  <c r="I129" i="7" s="1"/>
  <c r="L121" i="7"/>
  <c r="L132" i="7" s="1"/>
  <c r="G127" i="7"/>
  <c r="G134" i="7" s="1"/>
  <c r="G123" i="7"/>
  <c r="J101" i="7"/>
  <c r="J111" i="7" s="1"/>
  <c r="K51" i="7"/>
  <c r="L98" i="7"/>
  <c r="L108" i="7" s="1"/>
  <c r="M48" i="7"/>
  <c r="M100" i="7"/>
  <c r="M110" i="7" s="1"/>
  <c r="N50" i="7"/>
  <c r="K45" i="7"/>
  <c r="J95" i="7"/>
  <c r="K49" i="7"/>
  <c r="J99" i="7"/>
  <c r="J109" i="7" s="1"/>
  <c r="H112" i="7"/>
  <c r="H116" i="7"/>
  <c r="I105" i="7"/>
  <c r="K119" i="7"/>
  <c r="K130" i="7" s="1"/>
  <c r="W20" i="7"/>
  <c r="W30" i="7"/>
  <c r="W39" i="7" s="1"/>
  <c r="W28" i="7"/>
  <c r="W18" i="7"/>
  <c r="J97" i="7"/>
  <c r="J107" i="7" s="1"/>
  <c r="K47" i="7"/>
  <c r="W32" i="7"/>
  <c r="W41" i="7" s="1"/>
  <c r="W22" i="7"/>
  <c r="V37" i="7"/>
  <c r="Y29" i="7"/>
  <c r="Y19" i="7"/>
  <c r="W35" i="7"/>
  <c r="Y31" i="7"/>
  <c r="Y21" i="7"/>
  <c r="X55" i="7"/>
  <c r="W62" i="7"/>
  <c r="X16" i="7"/>
  <c r="Y26" i="7" s="1"/>
  <c r="I102" i="7" l="1"/>
  <c r="V33" i="7"/>
  <c r="V42" i="7"/>
  <c r="K46" i="7"/>
  <c r="K52" i="7" s="1"/>
  <c r="J96" i="7"/>
  <c r="J106" i="7" s="1"/>
  <c r="J117" i="7" s="1"/>
  <c r="J128" i="7" s="1"/>
  <c r="W17" i="7"/>
  <c r="W27" i="7"/>
  <c r="W36" i="7" s="1"/>
  <c r="M121" i="7"/>
  <c r="M132" i="7" s="1"/>
  <c r="J120" i="7"/>
  <c r="J131" i="7" s="1"/>
  <c r="L119" i="7"/>
  <c r="L130" i="7" s="1"/>
  <c r="I112" i="7"/>
  <c r="J105" i="7"/>
  <c r="I116" i="7"/>
  <c r="W37" i="7"/>
  <c r="X32" i="7"/>
  <c r="X41" i="7" s="1"/>
  <c r="X22" i="7"/>
  <c r="M98" i="7"/>
  <c r="M108" i="7" s="1"/>
  <c r="N48" i="7"/>
  <c r="L47" i="7"/>
  <c r="K97" i="7"/>
  <c r="K107" i="7" s="1"/>
  <c r="L49" i="7"/>
  <c r="K99" i="7"/>
  <c r="K109" i="7" s="1"/>
  <c r="L51" i="7"/>
  <c r="K101" i="7"/>
  <c r="K111" i="7" s="1"/>
  <c r="J122" i="7"/>
  <c r="J133" i="7" s="1"/>
  <c r="L45" i="7"/>
  <c r="K95" i="7"/>
  <c r="X28" i="7"/>
  <c r="X18" i="7"/>
  <c r="O50" i="7"/>
  <c r="O100" i="7" s="1"/>
  <c r="N100" i="7"/>
  <c r="N110" i="7" s="1"/>
  <c r="H123" i="7"/>
  <c r="H127" i="7"/>
  <c r="H134" i="7" s="1"/>
  <c r="J118" i="7"/>
  <c r="J129" i="7" s="1"/>
  <c r="X20" i="7"/>
  <c r="X30" i="7"/>
  <c r="X39" i="7" s="1"/>
  <c r="Z21" i="7"/>
  <c r="Z31" i="7"/>
  <c r="Z19" i="7"/>
  <c r="Z29" i="7"/>
  <c r="X35" i="7"/>
  <c r="Y55" i="7"/>
  <c r="X62" i="7"/>
  <c r="Y16" i="7"/>
  <c r="Z26" i="7" s="1"/>
  <c r="J102" i="7" l="1"/>
  <c r="W42" i="7"/>
  <c r="X17" i="7"/>
  <c r="X27" i="7"/>
  <c r="X36" i="7" s="1"/>
  <c r="W33" i="7"/>
  <c r="W23" i="7"/>
  <c r="K96" i="7"/>
  <c r="K106" i="7" s="1"/>
  <c r="K117" i="7" s="1"/>
  <c r="K128" i="7" s="1"/>
  <c r="L46" i="7"/>
  <c r="L52" i="7" s="1"/>
  <c r="N121" i="7"/>
  <c r="N132" i="7" s="1"/>
  <c r="O110" i="7"/>
  <c r="O121" i="7" s="1"/>
  <c r="O132" i="7" s="1"/>
  <c r="M119" i="7"/>
  <c r="M130" i="7" s="1"/>
  <c r="K122" i="7"/>
  <c r="K133" i="7" s="1"/>
  <c r="K120" i="7"/>
  <c r="K131" i="7" s="1"/>
  <c r="L95" i="7"/>
  <c r="M45" i="7"/>
  <c r="N98" i="7"/>
  <c r="N108" i="7" s="1"/>
  <c r="O48" i="7"/>
  <c r="O98" i="7" s="1"/>
  <c r="J112" i="7"/>
  <c r="J116" i="7"/>
  <c r="K105" i="7"/>
  <c r="Y22" i="7"/>
  <c r="Y32" i="7"/>
  <c r="L99" i="7"/>
  <c r="L109" i="7" s="1"/>
  <c r="M49" i="7"/>
  <c r="Y28" i="7"/>
  <c r="Y18" i="7"/>
  <c r="Y30" i="7"/>
  <c r="Y20" i="7"/>
  <c r="X37" i="7"/>
  <c r="L97" i="7"/>
  <c r="L107" i="7" s="1"/>
  <c r="M47" i="7"/>
  <c r="L101" i="7"/>
  <c r="L111" i="7" s="1"/>
  <c r="M51" i="7"/>
  <c r="K118" i="7"/>
  <c r="K129" i="7" s="1"/>
  <c r="K102" i="7"/>
  <c r="I123" i="7"/>
  <c r="I127" i="7"/>
  <c r="I134" i="7" s="1"/>
  <c r="AA19" i="7"/>
  <c r="AA29" i="7"/>
  <c r="AA21" i="7"/>
  <c r="AA31" i="7"/>
  <c r="Z55" i="7"/>
  <c r="Y62" i="7"/>
  <c r="AD72" i="7"/>
  <c r="Z16" i="7"/>
  <c r="X42" i="7" l="1"/>
  <c r="X33" i="7"/>
  <c r="AA26" i="7"/>
  <c r="AA16" i="7"/>
  <c r="L96" i="7"/>
  <c r="L106" i="7" s="1"/>
  <c r="L117" i="7" s="1"/>
  <c r="L128" i="7" s="1"/>
  <c r="M46" i="7"/>
  <c r="M52" i="7" s="1"/>
  <c r="Y27" i="7"/>
  <c r="Y17" i="7"/>
  <c r="Y23" i="7" s="1"/>
  <c r="X23" i="7"/>
  <c r="L122" i="7"/>
  <c r="L133" i="7" s="1"/>
  <c r="L118" i="7"/>
  <c r="L129" i="7" s="1"/>
  <c r="N119" i="7"/>
  <c r="N130" i="7" s="1"/>
  <c r="O108" i="7"/>
  <c r="O119" i="7" s="1"/>
  <c r="O130" i="7" s="1"/>
  <c r="L120" i="7"/>
  <c r="L131" i="7" s="1"/>
  <c r="N49" i="7"/>
  <c r="M99" i="7"/>
  <c r="M109" i="7" s="1"/>
  <c r="N45" i="7"/>
  <c r="M95" i="7"/>
  <c r="N47" i="7"/>
  <c r="M97" i="7"/>
  <c r="M107" i="7" s="1"/>
  <c r="Z20" i="7"/>
  <c r="Z30" i="7"/>
  <c r="Z28" i="7"/>
  <c r="Z18" i="7"/>
  <c r="Z22" i="7"/>
  <c r="Z32" i="7"/>
  <c r="N51" i="7"/>
  <c r="M101" i="7"/>
  <c r="M111" i="7" s="1"/>
  <c r="L105" i="7"/>
  <c r="K112" i="7"/>
  <c r="K116" i="7"/>
  <c r="J123" i="7"/>
  <c r="J127" i="7"/>
  <c r="J134" i="7" s="1"/>
  <c r="P48" i="7"/>
  <c r="AB58" i="7"/>
  <c r="P50" i="7"/>
  <c r="AB60" i="7"/>
  <c r="AB21" i="7"/>
  <c r="AB31" i="7"/>
  <c r="AB19" i="7"/>
  <c r="AB29" i="7"/>
  <c r="AA55" i="7"/>
  <c r="AA62" i="7" s="1"/>
  <c r="Z62" i="7"/>
  <c r="AF72" i="7"/>
  <c r="L102" i="7" l="1"/>
  <c r="Z27" i="7"/>
  <c r="Z17" i="7"/>
  <c r="Z23" i="7" s="1"/>
  <c r="M96" i="7"/>
  <c r="M106" i="7" s="1"/>
  <c r="M117" i="7" s="1"/>
  <c r="M128" i="7" s="1"/>
  <c r="N46" i="7"/>
  <c r="N52" i="7" s="1"/>
  <c r="M122" i="7"/>
  <c r="M133" i="7" s="1"/>
  <c r="M118" i="7"/>
  <c r="M129" i="7" s="1"/>
  <c r="M120" i="7"/>
  <c r="M131" i="7" s="1"/>
  <c r="N97" i="7"/>
  <c r="N107" i="7" s="1"/>
  <c r="O47" i="7"/>
  <c r="O97" i="7" s="1"/>
  <c r="AA22" i="7"/>
  <c r="AA32" i="7"/>
  <c r="K123" i="7"/>
  <c r="K127" i="7"/>
  <c r="K134" i="7" s="1"/>
  <c r="L116" i="7"/>
  <c r="L112" i="7"/>
  <c r="M105" i="7"/>
  <c r="AA30" i="7"/>
  <c r="AA20" i="7"/>
  <c r="AA28" i="7"/>
  <c r="AA18" i="7"/>
  <c r="N95" i="7"/>
  <c r="O45" i="7"/>
  <c r="N101" i="7"/>
  <c r="N111" i="7" s="1"/>
  <c r="O51" i="7"/>
  <c r="O101" i="7" s="1"/>
  <c r="N99" i="7"/>
  <c r="N109" i="7" s="1"/>
  <c r="O49" i="7"/>
  <c r="O99" i="7" s="1"/>
  <c r="AB98" i="7"/>
  <c r="AC58" i="7"/>
  <c r="AB100" i="7"/>
  <c r="AC60" i="7"/>
  <c r="P98" i="7"/>
  <c r="P108" i="7" s="1"/>
  <c r="Q48" i="7"/>
  <c r="P100" i="7"/>
  <c r="P110" i="7" s="1"/>
  <c r="Q50" i="7"/>
  <c r="AB26" i="7"/>
  <c r="AB55" i="7"/>
  <c r="P45" i="7"/>
  <c r="AC19" i="7"/>
  <c r="AC29" i="7"/>
  <c r="AC21" i="7"/>
  <c r="AC31" i="7"/>
  <c r="AL72" i="7"/>
  <c r="AB16" i="7"/>
  <c r="AC26" i="7" s="1"/>
  <c r="M102" i="7" l="1"/>
  <c r="O46" i="7"/>
  <c r="O96" i="7" s="1"/>
  <c r="N96" i="7"/>
  <c r="N106" i="7" s="1"/>
  <c r="AA17" i="7"/>
  <c r="AA27" i="7"/>
  <c r="N118" i="7"/>
  <c r="N129" i="7" s="1"/>
  <c r="O107" i="7"/>
  <c r="N120" i="7"/>
  <c r="N131" i="7" s="1"/>
  <c r="O109" i="7"/>
  <c r="O120" i="7" s="1"/>
  <c r="O131" i="7" s="1"/>
  <c r="AB57" i="7"/>
  <c r="P47" i="7"/>
  <c r="AB18" i="7"/>
  <c r="AB28" i="7"/>
  <c r="N122" i="7"/>
  <c r="N133" i="7" s="1"/>
  <c r="O111" i="7"/>
  <c r="P49" i="7"/>
  <c r="AB30" i="7"/>
  <c r="AB20" i="7"/>
  <c r="AB59" i="7"/>
  <c r="P51" i="7"/>
  <c r="AB22" i="7"/>
  <c r="AB61" i="7"/>
  <c r="AB32" i="7"/>
  <c r="N105" i="7"/>
  <c r="M116" i="7"/>
  <c r="M112" i="7"/>
  <c r="O95" i="7"/>
  <c r="O102" i="7" s="1"/>
  <c r="L127" i="7"/>
  <c r="L134" i="7" s="1"/>
  <c r="L123" i="7"/>
  <c r="AC100" i="7"/>
  <c r="AC98" i="7"/>
  <c r="P95" i="7"/>
  <c r="Q45" i="7"/>
  <c r="AC55" i="7"/>
  <c r="AB95" i="7"/>
  <c r="Q100" i="7"/>
  <c r="Q110" i="7" s="1"/>
  <c r="R50" i="7"/>
  <c r="R48" i="7"/>
  <c r="Q98" i="7"/>
  <c r="Q108" i="7" s="1"/>
  <c r="P121" i="7"/>
  <c r="P132" i="7" s="1"/>
  <c r="P119" i="7"/>
  <c r="P130" i="7" s="1"/>
  <c r="AC16" i="7"/>
  <c r="AA23" i="7" l="1"/>
  <c r="N102" i="7"/>
  <c r="O52" i="7"/>
  <c r="AB27" i="7"/>
  <c r="P46" i="7"/>
  <c r="P52" i="7" s="1"/>
  <c r="AB56" i="7"/>
  <c r="AB62" i="7" s="1"/>
  <c r="AB17" i="7"/>
  <c r="O106" i="7"/>
  <c r="O117" i="7" s="1"/>
  <c r="O128" i="7" s="1"/>
  <c r="N117" i="7"/>
  <c r="N128" i="7" s="1"/>
  <c r="AC59" i="7"/>
  <c r="AB99" i="7"/>
  <c r="AC20" i="7"/>
  <c r="AC30" i="7"/>
  <c r="AC61" i="7"/>
  <c r="AB101" i="7"/>
  <c r="AC18" i="7"/>
  <c r="AC28" i="7"/>
  <c r="N116" i="7"/>
  <c r="O105" i="7"/>
  <c r="P105" i="7" s="1"/>
  <c r="P116" i="7" s="1"/>
  <c r="N112" i="7"/>
  <c r="AC32" i="7"/>
  <c r="AC22" i="7"/>
  <c r="Q49" i="7"/>
  <c r="P99" i="7"/>
  <c r="P109" i="7" s="1"/>
  <c r="P120" i="7" s="1"/>
  <c r="P131" i="7" s="1"/>
  <c r="Q47" i="7"/>
  <c r="P97" i="7"/>
  <c r="P107" i="7" s="1"/>
  <c r="O118" i="7"/>
  <c r="O129" i="7" s="1"/>
  <c r="O122" i="7"/>
  <c r="O133" i="7" s="1"/>
  <c r="M123" i="7"/>
  <c r="M127" i="7"/>
  <c r="M134" i="7" s="1"/>
  <c r="Q51" i="7"/>
  <c r="P101" i="7"/>
  <c r="P111" i="7" s="1"/>
  <c r="AC57" i="7"/>
  <c r="AB97" i="7"/>
  <c r="AC95" i="7"/>
  <c r="R98" i="7"/>
  <c r="R108" i="7" s="1"/>
  <c r="S48" i="7"/>
  <c r="R100" i="7"/>
  <c r="R110" i="7" s="1"/>
  <c r="S50" i="7"/>
  <c r="R45" i="7"/>
  <c r="Q95" i="7"/>
  <c r="Q119" i="7"/>
  <c r="Q130" i="7" s="1"/>
  <c r="Q121" i="7"/>
  <c r="Q132" i="7" s="1"/>
  <c r="AC27" i="7" l="1"/>
  <c r="AC17" i="7"/>
  <c r="AC23" i="7" s="1"/>
  <c r="AB23" i="7"/>
  <c r="P96" i="7"/>
  <c r="P106" i="7" s="1"/>
  <c r="P117" i="7" s="1"/>
  <c r="P128" i="7" s="1"/>
  <c r="Q46" i="7"/>
  <c r="Q52" i="7" s="1"/>
  <c r="AB96" i="7"/>
  <c r="AB102" i="7" s="1"/>
  <c r="AC56" i="7"/>
  <c r="AC96" i="7" s="1"/>
  <c r="P118" i="7"/>
  <c r="P129" i="7" s="1"/>
  <c r="P122" i="7"/>
  <c r="P133" i="7" s="1"/>
  <c r="R51" i="7"/>
  <c r="Q101" i="7"/>
  <c r="Q111" i="7" s="1"/>
  <c r="Q122" i="7" s="1"/>
  <c r="Q133" i="7" s="1"/>
  <c r="Q97" i="7"/>
  <c r="Q107" i="7" s="1"/>
  <c r="Q118" i="7" s="1"/>
  <c r="Q129" i="7" s="1"/>
  <c r="R47" i="7"/>
  <c r="O116" i="7"/>
  <c r="O112" i="7"/>
  <c r="N123" i="7"/>
  <c r="N127" i="7"/>
  <c r="N134" i="7" s="1"/>
  <c r="AC99" i="7"/>
  <c r="Q99" i="7"/>
  <c r="Q109" i="7" s="1"/>
  <c r="Q120" i="7" s="1"/>
  <c r="Q131" i="7" s="1"/>
  <c r="R49" i="7"/>
  <c r="AC101" i="7"/>
  <c r="AC97" i="7"/>
  <c r="S100" i="7"/>
  <c r="S110" i="7" s="1"/>
  <c r="T50" i="7"/>
  <c r="S45" i="7"/>
  <c r="R95" i="7"/>
  <c r="T48" i="7"/>
  <c r="S98" i="7"/>
  <c r="S108" i="7" s="1"/>
  <c r="R121" i="7"/>
  <c r="R132" i="7" s="1"/>
  <c r="R119" i="7"/>
  <c r="R130" i="7" s="1"/>
  <c r="P127" i="7"/>
  <c r="P112" i="7"/>
  <c r="Q105" i="7"/>
  <c r="Q116" i="7" s="1"/>
  <c r="P102" i="7" l="1"/>
  <c r="R46" i="7"/>
  <c r="R52" i="7" s="1"/>
  <c r="Q96" i="7"/>
  <c r="Q106" i="7" s="1"/>
  <c r="Q117" i="7" s="1"/>
  <c r="Q128" i="7" s="1"/>
  <c r="AC62" i="7"/>
  <c r="P123" i="7"/>
  <c r="AC102" i="7"/>
  <c r="P134" i="7"/>
  <c r="S49" i="7"/>
  <c r="R99" i="7"/>
  <c r="R109" i="7" s="1"/>
  <c r="S47" i="7"/>
  <c r="R97" i="7"/>
  <c r="R107" i="7" s="1"/>
  <c r="O123" i="7"/>
  <c r="O127" i="7"/>
  <c r="O134" i="7" s="1"/>
  <c r="S51" i="7"/>
  <c r="R101" i="7"/>
  <c r="R111" i="7" s="1"/>
  <c r="T100" i="7"/>
  <c r="T110" i="7" s="1"/>
  <c r="U50" i="7"/>
  <c r="T98" i="7"/>
  <c r="T108" i="7" s="1"/>
  <c r="U48" i="7"/>
  <c r="S95" i="7"/>
  <c r="T45" i="7"/>
  <c r="S119" i="7"/>
  <c r="S130" i="7" s="1"/>
  <c r="S121" i="7"/>
  <c r="S132" i="7" s="1"/>
  <c r="Q127" i="7"/>
  <c r="R105" i="7"/>
  <c r="R116" i="7" s="1"/>
  <c r="Q112" i="7" l="1"/>
  <c r="Q123" i="7"/>
  <c r="Q102" i="7"/>
  <c r="Q134" i="7"/>
  <c r="R96" i="7"/>
  <c r="R106" i="7" s="1"/>
  <c r="R117" i="7" s="1"/>
  <c r="R128" i="7" s="1"/>
  <c r="S46" i="7"/>
  <c r="S52" i="7" s="1"/>
  <c r="R118" i="7"/>
  <c r="R129" i="7" s="1"/>
  <c r="R120" i="7"/>
  <c r="R131" i="7" s="1"/>
  <c r="T47" i="7"/>
  <c r="S97" i="7"/>
  <c r="S107" i="7" s="1"/>
  <c r="S99" i="7"/>
  <c r="S109" i="7" s="1"/>
  <c r="T49" i="7"/>
  <c r="R122" i="7"/>
  <c r="R133" i="7" s="1"/>
  <c r="S101" i="7"/>
  <c r="S111" i="7" s="1"/>
  <c r="T51" i="7"/>
  <c r="V48" i="7"/>
  <c r="U98" i="7"/>
  <c r="U108" i="7" s="1"/>
  <c r="U100" i="7"/>
  <c r="U110" i="7" s="1"/>
  <c r="V50" i="7"/>
  <c r="U45" i="7"/>
  <c r="T95" i="7"/>
  <c r="T119" i="7"/>
  <c r="T130" i="7" s="1"/>
  <c r="T121" i="7"/>
  <c r="T132" i="7" s="1"/>
  <c r="R127" i="7"/>
  <c r="S105" i="7"/>
  <c r="S116" i="7" s="1"/>
  <c r="R112" i="7" l="1"/>
  <c r="R102" i="7"/>
  <c r="T46" i="7"/>
  <c r="T52" i="7" s="1"/>
  <c r="S96" i="7"/>
  <c r="S106" i="7" s="1"/>
  <c r="S117" i="7" s="1"/>
  <c r="S128" i="7" s="1"/>
  <c r="R134" i="7"/>
  <c r="R123" i="7"/>
  <c r="S122" i="7"/>
  <c r="S133" i="7" s="1"/>
  <c r="S120" i="7"/>
  <c r="S131" i="7" s="1"/>
  <c r="S118" i="7"/>
  <c r="S129" i="7" s="1"/>
  <c r="U47" i="7"/>
  <c r="T97" i="7"/>
  <c r="T107" i="7" s="1"/>
  <c r="U51" i="7"/>
  <c r="T101" i="7"/>
  <c r="T111" i="7" s="1"/>
  <c r="U49" i="7"/>
  <c r="T99" i="7"/>
  <c r="T109" i="7" s="1"/>
  <c r="V45" i="7"/>
  <c r="U95" i="7"/>
  <c r="W48" i="7"/>
  <c r="V98" i="7"/>
  <c r="V108" i="7" s="1"/>
  <c r="W50" i="7"/>
  <c r="V100" i="7"/>
  <c r="V110" i="7" s="1"/>
  <c r="U121" i="7"/>
  <c r="U132" i="7" s="1"/>
  <c r="U119" i="7"/>
  <c r="U130" i="7" s="1"/>
  <c r="S127" i="7"/>
  <c r="T105" i="7"/>
  <c r="T116" i="7" s="1"/>
  <c r="S112" i="7" l="1"/>
  <c r="S102" i="7"/>
  <c r="U46" i="7"/>
  <c r="T96" i="7"/>
  <c r="T106" i="7" s="1"/>
  <c r="T117" i="7" s="1"/>
  <c r="T128" i="7" s="1"/>
  <c r="T122" i="7"/>
  <c r="T133" i="7" s="1"/>
  <c r="T120" i="7"/>
  <c r="T131" i="7" s="1"/>
  <c r="V49" i="7"/>
  <c r="U99" i="7"/>
  <c r="U109" i="7" s="1"/>
  <c r="T118" i="7"/>
  <c r="T129" i="7" s="1"/>
  <c r="S134" i="7"/>
  <c r="S123" i="7"/>
  <c r="U52" i="7"/>
  <c r="U101" i="7"/>
  <c r="U111" i="7" s="1"/>
  <c r="V51" i="7"/>
  <c r="U97" i="7"/>
  <c r="U107" i="7" s="1"/>
  <c r="V47" i="7"/>
  <c r="W98" i="7"/>
  <c r="W108" i="7" s="1"/>
  <c r="X48" i="7"/>
  <c r="V95" i="7"/>
  <c r="W45" i="7"/>
  <c r="X50" i="7"/>
  <c r="W100" i="7"/>
  <c r="W110" i="7" s="1"/>
  <c r="V119" i="7"/>
  <c r="V130" i="7" s="1"/>
  <c r="V121" i="7"/>
  <c r="V132" i="7" s="1"/>
  <c r="T127" i="7"/>
  <c r="U105" i="7"/>
  <c r="U116" i="7" s="1"/>
  <c r="T112" i="7" l="1"/>
  <c r="T102" i="7"/>
  <c r="U96" i="7"/>
  <c r="U106" i="7" s="1"/>
  <c r="U117" i="7" s="1"/>
  <c r="U128" i="7" s="1"/>
  <c r="V46" i="7"/>
  <c r="V52" i="7" s="1"/>
  <c r="T123" i="7"/>
  <c r="T134" i="7"/>
  <c r="U118" i="7"/>
  <c r="U129" i="7" s="1"/>
  <c r="U122" i="7"/>
  <c r="U133" i="7" s="1"/>
  <c r="V99" i="7"/>
  <c r="V109" i="7" s="1"/>
  <c r="W49" i="7"/>
  <c r="U120" i="7"/>
  <c r="U131" i="7" s="1"/>
  <c r="V97" i="7"/>
  <c r="V107" i="7" s="1"/>
  <c r="W47" i="7"/>
  <c r="W51" i="7"/>
  <c r="V101" i="7"/>
  <c r="V111" i="7" s="1"/>
  <c r="W95" i="7"/>
  <c r="X45" i="7"/>
  <c r="X100" i="7"/>
  <c r="X110" i="7" s="1"/>
  <c r="Y50" i="7"/>
  <c r="X98" i="7"/>
  <c r="X108" i="7" s="1"/>
  <c r="Y48" i="7"/>
  <c r="AD96" i="7"/>
  <c r="AD106" i="7" s="1"/>
  <c r="AF17" i="7"/>
  <c r="W121" i="7"/>
  <c r="W132" i="7" s="1"/>
  <c r="W119" i="7"/>
  <c r="W130" i="7" s="1"/>
  <c r="U127" i="7"/>
  <c r="V105" i="7"/>
  <c r="V116" i="7" s="1"/>
  <c r="BT17" i="7" l="1"/>
  <c r="M23" i="1" s="1"/>
  <c r="K23" i="1" s="1"/>
  <c r="U102" i="7"/>
  <c r="AL27" i="7"/>
  <c r="Q13" i="1" s="1"/>
  <c r="O13" i="1" s="1"/>
  <c r="U112" i="7"/>
  <c r="W46" i="7"/>
  <c r="W52" i="7" s="1"/>
  <c r="V96" i="7"/>
  <c r="V106" i="7" s="1"/>
  <c r="V117" i="7" s="1"/>
  <c r="V128" i="7" s="1"/>
  <c r="U134" i="7"/>
  <c r="U123" i="7"/>
  <c r="V118" i="7"/>
  <c r="V129" i="7" s="1"/>
  <c r="V122" i="7"/>
  <c r="V133" i="7" s="1"/>
  <c r="V120" i="7"/>
  <c r="V131" i="7" s="1"/>
  <c r="X47" i="7"/>
  <c r="W97" i="7"/>
  <c r="W107" i="7" s="1"/>
  <c r="W118" i="7" s="1"/>
  <c r="W129" i="7" s="1"/>
  <c r="X49" i="7"/>
  <c r="W99" i="7"/>
  <c r="W109" i="7" s="1"/>
  <c r="W101" i="7"/>
  <c r="W111" i="7" s="1"/>
  <c r="W122" i="7" s="1"/>
  <c r="W133" i="7" s="1"/>
  <c r="X51" i="7"/>
  <c r="Y98" i="7"/>
  <c r="Y108" i="7" s="1"/>
  <c r="Z48" i="7"/>
  <c r="AD100" i="7"/>
  <c r="AD110" i="7" s="1"/>
  <c r="X95" i="7"/>
  <c r="Y45" i="7"/>
  <c r="AL96" i="7"/>
  <c r="AF96" i="7"/>
  <c r="AD98" i="7"/>
  <c r="AD108" i="7" s="1"/>
  <c r="Y100" i="7"/>
  <c r="Y110" i="7" s="1"/>
  <c r="Z50" i="7"/>
  <c r="AL17" i="7"/>
  <c r="AF21" i="7"/>
  <c r="X121" i="7"/>
  <c r="X132" i="7" s="1"/>
  <c r="X119" i="7"/>
  <c r="X130" i="7" s="1"/>
  <c r="AF19" i="7"/>
  <c r="V127" i="7"/>
  <c r="W105" i="7"/>
  <c r="W116" i="7" s="1"/>
  <c r="AL31" i="7" l="1"/>
  <c r="AL40" i="7" s="1"/>
  <c r="BX40" i="7" s="1"/>
  <c r="BT21" i="7"/>
  <c r="AL29" i="7"/>
  <c r="AL38" i="7" s="1"/>
  <c r="BX38" i="7" s="1"/>
  <c r="BT19" i="7"/>
  <c r="BX17" i="7"/>
  <c r="Q23" i="1" s="1"/>
  <c r="O23" i="1" s="1"/>
  <c r="AL36" i="7"/>
  <c r="BX36" i="7" s="1"/>
  <c r="Q30" i="1" s="1"/>
  <c r="O30" i="1" s="1"/>
  <c r="V102" i="7"/>
  <c r="V112" i="7"/>
  <c r="X46" i="7"/>
  <c r="X52" i="7" s="1"/>
  <c r="W96" i="7"/>
  <c r="W106" i="7" s="1"/>
  <c r="W117" i="7" s="1"/>
  <c r="W128" i="7" s="1"/>
  <c r="V123" i="7"/>
  <c r="W120" i="7"/>
  <c r="W131" i="7" s="1"/>
  <c r="Y51" i="7"/>
  <c r="X101" i="7"/>
  <c r="X111" i="7" s="1"/>
  <c r="X122" i="7" s="1"/>
  <c r="X133" i="7" s="1"/>
  <c r="X97" i="7"/>
  <c r="X107" i="7" s="1"/>
  <c r="Y47" i="7"/>
  <c r="V134" i="7"/>
  <c r="Y49" i="7"/>
  <c r="X99" i="7"/>
  <c r="X109" i="7" s="1"/>
  <c r="AD23" i="7"/>
  <c r="AF100" i="7"/>
  <c r="AL100" i="7"/>
  <c r="Z100" i="7"/>
  <c r="Z110" i="7" s="1"/>
  <c r="AA50" i="7"/>
  <c r="AA100" i="7" s="1"/>
  <c r="Y95" i="7"/>
  <c r="Z45" i="7"/>
  <c r="AF98" i="7"/>
  <c r="AL98" i="7"/>
  <c r="Z98" i="7"/>
  <c r="Z108" i="7" s="1"/>
  <c r="AA48" i="7"/>
  <c r="AA98" i="7" s="1"/>
  <c r="AL19" i="7"/>
  <c r="BX19" i="7" s="1"/>
  <c r="AL21" i="7"/>
  <c r="BX21" i="7" s="1"/>
  <c r="W127" i="7"/>
  <c r="X105" i="7"/>
  <c r="X116" i="7" s="1"/>
  <c r="W112" i="7" l="1"/>
  <c r="W102" i="7"/>
  <c r="Y46" i="7"/>
  <c r="Y52" i="7" s="1"/>
  <c r="X96" i="7"/>
  <c r="X106" i="7" s="1"/>
  <c r="X117" i="7" s="1"/>
  <c r="X128" i="7" s="1"/>
  <c r="W134" i="7"/>
  <c r="AD62" i="7"/>
  <c r="AA110" i="7"/>
  <c r="AB110" i="7" s="1"/>
  <c r="AC110" i="7" s="1"/>
  <c r="Y97" i="7"/>
  <c r="Z47" i="7"/>
  <c r="AF18" i="7"/>
  <c r="X120" i="7"/>
  <c r="X131" i="7" s="1"/>
  <c r="Z49" i="7"/>
  <c r="Y99" i="7"/>
  <c r="Y109" i="7" s="1"/>
  <c r="AD99" i="7"/>
  <c r="AD109" i="7" s="1"/>
  <c r="X118" i="7"/>
  <c r="X129" i="7" s="1"/>
  <c r="AD101" i="7"/>
  <c r="AD111" i="7" s="1"/>
  <c r="AD122" i="7" s="1"/>
  <c r="Y101" i="7"/>
  <c r="Y111" i="7" s="1"/>
  <c r="Z51" i="7"/>
  <c r="W123" i="7"/>
  <c r="AA108" i="7"/>
  <c r="AB108" i="7" s="1"/>
  <c r="AC108" i="7" s="1"/>
  <c r="AF20" i="7"/>
  <c r="AD97" i="7"/>
  <c r="AD107" i="7" s="1"/>
  <c r="AF95" i="7"/>
  <c r="AF105" i="7" s="1"/>
  <c r="AF116" i="7" s="1"/>
  <c r="AF127" i="7" s="1"/>
  <c r="AA45" i="7"/>
  <c r="Z95" i="7"/>
  <c r="X127" i="7"/>
  <c r="Y105" i="7"/>
  <c r="BT18" i="7" l="1"/>
  <c r="BT20" i="7"/>
  <c r="M25" i="1" s="1"/>
  <c r="K25" i="1" s="1"/>
  <c r="AD120" i="7"/>
  <c r="AL28" i="7"/>
  <c r="AL30" i="7"/>
  <c r="Q15" i="1" s="1"/>
  <c r="O15" i="1" s="1"/>
  <c r="X102" i="7"/>
  <c r="X112" i="7"/>
  <c r="Y96" i="7"/>
  <c r="Y106" i="7" s="1"/>
  <c r="Z46" i="7"/>
  <c r="Z52" i="7" s="1"/>
  <c r="AF23" i="7"/>
  <c r="X123" i="7"/>
  <c r="AD102" i="7"/>
  <c r="Y107" i="7"/>
  <c r="AL18" i="7"/>
  <c r="I22" i="1" s="1"/>
  <c r="AL97" i="7"/>
  <c r="AF97" i="7"/>
  <c r="AL101" i="7"/>
  <c r="AF101" i="7"/>
  <c r="AF99" i="7"/>
  <c r="AL99" i="7"/>
  <c r="AF62" i="7"/>
  <c r="Z97" i="7"/>
  <c r="AA47" i="7"/>
  <c r="AA97" i="7" s="1"/>
  <c r="AL20" i="7"/>
  <c r="BX20" i="7" s="1"/>
  <c r="Q25" i="1" s="1"/>
  <c r="AA49" i="7"/>
  <c r="AA99" i="7" s="1"/>
  <c r="Z99" i="7"/>
  <c r="Z109" i="7" s="1"/>
  <c r="AA51" i="7"/>
  <c r="AA101" i="7" s="1"/>
  <c r="Z101" i="7"/>
  <c r="Z111" i="7" s="1"/>
  <c r="AA95" i="7"/>
  <c r="X134" i="7"/>
  <c r="AF106" i="7"/>
  <c r="AF110" i="7"/>
  <c r="AF108" i="7"/>
  <c r="Z105" i="7"/>
  <c r="O25" i="1" l="1"/>
  <c r="BT23" i="7"/>
  <c r="BX18" i="7"/>
  <c r="BX23" i="7" s="1"/>
  <c r="AL39" i="7"/>
  <c r="BX39" i="7" s="1"/>
  <c r="Q32" i="1" s="1"/>
  <c r="O32" i="1" s="1"/>
  <c r="O26" i="1"/>
  <c r="AL37" i="7"/>
  <c r="BX37" i="7" s="1"/>
  <c r="AL23" i="7"/>
  <c r="K16" i="1"/>
  <c r="Y102" i="7"/>
  <c r="Z96" i="7"/>
  <c r="Z106" i="7" s="1"/>
  <c r="AA46" i="7"/>
  <c r="AA96" i="7" s="1"/>
  <c r="AA102" i="7" s="1"/>
  <c r="Z107" i="7"/>
  <c r="AA107" i="7" s="1"/>
  <c r="AB107" i="7" s="1"/>
  <c r="AC107" i="7" s="1"/>
  <c r="AF107" i="7" s="1"/>
  <c r="Y112" i="7"/>
  <c r="AL102" i="7"/>
  <c r="AL62" i="7"/>
  <c r="AA111" i="7"/>
  <c r="AB111" i="7" s="1"/>
  <c r="AC111" i="7" s="1"/>
  <c r="AF111" i="7" s="1"/>
  <c r="AF102" i="7"/>
  <c r="AA109" i="7"/>
  <c r="AB109" i="7" s="1"/>
  <c r="AC109" i="7" s="1"/>
  <c r="AF109" i="7" s="1"/>
  <c r="AL108" i="7"/>
  <c r="AL110" i="7"/>
  <c r="AL106" i="7"/>
  <c r="AA105" i="7"/>
  <c r="BX42" i="7" l="1"/>
  <c r="AL111" i="7"/>
  <c r="AL122" i="7" s="1"/>
  <c r="AL133" i="7" s="1"/>
  <c r="AL107" i="7"/>
  <c r="AL109" i="7"/>
  <c r="Z102" i="7"/>
  <c r="Z112" i="7"/>
  <c r="AA52" i="7"/>
  <c r="AA106" i="7"/>
  <c r="AB106" i="7" s="1"/>
  <c r="AC106" i="7" s="1"/>
  <c r="AB105" i="7"/>
  <c r="AA112" i="7" l="1"/>
  <c r="AB112" i="7"/>
  <c r="AC105" i="7"/>
  <c r="AC112" i="7" l="1"/>
  <c r="AD112" i="7" l="1"/>
  <c r="AF112" i="7" l="1"/>
  <c r="AL105" i="7"/>
  <c r="AL112" i="7" l="1"/>
  <c r="K26" i="1" l="1"/>
  <c r="I26" i="1"/>
  <c r="Y40" i="7" l="1"/>
  <c r="Y121" i="7" s="1"/>
  <c r="Y132" i="7" s="1"/>
  <c r="Y39" i="7" l="1"/>
  <c r="Y120" i="7" s="1"/>
  <c r="Y131" i="7" s="1"/>
  <c r="Y37" i="7"/>
  <c r="Y118" i="7" s="1"/>
  <c r="Y129" i="7" s="1"/>
  <c r="Y35" i="7"/>
  <c r="Y116" i="7" s="1"/>
  <c r="Y41" i="7"/>
  <c r="Y122" i="7" s="1"/>
  <c r="Y133" i="7" s="1"/>
  <c r="Y36" i="7"/>
  <c r="Y117" i="7" s="1"/>
  <c r="Y128" i="7" s="1"/>
  <c r="Y38" i="7"/>
  <c r="Y119" i="7" s="1"/>
  <c r="Y130" i="7" s="1"/>
  <c r="Y123" i="7" l="1"/>
  <c r="Y127" i="7"/>
  <c r="Y134" i="7" s="1"/>
  <c r="Y42" i="7"/>
  <c r="Y33" i="7"/>
  <c r="Z35" i="7"/>
  <c r="Z116" i="7" s="1"/>
  <c r="Z41" i="7"/>
  <c r="Z122" i="7" s="1"/>
  <c r="Z133" i="7" s="1"/>
  <c r="Z40" i="7"/>
  <c r="Z121" i="7" s="1"/>
  <c r="Z132" i="7" s="1"/>
  <c r="Z39" i="7"/>
  <c r="Z120" i="7" s="1"/>
  <c r="Z131" i="7" s="1"/>
  <c r="Z38" i="7"/>
  <c r="Z119" i="7" s="1"/>
  <c r="Z130" i="7" s="1"/>
  <c r="Z37" i="7"/>
  <c r="Z118" i="7" s="1"/>
  <c r="Z129" i="7" s="1"/>
  <c r="Z36" i="7"/>
  <c r="Z117" i="7" s="1"/>
  <c r="Z128" i="7" s="1"/>
  <c r="Z123" i="7" l="1"/>
  <c r="Z127" i="7"/>
  <c r="Z134" i="7" s="1"/>
  <c r="AA41" i="7"/>
  <c r="Z42" i="7"/>
  <c r="Z33" i="7"/>
  <c r="AA38" i="7"/>
  <c r="AA36" i="7"/>
  <c r="AA39" i="7"/>
  <c r="AA37" i="7"/>
  <c r="AA40" i="7"/>
  <c r="AA35" i="7"/>
  <c r="AA116" i="7" l="1"/>
  <c r="AA127" i="7" s="1"/>
  <c r="AA121" i="7"/>
  <c r="AA132" i="7" s="1"/>
  <c r="AA120" i="7"/>
  <c r="AA131" i="7" s="1"/>
  <c r="AA118" i="7"/>
  <c r="AA129" i="7" s="1"/>
  <c r="AA122" i="7"/>
  <c r="AA133" i="7" s="1"/>
  <c r="AA117" i="7"/>
  <c r="AA128" i="7" s="1"/>
  <c r="AA119" i="7"/>
  <c r="AA130" i="7" s="1"/>
  <c r="AB41" i="7"/>
  <c r="AB122" i="7" s="1"/>
  <c r="AB133" i="7" s="1"/>
  <c r="AA42" i="7"/>
  <c r="AA33" i="7"/>
  <c r="AB37" i="7"/>
  <c r="AB118" i="7" s="1"/>
  <c r="AB129" i="7" s="1"/>
  <c r="AB39" i="7"/>
  <c r="AB120" i="7" s="1"/>
  <c r="AB131" i="7" s="1"/>
  <c r="AB36" i="7"/>
  <c r="AB117" i="7" s="1"/>
  <c r="AB128" i="7" s="1"/>
  <c r="AB40" i="7"/>
  <c r="AB121" i="7" s="1"/>
  <c r="AB38" i="7"/>
  <c r="AB119" i="7" s="1"/>
  <c r="AB130" i="7" s="1"/>
  <c r="AA123" i="7" l="1"/>
  <c r="AA134" i="7"/>
  <c r="AC41" i="7"/>
  <c r="AC122" i="7" s="1"/>
  <c r="AC133" i="7" s="1"/>
  <c r="AB132" i="7"/>
  <c r="AB33" i="7"/>
  <c r="AB35" i="7"/>
  <c r="AB116" i="7" s="1"/>
  <c r="AB127" i="7" s="1"/>
  <c r="AC39" i="7"/>
  <c r="AC120" i="7" s="1"/>
  <c r="AC131" i="7" s="1"/>
  <c r="AC40" i="7"/>
  <c r="AC121" i="7" s="1"/>
  <c r="AC132" i="7" s="1"/>
  <c r="AC37" i="7"/>
  <c r="AC118" i="7" s="1"/>
  <c r="AC129" i="7" s="1"/>
  <c r="AC36" i="7"/>
  <c r="AC117" i="7" s="1"/>
  <c r="AC128" i="7" s="1"/>
  <c r="AC38" i="7"/>
  <c r="AC119" i="7" s="1"/>
  <c r="AC130" i="7" s="1"/>
  <c r="AB134" i="7" l="1"/>
  <c r="AB123" i="7"/>
  <c r="AB42" i="7"/>
  <c r="AC35" i="7"/>
  <c r="AC116" i="7" s="1"/>
  <c r="AC33" i="7"/>
  <c r="AC123" i="7" l="1"/>
  <c r="AC127" i="7"/>
  <c r="AC42" i="7"/>
  <c r="AC134" i="7" l="1"/>
  <c r="AD133" i="7" l="1"/>
  <c r="BP133" i="7" l="1"/>
  <c r="I38" i="1" s="1"/>
  <c r="AF122" i="7"/>
  <c r="AF133" i="7" s="1"/>
  <c r="BX133" i="7" s="1"/>
  <c r="Q38" i="1" s="1"/>
  <c r="AD121" i="7"/>
  <c r="AD132" i="7" s="1"/>
  <c r="AD119" i="7"/>
  <c r="AD130" i="7" s="1"/>
  <c r="AD117" i="7"/>
  <c r="AD128" i="7" s="1"/>
  <c r="AD118" i="7"/>
  <c r="AD129" i="7" s="1"/>
  <c r="AD131" i="7"/>
  <c r="BP131" i="7" l="1"/>
  <c r="BP132" i="7"/>
  <c r="BP129" i="7"/>
  <c r="BP128" i="7"/>
  <c r="I40" i="1" s="1"/>
  <c r="BP130" i="7"/>
  <c r="BT133" i="7"/>
  <c r="M38" i="1" s="1"/>
  <c r="K38" i="1" s="1"/>
  <c r="AD33" i="7"/>
  <c r="AF120" i="7"/>
  <c r="AF131" i="7" s="1"/>
  <c r="BT131" i="7" s="1"/>
  <c r="AF119" i="7"/>
  <c r="AF130" i="7" s="1"/>
  <c r="AF118" i="7"/>
  <c r="AF129" i="7" s="1"/>
  <c r="AF121" i="7"/>
  <c r="AF132" i="7" s="1"/>
  <c r="AF117" i="7"/>
  <c r="O38" i="1" l="1"/>
  <c r="I39" i="1"/>
  <c r="I42" i="1"/>
  <c r="BP134" i="7"/>
  <c r="BT132" i="7"/>
  <c r="M42" i="1" s="1"/>
  <c r="BT130" i="7"/>
  <c r="BT129" i="7"/>
  <c r="AF128" i="7"/>
  <c r="AD123" i="7"/>
  <c r="AD134" i="7"/>
  <c r="AD42" i="7"/>
  <c r="AF33" i="7"/>
  <c r="K42" i="1" l="1"/>
  <c r="BT128" i="7"/>
  <c r="M40" i="1" s="1"/>
  <c r="K40" i="1" s="1"/>
  <c r="BT127" i="7"/>
  <c r="M41" i="1" s="1"/>
  <c r="K41" i="1" s="1"/>
  <c r="AL120" i="7"/>
  <c r="AL131" i="7" s="1"/>
  <c r="BX131" i="7" s="1"/>
  <c r="Q42" i="1" s="1"/>
  <c r="O42" i="1" s="1"/>
  <c r="AL121" i="7"/>
  <c r="AL132" i="7" s="1"/>
  <c r="BX132" i="7" s="1"/>
  <c r="AL119" i="7"/>
  <c r="AL130" i="7" s="1"/>
  <c r="BX130" i="7" s="1"/>
  <c r="AL117" i="7"/>
  <c r="AL128" i="7" s="1"/>
  <c r="BX128" i="7" s="1"/>
  <c r="Q40" i="1" s="1"/>
  <c r="O40" i="1" s="1"/>
  <c r="AL118" i="7"/>
  <c r="AL129" i="7" s="1"/>
  <c r="BX129" i="7" s="1"/>
  <c r="AF134" i="7"/>
  <c r="AF123" i="7"/>
  <c r="AF42" i="7"/>
  <c r="AL33" i="7"/>
  <c r="BO33" i="7" s="1"/>
  <c r="BT134" i="7" l="1"/>
  <c r="AL116" i="7"/>
  <c r="AL42" i="7"/>
  <c r="AL127" i="7" l="1"/>
  <c r="BX127" i="7" s="1"/>
  <c r="AL123" i="7"/>
  <c r="BX134" i="7" l="1"/>
  <c r="Q41" i="1"/>
  <c r="O41" i="1" s="1"/>
  <c r="O43" i="1" s="1"/>
  <c r="AL134" i="7"/>
  <c r="I43" i="1"/>
  <c r="M43" i="1" l="1"/>
  <c r="K43" i="1"/>
  <c r="O33" i="1" l="1"/>
  <c r="O34" i="1" s="1"/>
  <c r="O44" i="1" s="1"/>
  <c r="Q26" i="1" l="1"/>
  <c r="M26" i="1"/>
  <c r="I16" i="1" l="1"/>
  <c r="Q43" i="1" l="1"/>
  <c r="I33" i="1" l="1"/>
  <c r="I34" i="1" s="1"/>
  <c r="I44" i="1" l="1"/>
  <c r="I49" i="1" s="1"/>
  <c r="I50" i="1" l="1"/>
  <c r="I51" i="1" s="1"/>
  <c r="M16" i="1"/>
  <c r="K33" i="1"/>
  <c r="K34" i="1" s="1"/>
  <c r="K44" i="1" s="1"/>
  <c r="K49" i="1" l="1"/>
  <c r="K50" i="1" s="1"/>
  <c r="K51" i="1" s="1"/>
  <c r="I45" i="1"/>
  <c r="M33" i="1"/>
  <c r="M34" i="1" s="1"/>
  <c r="M44" i="1" s="1"/>
  <c r="M49" i="1" s="1"/>
  <c r="Q33" i="1"/>
  <c r="M50" i="1" l="1"/>
  <c r="K45" i="1"/>
  <c r="Q34" i="1"/>
  <c r="Q44" i="1" s="1"/>
  <c r="M51" i="1" l="1"/>
  <c r="M45" i="1" s="1"/>
  <c r="Q16" i="1" l="1"/>
  <c r="Q49" i="1" s="1"/>
  <c r="O16" i="1"/>
  <c r="O49" i="1" l="1"/>
  <c r="Q50" i="1"/>
  <c r="O50" i="1" l="1"/>
  <c r="Q51" i="1"/>
  <c r="O51" i="1" l="1"/>
  <c r="O45" i="1" s="1"/>
  <c r="Q45" i="1"/>
</calcChain>
</file>

<file path=xl/sharedStrings.xml><?xml version="1.0" encoding="utf-8"?>
<sst xmlns="http://schemas.openxmlformats.org/spreadsheetml/2006/main" count="228" uniqueCount="89">
  <si>
    <t xml:space="preserve">AVISTA UTILITIES  </t>
  </si>
  <si>
    <t xml:space="preserve">(000'S OF DOLLARS)  </t>
  </si>
  <si>
    <t>DESCRIPTION</t>
  </si>
  <si>
    <t xml:space="preserve">Intangible </t>
  </si>
  <si>
    <t xml:space="preserve">Production </t>
  </si>
  <si>
    <t>Transmission</t>
  </si>
  <si>
    <t xml:space="preserve">Distribution  </t>
  </si>
  <si>
    <t xml:space="preserve">General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</si>
  <si>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</si>
  <si>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</si>
  <si>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</si>
  <si>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</si>
  <si>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</si>
  <si>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</si>
  <si>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</si>
  <si>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</si>
  <si>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</si>
  <si>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</si>
  <si>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ACCUMULATED DEFERRED TAXES  </t>
  </si>
  <si>
    <t>Distribution</t>
  </si>
  <si>
    <t xml:space="preserve">Transmission </t>
  </si>
  <si>
    <t>Production - Hydro</t>
  </si>
  <si>
    <t>Other Elec Production / Turbines 340-346</t>
  </si>
  <si>
    <t>General</t>
  </si>
  <si>
    <t>Hardware</t>
  </si>
  <si>
    <t>Intangibles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</si>
  <si>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</si>
  <si>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</si>
  <si>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</si>
  <si>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</si>
  <si>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</si>
  <si>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</si>
  <si>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</si>
  <si>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</si>
  <si>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</si>
  <si>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</si>
  <si>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</si>
  <si>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</si>
  <si>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Accumulated Plant</t>
  </si>
  <si>
    <t>Accumulated Expense</t>
  </si>
  <si>
    <t>Tax Year 1 Depreciation Expense Calculated</t>
  </si>
  <si>
    <t>Tax Year 2 Depreciation Expense Calculated</t>
  </si>
  <si>
    <t>Year 3 Tax Depreciation Expense Calculated</t>
  </si>
  <si>
    <t>Year 4 Tax Depreciation Expense Calculated</t>
  </si>
  <si>
    <t>Total Tax Depreciation Expense</t>
  </si>
  <si>
    <t xml:space="preserve">Tax Accumulated Depreciation </t>
  </si>
  <si>
    <t>Book/Tax A/D Difference</t>
  </si>
  <si>
    <t>ADFIT</t>
  </si>
  <si>
    <t>Year 5 Tax Depreciation Expense Calculated</t>
  </si>
  <si>
    <t>COD</t>
  </si>
  <si>
    <t>ROR</t>
  </si>
  <si>
    <t>CF</t>
  </si>
  <si>
    <t>NOI Req</t>
  </si>
  <si>
    <t>Rev. Req.</t>
  </si>
  <si>
    <t xml:space="preserve">NOI  </t>
  </si>
  <si>
    <t>Incremental</t>
  </si>
  <si>
    <t>Balances @ 12.2023</t>
  </si>
  <si>
    <t>Balances @ 12.2024</t>
  </si>
  <si>
    <t>2024 over 2023</t>
  </si>
  <si>
    <t>(a)</t>
  </si>
  <si>
    <t>(b)</t>
  </si>
  <si>
    <t>(c)</t>
  </si>
  <si>
    <t>(d)</t>
  </si>
  <si>
    <t>(e)</t>
  </si>
  <si>
    <t xml:space="preserve">Revenue Requirement </t>
  </si>
  <si>
    <t>Capital Additions Model</t>
  </si>
  <si>
    <t>Composite Functional Depreciation Rate</t>
  </si>
  <si>
    <t>Tax Depr. Rates</t>
  </si>
  <si>
    <t>Net Plant After ADFIT - Rate Base</t>
  </si>
  <si>
    <t>WA - Electric  PC Capital Additions Adjustments</t>
  </si>
  <si>
    <t>2022 Adjustment</t>
  </si>
  <si>
    <t>2023 Adjustment</t>
  </si>
  <si>
    <r>
      <t>2024 Adjustment</t>
    </r>
    <r>
      <rPr>
        <b/>
        <sz val="9"/>
        <color rgb="FFFF0000"/>
        <rFont val="Times New Roman"/>
        <family val="1"/>
      </rPr>
      <t xml:space="preserve"> </t>
    </r>
  </si>
  <si>
    <t>WASHINGTON ELECTRIC  - PC  Capital Assets and Depreciation Expense, Rate Base &amp; Rev Req. Reversed</t>
  </si>
  <si>
    <r>
      <t xml:space="preserve">12.2023 TOTAL IMPACT
</t>
    </r>
    <r>
      <rPr>
        <b/>
        <sz val="9"/>
        <color rgb="FFFF0000"/>
        <rFont val="Times New Roman"/>
        <family val="1"/>
      </rPr>
      <t>RY 1</t>
    </r>
  </si>
  <si>
    <r>
      <t xml:space="preserve">12.31.2024 Total Impact 
</t>
    </r>
    <r>
      <rPr>
        <b/>
        <sz val="9"/>
        <color rgb="FFFF0000"/>
        <rFont val="Times New Roman"/>
        <family val="1"/>
      </rPr>
      <t>RY 2</t>
    </r>
  </si>
  <si>
    <t>Depreciation Expense</t>
  </si>
  <si>
    <t>EOP 2022</t>
  </si>
  <si>
    <t>Average Balance    2023</t>
  </si>
  <si>
    <t>Average   Balance       2024</t>
  </si>
  <si>
    <t xml:space="preserve">PLANT DEPRECIATION EXPENSE  </t>
  </si>
  <si>
    <t>Total Expense</t>
  </si>
  <si>
    <t>(c) - (a)</t>
  </si>
  <si>
    <t>(e)-(c)</t>
  </si>
  <si>
    <t>Exhibit SC-40</t>
  </si>
  <si>
    <t>Docket U-220053</t>
  </si>
  <si>
    <t>Source:  WP-PC Addtions Model - Electric</t>
  </si>
  <si>
    <r>
      <t xml:space="preserve">Plant Additions Removed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</si>
  <si>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Source: (1) Exhibit SC-39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</si>
</sst>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2" applyFont="1" applyAlignment="1">
      <alignment horizontal="center"/>
    </xf>
    <xf numFmtId="0" fontId="4" fillId="0" borderId="0" xfId="2" applyFont="1"/>
    <xf numFmtId="41" fontId="4" fillId="0" borderId="0" xfId="2" applyNumberFormat="1" applyFont="1"/>
    <xf numFmtId="0" fontId="4" fillId="0" borderId="0" xfId="2" applyFont="1" applyAlignment="1">
      <alignment horizontal="left"/>
    </xf>
    <xf numFmtId="41" fontId="5" fillId="0" borderId="0" xfId="2" applyNumberFormat="1" applyFont="1"/>
    <xf numFmtId="0" fontId="6" fillId="0" borderId="0" xfId="2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2" fontId="6" fillId="0" borderId="0" xfId="2" applyNumberFormat="1" applyFont="1" applyAlignment="1">
      <alignment horizontal="center"/>
    </xf>
    <xf numFmtId="2" fontId="4" fillId="0" borderId="0" xfId="2" applyNumberFormat="1" applyFont="1" applyAlignment="1">
      <alignment horizontal="left"/>
    </xf>
    <xf numFmtId="37" fontId="4" fillId="0" borderId="0" xfId="2" applyNumberFormat="1" applyFont="1" applyAlignment="1">
      <alignment horizontal="center"/>
    </xf>
    <xf numFmtId="37" fontId="4" fillId="0" borderId="0" xfId="2" applyNumberFormat="1" applyFont="1"/>
    <xf numFmtId="3" fontId="4" fillId="0" borderId="0" xfId="3" applyNumberFormat="1" applyFont="1" applyAlignment="1">
      <alignment horizontal="center"/>
    </xf>
    <xf numFmtId="5" fontId="4" fillId="0" borderId="0" xfId="2" applyNumberFormat="1" applyFont="1"/>
    <xf numFmtId="1" fontId="4" fillId="0" borderId="0" xfId="3" applyNumberFormat="1" applyFont="1" applyAlignment="1">
      <alignment horizontal="center"/>
    </xf>
    <xf numFmtId="10" fontId="4" fillId="0" borderId="0" xfId="2" applyNumberFormat="1" applyFont="1"/>
    <xf numFmtId="164" fontId="6" fillId="0" borderId="6" xfId="1" applyNumberFormat="1" applyFont="1" applyFill="1" applyBorder="1" applyAlignment="1">
      <alignment horizontal="center"/>
    </xf>
    <xf numFmtId="164" fontId="6" fillId="0" borderId="6" xfId="1" applyNumberFormat="1" applyFont="1" applyFill="1" applyBorder="1"/>
    <xf numFmtId="164" fontId="6" fillId="0" borderId="1" xfId="1" applyNumberFormat="1" applyFont="1" applyFill="1" applyBorder="1"/>
    <xf numFmtId="164" fontId="6" fillId="0" borderId="2" xfId="1" applyNumberFormat="1" applyFont="1" applyFill="1" applyBorder="1"/>
    <xf numFmtId="164" fontId="4" fillId="0" borderId="6" xfId="1" applyNumberFormat="1" applyFont="1" applyFill="1" applyBorder="1"/>
    <xf numFmtId="0" fontId="6" fillId="0" borderId="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0" xfId="2" applyFont="1" applyBorder="1"/>
    <xf numFmtId="164" fontId="6" fillId="0" borderId="0" xfId="1" applyNumberFormat="1" applyFont="1" applyFill="1" applyBorder="1"/>
    <xf numFmtId="0" fontId="0" fillId="0" borderId="0" xfId="0" applyAlignment="1">
      <alignment horizontal="right"/>
    </xf>
    <xf numFmtId="164" fontId="0" fillId="0" borderId="0" xfId="0" applyNumberFormat="1"/>
    <xf numFmtId="37" fontId="5" fillId="0" borderId="0" xfId="2" applyNumberFormat="1" applyFont="1" applyFill="1"/>
    <xf numFmtId="41" fontId="4" fillId="0" borderId="0" xfId="2" applyNumberFormat="1" applyFont="1" applyFill="1"/>
    <xf numFmtId="0" fontId="0" fillId="0" borderId="0" xfId="0" applyFill="1"/>
    <xf numFmtId="164" fontId="6" fillId="0" borderId="1" xfId="1" quotePrefix="1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6" fillId="0" borderId="0" xfId="1" applyNumberFormat="1" applyFont="1" applyFill="1" applyBorder="1" applyAlignment="1">
      <alignment horizontal="center"/>
    </xf>
    <xf numFmtId="0" fontId="8" fillId="0" borderId="0" xfId="0" applyFont="1"/>
    <xf numFmtId="0" fontId="6" fillId="3" borderId="1" xfId="1" quotePrefix="1" applyNumberFormat="1" applyFont="1" applyFill="1" applyBorder="1" applyAlignment="1">
      <alignment horizontal="center" vertical="center" wrapText="1"/>
    </xf>
    <xf numFmtId="164" fontId="6" fillId="4" borderId="1" xfId="1" quotePrefix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0" xfId="2" applyFont="1" applyFill="1" applyBorder="1" applyAlignment="1">
      <alignment horizontal="center" vertical="center" wrapText="1"/>
    </xf>
    <xf numFmtId="164" fontId="4" fillId="0" borderId="0" xfId="1" applyNumberFormat="1" applyFont="1" applyFill="1" applyBorder="1"/>
    <xf numFmtId="0" fontId="0" fillId="0" borderId="0" xfId="0" applyFont="1"/>
    <xf numFmtId="164" fontId="4" fillId="0" borderId="1" xfId="1" applyNumberFormat="1" applyFont="1" applyFill="1" applyBorder="1"/>
    <xf numFmtId="164" fontId="4" fillId="0" borderId="2" xfId="1" applyNumberFormat="1" applyFont="1" applyFill="1" applyBorder="1"/>
    <xf numFmtId="164" fontId="4" fillId="0" borderId="6" xfId="1" applyNumberFormat="1" applyFont="1" applyFill="1" applyBorder="1" applyAlignment="1">
      <alignment horizontal="center"/>
    </xf>
    <xf numFmtId="0" fontId="6" fillId="5" borderId="1" xfId="2" applyFont="1" applyFill="1" applyBorder="1" applyAlignment="1">
      <alignment horizontal="center" vertical="center" wrapText="1"/>
    </xf>
    <xf numFmtId="0" fontId="0" fillId="0" borderId="9" xfId="0" applyBorder="1"/>
    <xf numFmtId="164" fontId="0" fillId="0" borderId="0" xfId="1" applyNumberFormat="1" applyFont="1"/>
    <xf numFmtId="10" fontId="0" fillId="0" borderId="0" xfId="0" applyNumberFormat="1"/>
    <xf numFmtId="9" fontId="0" fillId="0" borderId="0" xfId="0" applyNumberFormat="1"/>
    <xf numFmtId="0" fontId="2" fillId="6" borderId="0" xfId="0" applyFont="1" applyFill="1" applyAlignment="1">
      <alignment horizontal="right"/>
    </xf>
    <xf numFmtId="0" fontId="0" fillId="6" borderId="0" xfId="0" applyFill="1"/>
    <xf numFmtId="0" fontId="2" fillId="6" borderId="0" xfId="0" applyFont="1" applyFill="1" applyAlignment="1">
      <alignment horizontal="left"/>
    </xf>
    <xf numFmtId="0" fontId="2" fillId="6" borderId="0" xfId="0" applyFont="1" applyFill="1"/>
    <xf numFmtId="0" fontId="0" fillId="6" borderId="9" xfId="0" applyFill="1" applyBorder="1"/>
    <xf numFmtId="164" fontId="0" fillId="0" borderId="9" xfId="1" applyNumberFormat="1" applyFont="1" applyBorder="1"/>
    <xf numFmtId="164" fontId="0" fillId="0" borderId="9" xfId="0" applyNumberForma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164" fontId="0" fillId="6" borderId="0" xfId="1" applyNumberFormat="1" applyFont="1" applyFill="1"/>
    <xf numFmtId="164" fontId="0" fillId="6" borderId="9" xfId="1" applyNumberFormat="1" applyFont="1" applyFill="1" applyBorder="1"/>
    <xf numFmtId="0" fontId="0" fillId="6" borderId="0" xfId="0" applyFill="1" applyAlignment="1">
      <alignment horizontal="left"/>
    </xf>
    <xf numFmtId="0" fontId="0" fillId="6" borderId="9" xfId="0" applyFill="1" applyBorder="1" applyAlignment="1">
      <alignment horizontal="left"/>
    </xf>
    <xf numFmtId="164" fontId="0" fillId="0" borderId="11" xfId="1" applyNumberFormat="1" applyFont="1" applyBorder="1"/>
    <xf numFmtId="164" fontId="0" fillId="0" borderId="0" xfId="1" applyNumberFormat="1" applyFont="1" applyBorder="1"/>
    <xf numFmtId="10" fontId="0" fillId="0" borderId="0" xfId="0" applyNumberFormat="1" applyFill="1"/>
    <xf numFmtId="164" fontId="0" fillId="0" borderId="12" xfId="0" applyNumberFormat="1" applyBorder="1"/>
    <xf numFmtId="164" fontId="0" fillId="0" borderId="0" xfId="0" applyNumberFormat="1" applyBorder="1"/>
    <xf numFmtId="164" fontId="0" fillId="0" borderId="9" xfId="1" applyNumberFormat="1" applyFont="1" applyFill="1" applyBorder="1"/>
    <xf numFmtId="164" fontId="0" fillId="0" borderId="0" xfId="0" applyNumberFormat="1" applyFill="1"/>
    <xf numFmtId="164" fontId="0" fillId="0" borderId="10" xfId="1" applyNumberFormat="1" applyFont="1" applyFill="1" applyBorder="1"/>
    <xf numFmtId="164" fontId="0" fillId="0" borderId="8" xfId="1" applyNumberFormat="1" applyFont="1" applyFill="1" applyBorder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right"/>
    </xf>
    <xf numFmtId="10" fontId="4" fillId="0" borderId="0" xfId="11" applyNumberFormat="1" applyFont="1" applyAlignment="1">
      <alignment horizontal="right"/>
    </xf>
    <xf numFmtId="10" fontId="4" fillId="0" borderId="0" xfId="2" applyNumberFormat="1" applyFont="1" applyAlignment="1">
      <alignment horizontal="right"/>
    </xf>
    <xf numFmtId="164" fontId="4" fillId="0" borderId="0" xfId="2" applyNumberFormat="1" applyFont="1" applyFill="1"/>
    <xf numFmtId="164" fontId="4" fillId="0" borderId="7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Fill="1"/>
    <xf numFmtId="41" fontId="6" fillId="0" borderId="14" xfId="2" applyNumberFormat="1" applyFont="1" applyFill="1" applyBorder="1"/>
    <xf numFmtId="41" fontId="6" fillId="0" borderId="0" xfId="2" applyNumberFormat="1" applyFont="1" applyFill="1" applyAlignment="1">
      <alignment horizontal="center"/>
    </xf>
    <xf numFmtId="37" fontId="6" fillId="0" borderId="0" xfId="2" applyNumberFormat="1" applyFont="1"/>
    <xf numFmtId="37" fontId="6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6" fillId="0" borderId="6" xfId="1" quotePrefix="1" applyNumberFormat="1" applyFont="1" applyFill="1" applyBorder="1" applyAlignment="1">
      <alignment horizontal="center"/>
    </xf>
    <xf numFmtId="41" fontId="0" fillId="0" borderId="0" xfId="0" applyNumberFormat="1" applyFont="1"/>
    <xf numFmtId="41" fontId="6" fillId="2" borderId="14" xfId="2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9" fontId="0" fillId="0" borderId="0" xfId="0" applyNumberFormat="1" applyBorder="1" applyAlignment="1">
      <alignment horizontal="left"/>
    </xf>
    <xf numFmtId="164" fontId="0" fillId="0" borderId="0" xfId="1" applyNumberFormat="1" applyFont="1" applyFill="1" applyBorder="1"/>
    <xf numFmtId="164" fontId="2" fillId="0" borderId="0" xfId="0" applyNumberFormat="1" applyFont="1" applyFill="1" applyBorder="1"/>
    <xf numFmtId="0" fontId="5" fillId="0" borderId="7" xfId="2" applyFont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11" applyNumberFormat="1" applyFont="1"/>
    <xf numFmtId="37" fontId="4" fillId="0" borderId="0" xfId="2" applyNumberFormat="1" applyFont="1" applyFill="1"/>
    <xf numFmtId="164" fontId="6" fillId="2" borderId="0" xfId="2" applyNumberFormat="1" applyFont="1" applyFill="1"/>
    <xf numFmtId="0" fontId="2" fillId="7" borderId="0" xfId="0" applyFont="1" applyFill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7" borderId="0" xfId="0" applyFont="1" applyFill="1" applyAlignment="1">
      <alignment horizontal="center" wrapText="1"/>
    </xf>
    <xf numFmtId="0" fontId="6" fillId="0" borderId="0" xfId="2" applyFont="1"/>
    <xf numFmtId="0" fontId="6" fillId="0" borderId="0" xfId="2" applyFont="1" applyAlignment="1">
      <alignment horizontal="left"/>
    </xf>
    <xf numFmtId="0" fontId="2" fillId="0" borderId="0" xfId="0" applyFont="1" applyFill="1" applyAlignment="1">
      <alignment horizontal="right"/>
    </xf>
    <xf numFmtId="41" fontId="6" fillId="0" borderId="15" xfId="2" applyNumberFormat="1" applyFont="1" applyFill="1" applyBorder="1" applyAlignment="1">
      <alignment horizontal="center" wrapText="1"/>
    </xf>
    <xf numFmtId="41" fontId="6" fillId="0" borderId="0" xfId="2" applyNumberFormat="1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0" xfId="2" applyFont="1" applyFill="1"/>
    <xf numFmtId="0" fontId="6" fillId="0" borderId="0" xfId="2" applyFont="1" applyFill="1" applyAlignment="1">
      <alignment horizontal="left"/>
    </xf>
  </cellXfs>
  <cellStyles count="13">
    <cellStyle name="Comma" xfId="1" builtinId="3"/>
    <cellStyle name="Comma 14" xfId="7" xr:uid="{DC73EE16-9B6F-4C0B-BF94-571643AC081B}"/>
    <cellStyle name="Comma 2" xfId="9" xr:uid="{B5CF4E29-B732-429C-933F-ED09C4E99BEB}"/>
    <cellStyle name="Comma 3" xfId="6" xr:uid="{72E68852-7D24-44E0-A38E-B34DBF392083}"/>
    <cellStyle name="Comma 6 5" xfId="12" xr:uid="{FA231531-6AA5-4217-BE69-F68E40423D18}"/>
    <cellStyle name="Normal" xfId="0" builtinId="0"/>
    <cellStyle name="Normal 2" xfId="8" xr:uid="{D8CE5463-8F93-4BCB-B2AA-4074DD20F12E}"/>
    <cellStyle name="Normal 2 2" xfId="4" xr:uid="{73B657DF-0592-40CB-8B50-3C1935E5C9C7}"/>
    <cellStyle name="Normal 77 2" xfId="5" xr:uid="{6A4C50DA-19CF-4676-9CF3-323D65EE5110}"/>
    <cellStyle name="Normal_DFIT-WaEle_SUM" xfId="3" xr:uid="{0FB3CE4E-DE13-4530-98FD-0A3B337E2AE7}"/>
    <cellStyle name="Normal_WAElec6_97" xfId="2" xr:uid="{B6D4D8AD-8135-4B79-9242-DEDCA49ECCA7}"/>
    <cellStyle name="Percent" xfId="11" builtinId="5"/>
    <cellStyle name="Percent 2" xfId="10" xr:uid="{2E3D34EC-A4F0-48FD-8CCD-D32BF6B499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43533-7CF3-4832-9BFB-52A619CA6768}">
  <sheetPr>
    <pageSetUpPr fitToPage="1"/>
  </sheetPr>
  <dimension ref="A1:Y84"/>
  <sheetViews>
    <sheetView tabSelected="1" zoomScaleNormal="100" zoomScaleSheetLayoutView="85" workbookViewId="0">
      <selection activeCell="A2" sqref="A2:Q59"/>
    </sheetView>
  </sheetViews>
  <sheetFormatPr defaultRowHeight="15"/>
  <cols>
    <col min="1" max="1" width="2" style="1" customWidth="1"/>
    <col min="2" max="2" width="1.7109375" style="2" customWidth="1"/>
    <col min="3" max="3" width="3.140625" style="2" customWidth="1"/>
    <col min="4" max="4" width="31.42578125" style="2" customWidth="1"/>
    <col min="5" max="5" width="16.42578125" style="3" hidden="1" customWidth="1"/>
    <col min="6" max="6" width="2.7109375" hidden="1" customWidth="1"/>
    <col min="7" max="7" width="18.28515625" hidden="1" customWidth="1"/>
    <col min="8" max="8" width="2.7109375" customWidth="1"/>
    <col min="9" max="9" width="15.140625" customWidth="1"/>
    <col min="10" max="10" width="2.85546875" style="32" customWidth="1"/>
    <col min="11" max="11" width="14.7109375" customWidth="1"/>
    <col min="12" max="12" width="2.7109375" customWidth="1"/>
    <col min="13" max="13" width="13.28515625" style="32" customWidth="1"/>
    <col min="14" max="14" width="2.7109375" customWidth="1"/>
    <col min="15" max="15" width="13.85546875" customWidth="1"/>
    <col min="16" max="16" width="2.7109375" customWidth="1"/>
    <col min="17" max="17" width="15" style="32" customWidth="1"/>
    <col min="18" max="18" width="11.5703125" bestFit="1" customWidth="1"/>
    <col min="19" max="19" width="3" customWidth="1"/>
    <col min="20" max="20" width="10.5703125" bestFit="1" customWidth="1"/>
    <col min="21" max="21" width="2.85546875" customWidth="1"/>
  </cols>
  <sheetData>
    <row r="1" spans="1:18" ht="8.25" customHeight="1"/>
    <row r="2" spans="1:18">
      <c r="A2" s="110" t="s">
        <v>0</v>
      </c>
      <c r="B2" s="109"/>
      <c r="D2" s="1"/>
      <c r="E2" s="5"/>
      <c r="K2" s="114"/>
      <c r="L2" s="114"/>
      <c r="M2" s="114"/>
      <c r="N2" s="114"/>
      <c r="O2" s="114"/>
      <c r="Q2" s="111" t="s">
        <v>84</v>
      </c>
    </row>
    <row r="3" spans="1:18">
      <c r="A3" s="118" t="s">
        <v>73</v>
      </c>
      <c r="B3" s="117"/>
      <c r="C3" s="104"/>
      <c r="D3" s="105"/>
      <c r="E3" s="83"/>
      <c r="F3" s="32"/>
      <c r="G3" s="32"/>
      <c r="H3" s="32"/>
      <c r="I3" s="32"/>
      <c r="K3" s="32"/>
      <c r="O3" s="86"/>
    </row>
    <row r="4" spans="1:18">
      <c r="A4" s="4"/>
      <c r="D4" s="1" t="s">
        <v>85</v>
      </c>
      <c r="O4" s="86"/>
    </row>
    <row r="5" spans="1:18">
      <c r="A5" s="4" t="s">
        <v>1</v>
      </c>
      <c r="D5" s="73"/>
      <c r="E5" s="25"/>
      <c r="I5" s="36"/>
      <c r="J5" s="39"/>
      <c r="K5" s="32"/>
      <c r="L5" s="32"/>
      <c r="N5" s="32"/>
      <c r="O5" s="107"/>
      <c r="P5" s="32"/>
    </row>
    <row r="6" spans="1:18">
      <c r="A6" s="6"/>
      <c r="B6" s="6"/>
      <c r="C6" s="6"/>
      <c r="D6" s="24"/>
      <c r="E6" s="97"/>
      <c r="G6" s="97"/>
      <c r="I6" s="98"/>
      <c r="K6" s="98"/>
      <c r="L6" s="32"/>
      <c r="M6" s="81"/>
      <c r="N6" s="32"/>
      <c r="O6" s="98"/>
      <c r="P6" s="32"/>
      <c r="Q6" s="81"/>
    </row>
    <row r="7" spans="1:18" ht="60.75" customHeight="1">
      <c r="A7" s="7"/>
      <c r="B7" s="8"/>
      <c r="C7" s="9"/>
      <c r="D7" s="10" t="s">
        <v>2</v>
      </c>
      <c r="E7" s="33"/>
      <c r="F7" s="34"/>
      <c r="G7" s="46"/>
      <c r="H7" s="34"/>
      <c r="I7" s="46" t="s">
        <v>70</v>
      </c>
      <c r="J7" s="40"/>
      <c r="K7" s="46" t="s">
        <v>71</v>
      </c>
      <c r="L7" s="34"/>
      <c r="M7" s="37" t="s">
        <v>74</v>
      </c>
      <c r="N7" s="34"/>
      <c r="O7" s="38" t="s">
        <v>72</v>
      </c>
      <c r="P7" s="34"/>
      <c r="Q7" s="37" t="s">
        <v>75</v>
      </c>
      <c r="R7" s="79"/>
    </row>
    <row r="8" spans="1:18">
      <c r="A8" s="11"/>
      <c r="B8" s="12"/>
      <c r="C8" s="11"/>
      <c r="D8" s="11"/>
      <c r="E8" s="19" t="s">
        <v>59</v>
      </c>
      <c r="G8" s="19" t="s">
        <v>60</v>
      </c>
      <c r="I8" s="19" t="s">
        <v>59</v>
      </c>
      <c r="J8"/>
      <c r="K8" s="19" t="s">
        <v>60</v>
      </c>
      <c r="L8" s="80"/>
      <c r="M8" s="87" t="s">
        <v>61</v>
      </c>
      <c r="N8" s="42"/>
      <c r="O8" s="19" t="s">
        <v>62</v>
      </c>
      <c r="Q8" s="19" t="s">
        <v>63</v>
      </c>
    </row>
    <row r="9" spans="1:18">
      <c r="A9" s="11"/>
      <c r="B9" s="12"/>
      <c r="C9" s="11"/>
      <c r="D9" s="11"/>
      <c r="E9" s="19"/>
      <c r="G9" s="19"/>
      <c r="I9" s="87"/>
      <c r="J9" s="35"/>
      <c r="K9" s="45" t="s">
        <v>82</v>
      </c>
      <c r="L9" s="42"/>
      <c r="N9" s="42"/>
      <c r="O9" s="45" t="s">
        <v>83</v>
      </c>
    </row>
    <row r="10" spans="1:18">
      <c r="A10" s="13"/>
      <c r="B10" s="84" t="s">
        <v>80</v>
      </c>
      <c r="C10" s="14"/>
      <c r="D10" s="14"/>
      <c r="E10" s="20"/>
      <c r="G10" s="20"/>
      <c r="I10" s="20"/>
      <c r="J10" s="27"/>
      <c r="K10" s="23"/>
      <c r="L10" s="42"/>
      <c r="M10" s="20"/>
      <c r="N10" s="42"/>
      <c r="O10" s="23"/>
      <c r="Q10" s="20"/>
    </row>
    <row r="11" spans="1:18">
      <c r="A11" s="13"/>
      <c r="B11" s="14"/>
      <c r="C11" s="14" t="s">
        <v>3</v>
      </c>
      <c r="D11" s="14"/>
      <c r="E11" s="23"/>
      <c r="F11" s="42"/>
      <c r="G11" s="23"/>
      <c r="H11" s="42"/>
      <c r="I11" s="23">
        <f>+'WP-Additions Model - Calc'!AD32/1000</f>
        <v>-738.11620000000005</v>
      </c>
      <c r="J11" s="27"/>
      <c r="K11" s="23">
        <f>+M11-I11</f>
        <v>-1983.6874000000003</v>
      </c>
      <c r="L11" s="42"/>
      <c r="M11" s="20">
        <f>+'WP-Additions Model - Calc'!AF32/1000</f>
        <v>-2721.8036000000002</v>
      </c>
      <c r="N11" s="42"/>
      <c r="O11" s="23">
        <f>+Q11-M11</f>
        <v>-2937.0540000000001</v>
      </c>
      <c r="Q11" s="20">
        <f>+'WP-Additions Model - Calc'!AL32/1000</f>
        <v>-5658.8576000000003</v>
      </c>
    </row>
    <row r="12" spans="1:18">
      <c r="A12" s="13"/>
      <c r="B12" s="14"/>
      <c r="C12" s="14" t="s">
        <v>4</v>
      </c>
      <c r="D12" s="14"/>
      <c r="E12" s="23"/>
      <c r="F12" s="42"/>
      <c r="G12" s="23"/>
      <c r="H12" s="42"/>
      <c r="I12" s="23">
        <f>+'WP-Additions Model - Calc'!AD28/1000+'WP-Additions Model - Calc'!AD29/1000</f>
        <v>0</v>
      </c>
      <c r="J12" s="27"/>
      <c r="K12" s="23">
        <f t="shared" ref="K12:K15" si="0">+M12-I12</f>
        <v>0</v>
      </c>
      <c r="L12" s="42"/>
      <c r="M12" s="20">
        <f>+'WP-Additions Model - Calc'!AF28/1000+'WP-Additions Model - Calc'!AF29/1000</f>
        <v>0</v>
      </c>
      <c r="N12" s="42"/>
      <c r="O12" s="23">
        <f t="shared" ref="O12:O15" si="1">+Q12-M12</f>
        <v>0</v>
      </c>
      <c r="Q12" s="20">
        <f>+'WP-Additions Model - Calc'!AL28/1000+'WP-Additions Model - Calc'!AL29/1000</f>
        <v>0</v>
      </c>
    </row>
    <row r="13" spans="1:18">
      <c r="A13" s="13"/>
      <c r="B13" s="14"/>
      <c r="C13" s="14" t="s">
        <v>5</v>
      </c>
      <c r="D13" s="14"/>
      <c r="E13" s="23"/>
      <c r="F13" s="42"/>
      <c r="G13" s="23"/>
      <c r="H13" s="42"/>
      <c r="I13" s="23">
        <f>+'WP-Additions Model - Calc'!AD27/1000</f>
        <v>-6.5260584000000001</v>
      </c>
      <c r="J13" s="27"/>
      <c r="K13" s="23">
        <f t="shared" si="0"/>
        <v>-97.9203866</v>
      </c>
      <c r="L13" s="42"/>
      <c r="M13" s="20">
        <f>+'WP-Additions Model - Calc'!AF27/1000</f>
        <v>-104.446445</v>
      </c>
      <c r="N13" s="42"/>
      <c r="O13" s="23">
        <f>+Q13-M13</f>
        <v>-134.50289479999998</v>
      </c>
      <c r="Q13" s="20">
        <f>+'WP-Additions Model - Calc'!AL27/1000</f>
        <v>-238.94933979999999</v>
      </c>
    </row>
    <row r="14" spans="1:18">
      <c r="A14" s="13"/>
      <c r="B14" s="14"/>
      <c r="C14" s="14" t="s">
        <v>6</v>
      </c>
      <c r="D14" s="14"/>
      <c r="E14" s="23"/>
      <c r="F14" s="42"/>
      <c r="G14" s="23"/>
      <c r="H14" s="42"/>
      <c r="I14" s="23">
        <f>+'WP-Additions Model - Calc'!AD26/1000</f>
        <v>-62.791401399999998</v>
      </c>
      <c r="J14" s="27"/>
      <c r="K14" s="23">
        <f t="shared" si="0"/>
        <v>-561.4448832999999</v>
      </c>
      <c r="L14" s="42"/>
      <c r="M14" s="20">
        <f>+'WP-Additions Model - Calc'!AF26/1000</f>
        <v>-624.23628469999994</v>
      </c>
      <c r="N14" s="42"/>
      <c r="O14" s="23">
        <f t="shared" si="1"/>
        <v>-919.14972659999989</v>
      </c>
      <c r="Q14" s="20">
        <f>+'WP-Additions Model - Calc'!AL26/1000</f>
        <v>-1543.3860112999998</v>
      </c>
    </row>
    <row r="15" spans="1:18">
      <c r="A15" s="13"/>
      <c r="B15" s="14"/>
      <c r="C15" s="14" t="s">
        <v>7</v>
      </c>
      <c r="D15" s="14"/>
      <c r="E15" s="23"/>
      <c r="F15" s="42"/>
      <c r="G15" s="23"/>
      <c r="H15" s="42"/>
      <c r="I15" s="23">
        <f>+'WP-Additions Model - Calc'!AD30/1000+'WP-Additions Model - Calc'!AD31/1000</f>
        <v>-42.871824549999999</v>
      </c>
      <c r="J15" s="27"/>
      <c r="K15" s="23">
        <f t="shared" si="0"/>
        <v>-109.1387447</v>
      </c>
      <c r="L15" s="42"/>
      <c r="M15" s="20">
        <f>+'WP-Additions Model - Calc'!AF30/1000+'WP-Additions Model - Calc'!AF31/1000</f>
        <v>-152.01056925</v>
      </c>
      <c r="N15" s="42"/>
      <c r="O15" s="23">
        <f t="shared" si="1"/>
        <v>-109.69323379999997</v>
      </c>
      <c r="Q15" s="20">
        <f>+'WP-Additions Model - Calc'!AL30/1000+'WP-Additions Model - Calc'!AL31/1000</f>
        <v>-261.70380304999998</v>
      </c>
    </row>
    <row r="16" spans="1:18" s="80" customFormat="1">
      <c r="A16" s="85"/>
      <c r="B16" s="84" t="s">
        <v>81</v>
      </c>
      <c r="C16" s="84"/>
      <c r="D16" s="84"/>
      <c r="E16" s="21"/>
      <c r="G16" s="21"/>
      <c r="I16" s="21">
        <f>SUBTOTAL(9,I10:I15)</f>
        <v>-850.30548435000014</v>
      </c>
      <c r="J16" s="27"/>
      <c r="K16" s="21">
        <f>SUBTOTAL(9,K10:K15)</f>
        <v>-2752.1914146000004</v>
      </c>
      <c r="M16" s="21">
        <f>SUBTOTAL(9,M10:M15)</f>
        <v>-3602.4968989500003</v>
      </c>
      <c r="O16" s="43">
        <f>SUBTOTAL(9,O10:O15)</f>
        <v>-4100.3998551999994</v>
      </c>
      <c r="Q16" s="21">
        <f>SUBTOTAL(9,Q10:Q15)</f>
        <v>-7702.8967541500006</v>
      </c>
    </row>
    <row r="17" spans="1:17">
      <c r="A17" s="14"/>
      <c r="B17" s="14"/>
      <c r="C17" s="14"/>
      <c r="D17" s="14"/>
      <c r="E17" s="23"/>
      <c r="F17" s="42"/>
      <c r="G17" s="23"/>
      <c r="H17" s="42"/>
      <c r="I17" s="23"/>
      <c r="J17" s="27"/>
      <c r="K17" s="23"/>
      <c r="L17" s="42"/>
      <c r="M17" s="20"/>
      <c r="N17" s="42"/>
      <c r="O17" s="23"/>
      <c r="Q17" s="20"/>
    </row>
    <row r="18" spans="1:17">
      <c r="A18" s="15"/>
      <c r="E18" s="23"/>
      <c r="F18" s="42"/>
      <c r="G18" s="23"/>
      <c r="H18" s="42"/>
      <c r="I18" s="23"/>
      <c r="J18" s="27"/>
      <c r="K18" s="23"/>
      <c r="L18" s="42"/>
      <c r="M18" s="20"/>
      <c r="N18" s="42"/>
      <c r="O18" s="23"/>
      <c r="Q18" s="20"/>
    </row>
    <row r="19" spans="1:17">
      <c r="A19" s="15"/>
      <c r="B19" s="2" t="s">
        <v>8</v>
      </c>
      <c r="E19" s="23"/>
      <c r="F19" s="42"/>
      <c r="G19" s="23"/>
      <c r="H19" s="42"/>
      <c r="I19" s="23"/>
      <c r="J19" s="27"/>
      <c r="K19" s="23"/>
      <c r="L19" s="42"/>
      <c r="M19" s="20"/>
      <c r="N19" s="42"/>
      <c r="O19" s="23"/>
      <c r="Q19" s="20"/>
    </row>
    <row r="20" spans="1:17">
      <c r="B20" s="2" t="s">
        <v>9</v>
      </c>
      <c r="E20" s="23"/>
      <c r="F20" s="42"/>
      <c r="G20" s="23"/>
      <c r="H20" s="42"/>
      <c r="I20" s="23"/>
      <c r="J20" s="27"/>
      <c r="K20" s="23"/>
      <c r="L20" s="42"/>
      <c r="M20" s="20"/>
      <c r="N20" s="42"/>
      <c r="O20" s="23"/>
      <c r="Q20" s="20"/>
    </row>
    <row r="21" spans="1:17">
      <c r="A21" s="15"/>
      <c r="B21" s="16"/>
      <c r="C21" s="14" t="s">
        <v>3</v>
      </c>
      <c r="D21" s="16"/>
      <c r="E21" s="23"/>
      <c r="F21" s="42"/>
      <c r="G21" s="23"/>
      <c r="H21" s="42"/>
      <c r="I21" s="23">
        <f>+'WP-Additions Model - Calc'!BP22/1000</f>
        <v>-7381.1620000000003</v>
      </c>
      <c r="J21" s="27"/>
      <c r="K21" s="23">
        <f>+M21-I21</f>
        <v>-6227.8559999999998</v>
      </c>
      <c r="L21" s="42"/>
      <c r="M21" s="20">
        <f>+'WP-Additions Model - Calc'!BT22/1000</f>
        <v>-13609.018</v>
      </c>
      <c r="N21" s="42"/>
      <c r="O21" s="23">
        <f>+Q21-M21</f>
        <v>-14685.27</v>
      </c>
      <c r="Q21" s="20">
        <f>+'WP-Additions Model - Calc'!BX22/1000</f>
        <v>-28294.288</v>
      </c>
    </row>
    <row r="22" spans="1:17">
      <c r="A22" s="15"/>
      <c r="B22" s="14"/>
      <c r="C22" s="14" t="s">
        <v>11</v>
      </c>
      <c r="D22" s="14"/>
      <c r="E22" s="23"/>
      <c r="F22" s="42"/>
      <c r="G22" s="23"/>
      <c r="H22" s="42"/>
      <c r="I22" s="23">
        <f>+'WP-Additions Model - Calc'!AL18/1000+'WP-Additions Model - Calc'!AL19/1000</f>
        <v>0</v>
      </c>
      <c r="J22" s="27"/>
      <c r="K22" s="23">
        <f t="shared" ref="K22:K25" si="2">+M22-I22</f>
        <v>0</v>
      </c>
      <c r="L22" s="42"/>
      <c r="M22" s="20">
        <f>+'WP-Additions Model - Calc'!AP18/1000+'WP-Additions Model - Calc'!AP19/1000</f>
        <v>0</v>
      </c>
      <c r="N22" s="42"/>
      <c r="O22" s="23">
        <f t="shared" ref="O22:O25" si="3">+Q22-M22</f>
        <v>0</v>
      </c>
      <c r="Q22" s="20">
        <f>+'WP-Additions Model - Calc'!AT18/1000+'WP-Additions Model - Calc'!AT19/1000</f>
        <v>0</v>
      </c>
    </row>
    <row r="23" spans="1:17">
      <c r="A23" s="15"/>
      <c r="B23" s="14"/>
      <c r="C23" s="14" t="s">
        <v>12</v>
      </c>
      <c r="D23" s="14"/>
      <c r="E23" s="23"/>
      <c r="F23" s="42"/>
      <c r="G23" s="23"/>
      <c r="H23" s="42"/>
      <c r="I23" s="23">
        <f>+'WP-Additions Model - Calc'!BP17/1000</f>
        <v>-609.91200000000003</v>
      </c>
      <c r="J23" s="27"/>
      <c r="K23" s="23">
        <f t="shared" si="2"/>
        <v>-4270.7629999999999</v>
      </c>
      <c r="L23" s="42"/>
      <c r="M23" s="20">
        <f>+'WP-Additions Model - Calc'!BT17/1000</f>
        <v>-4880.6750000000002</v>
      </c>
      <c r="N23" s="42"/>
      <c r="O23" s="23">
        <f>+Q23-M23</f>
        <v>-6285.1819999999998</v>
      </c>
      <c r="Q23" s="20">
        <f>+'WP-Additions Model - Calc'!BX17/1000</f>
        <v>-11165.857</v>
      </c>
    </row>
    <row r="24" spans="1:17">
      <c r="A24" s="15"/>
      <c r="B24" s="14"/>
      <c r="C24" s="14" t="s">
        <v>6</v>
      </c>
      <c r="D24" s="14"/>
      <c r="E24" s="23"/>
      <c r="F24" s="42"/>
      <c r="G24" s="23"/>
      <c r="H24" s="42"/>
      <c r="I24" s="23">
        <f>+'WP-Additions Model - Calc'!BP16/1000</f>
        <v>-4721.1580000000004</v>
      </c>
      <c r="J24" s="27"/>
      <c r="K24" s="23">
        <f t="shared" si="2"/>
        <v>-18746.371500000001</v>
      </c>
      <c r="L24" s="42"/>
      <c r="M24" s="20">
        <f>+'WP-Additions Model - Calc'!BT16/1000</f>
        <v>-23467.529500000001</v>
      </c>
      <c r="N24" s="42"/>
      <c r="O24" s="23">
        <f t="shared" si="3"/>
        <v>-34554.501000000004</v>
      </c>
      <c r="Q24" s="20">
        <f>+'WP-Additions Model - Calc'!BX16/1000</f>
        <v>-58022.030500000001</v>
      </c>
    </row>
    <row r="25" spans="1:17">
      <c r="A25" s="15"/>
      <c r="B25" s="14"/>
      <c r="C25" s="14" t="s">
        <v>13</v>
      </c>
      <c r="D25" s="14"/>
      <c r="E25" s="23"/>
      <c r="F25" s="42"/>
      <c r="G25" s="23"/>
      <c r="H25" s="42"/>
      <c r="I25" s="23">
        <f>+'WP-Additions Model - Calc'!BP20/1000+'WP-Additions Model - Calc'!BP21/1000</f>
        <v>-1421.181</v>
      </c>
      <c r="J25" s="27"/>
      <c r="K25" s="23">
        <f t="shared" si="2"/>
        <v>-1214.4749999999999</v>
      </c>
      <c r="L25" s="42"/>
      <c r="M25" s="20">
        <f>+'WP-Additions Model - Calc'!BT20/1000+'WP-Additions Model - Calc'!BT21/1000</f>
        <v>-2635.6559999999999</v>
      </c>
      <c r="N25" s="42"/>
      <c r="O25" s="23">
        <f t="shared" si="3"/>
        <v>-1997.8094999999994</v>
      </c>
      <c r="Q25" s="20">
        <f>+'WP-Additions Model - Calc'!BX20/1000+'WP-Additions Model - Calc'!BX21/1000</f>
        <v>-4633.4654999999993</v>
      </c>
    </row>
    <row r="26" spans="1:17">
      <c r="A26" s="15"/>
      <c r="B26" s="14" t="s">
        <v>14</v>
      </c>
      <c r="C26" s="14"/>
      <c r="D26" s="14"/>
      <c r="E26" s="43"/>
      <c r="F26" s="42"/>
      <c r="G26" s="43"/>
      <c r="H26" s="42"/>
      <c r="I26" s="43">
        <f>SUBTOTAL(9,I21:I25)</f>
        <v>-14133.413</v>
      </c>
      <c r="J26" s="27"/>
      <c r="K26" s="43">
        <f>SUBTOTAL(9,K21:K25)</f>
        <v>-30459.465499999998</v>
      </c>
      <c r="L26" s="42"/>
      <c r="M26" s="21">
        <f>SUBTOTAL(9,M21:M25)</f>
        <v>-44592.878500000006</v>
      </c>
      <c r="N26" s="42"/>
      <c r="O26" s="43">
        <f>SUBTOTAL(9,O21:O25)</f>
        <v>-57522.762500000012</v>
      </c>
      <c r="Q26" s="21">
        <f>SUBTOTAL(9,Q21:Q25)</f>
        <v>-102115.64100000002</v>
      </c>
    </row>
    <row r="27" spans="1:17">
      <c r="A27" s="15"/>
      <c r="B27" s="14" t="s">
        <v>15</v>
      </c>
      <c r="C27" s="14"/>
      <c r="D27" s="14"/>
      <c r="E27" s="23"/>
      <c r="F27" s="42"/>
      <c r="G27" s="23"/>
      <c r="H27" s="42"/>
      <c r="I27" s="23"/>
      <c r="J27" s="27"/>
      <c r="K27" s="23"/>
      <c r="L27" s="42"/>
      <c r="M27" s="20"/>
      <c r="N27" s="42"/>
      <c r="O27" s="23"/>
      <c r="Q27" s="20"/>
    </row>
    <row r="28" spans="1:17">
      <c r="A28" s="15"/>
      <c r="B28" s="14"/>
      <c r="C28" s="16" t="s">
        <v>10</v>
      </c>
      <c r="D28" s="14"/>
      <c r="E28" s="23"/>
      <c r="F28" s="42"/>
      <c r="G28" s="23"/>
      <c r="H28" s="42"/>
      <c r="I28" s="23">
        <f>+'WP-Additions Model - Calc'!BP41/1000</f>
        <v>738.11620000000005</v>
      </c>
      <c r="J28" s="27"/>
      <c r="K28" s="23">
        <f>+M28-I28</f>
        <v>1360.9018000000001</v>
      </c>
      <c r="L28" s="42"/>
      <c r="M28" s="20">
        <f>+'WP-Additions Model - Calc'!BT41/1000</f>
        <v>2099.018</v>
      </c>
      <c r="N28" s="42"/>
      <c r="O28" s="23">
        <f>+Q28-M28</f>
        <v>4190.3306000000002</v>
      </c>
      <c r="Q28" s="20">
        <f>+'WP-Additions Model - Calc'!BX41/1000</f>
        <v>6289.3486000000003</v>
      </c>
    </row>
    <row r="29" spans="1:17">
      <c r="A29" s="15"/>
      <c r="B29" s="14"/>
      <c r="C29" s="14" t="s">
        <v>11</v>
      </c>
      <c r="D29" s="14"/>
      <c r="E29" s="23"/>
      <c r="F29" s="42"/>
      <c r="G29" s="23"/>
      <c r="H29" s="42"/>
      <c r="I29" s="23">
        <f>+'WP-Additions Model - Calc'!BP37/1000+'WP-Additions Model - Calc'!BP38/1000</f>
        <v>0</v>
      </c>
      <c r="J29" s="27"/>
      <c r="K29" s="23">
        <f t="shared" ref="K29:K32" si="4">+M29-I29</f>
        <v>0</v>
      </c>
      <c r="L29" s="42"/>
      <c r="M29" s="20">
        <f>+'WP-Additions Model - Calc'!BT37/1000+'WP-Additions Model - Calc'!BT38/1000</f>
        <v>0</v>
      </c>
      <c r="N29" s="42"/>
      <c r="O29" s="23">
        <f t="shared" ref="O29:O32" si="5">+Q29-M29</f>
        <v>0</v>
      </c>
      <c r="Q29" s="20">
        <f>+'WP-Additions Model - Calc'!BX37/1000+'WP-Additions Model - Calc'!BX38/1000</f>
        <v>0</v>
      </c>
    </row>
    <row r="30" spans="1:17">
      <c r="A30" s="15"/>
      <c r="B30" s="14"/>
      <c r="C30" s="14" t="s">
        <v>12</v>
      </c>
      <c r="D30" s="14"/>
      <c r="E30" s="23"/>
      <c r="F30" s="42"/>
      <c r="G30" s="23"/>
      <c r="H30" s="42"/>
      <c r="I30" s="23">
        <f>+'WP-Additions Model - Calc'!BP36/1000</f>
        <v>6.5260584000000001</v>
      </c>
      <c r="J30" s="27"/>
      <c r="K30" s="23">
        <f t="shared" si="4"/>
        <v>52.223222499999991</v>
      </c>
      <c r="L30" s="42"/>
      <c r="M30" s="20">
        <f>+'WP-Additions Model - Calc'!BT36/1000</f>
        <v>58.749280899999988</v>
      </c>
      <c r="N30" s="42"/>
      <c r="O30" s="23">
        <f>+Q30-M30</f>
        <v>171.6978924</v>
      </c>
      <c r="Q30" s="20">
        <f>+'WP-Additions Model - Calc'!BX36/1000</f>
        <v>230.4471733</v>
      </c>
    </row>
    <row r="31" spans="1:17">
      <c r="A31" s="15"/>
      <c r="B31" s="14"/>
      <c r="C31" s="14" t="s">
        <v>6</v>
      </c>
      <c r="D31" s="14"/>
      <c r="E31" s="23"/>
      <c r="F31" s="42"/>
      <c r="G31" s="23"/>
      <c r="H31" s="42"/>
      <c r="I31" s="23">
        <f>+'WP-Additions Model - Calc'!BP35/1000</f>
        <v>62.791401399999998</v>
      </c>
      <c r="J31" s="27"/>
      <c r="K31" s="23">
        <f t="shared" si="4"/>
        <v>312.11814234999997</v>
      </c>
      <c r="L31" s="42"/>
      <c r="M31" s="20">
        <f>+'WP-Additions Model - Calc'!BT35/1000</f>
        <v>374.90954374999995</v>
      </c>
      <c r="N31" s="42"/>
      <c r="O31" s="23">
        <f t="shared" si="5"/>
        <v>1083.811148</v>
      </c>
      <c r="Q31" s="20">
        <f>+'WP-Additions Model - Calc'!BX35/1000</f>
        <v>1458.72069175</v>
      </c>
    </row>
    <row r="32" spans="1:17">
      <c r="A32" s="15"/>
      <c r="B32" s="14"/>
      <c r="C32" s="14" t="s">
        <v>13</v>
      </c>
      <c r="D32" s="14"/>
      <c r="E32" s="23"/>
      <c r="F32" s="42"/>
      <c r="G32" s="23"/>
      <c r="H32" s="42"/>
      <c r="I32" s="23">
        <f>+'WP-Additions Model - Calc'!BP39/1000+'WP-Additions Model - Calc'!BP40/1000</f>
        <v>42.871824549999999</v>
      </c>
      <c r="J32" s="27"/>
      <c r="K32" s="23">
        <f t="shared" si="4"/>
        <v>76.005284625000016</v>
      </c>
      <c r="L32" s="42"/>
      <c r="M32" s="20">
        <f>+'WP-Additions Model - Calc'!BT39/1000+'WP-Additions Model - Calc'!BT40/1000</f>
        <v>118.87710917500002</v>
      </c>
      <c r="N32" s="42"/>
      <c r="O32" s="23">
        <f t="shared" si="5"/>
        <v>206.85718614999993</v>
      </c>
      <c r="Q32" s="20">
        <f>+'WP-Additions Model - Calc'!BX39/1000+'WP-Additions Model - Calc'!BX40/1000</f>
        <v>325.73429532499995</v>
      </c>
    </row>
    <row r="33" spans="1:17">
      <c r="A33" s="15"/>
      <c r="B33" s="14" t="s">
        <v>16</v>
      </c>
      <c r="C33" s="14"/>
      <c r="D33" s="14"/>
      <c r="E33" s="44"/>
      <c r="F33" s="42"/>
      <c r="G33" s="44"/>
      <c r="H33" s="42"/>
      <c r="I33" s="44">
        <f>SUBTOTAL(9,I28:I32)</f>
        <v>850.30548435000014</v>
      </c>
      <c r="J33" s="27"/>
      <c r="K33" s="44">
        <f>SUBTOTAL(9,K28:K32)</f>
        <v>1801.2484494750001</v>
      </c>
      <c r="L33" s="42"/>
      <c r="M33" s="22">
        <f>SUBTOTAL(9,M28:M32)</f>
        <v>2651.5539338250001</v>
      </c>
      <c r="N33" s="42"/>
      <c r="O33" s="44">
        <f>SUBTOTAL(9,O28:O32)</f>
        <v>5652.69682655</v>
      </c>
      <c r="Q33" s="22">
        <f>SUBTOTAL(9,Q28:Q32)</f>
        <v>8304.250760375</v>
      </c>
    </row>
    <row r="34" spans="1:17">
      <c r="A34" s="15"/>
      <c r="B34" s="14" t="s">
        <v>17</v>
      </c>
      <c r="C34" s="14"/>
      <c r="D34" s="14"/>
      <c r="E34" s="44"/>
      <c r="F34" s="42"/>
      <c r="G34" s="44"/>
      <c r="H34" s="42"/>
      <c r="I34" s="44">
        <f>SUBTOTAL(9,I21:I33)</f>
        <v>-13283.107515649999</v>
      </c>
      <c r="J34" s="27"/>
      <c r="K34" s="44">
        <f>SUBTOTAL(9,K21:K33)</f>
        <v>-28658.217050525</v>
      </c>
      <c r="L34" s="42"/>
      <c r="M34" s="22">
        <f>SUBTOTAL(9,M21:M33)</f>
        <v>-41941.324566175004</v>
      </c>
      <c r="N34" s="42"/>
      <c r="O34" s="44">
        <f>SUBTOTAL(9,O21:O33)</f>
        <v>-51870.065673450008</v>
      </c>
      <c r="Q34" s="22">
        <f>SUBTOTAL(9,Q21:Q33)</f>
        <v>-93811.39023962502</v>
      </c>
    </row>
    <row r="35" spans="1:17">
      <c r="A35" s="15"/>
      <c r="B35" s="14"/>
      <c r="C35" s="14"/>
      <c r="D35" s="14"/>
      <c r="E35" s="23"/>
      <c r="F35" s="42"/>
      <c r="G35" s="23"/>
      <c r="H35" s="42"/>
      <c r="I35" s="23"/>
      <c r="J35" s="27"/>
      <c r="K35" s="23"/>
      <c r="L35" s="42"/>
      <c r="M35" s="20"/>
      <c r="N35" s="42"/>
      <c r="O35" s="23"/>
      <c r="Q35" s="20"/>
    </row>
    <row r="36" spans="1:17">
      <c r="A36" s="15"/>
      <c r="B36" s="14"/>
      <c r="C36" s="14"/>
      <c r="D36" s="14"/>
      <c r="E36" s="23"/>
      <c r="F36" s="42"/>
      <c r="G36" s="23"/>
      <c r="H36" s="42"/>
      <c r="I36" s="23"/>
      <c r="J36" s="27"/>
      <c r="K36" s="23"/>
      <c r="L36" s="42"/>
      <c r="M36" s="20"/>
      <c r="N36" s="42"/>
      <c r="O36" s="23"/>
      <c r="Q36" s="20"/>
    </row>
    <row r="37" spans="1:17">
      <c r="A37" s="15"/>
      <c r="B37" s="14" t="s">
        <v>18</v>
      </c>
      <c r="C37" s="14"/>
      <c r="D37" s="14"/>
      <c r="E37" s="23"/>
      <c r="F37" s="42"/>
      <c r="G37" s="23"/>
      <c r="H37" s="42"/>
      <c r="I37" s="23"/>
      <c r="J37" s="27"/>
      <c r="K37" s="23"/>
      <c r="L37" s="42"/>
      <c r="M37" s="20"/>
      <c r="N37" s="42"/>
      <c r="O37" s="23"/>
      <c r="Q37" s="20"/>
    </row>
    <row r="38" spans="1:17">
      <c r="A38" s="15"/>
      <c r="B38" s="14"/>
      <c r="C38" s="16" t="s">
        <v>10</v>
      </c>
      <c r="D38" s="14"/>
      <c r="E38" s="23"/>
      <c r="F38" s="42"/>
      <c r="G38" s="23"/>
      <c r="H38" s="42"/>
      <c r="I38" s="23">
        <f>+'WP-Additions Model - Calc'!BP133/1000</f>
        <v>1280.1813561179999</v>
      </c>
      <c r="J38" s="41"/>
      <c r="K38" s="23">
        <f>+M38-I38</f>
        <v>925.14871478400005</v>
      </c>
      <c r="L38" s="42"/>
      <c r="M38" s="20">
        <f>+'WP-Additions Model - Calc'!BT133/1000</f>
        <v>2205.330070902</v>
      </c>
      <c r="N38" s="42"/>
      <c r="O38" s="23">
        <f>+Q38-M38</f>
        <v>1975.4197875300001</v>
      </c>
      <c r="Q38" s="20">
        <f>+'WP-Additions Model - Calc'!BX133/1000</f>
        <v>4180.7498584320001</v>
      </c>
    </row>
    <row r="39" spans="1:17">
      <c r="A39" s="15"/>
      <c r="B39" s="14"/>
      <c r="C39" s="14" t="s">
        <v>11</v>
      </c>
      <c r="D39" s="14"/>
      <c r="E39" s="23"/>
      <c r="F39" s="42"/>
      <c r="G39" s="23"/>
      <c r="H39" s="42"/>
      <c r="I39" s="23">
        <f>+'WP-Additions Model - Calc'!BP129/1000+'WP-Additions Model - Calc'!BP130/1000</f>
        <v>0</v>
      </c>
      <c r="J39" s="41"/>
      <c r="K39" s="23">
        <f t="shared" ref="K39:K42" si="6">+M39-I39</f>
        <v>0</v>
      </c>
      <c r="L39" s="42"/>
      <c r="M39" s="20">
        <f>+'WP-Additions Model - Calc'!BT129/1000+'WP-Additions Model - Calc'!BT130/1000</f>
        <v>0</v>
      </c>
      <c r="N39" s="42"/>
      <c r="O39" s="23">
        <f t="shared" ref="O39:O42" si="7">+Q39-M39</f>
        <v>0</v>
      </c>
      <c r="Q39" s="20">
        <f>+'WP-Additions Model - Calc'!BX129/1000+'WP-Additions Model - Calc'!BX130/1000</f>
        <v>0</v>
      </c>
    </row>
    <row r="40" spans="1:17">
      <c r="A40" s="15"/>
      <c r="B40" s="14"/>
      <c r="C40" s="14" t="s">
        <v>12</v>
      </c>
      <c r="D40" s="14"/>
      <c r="E40" s="23"/>
      <c r="F40" s="42"/>
      <c r="G40" s="23"/>
      <c r="H40" s="42"/>
      <c r="I40" s="23">
        <f>+'WP-Additions Model - Calc'!BP128/1000</f>
        <v>21.235916016000001</v>
      </c>
      <c r="J40" s="41"/>
      <c r="K40" s="23">
        <f t="shared" si="6"/>
        <v>147.32895386999996</v>
      </c>
      <c r="L40" s="42"/>
      <c r="M40" s="20">
        <f>+'WP-Additions Model - Calc'!BT128/1000</f>
        <v>168.56486988599997</v>
      </c>
      <c r="N40" s="42"/>
      <c r="O40" s="23">
        <f>+Q40-M40</f>
        <v>196.90371342599994</v>
      </c>
      <c r="Q40" s="20">
        <f>+'WP-Additions Model - Calc'!BX128/1000</f>
        <v>365.46858331199991</v>
      </c>
    </row>
    <row r="41" spans="1:17">
      <c r="A41" s="15"/>
      <c r="B41" s="14"/>
      <c r="C41" s="14" t="s">
        <v>6</v>
      </c>
      <c r="D41" s="14"/>
      <c r="E41" s="23"/>
      <c r="F41" s="42"/>
      <c r="G41" s="23"/>
      <c r="H41" s="42"/>
      <c r="I41" s="23">
        <f>+'WP-Additions Model - Calc'!BP127/1000</f>
        <v>161.803526976</v>
      </c>
      <c r="J41" s="41"/>
      <c r="K41" s="23">
        <f t="shared" si="6"/>
        <v>629.28944975400009</v>
      </c>
      <c r="L41" s="42"/>
      <c r="M41" s="20">
        <f>+'WP-Additions Model - Calc'!BT127/1000</f>
        <v>791.09297673000015</v>
      </c>
      <c r="N41" s="42"/>
      <c r="O41" s="23">
        <f t="shared" si="7"/>
        <v>1053.1622384849998</v>
      </c>
      <c r="Q41" s="20">
        <f>+'WP-Additions Model - Calc'!BX127/1000</f>
        <v>1844.2552152149999</v>
      </c>
    </row>
    <row r="42" spans="1:17">
      <c r="A42" s="15"/>
      <c r="B42" s="14"/>
      <c r="C42" s="14" t="s">
        <v>13</v>
      </c>
      <c r="D42" s="14"/>
      <c r="E42" s="23"/>
      <c r="F42" s="42"/>
      <c r="G42" s="23"/>
      <c r="H42" s="42"/>
      <c r="I42" s="23">
        <f>+'WP-Additions Model - Calc'!BP131/1000+'WP-Additions Model - Calc'!BP132/1000</f>
        <v>163.87804287750004</v>
      </c>
      <c r="J42" s="41"/>
      <c r="K42" s="23">
        <f t="shared" si="6"/>
        <v>130.37690459325</v>
      </c>
      <c r="L42" s="42"/>
      <c r="M42" s="20">
        <f>+'WP-Additions Model - Calc'!BT131/1000+'WP-Additions Model - Calc'!BT132/1000</f>
        <v>294.25494747075004</v>
      </c>
      <c r="N42" s="42"/>
      <c r="O42" s="23">
        <f t="shared" si="7"/>
        <v>197.42235728249995</v>
      </c>
      <c r="Q42" s="20">
        <f>+'WP-Additions Model - Calc'!BX131/1000+'WP-Additions Model - Calc'!BX132/1000</f>
        <v>491.67730475324998</v>
      </c>
    </row>
    <row r="43" spans="1:17">
      <c r="A43" s="17"/>
      <c r="B43" s="14" t="s">
        <v>18</v>
      </c>
      <c r="C43" s="14"/>
      <c r="D43" s="14"/>
      <c r="E43" s="43"/>
      <c r="F43" s="42"/>
      <c r="G43" s="43"/>
      <c r="H43" s="42"/>
      <c r="I43" s="43">
        <f>SUBTOTAL(9,I38:I42)</f>
        <v>1627.0988419875</v>
      </c>
      <c r="J43" s="27"/>
      <c r="K43" s="43">
        <f>SUBTOTAL(9,K38:K42)</f>
        <v>1832.1440230012499</v>
      </c>
      <c r="L43" s="42"/>
      <c r="M43" s="21">
        <f>SUBTOTAL(9,M38:M42)</f>
        <v>3459.2428649887506</v>
      </c>
      <c r="N43" s="42"/>
      <c r="O43" s="43">
        <f>SUBTOTAL(9,O38:O42)</f>
        <v>3422.9080967234995</v>
      </c>
      <c r="Q43" s="21">
        <f>SUBTOTAL(9,Q38:Q42)</f>
        <v>6882.1509617122501</v>
      </c>
    </row>
    <row r="44" spans="1:17">
      <c r="A44" s="17"/>
      <c r="B44" s="14"/>
      <c r="C44" s="84" t="s">
        <v>68</v>
      </c>
      <c r="D44" s="84"/>
      <c r="E44" s="21"/>
      <c r="F44" s="42"/>
      <c r="G44" s="43"/>
      <c r="H44" s="42"/>
      <c r="I44" s="43">
        <f>SUBTOTAL(9,I21:I43)</f>
        <v>-11656.008673662498</v>
      </c>
      <c r="J44" s="27"/>
      <c r="K44" s="43">
        <f>SUBTOTAL(9,K21:K43)</f>
        <v>-26826.073027523747</v>
      </c>
      <c r="L44" s="42"/>
      <c r="M44" s="21">
        <f>SUBTOTAL(9,M21:M43)</f>
        <v>-38482.08170118626</v>
      </c>
      <c r="N44" s="42"/>
      <c r="O44" s="43">
        <f>SUBTOTAL(9,O21:O43)</f>
        <v>-48447.157576726509</v>
      </c>
      <c r="Q44" s="21">
        <f>SUBTOTAL(9,Q21:Q43)</f>
        <v>-86929.239277912769</v>
      </c>
    </row>
    <row r="45" spans="1:17" ht="28.5" customHeight="1">
      <c r="A45" s="17"/>
      <c r="B45" s="14"/>
      <c r="C45" s="84" t="s">
        <v>64</v>
      </c>
      <c r="E45" s="21"/>
      <c r="F45" s="42"/>
      <c r="G45" s="43"/>
      <c r="H45" s="42"/>
      <c r="I45" s="43">
        <f>I51</f>
        <v>-1941.6517807090368</v>
      </c>
      <c r="J45" s="27"/>
      <c r="K45" s="43">
        <f>K51</f>
        <v>-5300.4443739639582</v>
      </c>
      <c r="L45" s="42"/>
      <c r="M45" s="21">
        <f>M51</f>
        <v>-7242.0961546729968</v>
      </c>
      <c r="N45" s="42"/>
      <c r="O45" s="43">
        <f>O51</f>
        <v>-8662.499334212469</v>
      </c>
      <c r="Q45" s="21">
        <f>Q51</f>
        <v>-15904.595488885467</v>
      </c>
    </row>
    <row r="46" spans="1:17">
      <c r="A46" s="17"/>
      <c r="B46" s="14"/>
      <c r="C46" s="14"/>
      <c r="D46" s="14"/>
      <c r="E46" s="41"/>
      <c r="F46" s="42"/>
      <c r="G46" s="41"/>
      <c r="H46" s="42"/>
      <c r="I46" s="41"/>
      <c r="J46" s="27"/>
      <c r="K46" s="41"/>
      <c r="L46" s="42"/>
      <c r="M46" s="27"/>
      <c r="N46" s="42"/>
      <c r="O46" s="41"/>
      <c r="Q46" s="27"/>
    </row>
    <row r="47" spans="1:17" ht="10.5" customHeight="1">
      <c r="A47" s="17"/>
      <c r="B47" s="14"/>
      <c r="C47" s="14"/>
      <c r="D47" s="101"/>
      <c r="E47" s="41"/>
      <c r="F47" s="42"/>
      <c r="G47" s="41"/>
      <c r="H47" s="42"/>
      <c r="I47" s="41"/>
      <c r="J47" s="27"/>
      <c r="K47" s="41"/>
      <c r="L47" s="42"/>
      <c r="M47" s="27"/>
      <c r="N47" s="42"/>
      <c r="O47" s="41"/>
      <c r="Q47" s="27"/>
    </row>
    <row r="48" spans="1:17">
      <c r="D48" s="26"/>
      <c r="E48" s="27"/>
      <c r="G48" s="27"/>
      <c r="I48" s="27"/>
      <c r="J48" s="27"/>
      <c r="K48" s="27"/>
      <c r="M48" s="27"/>
      <c r="O48" s="27"/>
      <c r="Q48" s="27"/>
    </row>
    <row r="49" spans="1:25">
      <c r="B49" s="14"/>
      <c r="C49" s="14"/>
      <c r="D49" s="2" t="s">
        <v>54</v>
      </c>
      <c r="E49" s="77"/>
      <c r="G49" s="77"/>
      <c r="I49" s="77">
        <f>-I16+(I16*0.21)-((I44*$D$55)*-0.21)</f>
        <v>614.46370601412264</v>
      </c>
      <c r="J49" s="30"/>
      <c r="K49" s="77">
        <f>-K16+(K16*0.21)-((K44*$D$55)*-0.21)</f>
        <v>2042.4078946767486</v>
      </c>
      <c r="M49" s="77">
        <f>-M16+(M16*0.21)-((M44*$D$55)*-0.21)</f>
        <v>2656.8716006908708</v>
      </c>
      <c r="O49" s="77">
        <f>+Q49-M49</f>
        <v>3001.2465532759661</v>
      </c>
      <c r="Q49" s="77">
        <f>-Q16+(Q16*0.21)-((Q44*$D$55)*-0.21)</f>
        <v>5658.1181539668369</v>
      </c>
      <c r="S49" s="29"/>
    </row>
    <row r="50" spans="1:25">
      <c r="D50" s="2" t="s">
        <v>52</v>
      </c>
      <c r="E50" s="78"/>
      <c r="G50" s="78"/>
      <c r="I50" s="78">
        <f>(I44*$D$56)-I49</f>
        <v>-1466.5179400588513</v>
      </c>
      <c r="J50" s="31"/>
      <c r="K50" s="78">
        <f>(K44*$D$56)-K49</f>
        <v>-4003.3938329887342</v>
      </c>
      <c r="M50" s="78">
        <f>(M44*$D$56)-M49</f>
        <v>-5469.9117730475864</v>
      </c>
      <c r="O50" s="77">
        <f>+Q50-M50</f>
        <v>-6542.7337721346739</v>
      </c>
      <c r="Q50" s="78">
        <f>(Q44*$D$56)-Q49</f>
        <v>-12012.64554518226</v>
      </c>
      <c r="S50" s="29"/>
    </row>
    <row r="51" spans="1:25" s="42" customFormat="1" ht="15.75" thickBot="1">
      <c r="A51" s="1"/>
      <c r="B51" s="2"/>
      <c r="C51" s="2"/>
      <c r="D51" s="2" t="s">
        <v>53</v>
      </c>
      <c r="E51" s="31"/>
      <c r="G51" s="31"/>
      <c r="I51" s="31">
        <f>I50/$D$57</f>
        <v>-1941.6517807090368</v>
      </c>
      <c r="J51" s="31"/>
      <c r="K51" s="31">
        <f>K50/$D$57</f>
        <v>-5300.4443739639582</v>
      </c>
      <c r="L51" s="88"/>
      <c r="M51" s="89">
        <f>M50/$D$57</f>
        <v>-7242.0961546729968</v>
      </c>
      <c r="O51" s="102">
        <f>+Q51-M51</f>
        <v>-8662.499334212469</v>
      </c>
      <c r="Q51" s="82">
        <f>Q50/$D$57</f>
        <v>-15904.595488885467</v>
      </c>
    </row>
    <row r="52" spans="1:25" ht="15.75" thickTop="1">
      <c r="G52" s="31"/>
      <c r="I52" s="31"/>
      <c r="J52" s="31"/>
      <c r="K52" s="31"/>
      <c r="M52" s="112" t="s">
        <v>56</v>
      </c>
      <c r="O52" s="83" t="s">
        <v>55</v>
      </c>
      <c r="Q52" s="112" t="s">
        <v>57</v>
      </c>
    </row>
    <row r="53" spans="1:25">
      <c r="D53" s="18"/>
      <c r="G53" s="31"/>
      <c r="I53" s="31"/>
      <c r="J53" s="31"/>
      <c r="K53" s="31"/>
      <c r="M53" s="113"/>
      <c r="O53" s="83" t="s">
        <v>58</v>
      </c>
      <c r="Q53" s="113"/>
    </row>
    <row r="55" spans="1:25">
      <c r="B55" s="4" t="s">
        <v>49</v>
      </c>
      <c r="D55" s="75">
        <v>2.3400000000000001E-2</v>
      </c>
      <c r="E55" s="4" t="s">
        <v>49</v>
      </c>
      <c r="K55" s="91"/>
      <c r="L55" s="92"/>
      <c r="M55" s="91"/>
      <c r="N55" s="92"/>
      <c r="O55" s="92"/>
      <c r="P55" s="92"/>
      <c r="Q55" s="91"/>
      <c r="R55" s="92"/>
      <c r="S55" s="92"/>
      <c r="T55" s="92"/>
      <c r="U55" s="92"/>
      <c r="V55" s="92"/>
      <c r="W55" s="92"/>
      <c r="X55" s="92"/>
      <c r="Y55" s="92"/>
    </row>
    <row r="56" spans="1:25">
      <c r="B56" s="4" t="s">
        <v>50</v>
      </c>
      <c r="D56" s="76">
        <v>7.3099999999999998E-2</v>
      </c>
      <c r="E56" s="4" t="s">
        <v>50</v>
      </c>
      <c r="K56" s="92"/>
      <c r="L56" s="92"/>
      <c r="M56" s="90"/>
      <c r="N56" s="92"/>
      <c r="O56" s="92"/>
      <c r="P56" s="92"/>
      <c r="Q56" s="92"/>
      <c r="R56" s="90"/>
      <c r="S56" s="92"/>
      <c r="T56" s="91"/>
      <c r="U56" s="92"/>
      <c r="V56" s="92"/>
      <c r="W56" s="92"/>
      <c r="X56" s="92"/>
      <c r="Y56" s="92"/>
    </row>
    <row r="57" spans="1:25">
      <c r="B57" s="4" t="s">
        <v>51</v>
      </c>
      <c r="D57" s="74">
        <v>0.75529400000000002</v>
      </c>
      <c r="E57" s="4" t="s">
        <v>51</v>
      </c>
      <c r="K57" s="92"/>
      <c r="L57" s="92"/>
      <c r="M57" s="90"/>
      <c r="N57" s="92"/>
      <c r="O57" s="94"/>
      <c r="P57" s="92"/>
      <c r="Q57" s="92"/>
      <c r="R57" s="90"/>
      <c r="S57" s="92"/>
      <c r="T57" s="90"/>
      <c r="U57" s="92"/>
      <c r="V57" s="94"/>
      <c r="W57" s="92"/>
      <c r="X57" s="92"/>
      <c r="Y57" s="92"/>
    </row>
    <row r="58" spans="1:25">
      <c r="K58" s="92"/>
      <c r="L58" s="92"/>
      <c r="M58" s="91"/>
      <c r="N58" s="92"/>
      <c r="O58" s="92"/>
      <c r="P58" s="92"/>
      <c r="Q58" s="92"/>
      <c r="R58" s="90"/>
      <c r="S58" s="92"/>
      <c r="T58" s="68"/>
      <c r="U58" s="92"/>
      <c r="V58" s="92"/>
      <c r="W58" s="92"/>
      <c r="X58" s="92"/>
      <c r="Y58" s="92"/>
    </row>
    <row r="59" spans="1:25">
      <c r="A59" s="4" t="s">
        <v>86</v>
      </c>
      <c r="K59" s="92"/>
      <c r="L59" s="92"/>
      <c r="M59" s="91"/>
      <c r="N59" s="92"/>
      <c r="O59" s="92"/>
      <c r="P59" s="92"/>
      <c r="Q59" s="93"/>
      <c r="R59" s="91"/>
      <c r="S59" s="92"/>
      <c r="T59" s="68"/>
      <c r="U59" s="92"/>
      <c r="V59" s="92"/>
      <c r="W59" s="92"/>
      <c r="X59" s="92"/>
      <c r="Y59" s="92"/>
    </row>
    <row r="60" spans="1:25">
      <c r="K60" s="92"/>
      <c r="L60" s="92"/>
      <c r="M60" s="90"/>
      <c r="N60" s="92"/>
      <c r="O60" s="92"/>
      <c r="P60" s="92"/>
      <c r="Q60" s="92"/>
      <c r="R60" s="91"/>
      <c r="S60" s="92"/>
      <c r="T60" s="92"/>
      <c r="U60" s="92"/>
      <c r="V60" s="92"/>
      <c r="W60" s="92"/>
      <c r="X60" s="92"/>
      <c r="Y60" s="92"/>
    </row>
    <row r="61" spans="1:25">
      <c r="K61" s="92"/>
      <c r="L61" s="92"/>
      <c r="M61" s="90"/>
      <c r="N61" s="92"/>
      <c r="O61" s="92"/>
      <c r="P61" s="92"/>
      <c r="Q61" s="92"/>
      <c r="R61" s="90"/>
      <c r="S61" s="92"/>
      <c r="T61" s="92"/>
      <c r="U61" s="92"/>
      <c r="V61" s="92"/>
      <c r="W61" s="92"/>
      <c r="X61" s="92"/>
      <c r="Y61" s="92"/>
    </row>
    <row r="62" spans="1:25">
      <c r="K62" s="92"/>
      <c r="L62" s="92"/>
      <c r="M62" s="96"/>
      <c r="N62" s="92"/>
      <c r="O62" s="92"/>
      <c r="P62" s="92"/>
      <c r="Q62" s="92"/>
      <c r="R62" s="90"/>
      <c r="S62" s="92"/>
      <c r="T62" s="92"/>
      <c r="U62" s="92"/>
      <c r="V62" s="92"/>
      <c r="W62" s="92"/>
      <c r="X62" s="92"/>
      <c r="Y62" s="92"/>
    </row>
    <row r="63" spans="1:25">
      <c r="K63" s="92"/>
      <c r="L63" s="92"/>
      <c r="M63" s="90"/>
      <c r="N63" s="92"/>
      <c r="O63" s="94"/>
      <c r="P63" s="92"/>
      <c r="Q63" s="92"/>
      <c r="R63" s="96"/>
      <c r="S63" s="90"/>
      <c r="T63" s="90"/>
      <c r="U63" s="92"/>
      <c r="V63" s="94"/>
      <c r="W63" s="92"/>
      <c r="X63" s="92"/>
      <c r="Y63" s="92"/>
    </row>
    <row r="64" spans="1:25">
      <c r="K64" s="92"/>
      <c r="L64" s="92"/>
      <c r="M64" s="90"/>
      <c r="N64" s="92"/>
      <c r="O64" s="92"/>
      <c r="P64" s="92"/>
      <c r="Q64" s="92"/>
      <c r="R64" s="90"/>
      <c r="S64" s="92"/>
      <c r="T64" s="90"/>
      <c r="U64" s="92"/>
      <c r="V64" s="94"/>
      <c r="W64" s="92"/>
      <c r="X64" s="92"/>
      <c r="Y64" s="92"/>
    </row>
    <row r="65" spans="11:25">
      <c r="K65" s="92"/>
      <c r="L65" s="92"/>
      <c r="M65" s="91"/>
      <c r="N65" s="92"/>
      <c r="O65" s="92"/>
      <c r="P65" s="92"/>
      <c r="Q65" s="92"/>
      <c r="R65" s="90"/>
      <c r="S65" s="92"/>
      <c r="T65" s="90"/>
      <c r="U65" s="92"/>
      <c r="V65" s="92"/>
      <c r="W65" s="92"/>
      <c r="X65" s="92"/>
      <c r="Y65" s="92"/>
    </row>
    <row r="66" spans="11:25">
      <c r="K66" s="92"/>
      <c r="L66" s="92"/>
      <c r="M66" s="91"/>
      <c r="N66" s="92"/>
      <c r="O66" s="92"/>
      <c r="P66" s="92"/>
      <c r="Q66" s="91"/>
      <c r="R66" s="90"/>
      <c r="S66" s="92"/>
      <c r="T66" s="68"/>
      <c r="U66" s="92"/>
      <c r="V66" s="92"/>
      <c r="W66" s="92"/>
      <c r="X66" s="92"/>
      <c r="Y66" s="92"/>
    </row>
    <row r="67" spans="11:25">
      <c r="K67" s="92"/>
      <c r="L67" s="92"/>
      <c r="M67" s="91"/>
      <c r="N67" s="92"/>
      <c r="O67" s="92"/>
      <c r="P67" s="92"/>
      <c r="Q67" s="91"/>
      <c r="R67" s="91"/>
      <c r="S67" s="92"/>
      <c r="T67" s="68"/>
      <c r="U67" s="92"/>
      <c r="V67" s="92"/>
      <c r="W67" s="92"/>
      <c r="X67" s="92"/>
      <c r="Y67" s="92"/>
    </row>
    <row r="68" spans="11:25">
      <c r="K68" s="92"/>
      <c r="L68" s="92"/>
      <c r="M68" s="91"/>
      <c r="N68" s="92"/>
      <c r="O68" s="92"/>
      <c r="P68" s="92"/>
      <c r="Q68" s="91"/>
      <c r="R68" s="92"/>
      <c r="S68" s="92"/>
      <c r="T68" s="92"/>
      <c r="U68" s="92"/>
      <c r="V68" s="92"/>
      <c r="W68" s="92"/>
      <c r="X68" s="92"/>
      <c r="Y68" s="92"/>
    </row>
    <row r="69" spans="11:25">
      <c r="K69" s="92"/>
      <c r="L69" s="92"/>
      <c r="M69" s="91"/>
      <c r="N69" s="92"/>
      <c r="O69" s="92"/>
      <c r="P69" s="92"/>
      <c r="Q69" s="91"/>
      <c r="R69" s="91"/>
      <c r="S69" s="92"/>
      <c r="T69" s="68"/>
      <c r="U69" s="92"/>
      <c r="V69" s="92"/>
      <c r="W69" s="92"/>
      <c r="X69" s="92"/>
      <c r="Y69" s="92"/>
    </row>
    <row r="70" spans="11:25">
      <c r="K70" s="92"/>
      <c r="L70" s="92"/>
      <c r="M70" s="91"/>
      <c r="N70" s="92"/>
      <c r="O70" s="92"/>
      <c r="P70" s="92"/>
      <c r="Q70" s="91"/>
      <c r="R70" s="92"/>
      <c r="S70" s="92"/>
      <c r="T70" s="92"/>
      <c r="U70" s="92"/>
      <c r="V70" s="92"/>
      <c r="W70" s="92"/>
      <c r="X70" s="92"/>
      <c r="Y70" s="92"/>
    </row>
    <row r="71" spans="11:25">
      <c r="K71" s="92"/>
      <c r="L71" s="92"/>
      <c r="M71" s="95"/>
      <c r="N71" s="92"/>
      <c r="O71" s="92"/>
      <c r="P71" s="92"/>
      <c r="Q71" s="91"/>
      <c r="R71" s="92"/>
      <c r="S71" s="92"/>
      <c r="T71" s="92"/>
      <c r="U71" s="92"/>
      <c r="V71" s="92"/>
      <c r="W71" s="92"/>
      <c r="X71" s="92"/>
      <c r="Y71" s="92"/>
    </row>
    <row r="72" spans="11:25">
      <c r="K72" s="92"/>
      <c r="L72" s="92"/>
      <c r="M72" s="90"/>
      <c r="N72" s="92"/>
      <c r="O72" s="92"/>
      <c r="P72" s="92"/>
      <c r="Q72" s="92"/>
      <c r="R72" s="91"/>
      <c r="S72" s="92"/>
      <c r="T72" s="92"/>
      <c r="U72" s="92"/>
      <c r="V72" s="92"/>
      <c r="W72" s="92"/>
      <c r="X72" s="92"/>
      <c r="Y72" s="92"/>
    </row>
    <row r="73" spans="11:25">
      <c r="K73" s="92"/>
      <c r="L73" s="92"/>
      <c r="M73" s="90"/>
      <c r="N73" s="92"/>
      <c r="O73" s="92"/>
      <c r="P73" s="92"/>
      <c r="Q73" s="92"/>
      <c r="R73" s="90"/>
      <c r="S73" s="92"/>
      <c r="T73" s="92"/>
      <c r="U73" s="92"/>
      <c r="V73" s="92"/>
      <c r="W73" s="92"/>
      <c r="X73" s="92"/>
      <c r="Y73" s="92"/>
    </row>
    <row r="74" spans="11:25">
      <c r="K74" s="92"/>
      <c r="L74" s="92"/>
      <c r="M74" s="96"/>
      <c r="N74" s="92"/>
      <c r="O74" s="92"/>
      <c r="P74" s="92"/>
      <c r="Q74" s="92"/>
      <c r="R74" s="90"/>
      <c r="S74" s="92"/>
      <c r="T74" s="92"/>
      <c r="U74" s="92"/>
      <c r="V74" s="92"/>
      <c r="W74" s="92"/>
      <c r="X74" s="92"/>
      <c r="Y74" s="92"/>
    </row>
    <row r="75" spans="11:25">
      <c r="K75" s="92"/>
      <c r="L75" s="92"/>
      <c r="M75" s="90"/>
      <c r="N75" s="92"/>
      <c r="O75" s="94"/>
      <c r="P75" s="92"/>
      <c r="Q75" s="92"/>
      <c r="R75" s="96"/>
      <c r="S75" s="90"/>
      <c r="T75" s="90"/>
      <c r="U75" s="92"/>
      <c r="V75" s="94"/>
      <c r="W75" s="92"/>
      <c r="X75" s="92"/>
      <c r="Y75" s="92"/>
    </row>
    <row r="76" spans="11:25">
      <c r="K76" s="92"/>
      <c r="L76" s="92"/>
      <c r="M76" s="90"/>
      <c r="N76" s="92"/>
      <c r="O76" s="92"/>
      <c r="P76" s="92"/>
      <c r="Q76" s="92"/>
      <c r="R76" s="90"/>
      <c r="S76" s="92"/>
      <c r="T76" s="90"/>
      <c r="U76" s="92"/>
      <c r="V76" s="94"/>
      <c r="W76" s="92"/>
      <c r="X76" s="92"/>
      <c r="Y76" s="92"/>
    </row>
    <row r="77" spans="11:25">
      <c r="K77" s="92"/>
      <c r="L77" s="92"/>
      <c r="M77" s="91"/>
      <c r="N77" s="92"/>
      <c r="O77" s="92"/>
      <c r="P77" s="92"/>
      <c r="Q77" s="92"/>
      <c r="R77" s="90"/>
      <c r="S77" s="92"/>
      <c r="T77" s="90"/>
      <c r="U77" s="92"/>
      <c r="V77" s="92"/>
      <c r="W77" s="92"/>
      <c r="X77" s="92"/>
      <c r="Y77" s="92"/>
    </row>
    <row r="78" spans="11:25">
      <c r="K78" s="92"/>
      <c r="L78" s="92"/>
      <c r="M78" s="91"/>
      <c r="N78" s="92"/>
      <c r="O78" s="92"/>
      <c r="P78" s="92"/>
      <c r="Q78" s="91"/>
      <c r="R78" s="90"/>
      <c r="S78" s="92"/>
      <c r="T78" s="68"/>
      <c r="U78" s="92"/>
      <c r="V78" s="92"/>
      <c r="W78" s="92"/>
      <c r="X78" s="92"/>
      <c r="Y78" s="92"/>
    </row>
    <row r="79" spans="11:25">
      <c r="K79" s="92"/>
      <c r="L79" s="92"/>
      <c r="M79" s="91"/>
      <c r="N79" s="92"/>
      <c r="O79" s="92"/>
      <c r="P79" s="92"/>
      <c r="Q79" s="91"/>
      <c r="R79" s="91"/>
      <c r="S79" s="92"/>
      <c r="T79" s="68"/>
      <c r="U79" s="92"/>
      <c r="V79" s="92"/>
      <c r="W79" s="92"/>
      <c r="X79" s="92"/>
      <c r="Y79" s="92"/>
    </row>
    <row r="80" spans="11:25">
      <c r="K80" s="92"/>
      <c r="L80" s="92"/>
      <c r="M80" s="91"/>
      <c r="N80" s="92"/>
      <c r="O80" s="92"/>
      <c r="P80" s="92"/>
      <c r="Q80" s="91"/>
      <c r="R80" s="92"/>
      <c r="S80" s="92"/>
      <c r="T80" s="92"/>
      <c r="U80" s="92"/>
      <c r="V80" s="92"/>
      <c r="W80" s="92"/>
      <c r="X80" s="92"/>
      <c r="Y80" s="92"/>
    </row>
    <row r="81" spans="11:25">
      <c r="K81" s="92"/>
      <c r="L81" s="92"/>
      <c r="M81" s="91"/>
      <c r="N81" s="92"/>
      <c r="O81" s="92"/>
      <c r="P81" s="92"/>
      <c r="Q81" s="91"/>
      <c r="R81" s="91"/>
      <c r="S81" s="92"/>
      <c r="T81" s="68"/>
      <c r="U81" s="92"/>
      <c r="V81" s="92"/>
      <c r="W81" s="92"/>
      <c r="X81" s="92"/>
      <c r="Y81" s="92"/>
    </row>
    <row r="82" spans="11:25">
      <c r="K82" s="92"/>
      <c r="L82" s="92"/>
      <c r="M82" s="91"/>
      <c r="N82" s="92"/>
      <c r="O82" s="92"/>
      <c r="P82" s="92"/>
      <c r="Q82" s="91"/>
      <c r="R82" s="92"/>
      <c r="S82" s="92"/>
      <c r="T82" s="92"/>
      <c r="U82" s="92"/>
      <c r="V82" s="92"/>
      <c r="W82" s="92"/>
      <c r="X82" s="92"/>
      <c r="Y82" s="92"/>
    </row>
    <row r="83" spans="11:25">
      <c r="K83" s="92"/>
      <c r="L83" s="92"/>
      <c r="M83" s="91"/>
      <c r="N83" s="92"/>
      <c r="O83" s="92"/>
      <c r="P83" s="92"/>
      <c r="Q83" s="91"/>
      <c r="R83" s="92"/>
      <c r="S83" s="92"/>
      <c r="T83" s="92"/>
      <c r="U83" s="92"/>
      <c r="V83" s="92"/>
      <c r="W83" s="92"/>
      <c r="X83" s="92"/>
      <c r="Y83" s="92"/>
    </row>
    <row r="84" spans="11:25">
      <c r="K84" s="92"/>
      <c r="L84" s="92"/>
      <c r="M84" s="91"/>
      <c r="N84" s="92"/>
      <c r="O84" s="92"/>
      <c r="P84" s="92"/>
      <c r="Q84" s="91"/>
      <c r="R84" s="92"/>
      <c r="S84" s="92"/>
      <c r="T84" s="92"/>
      <c r="U84" s="92"/>
      <c r="V84" s="92"/>
      <c r="W84" s="92"/>
      <c r="X84" s="92"/>
      <c r="Y84" s="92"/>
    </row>
  </sheetData>
  <mergeCells count="3">
    <mergeCell ref="Q52:Q53"/>
    <mergeCell ref="M52:M53"/>
    <mergeCell ref="K2:O2"/>
  </mergeCells>
  <pageMargins left="0.45" right="0.45" top="0.5" bottom="0.5" header="0.3" footer="0.3"/>
  <pageSetup scale="78" orientation="portrait" horizontalDpi="1200" verticalDpi="1200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2996-7024-4803-BB17-B9DF66A62C29}">
  <sheetPr>
    <pageSetUpPr fitToPage="1"/>
  </sheetPr>
  <dimension ref="A1:BX147"/>
  <sheetViews>
    <sheetView workbookViewId="0">
      <pane xSplit="2" ySplit="3" topLeftCell="C108" activePane="bottomRight" state="frozen"/>
      <selection pane="topRight" activeCell="C1" sqref="C1"/>
      <selection pane="bottomLeft" activeCell="A4" sqref="A4"/>
      <selection pane="bottomRight" activeCell="A136" sqref="A136"/>
    </sheetView>
  </sheetViews>
  <sheetFormatPr defaultRowHeight="15" outlineLevelRow="1" outlineLevelCol="1"/>
  <cols>
    <col min="2" max="2" width="37.7109375" bestFit="1" customWidth="1"/>
    <col min="3" max="3" width="13.140625" customWidth="1"/>
    <col min="4" max="8" width="11.7109375" hidden="1" customWidth="1" outlineLevel="1"/>
    <col min="9" max="9" width="11.85546875" hidden="1" customWidth="1" outlineLevel="1"/>
    <col min="10" max="10" width="11.7109375" hidden="1" customWidth="1" outlineLevel="1"/>
    <col min="11" max="11" width="12.5703125" hidden="1" customWidth="1" outlineLevel="1"/>
    <col min="12" max="12" width="12.28515625" hidden="1" customWidth="1" outlineLevel="1"/>
    <col min="13" max="15" width="13.42578125" hidden="1" customWidth="1" outlineLevel="1"/>
    <col min="16" max="16" width="13.42578125" style="47" hidden="1" customWidth="1" collapsed="1"/>
    <col min="17" max="18" width="13.42578125" hidden="1" customWidth="1" outlineLevel="1"/>
    <col min="19" max="19" width="13.5703125" hidden="1" customWidth="1" outlineLevel="1"/>
    <col min="20" max="25" width="14" hidden="1" customWidth="1" outlineLevel="1"/>
    <col min="26" max="26" width="14" hidden="1" customWidth="1" collapsed="1"/>
    <col min="27" max="27" width="14" hidden="1" customWidth="1"/>
    <col min="28" max="28" width="14" style="47" hidden="1" customWidth="1"/>
    <col min="29" max="29" width="14" hidden="1" customWidth="1" outlineLevel="1"/>
    <col min="30" max="30" width="14.140625" customWidth="1" outlineLevel="1"/>
    <col min="31" max="31" width="3" customWidth="1" outlineLevel="1"/>
    <col min="32" max="32" width="14.140625" customWidth="1"/>
    <col min="33" max="35" width="3.140625" customWidth="1"/>
    <col min="36" max="36" width="3.28515625" customWidth="1"/>
    <col min="37" max="37" width="3" customWidth="1"/>
    <col min="38" max="38" width="14.140625" bestFit="1" customWidth="1"/>
    <col min="39" max="39" width="14.140625" style="47" hidden="1" customWidth="1"/>
    <col min="40" max="48" width="14.140625" hidden="1" customWidth="1" outlineLevel="1"/>
    <col min="49" max="49" width="14.140625" hidden="1" customWidth="1" collapsed="1"/>
    <col min="50" max="50" width="14.140625" hidden="1" customWidth="1"/>
    <col min="51" max="51" width="14.140625" style="47" hidden="1" customWidth="1"/>
    <col min="52" max="60" width="14.140625" hidden="1" customWidth="1" outlineLevel="1"/>
    <col min="61" max="61" width="14.140625" hidden="1" customWidth="1" collapsed="1"/>
    <col min="62" max="62" width="14.140625" hidden="1" customWidth="1"/>
    <col min="63" max="63" width="3.5703125" style="47" hidden="1" customWidth="1"/>
    <col min="64" max="64" width="3.5703125" hidden="1" customWidth="1"/>
    <col min="65" max="66" width="0" hidden="1" customWidth="1"/>
    <col min="67" max="67" width="2.5703125" customWidth="1"/>
    <col min="68" max="68" width="12.5703125" customWidth="1"/>
    <col min="69" max="69" width="2.5703125" customWidth="1"/>
    <col min="70" max="71" width="2.140625" customWidth="1"/>
    <col min="72" max="72" width="13" customWidth="1"/>
    <col min="73" max="75" width="1.5703125" customWidth="1"/>
    <col min="76" max="76" width="15.140625" customWidth="1"/>
  </cols>
  <sheetData>
    <row r="1" spans="1:76">
      <c r="A1" s="80" t="s">
        <v>69</v>
      </c>
    </row>
    <row r="2" spans="1:76">
      <c r="A2" t="s">
        <v>65</v>
      </c>
    </row>
    <row r="3" spans="1:76" ht="60">
      <c r="C3" s="99" t="s">
        <v>66</v>
      </c>
      <c r="AD3" s="86">
        <v>2022</v>
      </c>
      <c r="AE3" s="86"/>
      <c r="AF3" s="86">
        <v>2023</v>
      </c>
      <c r="AG3" s="86"/>
      <c r="AH3" s="86"/>
      <c r="AI3" s="86"/>
      <c r="AJ3" s="86"/>
      <c r="AK3" s="86"/>
      <c r="AL3" s="86">
        <v>2024</v>
      </c>
      <c r="AM3" s="47" t="s">
        <v>26</v>
      </c>
      <c r="AN3" t="s">
        <v>27</v>
      </c>
      <c r="AO3" t="s">
        <v>28</v>
      </c>
      <c r="AP3" t="s">
        <v>29</v>
      </c>
      <c r="AQ3" t="s">
        <v>30</v>
      </c>
      <c r="AR3" t="s">
        <v>31</v>
      </c>
      <c r="AS3" t="s">
        <v>32</v>
      </c>
      <c r="AT3" t="s">
        <v>33</v>
      </c>
      <c r="AU3" t="s">
        <v>34</v>
      </c>
      <c r="AV3" t="s">
        <v>35</v>
      </c>
      <c r="AW3" t="s">
        <v>36</v>
      </c>
      <c r="AX3" t="s">
        <v>37</v>
      </c>
      <c r="AY3" s="47" t="s">
        <v>26</v>
      </c>
      <c r="AZ3" t="s">
        <v>27</v>
      </c>
      <c r="BA3" t="s">
        <v>28</v>
      </c>
      <c r="BB3" t="s">
        <v>29</v>
      </c>
      <c r="BC3" t="s">
        <v>30</v>
      </c>
      <c r="BD3" t="s">
        <v>31</v>
      </c>
      <c r="BE3" t="s">
        <v>32</v>
      </c>
      <c r="BF3" t="s">
        <v>33</v>
      </c>
      <c r="BG3" t="s">
        <v>34</v>
      </c>
      <c r="BH3" t="s">
        <v>35</v>
      </c>
      <c r="BI3" t="s">
        <v>36</v>
      </c>
      <c r="BJ3" t="s">
        <v>37</v>
      </c>
      <c r="BP3" s="106" t="s">
        <v>77</v>
      </c>
      <c r="BQ3" s="106"/>
      <c r="BR3" s="106"/>
      <c r="BS3" s="106"/>
      <c r="BT3" s="108" t="s">
        <v>78</v>
      </c>
      <c r="BU3" s="108"/>
      <c r="BV3" s="108"/>
      <c r="BW3" s="108"/>
      <c r="BX3" s="108" t="s">
        <v>79</v>
      </c>
    </row>
    <row r="4" spans="1:76" s="62" customFormat="1" ht="17.25">
      <c r="B4" s="53" t="s">
        <v>87</v>
      </c>
      <c r="D4" s="62">
        <v>2020</v>
      </c>
      <c r="P4" s="63">
        <v>2021</v>
      </c>
      <c r="AB4" s="63">
        <v>2022</v>
      </c>
      <c r="AM4" s="63">
        <v>2023</v>
      </c>
      <c r="AY4" s="63">
        <v>2024</v>
      </c>
      <c r="BK4" s="63"/>
    </row>
    <row r="5" spans="1:76">
      <c r="D5" s="47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s="47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s="47" t="s">
        <v>26</v>
      </c>
      <c r="AC5" t="s">
        <v>27</v>
      </c>
    </row>
    <row r="6" spans="1:76">
      <c r="B6" s="28" t="s">
        <v>19</v>
      </c>
      <c r="C6" s="49">
        <v>2.6599999999999999E-2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56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/>
      <c r="AB6" s="56">
        <v>0</v>
      </c>
      <c r="AC6" s="48">
        <v>0</v>
      </c>
      <c r="AD6" s="48">
        <v>-4721158</v>
      </c>
      <c r="AE6" s="48"/>
      <c r="AF6" s="48">
        <v>-37492743</v>
      </c>
      <c r="AG6" s="48"/>
      <c r="AH6" s="48"/>
      <c r="AI6" s="48"/>
      <c r="AJ6" s="48"/>
      <c r="AK6" s="48"/>
      <c r="AL6" s="48">
        <v>-31616259</v>
      </c>
      <c r="AM6" s="56">
        <v>0</v>
      </c>
      <c r="AN6" s="48">
        <v>0</v>
      </c>
      <c r="AO6" s="48">
        <v>0</v>
      </c>
      <c r="AP6" s="48">
        <v>0</v>
      </c>
      <c r="AQ6" s="48">
        <v>0</v>
      </c>
      <c r="AR6" s="48">
        <v>0</v>
      </c>
      <c r="AS6" s="48">
        <v>0</v>
      </c>
      <c r="AT6" s="48">
        <v>0</v>
      </c>
      <c r="AU6" s="48">
        <v>0</v>
      </c>
      <c r="AV6" s="48">
        <v>0</v>
      </c>
      <c r="AW6" s="48">
        <v>0</v>
      </c>
      <c r="AX6" s="48">
        <v>0</v>
      </c>
      <c r="AY6" s="56">
        <v>0</v>
      </c>
      <c r="AZ6" s="48">
        <v>0</v>
      </c>
      <c r="BA6" s="48">
        <v>0</v>
      </c>
      <c r="BB6" s="48">
        <v>0</v>
      </c>
      <c r="BC6" s="48">
        <v>0</v>
      </c>
      <c r="BD6" s="48">
        <v>0</v>
      </c>
      <c r="BE6" s="48">
        <v>0</v>
      </c>
      <c r="BF6" s="48">
        <v>0</v>
      </c>
      <c r="BG6" s="48">
        <v>0</v>
      </c>
      <c r="BH6" s="48">
        <v>0</v>
      </c>
      <c r="BI6" s="48">
        <v>0</v>
      </c>
      <c r="BJ6" s="48">
        <v>0</v>
      </c>
    </row>
    <row r="7" spans="1:76">
      <c r="B7" s="28" t="s">
        <v>20</v>
      </c>
      <c r="C7" s="100">
        <v>2.1399999999999999E-2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56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/>
      <c r="AB7" s="56">
        <v>0</v>
      </c>
      <c r="AC7" s="48">
        <v>0</v>
      </c>
      <c r="AD7" s="48">
        <v>-609912</v>
      </c>
      <c r="AE7" s="48"/>
      <c r="AF7" s="48">
        <v>-8541526</v>
      </c>
      <c r="AG7" s="48"/>
      <c r="AH7" s="48"/>
      <c r="AI7" s="48"/>
      <c r="AJ7" s="48"/>
      <c r="AK7" s="48"/>
      <c r="AL7" s="48">
        <v>-4028838</v>
      </c>
      <c r="AM7" s="56">
        <v>0</v>
      </c>
      <c r="AN7" s="48">
        <v>0</v>
      </c>
      <c r="AO7" s="48">
        <v>0</v>
      </c>
      <c r="AP7" s="48">
        <v>0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v>0</v>
      </c>
      <c r="AX7" s="48">
        <v>0</v>
      </c>
      <c r="AY7" s="56">
        <v>0</v>
      </c>
      <c r="AZ7" s="48">
        <v>0</v>
      </c>
      <c r="BA7" s="48">
        <v>0</v>
      </c>
      <c r="BB7" s="48">
        <v>0</v>
      </c>
      <c r="BC7" s="48">
        <v>0</v>
      </c>
      <c r="BD7" s="48">
        <v>0</v>
      </c>
      <c r="BE7" s="48">
        <v>0</v>
      </c>
      <c r="BF7" s="48">
        <v>0</v>
      </c>
      <c r="BG7" s="48">
        <v>0</v>
      </c>
      <c r="BH7" s="48">
        <v>0</v>
      </c>
      <c r="BI7" s="48">
        <v>0</v>
      </c>
      <c r="BJ7" s="48">
        <v>0</v>
      </c>
    </row>
    <row r="8" spans="1:76">
      <c r="B8" s="28" t="s">
        <v>21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56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0</v>
      </c>
      <c r="AA8" s="48"/>
      <c r="AB8" s="56">
        <v>0</v>
      </c>
      <c r="AC8" s="48">
        <v>0</v>
      </c>
      <c r="AD8" s="48">
        <v>0</v>
      </c>
      <c r="AE8" s="48"/>
      <c r="AF8" s="48">
        <v>0</v>
      </c>
      <c r="AG8" s="48"/>
      <c r="AH8" s="48"/>
      <c r="AI8" s="48"/>
      <c r="AJ8" s="48"/>
      <c r="AK8" s="48"/>
      <c r="AL8" s="48">
        <v>0</v>
      </c>
      <c r="AM8" s="56">
        <v>0</v>
      </c>
      <c r="AN8" s="48">
        <v>0</v>
      </c>
      <c r="AO8" s="48">
        <v>0</v>
      </c>
      <c r="AP8" s="48">
        <v>0</v>
      </c>
      <c r="AQ8" s="48">
        <v>0</v>
      </c>
      <c r="AR8" s="48">
        <v>0</v>
      </c>
      <c r="AS8" s="48">
        <v>0</v>
      </c>
      <c r="AT8" s="48">
        <v>0</v>
      </c>
      <c r="AU8" s="48">
        <v>0</v>
      </c>
      <c r="AV8" s="48">
        <v>0</v>
      </c>
      <c r="AW8" s="48">
        <v>0</v>
      </c>
      <c r="AX8" s="48">
        <v>0</v>
      </c>
      <c r="AY8" s="56">
        <v>0</v>
      </c>
      <c r="AZ8" s="48">
        <v>0</v>
      </c>
      <c r="BA8" s="48">
        <v>0</v>
      </c>
      <c r="BB8" s="48">
        <v>0</v>
      </c>
      <c r="BC8" s="48">
        <v>0</v>
      </c>
      <c r="BD8" s="48">
        <v>0</v>
      </c>
      <c r="BE8" s="48">
        <v>0</v>
      </c>
      <c r="BF8" s="48">
        <v>0</v>
      </c>
      <c r="BG8" s="48">
        <v>0</v>
      </c>
      <c r="BH8" s="48">
        <v>0</v>
      </c>
      <c r="BI8" s="48">
        <v>0</v>
      </c>
      <c r="BJ8" s="48">
        <v>0</v>
      </c>
    </row>
    <row r="9" spans="1:76">
      <c r="B9" s="28" t="s">
        <v>22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56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/>
      <c r="AB9" s="56">
        <v>0</v>
      </c>
      <c r="AC9" s="48">
        <v>0</v>
      </c>
      <c r="AD9" s="48">
        <v>0</v>
      </c>
      <c r="AE9" s="48"/>
      <c r="AF9" s="48">
        <v>0</v>
      </c>
      <c r="AG9" s="48"/>
      <c r="AH9" s="48"/>
      <c r="AI9" s="48"/>
      <c r="AJ9" s="48"/>
      <c r="AK9" s="48"/>
      <c r="AL9" s="48">
        <v>0</v>
      </c>
      <c r="AM9" s="56">
        <v>0</v>
      </c>
      <c r="AN9" s="48">
        <v>0</v>
      </c>
      <c r="AO9" s="48">
        <v>0</v>
      </c>
      <c r="AP9" s="48">
        <v>0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v>0</v>
      </c>
      <c r="AX9" s="48">
        <v>0</v>
      </c>
      <c r="AY9" s="56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>
        <v>0</v>
      </c>
      <c r="BF9" s="48">
        <v>0</v>
      </c>
      <c r="BG9" s="48">
        <v>0</v>
      </c>
      <c r="BH9" s="48">
        <v>0</v>
      </c>
      <c r="BI9" s="48">
        <v>0</v>
      </c>
      <c r="BJ9" s="48">
        <v>0</v>
      </c>
    </row>
    <row r="10" spans="1:76">
      <c r="B10" s="28" t="s">
        <v>23</v>
      </c>
      <c r="C10" s="49">
        <v>4.2900000000000001E-2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56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/>
      <c r="AB10" s="56">
        <v>0</v>
      </c>
      <c r="AC10" s="48">
        <v>0</v>
      </c>
      <c r="AD10" s="48">
        <v>-1263479</v>
      </c>
      <c r="AE10" s="48"/>
      <c r="AF10" s="48">
        <v>-2248607</v>
      </c>
      <c r="AG10" s="48"/>
      <c r="AH10" s="48"/>
      <c r="AI10" s="48"/>
      <c r="AJ10" s="48"/>
      <c r="AK10" s="48"/>
      <c r="AL10" s="48">
        <v>-1441637</v>
      </c>
      <c r="AM10" s="56">
        <v>0</v>
      </c>
      <c r="AN10" s="48">
        <v>0</v>
      </c>
      <c r="AO10" s="48">
        <v>0</v>
      </c>
      <c r="AP10" s="48">
        <v>0</v>
      </c>
      <c r="AQ10" s="48">
        <v>0</v>
      </c>
      <c r="AR10" s="48">
        <v>0</v>
      </c>
      <c r="AS10" s="48">
        <v>0</v>
      </c>
      <c r="AT10" s="48">
        <v>0</v>
      </c>
      <c r="AU10" s="48">
        <v>0</v>
      </c>
      <c r="AV10" s="48">
        <v>0</v>
      </c>
      <c r="AW10" s="48">
        <v>0</v>
      </c>
      <c r="AX10" s="48">
        <v>0</v>
      </c>
      <c r="AY10" s="56">
        <v>0</v>
      </c>
      <c r="AZ10" s="48">
        <v>0</v>
      </c>
      <c r="BA10" s="48">
        <v>0</v>
      </c>
      <c r="BB10" s="48">
        <v>0</v>
      </c>
      <c r="BC10" s="48">
        <v>0</v>
      </c>
      <c r="BD10" s="48">
        <v>0</v>
      </c>
      <c r="BE10" s="48">
        <v>0</v>
      </c>
      <c r="BF10" s="48">
        <v>0</v>
      </c>
      <c r="BG10" s="48">
        <v>0</v>
      </c>
      <c r="BH10" s="48">
        <v>0</v>
      </c>
      <c r="BI10" s="48">
        <v>0</v>
      </c>
      <c r="BJ10" s="48">
        <v>0</v>
      </c>
    </row>
    <row r="11" spans="1:76">
      <c r="B11" s="28" t="s">
        <v>24</v>
      </c>
      <c r="C11" s="100">
        <v>0.2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56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56">
        <v>0</v>
      </c>
      <c r="AC11" s="48">
        <v>0</v>
      </c>
      <c r="AD11" s="48">
        <v>-157702</v>
      </c>
      <c r="AE11" s="48"/>
      <c r="AF11" s="48">
        <v>-180343</v>
      </c>
      <c r="AG11" s="48"/>
      <c r="AH11" s="48"/>
      <c r="AI11" s="48"/>
      <c r="AJ11" s="48"/>
      <c r="AK11" s="48"/>
      <c r="AL11" s="48">
        <v>-125032</v>
      </c>
      <c r="AM11" s="56">
        <v>0</v>
      </c>
      <c r="AN11" s="48">
        <v>0</v>
      </c>
      <c r="AO11" s="48">
        <v>0</v>
      </c>
      <c r="AP11" s="48">
        <v>0</v>
      </c>
      <c r="AQ11" s="48">
        <v>0</v>
      </c>
      <c r="AR11" s="48">
        <v>0</v>
      </c>
      <c r="AS11" s="48">
        <v>0</v>
      </c>
      <c r="AT11" s="48">
        <v>0</v>
      </c>
      <c r="AU11" s="48">
        <v>0</v>
      </c>
      <c r="AV11" s="48">
        <v>0</v>
      </c>
      <c r="AW11" s="48">
        <v>0</v>
      </c>
      <c r="AX11" s="48">
        <v>0</v>
      </c>
      <c r="AY11" s="56">
        <v>0</v>
      </c>
      <c r="AZ11" s="48">
        <v>0</v>
      </c>
      <c r="BA11" s="48">
        <v>0</v>
      </c>
      <c r="BB11" s="48">
        <v>0</v>
      </c>
      <c r="BC11" s="48">
        <v>0</v>
      </c>
      <c r="BD11" s="48">
        <v>0</v>
      </c>
      <c r="BE11" s="48">
        <v>0</v>
      </c>
      <c r="BF11" s="48">
        <v>0</v>
      </c>
      <c r="BG11" s="48">
        <v>0</v>
      </c>
      <c r="BH11" s="48">
        <v>0</v>
      </c>
      <c r="BI11" s="48">
        <v>0</v>
      </c>
      <c r="BJ11" s="48">
        <v>0</v>
      </c>
    </row>
    <row r="12" spans="1:76">
      <c r="B12" s="28" t="s">
        <v>25</v>
      </c>
      <c r="C12" s="100">
        <v>0.2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56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56">
        <v>0</v>
      </c>
      <c r="AC12" s="48">
        <v>0</v>
      </c>
      <c r="AD12" s="48">
        <v>-7381162</v>
      </c>
      <c r="AE12" s="48"/>
      <c r="AF12" s="48">
        <v>-12455712</v>
      </c>
      <c r="AG12" s="48"/>
      <c r="AH12" s="48"/>
      <c r="AI12" s="48"/>
      <c r="AJ12" s="48"/>
      <c r="AK12" s="48"/>
      <c r="AL12" s="48">
        <v>-16914828</v>
      </c>
      <c r="AM12" s="56">
        <v>0</v>
      </c>
      <c r="AN12" s="48">
        <v>0</v>
      </c>
      <c r="AO12" s="48">
        <v>0</v>
      </c>
      <c r="AP12" s="48">
        <v>0</v>
      </c>
      <c r="AQ12" s="48">
        <v>0</v>
      </c>
      <c r="AR12" s="48">
        <v>0</v>
      </c>
      <c r="AS12" s="48">
        <v>0</v>
      </c>
      <c r="AT12" s="48">
        <v>0</v>
      </c>
      <c r="AU12" s="48">
        <v>0</v>
      </c>
      <c r="AV12" s="48">
        <v>0</v>
      </c>
      <c r="AW12" s="48">
        <v>0</v>
      </c>
      <c r="AX12" s="48">
        <v>0</v>
      </c>
      <c r="AY12" s="56">
        <v>0</v>
      </c>
      <c r="AZ12" s="48">
        <v>0</v>
      </c>
      <c r="BA12" s="48">
        <v>0</v>
      </c>
      <c r="BB12" s="48">
        <v>0</v>
      </c>
      <c r="BC12" s="48">
        <v>0</v>
      </c>
      <c r="BD12" s="48">
        <v>0</v>
      </c>
      <c r="BE12" s="48">
        <v>0</v>
      </c>
      <c r="BF12" s="48">
        <v>0</v>
      </c>
      <c r="BG12" s="48">
        <v>0</v>
      </c>
      <c r="BH12" s="48">
        <v>0</v>
      </c>
      <c r="BI12" s="48">
        <v>0</v>
      </c>
      <c r="BJ12" s="48">
        <v>0</v>
      </c>
    </row>
    <row r="13" spans="1:76">
      <c r="D13" s="58">
        <f>SUM(D6:D12)</f>
        <v>0</v>
      </c>
      <c r="E13" s="58">
        <f t="shared" ref="E13:X13" si="0">SUM(E6:E12)</f>
        <v>0</v>
      </c>
      <c r="F13" s="58">
        <f t="shared" si="0"/>
        <v>0</v>
      </c>
      <c r="G13" s="58">
        <f t="shared" si="0"/>
        <v>0</v>
      </c>
      <c r="H13" s="58">
        <f t="shared" si="0"/>
        <v>0</v>
      </c>
      <c r="I13" s="58">
        <f t="shared" si="0"/>
        <v>0</v>
      </c>
      <c r="J13" s="58">
        <f t="shared" si="0"/>
        <v>0</v>
      </c>
      <c r="K13" s="58">
        <f t="shared" si="0"/>
        <v>0</v>
      </c>
      <c r="L13" s="58">
        <f t="shared" si="0"/>
        <v>0</v>
      </c>
      <c r="M13" s="58">
        <f t="shared" si="0"/>
        <v>0</v>
      </c>
      <c r="N13" s="58">
        <f t="shared" si="0"/>
        <v>0</v>
      </c>
      <c r="O13" s="58">
        <f t="shared" si="0"/>
        <v>0</v>
      </c>
      <c r="P13" s="59">
        <f t="shared" si="0"/>
        <v>0</v>
      </c>
      <c r="Q13" s="58">
        <f t="shared" si="0"/>
        <v>0</v>
      </c>
      <c r="R13" s="58">
        <f t="shared" si="0"/>
        <v>0</v>
      </c>
      <c r="S13" s="58">
        <f t="shared" si="0"/>
        <v>0</v>
      </c>
      <c r="T13" s="58">
        <f t="shared" si="0"/>
        <v>0</v>
      </c>
      <c r="U13" s="58">
        <f t="shared" si="0"/>
        <v>0</v>
      </c>
      <c r="V13" s="58">
        <f t="shared" si="0"/>
        <v>0</v>
      </c>
      <c r="W13" s="58">
        <f t="shared" si="0"/>
        <v>0</v>
      </c>
      <c r="X13" s="58">
        <f t="shared" si="0"/>
        <v>0</v>
      </c>
      <c r="Y13" s="58">
        <f t="shared" ref="Y13" si="1">SUM(Y6:Y12)</f>
        <v>0</v>
      </c>
      <c r="Z13" s="58">
        <f t="shared" ref="Z13" si="2">SUM(Z6:Z12)</f>
        <v>0</v>
      </c>
      <c r="AA13" s="58">
        <f t="shared" ref="AA13:AC13" si="3">SUM(AA6:AA12)</f>
        <v>0</v>
      </c>
      <c r="AB13" s="59">
        <f t="shared" si="3"/>
        <v>0</v>
      </c>
      <c r="AC13" s="58">
        <f t="shared" si="3"/>
        <v>0</v>
      </c>
      <c r="AD13" s="58">
        <f t="shared" ref="AD13" si="4">SUM(AD6:AD12)</f>
        <v>-14133413</v>
      </c>
      <c r="AE13" s="58"/>
      <c r="AF13" s="58">
        <f t="shared" ref="AF13" si="5">SUM(AF6:AF12)</f>
        <v>-60918931</v>
      </c>
      <c r="AG13" s="58"/>
      <c r="AH13" s="58"/>
      <c r="AI13" s="58"/>
      <c r="AJ13" s="58"/>
      <c r="AK13" s="58"/>
      <c r="AL13" s="58">
        <f t="shared" ref="AL13" si="6">SUM(AL6:AL12)</f>
        <v>-54126594</v>
      </c>
      <c r="AM13" s="59">
        <f t="shared" ref="AM13" si="7">SUM(AM6:AM12)</f>
        <v>0</v>
      </c>
      <c r="AN13" s="58">
        <f t="shared" ref="AN13" si="8">SUM(AN6:AN12)</f>
        <v>0</v>
      </c>
      <c r="AO13" s="58">
        <f t="shared" ref="AO13" si="9">SUM(AO6:AO12)</f>
        <v>0</v>
      </c>
      <c r="AP13" s="58">
        <f t="shared" ref="AP13" si="10">SUM(AP6:AP12)</f>
        <v>0</v>
      </c>
      <c r="AQ13" s="58">
        <f t="shared" ref="AQ13" si="11">SUM(AQ6:AQ12)</f>
        <v>0</v>
      </c>
      <c r="AR13" s="58">
        <f t="shared" ref="AR13" si="12">SUM(AR6:AR12)</f>
        <v>0</v>
      </c>
      <c r="AS13" s="58">
        <f t="shared" ref="AS13" si="13">SUM(AS6:AS12)</f>
        <v>0</v>
      </c>
      <c r="AT13" s="58">
        <f t="shared" ref="AT13" si="14">SUM(AT6:AT12)</f>
        <v>0</v>
      </c>
      <c r="AU13" s="58">
        <f t="shared" ref="AU13" si="15">SUM(AU6:AU12)</f>
        <v>0</v>
      </c>
      <c r="AV13" s="58">
        <f t="shared" ref="AV13" si="16">SUM(AV6:AV12)</f>
        <v>0</v>
      </c>
      <c r="AW13" s="58">
        <f t="shared" ref="AW13" si="17">SUM(AW6:AW12)</f>
        <v>0</v>
      </c>
      <c r="AX13" s="58">
        <f t="shared" ref="AX13" si="18">SUM(AX6:AX12)</f>
        <v>0</v>
      </c>
      <c r="AY13" s="59">
        <f t="shared" ref="AY13" si="19">SUM(AY6:AY12)</f>
        <v>0</v>
      </c>
      <c r="AZ13" s="58">
        <f t="shared" ref="AZ13" si="20">SUM(AZ6:AZ12)</f>
        <v>0</v>
      </c>
      <c r="BA13" s="58">
        <f t="shared" ref="BA13" si="21">SUM(BA6:BA12)</f>
        <v>0</v>
      </c>
      <c r="BB13" s="58">
        <f t="shared" ref="BB13" si="22">SUM(BB6:BB12)</f>
        <v>0</v>
      </c>
      <c r="BC13" s="58">
        <f t="shared" ref="BC13" si="23">SUM(BC6:BC12)</f>
        <v>0</v>
      </c>
      <c r="BD13" s="58">
        <f t="shared" ref="BD13" si="24">SUM(BD6:BD12)</f>
        <v>0</v>
      </c>
      <c r="BE13" s="58">
        <f t="shared" ref="BE13" si="25">SUM(BE6:BE12)</f>
        <v>0</v>
      </c>
      <c r="BF13" s="58">
        <f t="shared" ref="BF13" si="26">SUM(BF6:BF12)</f>
        <v>0</v>
      </c>
      <c r="BG13" s="58">
        <f t="shared" ref="BG13" si="27">SUM(BG6:BG12)</f>
        <v>0</v>
      </c>
      <c r="BH13" s="58">
        <f t="shared" ref="BH13" si="28">SUM(BH6:BH12)</f>
        <v>0</v>
      </c>
      <c r="BI13" s="58">
        <f t="shared" ref="BI13" si="29">SUM(BI6:BI12)</f>
        <v>0</v>
      </c>
      <c r="BJ13" s="58">
        <f t="shared" ref="BJ13" si="30">SUM(BJ6:BJ12)</f>
        <v>0</v>
      </c>
    </row>
    <row r="14" spans="1:76"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56"/>
      <c r="Q14" s="48"/>
      <c r="R14" s="48"/>
      <c r="S14" s="48"/>
      <c r="T14" s="48"/>
      <c r="U14" s="48"/>
      <c r="V14" s="48"/>
      <c r="W14" s="48"/>
      <c r="X14" s="48"/>
      <c r="Y14" s="48"/>
    </row>
    <row r="15" spans="1:76" s="52" customFormat="1">
      <c r="B15" s="54" t="s">
        <v>38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60"/>
      <c r="R15" s="60"/>
      <c r="S15" s="60"/>
      <c r="T15" s="60"/>
      <c r="U15" s="60"/>
      <c r="V15" s="60"/>
      <c r="W15" s="60"/>
      <c r="X15" s="60"/>
      <c r="Y15" s="60"/>
      <c r="AB15" s="55"/>
      <c r="AM15" s="55"/>
      <c r="AY15" s="55"/>
      <c r="BK15" s="55"/>
    </row>
    <row r="16" spans="1:76">
      <c r="B16" s="28" t="s">
        <v>19</v>
      </c>
      <c r="C16" s="49">
        <v>2.6599999999999999E-2</v>
      </c>
      <c r="D16" s="48">
        <f t="shared" ref="D16:D22" si="31">D6</f>
        <v>0</v>
      </c>
      <c r="E16" s="48">
        <f t="shared" ref="E16:AC16" si="32">D16+E6</f>
        <v>0</v>
      </c>
      <c r="F16" s="48">
        <f t="shared" si="32"/>
        <v>0</v>
      </c>
      <c r="G16" s="48">
        <f t="shared" si="32"/>
        <v>0</v>
      </c>
      <c r="H16" s="48">
        <f t="shared" si="32"/>
        <v>0</v>
      </c>
      <c r="I16" s="48">
        <f t="shared" si="32"/>
        <v>0</v>
      </c>
      <c r="J16" s="48">
        <f t="shared" si="32"/>
        <v>0</v>
      </c>
      <c r="K16" s="48">
        <f t="shared" si="32"/>
        <v>0</v>
      </c>
      <c r="L16" s="48">
        <f t="shared" si="32"/>
        <v>0</v>
      </c>
      <c r="M16" s="48">
        <f t="shared" si="32"/>
        <v>0</v>
      </c>
      <c r="N16" s="48">
        <f t="shared" si="32"/>
        <v>0</v>
      </c>
      <c r="O16" s="48">
        <f t="shared" si="32"/>
        <v>0</v>
      </c>
      <c r="P16" s="56">
        <f t="shared" si="32"/>
        <v>0</v>
      </c>
      <c r="Q16" s="48">
        <f t="shared" si="32"/>
        <v>0</v>
      </c>
      <c r="R16" s="48">
        <f t="shared" si="32"/>
        <v>0</v>
      </c>
      <c r="S16" s="48">
        <f t="shared" si="32"/>
        <v>0</v>
      </c>
      <c r="T16" s="48">
        <f t="shared" si="32"/>
        <v>0</v>
      </c>
      <c r="U16" s="48">
        <f t="shared" si="32"/>
        <v>0</v>
      </c>
      <c r="V16" s="48">
        <f t="shared" si="32"/>
        <v>0</v>
      </c>
      <c r="W16" s="48">
        <f t="shared" si="32"/>
        <v>0</v>
      </c>
      <c r="X16" s="48">
        <f t="shared" si="32"/>
        <v>0</v>
      </c>
      <c r="Y16" s="48">
        <f t="shared" si="32"/>
        <v>0</v>
      </c>
      <c r="Z16" s="48">
        <f t="shared" si="32"/>
        <v>0</v>
      </c>
      <c r="AA16" s="48">
        <f>Z16+AA6</f>
        <v>0</v>
      </c>
      <c r="AB16" s="56">
        <f t="shared" si="32"/>
        <v>0</v>
      </c>
      <c r="AC16" s="48">
        <f t="shared" si="32"/>
        <v>0</v>
      </c>
      <c r="AD16" s="48">
        <f t="shared" ref="AD16:AD22" si="33">+AD6</f>
        <v>-4721158</v>
      </c>
      <c r="AE16" s="48"/>
      <c r="AF16" s="48">
        <f>AD16+AF6</f>
        <v>-42213901</v>
      </c>
      <c r="AG16" s="48"/>
      <c r="AH16" s="48"/>
      <c r="AI16" s="48"/>
      <c r="AJ16" s="48"/>
      <c r="AK16" s="48"/>
      <c r="AL16" s="48">
        <f>AF16+AL6</f>
        <v>-73830160</v>
      </c>
      <c r="AM16" s="56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56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P16" s="29">
        <f>+AD16</f>
        <v>-4721158</v>
      </c>
      <c r="BQ16" s="29"/>
      <c r="BR16" s="29"/>
      <c r="BS16" s="29"/>
      <c r="BT16" s="48">
        <f>+(AD16+AF16)/2</f>
        <v>-23467529.5</v>
      </c>
      <c r="BU16" s="48"/>
      <c r="BV16" s="48"/>
      <c r="BW16" s="48"/>
      <c r="BX16" s="48">
        <f>+(AF16+AL16)/2</f>
        <v>-58022030.5</v>
      </c>
    </row>
    <row r="17" spans="2:76">
      <c r="B17" s="28" t="s">
        <v>20</v>
      </c>
      <c r="C17" s="100">
        <v>2.1399999999999999E-2</v>
      </c>
      <c r="D17" s="48">
        <f t="shared" si="31"/>
        <v>0</v>
      </c>
      <c r="E17" s="48">
        <f t="shared" ref="E17:AC17" si="34">D17+E7</f>
        <v>0</v>
      </c>
      <c r="F17" s="48">
        <f t="shared" si="34"/>
        <v>0</v>
      </c>
      <c r="G17" s="48">
        <f t="shared" si="34"/>
        <v>0</v>
      </c>
      <c r="H17" s="48">
        <f t="shared" si="34"/>
        <v>0</v>
      </c>
      <c r="I17" s="48">
        <f t="shared" si="34"/>
        <v>0</v>
      </c>
      <c r="J17" s="48">
        <f t="shared" si="34"/>
        <v>0</v>
      </c>
      <c r="K17" s="48">
        <f t="shared" si="34"/>
        <v>0</v>
      </c>
      <c r="L17" s="48">
        <f t="shared" si="34"/>
        <v>0</v>
      </c>
      <c r="M17" s="48">
        <f t="shared" si="34"/>
        <v>0</v>
      </c>
      <c r="N17" s="48">
        <f t="shared" si="34"/>
        <v>0</v>
      </c>
      <c r="O17" s="48">
        <f t="shared" si="34"/>
        <v>0</v>
      </c>
      <c r="P17" s="56">
        <f t="shared" si="34"/>
        <v>0</v>
      </c>
      <c r="Q17" s="48">
        <f t="shared" si="34"/>
        <v>0</v>
      </c>
      <c r="R17" s="48">
        <f t="shared" si="34"/>
        <v>0</v>
      </c>
      <c r="S17" s="48">
        <f t="shared" si="34"/>
        <v>0</v>
      </c>
      <c r="T17" s="48">
        <f t="shared" si="34"/>
        <v>0</v>
      </c>
      <c r="U17" s="48">
        <f t="shared" si="34"/>
        <v>0</v>
      </c>
      <c r="V17" s="48">
        <f t="shared" si="34"/>
        <v>0</v>
      </c>
      <c r="W17" s="48">
        <f t="shared" si="34"/>
        <v>0</v>
      </c>
      <c r="X17" s="48">
        <f t="shared" si="34"/>
        <v>0</v>
      </c>
      <c r="Y17" s="48">
        <f t="shared" si="34"/>
        <v>0</v>
      </c>
      <c r="Z17" s="48">
        <f t="shared" si="34"/>
        <v>0</v>
      </c>
      <c r="AA17" s="48">
        <f t="shared" si="34"/>
        <v>0</v>
      </c>
      <c r="AB17" s="56">
        <f t="shared" si="34"/>
        <v>0</v>
      </c>
      <c r="AC17" s="48">
        <f t="shared" si="34"/>
        <v>0</v>
      </c>
      <c r="AD17" s="48">
        <f t="shared" si="33"/>
        <v>-609912</v>
      </c>
      <c r="AE17" s="48"/>
      <c r="AF17" s="48">
        <f t="shared" ref="AF17:AF21" si="35">AD17+AF7</f>
        <v>-9151438</v>
      </c>
      <c r="AG17" s="48"/>
      <c r="AH17" s="48"/>
      <c r="AI17" s="48"/>
      <c r="AJ17" s="48"/>
      <c r="AK17" s="48"/>
      <c r="AL17" s="48">
        <f t="shared" ref="AL17:AL21" si="36">AF17+AL7</f>
        <v>-13180276</v>
      </c>
      <c r="AM17" s="56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56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P17" s="29">
        <f t="shared" ref="BP17:BP22" si="37">+AD17</f>
        <v>-609912</v>
      </c>
      <c r="BQ17" s="29"/>
      <c r="BR17" s="29"/>
      <c r="BS17" s="29"/>
      <c r="BT17" s="48">
        <f t="shared" ref="BT17:BT22" si="38">+(AD17+AF17)/2</f>
        <v>-4880675</v>
      </c>
      <c r="BU17" s="48"/>
      <c r="BV17" s="48"/>
      <c r="BW17" s="48"/>
      <c r="BX17" s="48">
        <f t="shared" ref="BX17:BX22" si="39">+(AF17+AL17)/2</f>
        <v>-11165857</v>
      </c>
    </row>
    <row r="18" spans="2:76">
      <c r="B18" s="28" t="s">
        <v>21</v>
      </c>
      <c r="D18" s="48">
        <f t="shared" si="31"/>
        <v>0</v>
      </c>
      <c r="E18" s="48">
        <f t="shared" ref="E18:AC18" si="40">D18+E8</f>
        <v>0</v>
      </c>
      <c r="F18" s="48">
        <f t="shared" si="40"/>
        <v>0</v>
      </c>
      <c r="G18" s="48">
        <f t="shared" si="40"/>
        <v>0</v>
      </c>
      <c r="H18" s="48">
        <f t="shared" si="40"/>
        <v>0</v>
      </c>
      <c r="I18" s="48">
        <f t="shared" si="40"/>
        <v>0</v>
      </c>
      <c r="J18" s="48">
        <f t="shared" si="40"/>
        <v>0</v>
      </c>
      <c r="K18" s="48">
        <f t="shared" si="40"/>
        <v>0</v>
      </c>
      <c r="L18" s="48">
        <f t="shared" si="40"/>
        <v>0</v>
      </c>
      <c r="M18" s="48">
        <f t="shared" si="40"/>
        <v>0</v>
      </c>
      <c r="N18" s="48">
        <f t="shared" si="40"/>
        <v>0</v>
      </c>
      <c r="O18" s="48">
        <f t="shared" si="40"/>
        <v>0</v>
      </c>
      <c r="P18" s="56">
        <f t="shared" si="40"/>
        <v>0</v>
      </c>
      <c r="Q18" s="48">
        <f t="shared" si="40"/>
        <v>0</v>
      </c>
      <c r="R18" s="48">
        <f t="shared" si="40"/>
        <v>0</v>
      </c>
      <c r="S18" s="48">
        <f t="shared" si="40"/>
        <v>0</v>
      </c>
      <c r="T18" s="48">
        <f t="shared" si="40"/>
        <v>0</v>
      </c>
      <c r="U18" s="48">
        <f t="shared" si="40"/>
        <v>0</v>
      </c>
      <c r="V18" s="48">
        <f t="shared" si="40"/>
        <v>0</v>
      </c>
      <c r="W18" s="48">
        <f t="shared" si="40"/>
        <v>0</v>
      </c>
      <c r="X18" s="48">
        <f t="shared" si="40"/>
        <v>0</v>
      </c>
      <c r="Y18" s="48">
        <f t="shared" si="40"/>
        <v>0</v>
      </c>
      <c r="Z18" s="48">
        <f t="shared" si="40"/>
        <v>0</v>
      </c>
      <c r="AA18" s="48">
        <f t="shared" si="40"/>
        <v>0</v>
      </c>
      <c r="AB18" s="56">
        <f t="shared" si="40"/>
        <v>0</v>
      </c>
      <c r="AC18" s="48">
        <f t="shared" si="40"/>
        <v>0</v>
      </c>
      <c r="AD18" s="48">
        <f t="shared" si="33"/>
        <v>0</v>
      </c>
      <c r="AE18" s="48"/>
      <c r="AF18" s="48">
        <f t="shared" si="35"/>
        <v>0</v>
      </c>
      <c r="AG18" s="48"/>
      <c r="AH18" s="48"/>
      <c r="AI18" s="48"/>
      <c r="AJ18" s="48"/>
      <c r="AK18" s="48"/>
      <c r="AL18" s="48">
        <f t="shared" si="36"/>
        <v>0</v>
      </c>
      <c r="AM18" s="56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56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P18" s="29">
        <f t="shared" si="37"/>
        <v>0</v>
      </c>
      <c r="BQ18" s="29"/>
      <c r="BR18" s="29"/>
      <c r="BS18" s="29"/>
      <c r="BT18" s="48">
        <f t="shared" si="38"/>
        <v>0</v>
      </c>
      <c r="BU18" s="48"/>
      <c r="BV18" s="48"/>
      <c r="BW18" s="48"/>
      <c r="BX18" s="48">
        <f t="shared" si="39"/>
        <v>0</v>
      </c>
    </row>
    <row r="19" spans="2:76">
      <c r="B19" s="28" t="s">
        <v>22</v>
      </c>
      <c r="D19" s="48">
        <f t="shared" si="31"/>
        <v>0</v>
      </c>
      <c r="E19" s="48">
        <f t="shared" ref="E19:AC19" si="41">D19+E9</f>
        <v>0</v>
      </c>
      <c r="F19" s="48">
        <f t="shared" si="41"/>
        <v>0</v>
      </c>
      <c r="G19" s="48">
        <f t="shared" si="41"/>
        <v>0</v>
      </c>
      <c r="H19" s="48">
        <f t="shared" si="41"/>
        <v>0</v>
      </c>
      <c r="I19" s="48">
        <f t="shared" si="41"/>
        <v>0</v>
      </c>
      <c r="J19" s="48">
        <f t="shared" si="41"/>
        <v>0</v>
      </c>
      <c r="K19" s="48">
        <f t="shared" si="41"/>
        <v>0</v>
      </c>
      <c r="L19" s="48">
        <f t="shared" si="41"/>
        <v>0</v>
      </c>
      <c r="M19" s="48">
        <f t="shared" si="41"/>
        <v>0</v>
      </c>
      <c r="N19" s="48">
        <f t="shared" si="41"/>
        <v>0</v>
      </c>
      <c r="O19" s="48">
        <f t="shared" si="41"/>
        <v>0</v>
      </c>
      <c r="P19" s="56">
        <f t="shared" si="41"/>
        <v>0</v>
      </c>
      <c r="Q19" s="48">
        <f t="shared" si="41"/>
        <v>0</v>
      </c>
      <c r="R19" s="48">
        <f t="shared" si="41"/>
        <v>0</v>
      </c>
      <c r="S19" s="48">
        <f t="shared" si="41"/>
        <v>0</v>
      </c>
      <c r="T19" s="48">
        <f t="shared" si="41"/>
        <v>0</v>
      </c>
      <c r="U19" s="48">
        <f t="shared" si="41"/>
        <v>0</v>
      </c>
      <c r="V19" s="48">
        <f t="shared" si="41"/>
        <v>0</v>
      </c>
      <c r="W19" s="48">
        <f t="shared" si="41"/>
        <v>0</v>
      </c>
      <c r="X19" s="48">
        <f t="shared" si="41"/>
        <v>0</v>
      </c>
      <c r="Y19" s="48">
        <f t="shared" si="41"/>
        <v>0</v>
      </c>
      <c r="Z19" s="48">
        <f t="shared" si="41"/>
        <v>0</v>
      </c>
      <c r="AA19" s="48">
        <f t="shared" si="41"/>
        <v>0</v>
      </c>
      <c r="AB19" s="56">
        <f t="shared" si="41"/>
        <v>0</v>
      </c>
      <c r="AC19" s="48">
        <f t="shared" si="41"/>
        <v>0</v>
      </c>
      <c r="AD19" s="48">
        <f t="shared" si="33"/>
        <v>0</v>
      </c>
      <c r="AE19" s="48"/>
      <c r="AF19" s="48">
        <f t="shared" si="35"/>
        <v>0</v>
      </c>
      <c r="AG19" s="48"/>
      <c r="AH19" s="48"/>
      <c r="AI19" s="48"/>
      <c r="AJ19" s="48"/>
      <c r="AK19" s="48"/>
      <c r="AL19" s="48">
        <f t="shared" si="36"/>
        <v>0</v>
      </c>
      <c r="AM19" s="56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56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P19" s="29">
        <f t="shared" si="37"/>
        <v>0</v>
      </c>
      <c r="BQ19" s="29"/>
      <c r="BR19" s="29"/>
      <c r="BS19" s="29"/>
      <c r="BT19" s="48">
        <f t="shared" si="38"/>
        <v>0</v>
      </c>
      <c r="BU19" s="48"/>
      <c r="BV19" s="48"/>
      <c r="BW19" s="48"/>
      <c r="BX19" s="48">
        <f t="shared" si="39"/>
        <v>0</v>
      </c>
    </row>
    <row r="20" spans="2:76">
      <c r="B20" s="28" t="s">
        <v>23</v>
      </c>
      <c r="C20" s="49">
        <v>4.2900000000000001E-2</v>
      </c>
      <c r="D20" s="48">
        <f t="shared" si="31"/>
        <v>0</v>
      </c>
      <c r="E20" s="48">
        <f t="shared" ref="E20:AC20" si="42">D20+E10</f>
        <v>0</v>
      </c>
      <c r="F20" s="48">
        <f t="shared" si="42"/>
        <v>0</v>
      </c>
      <c r="G20" s="48">
        <f t="shared" si="42"/>
        <v>0</v>
      </c>
      <c r="H20" s="48">
        <f t="shared" si="42"/>
        <v>0</v>
      </c>
      <c r="I20" s="48">
        <f t="shared" si="42"/>
        <v>0</v>
      </c>
      <c r="J20" s="48">
        <f t="shared" si="42"/>
        <v>0</v>
      </c>
      <c r="K20" s="48">
        <f t="shared" si="42"/>
        <v>0</v>
      </c>
      <c r="L20" s="48">
        <f t="shared" si="42"/>
        <v>0</v>
      </c>
      <c r="M20" s="48">
        <f t="shared" si="42"/>
        <v>0</v>
      </c>
      <c r="N20" s="48">
        <f t="shared" si="42"/>
        <v>0</v>
      </c>
      <c r="O20" s="48">
        <f t="shared" si="42"/>
        <v>0</v>
      </c>
      <c r="P20" s="56">
        <f t="shared" si="42"/>
        <v>0</v>
      </c>
      <c r="Q20" s="48">
        <f t="shared" si="42"/>
        <v>0</v>
      </c>
      <c r="R20" s="48">
        <f t="shared" si="42"/>
        <v>0</v>
      </c>
      <c r="S20" s="48">
        <f t="shared" si="42"/>
        <v>0</v>
      </c>
      <c r="T20" s="48">
        <f t="shared" si="42"/>
        <v>0</v>
      </c>
      <c r="U20" s="48">
        <f t="shared" si="42"/>
        <v>0</v>
      </c>
      <c r="V20" s="48">
        <f t="shared" si="42"/>
        <v>0</v>
      </c>
      <c r="W20" s="48">
        <f t="shared" si="42"/>
        <v>0</v>
      </c>
      <c r="X20" s="48">
        <f t="shared" si="42"/>
        <v>0</v>
      </c>
      <c r="Y20" s="48">
        <f t="shared" si="42"/>
        <v>0</v>
      </c>
      <c r="Z20" s="48">
        <f t="shared" si="42"/>
        <v>0</v>
      </c>
      <c r="AA20" s="48">
        <f t="shared" si="42"/>
        <v>0</v>
      </c>
      <c r="AB20" s="56">
        <f t="shared" si="42"/>
        <v>0</v>
      </c>
      <c r="AC20" s="48">
        <f t="shared" si="42"/>
        <v>0</v>
      </c>
      <c r="AD20" s="48">
        <f t="shared" si="33"/>
        <v>-1263479</v>
      </c>
      <c r="AE20" s="48"/>
      <c r="AF20" s="48">
        <f t="shared" si="35"/>
        <v>-3512086</v>
      </c>
      <c r="AG20" s="48"/>
      <c r="AH20" s="48"/>
      <c r="AI20" s="48"/>
      <c r="AJ20" s="48"/>
      <c r="AK20" s="48"/>
      <c r="AL20" s="48">
        <f t="shared" si="36"/>
        <v>-4953723</v>
      </c>
      <c r="AM20" s="56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56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P20" s="29">
        <f t="shared" si="37"/>
        <v>-1263479</v>
      </c>
      <c r="BQ20" s="29"/>
      <c r="BR20" s="29"/>
      <c r="BS20" s="29"/>
      <c r="BT20" s="48">
        <f t="shared" si="38"/>
        <v>-2387782.5</v>
      </c>
      <c r="BU20" s="48"/>
      <c r="BV20" s="48"/>
      <c r="BW20" s="48"/>
      <c r="BX20" s="48">
        <f t="shared" si="39"/>
        <v>-4232904.5</v>
      </c>
    </row>
    <row r="21" spans="2:76">
      <c r="B21" s="28" t="s">
        <v>24</v>
      </c>
      <c r="C21" s="100">
        <v>0.2</v>
      </c>
      <c r="D21" s="48">
        <f t="shared" si="31"/>
        <v>0</v>
      </c>
      <c r="E21" s="48">
        <f t="shared" ref="E21:AC21" si="43">D21+E11</f>
        <v>0</v>
      </c>
      <c r="F21" s="48">
        <f t="shared" si="43"/>
        <v>0</v>
      </c>
      <c r="G21" s="48">
        <f t="shared" si="43"/>
        <v>0</v>
      </c>
      <c r="H21" s="48">
        <f t="shared" si="43"/>
        <v>0</v>
      </c>
      <c r="I21" s="48">
        <f t="shared" si="43"/>
        <v>0</v>
      </c>
      <c r="J21" s="48">
        <f t="shared" si="43"/>
        <v>0</v>
      </c>
      <c r="K21" s="48">
        <f t="shared" si="43"/>
        <v>0</v>
      </c>
      <c r="L21" s="48">
        <f t="shared" si="43"/>
        <v>0</v>
      </c>
      <c r="M21" s="48">
        <f t="shared" si="43"/>
        <v>0</v>
      </c>
      <c r="N21" s="48">
        <f t="shared" si="43"/>
        <v>0</v>
      </c>
      <c r="O21" s="48">
        <f t="shared" si="43"/>
        <v>0</v>
      </c>
      <c r="P21" s="56">
        <f t="shared" si="43"/>
        <v>0</v>
      </c>
      <c r="Q21" s="48">
        <f t="shared" si="43"/>
        <v>0</v>
      </c>
      <c r="R21" s="48">
        <f t="shared" si="43"/>
        <v>0</v>
      </c>
      <c r="S21" s="48">
        <f t="shared" si="43"/>
        <v>0</v>
      </c>
      <c r="T21" s="48">
        <f t="shared" si="43"/>
        <v>0</v>
      </c>
      <c r="U21" s="48">
        <f t="shared" si="43"/>
        <v>0</v>
      </c>
      <c r="V21" s="48">
        <f t="shared" si="43"/>
        <v>0</v>
      </c>
      <c r="W21" s="48">
        <f t="shared" si="43"/>
        <v>0</v>
      </c>
      <c r="X21" s="48">
        <f t="shared" si="43"/>
        <v>0</v>
      </c>
      <c r="Y21" s="48">
        <f t="shared" si="43"/>
        <v>0</v>
      </c>
      <c r="Z21" s="48">
        <f t="shared" si="43"/>
        <v>0</v>
      </c>
      <c r="AA21" s="48">
        <f t="shared" si="43"/>
        <v>0</v>
      </c>
      <c r="AB21" s="56">
        <f t="shared" si="43"/>
        <v>0</v>
      </c>
      <c r="AC21" s="48">
        <f t="shared" si="43"/>
        <v>0</v>
      </c>
      <c r="AD21" s="48">
        <f t="shared" si="33"/>
        <v>-157702</v>
      </c>
      <c r="AE21" s="48"/>
      <c r="AF21" s="48">
        <f t="shared" si="35"/>
        <v>-338045</v>
      </c>
      <c r="AG21" s="48"/>
      <c r="AH21" s="48"/>
      <c r="AI21" s="48"/>
      <c r="AJ21" s="48"/>
      <c r="AK21" s="48"/>
      <c r="AL21" s="48">
        <f t="shared" si="36"/>
        <v>-463077</v>
      </c>
      <c r="AM21" s="56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56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P21" s="29">
        <f t="shared" si="37"/>
        <v>-157702</v>
      </c>
      <c r="BQ21" s="29"/>
      <c r="BR21" s="29"/>
      <c r="BS21" s="29"/>
      <c r="BT21" s="48">
        <f t="shared" si="38"/>
        <v>-247873.5</v>
      </c>
      <c r="BU21" s="48"/>
      <c r="BV21" s="48"/>
      <c r="BW21" s="48"/>
      <c r="BX21" s="48">
        <f t="shared" si="39"/>
        <v>-400561</v>
      </c>
    </row>
    <row r="22" spans="2:76">
      <c r="B22" s="28" t="s">
        <v>25</v>
      </c>
      <c r="C22" s="100">
        <v>0.2</v>
      </c>
      <c r="D22" s="48">
        <f t="shared" si="31"/>
        <v>0</v>
      </c>
      <c r="E22" s="48">
        <f t="shared" ref="E22:AC22" si="44">D22+E12</f>
        <v>0</v>
      </c>
      <c r="F22" s="48">
        <f t="shared" si="44"/>
        <v>0</v>
      </c>
      <c r="G22" s="48">
        <f t="shared" si="44"/>
        <v>0</v>
      </c>
      <c r="H22" s="48">
        <f t="shared" si="44"/>
        <v>0</v>
      </c>
      <c r="I22" s="48">
        <f t="shared" si="44"/>
        <v>0</v>
      </c>
      <c r="J22" s="48">
        <f t="shared" si="44"/>
        <v>0</v>
      </c>
      <c r="K22" s="48">
        <f t="shared" si="44"/>
        <v>0</v>
      </c>
      <c r="L22" s="48">
        <f t="shared" si="44"/>
        <v>0</v>
      </c>
      <c r="M22" s="48">
        <f t="shared" si="44"/>
        <v>0</v>
      </c>
      <c r="N22" s="48">
        <f t="shared" si="44"/>
        <v>0</v>
      </c>
      <c r="O22" s="48">
        <f t="shared" si="44"/>
        <v>0</v>
      </c>
      <c r="P22" s="56">
        <f t="shared" si="44"/>
        <v>0</v>
      </c>
      <c r="Q22" s="48">
        <f t="shared" si="44"/>
        <v>0</v>
      </c>
      <c r="R22" s="48">
        <f t="shared" si="44"/>
        <v>0</v>
      </c>
      <c r="S22" s="48">
        <f t="shared" si="44"/>
        <v>0</v>
      </c>
      <c r="T22" s="48">
        <f t="shared" si="44"/>
        <v>0</v>
      </c>
      <c r="U22" s="48">
        <f t="shared" si="44"/>
        <v>0</v>
      </c>
      <c r="V22" s="48">
        <f t="shared" si="44"/>
        <v>0</v>
      </c>
      <c r="W22" s="48">
        <f t="shared" si="44"/>
        <v>0</v>
      </c>
      <c r="X22" s="48">
        <f t="shared" si="44"/>
        <v>0</v>
      </c>
      <c r="Y22" s="48">
        <f t="shared" si="44"/>
        <v>0</v>
      </c>
      <c r="Z22" s="48">
        <f t="shared" si="44"/>
        <v>0</v>
      </c>
      <c r="AA22" s="48">
        <f t="shared" si="44"/>
        <v>0</v>
      </c>
      <c r="AB22" s="56">
        <f t="shared" si="44"/>
        <v>0</v>
      </c>
      <c r="AC22" s="48">
        <f t="shared" si="44"/>
        <v>0</v>
      </c>
      <c r="AD22" s="48">
        <f t="shared" si="33"/>
        <v>-7381162</v>
      </c>
      <c r="AE22" s="48"/>
      <c r="AF22" s="48">
        <f>AD22+AF12</f>
        <v>-19836874</v>
      </c>
      <c r="AG22" s="48"/>
      <c r="AH22" s="48"/>
      <c r="AI22" s="48"/>
      <c r="AJ22" s="48"/>
      <c r="AK22" s="48"/>
      <c r="AL22" s="48">
        <f>AF22+AL12</f>
        <v>-36751702</v>
      </c>
      <c r="AM22" s="56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56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P22" s="29">
        <f t="shared" si="37"/>
        <v>-7381162</v>
      </c>
      <c r="BQ22" s="29"/>
      <c r="BR22" s="29"/>
      <c r="BS22" s="29"/>
      <c r="BT22" s="48">
        <f t="shared" si="38"/>
        <v>-13609018</v>
      </c>
      <c r="BU22" s="48"/>
      <c r="BV22" s="48"/>
      <c r="BW22" s="48"/>
      <c r="BX22" s="48">
        <f t="shared" si="39"/>
        <v>-28294288</v>
      </c>
    </row>
    <row r="23" spans="2:76" ht="15" customHeight="1">
      <c r="D23" s="58">
        <f>SUM(D16:D22)</f>
        <v>0</v>
      </c>
      <c r="E23" s="58">
        <f>SUM(E16:E22)</f>
        <v>0</v>
      </c>
      <c r="F23" s="58">
        <f t="shared" ref="F23:X23" si="45">SUM(F16:F22)</f>
        <v>0</v>
      </c>
      <c r="G23" s="58">
        <f t="shared" si="45"/>
        <v>0</v>
      </c>
      <c r="H23" s="58">
        <f t="shared" si="45"/>
        <v>0</v>
      </c>
      <c r="I23" s="58">
        <f t="shared" si="45"/>
        <v>0</v>
      </c>
      <c r="J23" s="58">
        <f t="shared" si="45"/>
        <v>0</v>
      </c>
      <c r="K23" s="58">
        <f t="shared" si="45"/>
        <v>0</v>
      </c>
      <c r="L23" s="58">
        <f t="shared" si="45"/>
        <v>0</v>
      </c>
      <c r="M23" s="58">
        <f t="shared" si="45"/>
        <v>0</v>
      </c>
      <c r="N23" s="58">
        <f t="shared" si="45"/>
        <v>0</v>
      </c>
      <c r="O23" s="58">
        <f t="shared" si="45"/>
        <v>0</v>
      </c>
      <c r="P23" s="59">
        <f t="shared" si="45"/>
        <v>0</v>
      </c>
      <c r="Q23" s="58">
        <f t="shared" si="45"/>
        <v>0</v>
      </c>
      <c r="R23" s="58">
        <f t="shared" si="45"/>
        <v>0</v>
      </c>
      <c r="S23" s="58">
        <f t="shared" si="45"/>
        <v>0</v>
      </c>
      <c r="T23" s="58">
        <f t="shared" si="45"/>
        <v>0</v>
      </c>
      <c r="U23" s="58">
        <f t="shared" si="45"/>
        <v>0</v>
      </c>
      <c r="V23" s="58">
        <f t="shared" si="45"/>
        <v>0</v>
      </c>
      <c r="W23" s="58">
        <f t="shared" si="45"/>
        <v>0</v>
      </c>
      <c r="X23" s="58">
        <f t="shared" si="45"/>
        <v>0</v>
      </c>
      <c r="Y23" s="58">
        <f t="shared" ref="Y23" si="46">SUM(Y16:Y22)</f>
        <v>0</v>
      </c>
      <c r="Z23" s="58">
        <f t="shared" ref="Z23" si="47">SUM(Z16:Z22)</f>
        <v>0</v>
      </c>
      <c r="AA23" s="58">
        <f t="shared" ref="AA23" si="48">SUM(AA16:AA22)</f>
        <v>0</v>
      </c>
      <c r="AB23" s="59">
        <f t="shared" ref="AB23" si="49">SUM(AB16:AB22)</f>
        <v>0</v>
      </c>
      <c r="AC23" s="58">
        <f t="shared" ref="AC23" si="50">SUM(AC16:AC22)</f>
        <v>0</v>
      </c>
      <c r="AD23" s="58">
        <f t="shared" ref="AD23" si="51">SUM(AD16:AD22)</f>
        <v>-14133413</v>
      </c>
      <c r="AE23" s="58"/>
      <c r="AF23" s="58">
        <f t="shared" ref="AF23" si="52">SUM(AF16:AF22)</f>
        <v>-75052344</v>
      </c>
      <c r="AG23" s="58"/>
      <c r="AH23" s="58"/>
      <c r="AI23" s="58"/>
      <c r="AJ23" s="58"/>
      <c r="AK23" s="58"/>
      <c r="AL23" s="58">
        <f t="shared" ref="AL23" si="53">SUM(AL16:AL22)</f>
        <v>-129178938</v>
      </c>
      <c r="AM23" s="59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9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P23" s="58">
        <f t="shared" ref="BP23:BX23" si="54">SUM(BP16:BP22)</f>
        <v>-14133413</v>
      </c>
      <c r="BQ23" s="58"/>
      <c r="BR23" s="58"/>
      <c r="BS23" s="58"/>
      <c r="BT23" s="58">
        <f t="shared" si="54"/>
        <v>-44592878.5</v>
      </c>
      <c r="BU23" s="58"/>
      <c r="BV23" s="58"/>
      <c r="BW23" s="58"/>
      <c r="BX23" s="58">
        <f t="shared" si="54"/>
        <v>-102115641</v>
      </c>
    </row>
    <row r="24" spans="2:76" ht="15" customHeight="1"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56"/>
      <c r="Q24" s="48"/>
      <c r="R24" s="48"/>
      <c r="S24" s="48"/>
      <c r="T24" s="48"/>
      <c r="U24" s="48"/>
      <c r="V24" s="48"/>
      <c r="W24" s="48"/>
      <c r="X24" s="48"/>
      <c r="Y24" s="48"/>
      <c r="BT24" s="48"/>
      <c r="BU24" s="48"/>
      <c r="BV24" s="48"/>
      <c r="BW24" s="48"/>
      <c r="BX24" s="48"/>
    </row>
    <row r="25" spans="2:76" s="52" customFormat="1">
      <c r="B25" s="103" t="s">
        <v>76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  <c r="Q25" s="60"/>
      <c r="R25" s="60"/>
      <c r="S25" s="60"/>
      <c r="T25" s="60"/>
      <c r="U25" s="60"/>
      <c r="V25" s="60"/>
      <c r="W25" s="60"/>
      <c r="X25" s="60"/>
      <c r="Y25" s="60"/>
      <c r="AB25" s="55"/>
      <c r="AM25" s="55"/>
      <c r="AY25" s="55"/>
      <c r="BK25" s="55"/>
      <c r="BT25" s="60"/>
      <c r="BU25" s="60"/>
      <c r="BV25" s="60"/>
      <c r="BW25" s="60"/>
      <c r="BX25" s="60"/>
    </row>
    <row r="26" spans="2:76">
      <c r="B26" s="28" t="s">
        <v>19</v>
      </c>
      <c r="D26" s="48">
        <f t="shared" ref="D26:D32" si="55">0.5*D6*C6/12</f>
        <v>0</v>
      </c>
      <c r="E26" s="48">
        <f t="shared" ref="E26:AC26" si="56">($C16/12*D16)+(0.5*E6*$C6/12)</f>
        <v>0</v>
      </c>
      <c r="F26" s="48">
        <f t="shared" si="56"/>
        <v>0</v>
      </c>
      <c r="G26" s="48">
        <f t="shared" si="56"/>
        <v>0</v>
      </c>
      <c r="H26" s="48">
        <f t="shared" si="56"/>
        <v>0</v>
      </c>
      <c r="I26" s="48">
        <f t="shared" si="56"/>
        <v>0</v>
      </c>
      <c r="J26" s="48">
        <f t="shared" si="56"/>
        <v>0</v>
      </c>
      <c r="K26" s="48">
        <f t="shared" si="56"/>
        <v>0</v>
      </c>
      <c r="L26" s="48">
        <f t="shared" si="56"/>
        <v>0</v>
      </c>
      <c r="M26" s="48">
        <f t="shared" si="56"/>
        <v>0</v>
      </c>
      <c r="N26" s="48">
        <f t="shared" si="56"/>
        <v>0</v>
      </c>
      <c r="O26" s="48">
        <f t="shared" si="56"/>
        <v>0</v>
      </c>
      <c r="P26" s="56">
        <f t="shared" si="56"/>
        <v>0</v>
      </c>
      <c r="Q26" s="48">
        <f t="shared" si="56"/>
        <v>0</v>
      </c>
      <c r="R26" s="48">
        <f t="shared" si="56"/>
        <v>0</v>
      </c>
      <c r="S26" s="48">
        <f t="shared" si="56"/>
        <v>0</v>
      </c>
      <c r="T26" s="48">
        <f t="shared" si="56"/>
        <v>0</v>
      </c>
      <c r="U26" s="48">
        <f t="shared" si="56"/>
        <v>0</v>
      </c>
      <c r="V26" s="48">
        <f t="shared" si="56"/>
        <v>0</v>
      </c>
      <c r="W26" s="48">
        <f t="shared" si="56"/>
        <v>0</v>
      </c>
      <c r="X26" s="48">
        <f t="shared" si="56"/>
        <v>0</v>
      </c>
      <c r="Y26" s="48">
        <f t="shared" si="56"/>
        <v>0</v>
      </c>
      <c r="Z26" s="48">
        <f t="shared" si="56"/>
        <v>0</v>
      </c>
      <c r="AA26" s="48">
        <f>($C16/12*Z16)+(0.5*AA6*$C6/12)</f>
        <v>0</v>
      </c>
      <c r="AB26" s="56">
        <f t="shared" si="56"/>
        <v>0</v>
      </c>
      <c r="AC26" s="48">
        <f t="shared" si="56"/>
        <v>0</v>
      </c>
      <c r="AD26" s="48">
        <f>(0.5*AD6*$C6)</f>
        <v>-62791.401399999995</v>
      </c>
      <c r="AE26" s="48"/>
      <c r="AF26" s="48">
        <f>($C16*AD16)+(0.5*AF6*$C6)</f>
        <v>-624236.28469999996</v>
      </c>
      <c r="AG26" s="48"/>
      <c r="AH26" s="48"/>
      <c r="AI26" s="48"/>
      <c r="AJ26" s="48"/>
      <c r="AK26" s="48"/>
      <c r="AL26" s="48">
        <f>($C16*AF16)+(0.5*AL6*$C6)</f>
        <v>-1543386.0112999999</v>
      </c>
      <c r="AM26" s="56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56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P26" s="29"/>
      <c r="BQ26" s="29"/>
      <c r="BR26" s="29"/>
      <c r="BS26" s="29"/>
      <c r="BT26" s="48"/>
      <c r="BU26" s="48"/>
      <c r="BV26" s="48"/>
      <c r="BW26" s="48"/>
      <c r="BX26" s="48"/>
    </row>
    <row r="27" spans="2:76">
      <c r="B27" s="28" t="s">
        <v>20</v>
      </c>
      <c r="D27" s="48">
        <f>0.5*D7*C7/12</f>
        <v>0</v>
      </c>
      <c r="E27" s="48">
        <f t="shared" ref="E27:Z27" si="57">($C17/12*D17)+(0.5*E7*$C7/12)</f>
        <v>0</v>
      </c>
      <c r="F27" s="48">
        <f t="shared" si="57"/>
        <v>0</v>
      </c>
      <c r="G27" s="48">
        <f t="shared" si="57"/>
        <v>0</v>
      </c>
      <c r="H27" s="48">
        <f t="shared" si="57"/>
        <v>0</v>
      </c>
      <c r="I27" s="48">
        <f t="shared" si="57"/>
        <v>0</v>
      </c>
      <c r="J27" s="48">
        <f t="shared" si="57"/>
        <v>0</v>
      </c>
      <c r="K27" s="48">
        <f t="shared" si="57"/>
        <v>0</v>
      </c>
      <c r="L27" s="48">
        <f t="shared" si="57"/>
        <v>0</v>
      </c>
      <c r="M27" s="48">
        <f t="shared" si="57"/>
        <v>0</v>
      </c>
      <c r="N27" s="48">
        <f t="shared" si="57"/>
        <v>0</v>
      </c>
      <c r="O27" s="48">
        <f t="shared" si="57"/>
        <v>0</v>
      </c>
      <c r="P27" s="56">
        <f t="shared" si="57"/>
        <v>0</v>
      </c>
      <c r="Q27" s="48">
        <f t="shared" si="57"/>
        <v>0</v>
      </c>
      <c r="R27" s="48">
        <f t="shared" si="57"/>
        <v>0</v>
      </c>
      <c r="S27" s="48">
        <f t="shared" si="57"/>
        <v>0</v>
      </c>
      <c r="T27" s="48">
        <f t="shared" si="57"/>
        <v>0</v>
      </c>
      <c r="U27" s="48">
        <f t="shared" si="57"/>
        <v>0</v>
      </c>
      <c r="V27" s="48">
        <f t="shared" si="57"/>
        <v>0</v>
      </c>
      <c r="W27" s="48">
        <f t="shared" si="57"/>
        <v>0</v>
      </c>
      <c r="X27" s="48">
        <f t="shared" si="57"/>
        <v>0</v>
      </c>
      <c r="Y27" s="48">
        <f t="shared" si="57"/>
        <v>0</v>
      </c>
      <c r="Z27" s="48">
        <f t="shared" si="57"/>
        <v>0</v>
      </c>
      <c r="AA27" s="48">
        <f>($C17/12*Z17)+(0.5*AA7*$C7/12)</f>
        <v>0</v>
      </c>
      <c r="AB27" s="56">
        <f>($C17/12*AA17)+(0.5*AB7*$C7/12)</f>
        <v>0</v>
      </c>
      <c r="AC27" s="48">
        <f>($C17/12*AB17)+(0.5*AC7*$C7/12)</f>
        <v>0</v>
      </c>
      <c r="AD27" s="48">
        <f t="shared" ref="AD27:AD32" si="58">(0.5*AD7*$C7)</f>
        <v>-6526.0583999999999</v>
      </c>
      <c r="AE27" s="48"/>
      <c r="AF27" s="48">
        <f t="shared" ref="AF27:AF31" si="59">($C17*AD17)+(0.5*AF7*$C7)</f>
        <v>-104446.44499999999</v>
      </c>
      <c r="AG27" s="48"/>
      <c r="AH27" s="48"/>
      <c r="AI27" s="48"/>
      <c r="AJ27" s="48"/>
      <c r="AK27" s="48"/>
      <c r="AL27" s="48">
        <f t="shared" ref="AL27:AL31" si="60">($C17*AF17)+(0.5*AL7*$C7)</f>
        <v>-238949.33979999999</v>
      </c>
      <c r="AM27" s="56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56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P27" s="29"/>
      <c r="BQ27" s="29"/>
      <c r="BR27" s="29"/>
      <c r="BS27" s="29"/>
      <c r="BT27" s="48"/>
      <c r="BU27" s="48"/>
      <c r="BV27" s="48"/>
      <c r="BW27" s="48"/>
      <c r="BX27" s="48"/>
    </row>
    <row r="28" spans="2:76">
      <c r="B28" s="28" t="s">
        <v>21</v>
      </c>
      <c r="D28" s="48">
        <f>0.5*D8*C8/12</f>
        <v>0</v>
      </c>
      <c r="E28" s="48">
        <f t="shared" ref="E28:Z28" si="61">($C18/12*D18)+(0.5*E8*$C8/12)</f>
        <v>0</v>
      </c>
      <c r="F28" s="48">
        <f t="shared" si="61"/>
        <v>0</v>
      </c>
      <c r="G28" s="48">
        <f t="shared" si="61"/>
        <v>0</v>
      </c>
      <c r="H28" s="48">
        <f t="shared" si="61"/>
        <v>0</v>
      </c>
      <c r="I28" s="48">
        <f t="shared" si="61"/>
        <v>0</v>
      </c>
      <c r="J28" s="48">
        <f t="shared" si="61"/>
        <v>0</v>
      </c>
      <c r="K28" s="48">
        <f t="shared" si="61"/>
        <v>0</v>
      </c>
      <c r="L28" s="48">
        <f t="shared" si="61"/>
        <v>0</v>
      </c>
      <c r="M28" s="48">
        <f t="shared" si="61"/>
        <v>0</v>
      </c>
      <c r="N28" s="48">
        <f t="shared" si="61"/>
        <v>0</v>
      </c>
      <c r="O28" s="48">
        <f t="shared" si="61"/>
        <v>0</v>
      </c>
      <c r="P28" s="56">
        <f t="shared" si="61"/>
        <v>0</v>
      </c>
      <c r="Q28" s="48">
        <f t="shared" si="61"/>
        <v>0</v>
      </c>
      <c r="R28" s="48">
        <f t="shared" si="61"/>
        <v>0</v>
      </c>
      <c r="S28" s="48">
        <f t="shared" si="61"/>
        <v>0</v>
      </c>
      <c r="T28" s="48">
        <f t="shared" si="61"/>
        <v>0</v>
      </c>
      <c r="U28" s="48">
        <f t="shared" si="61"/>
        <v>0</v>
      </c>
      <c r="V28" s="48">
        <f t="shared" si="61"/>
        <v>0</v>
      </c>
      <c r="W28" s="48">
        <f t="shared" si="61"/>
        <v>0</v>
      </c>
      <c r="X28" s="48">
        <f t="shared" si="61"/>
        <v>0</v>
      </c>
      <c r="Y28" s="48">
        <f t="shared" si="61"/>
        <v>0</v>
      </c>
      <c r="Z28" s="48">
        <f t="shared" si="61"/>
        <v>0</v>
      </c>
      <c r="AA28" s="48">
        <f>($C18/12*Z18)+(0.5*AA8*$C8/12)</f>
        <v>0</v>
      </c>
      <c r="AB28" s="56">
        <f>($C18/12*AA18)+(0.5*AB8*$C8/12)</f>
        <v>0</v>
      </c>
      <c r="AC28" s="48">
        <f>($C18/12*AB18)+(0.5*AC8*$C8/12)</f>
        <v>0</v>
      </c>
      <c r="AD28" s="48">
        <f t="shared" si="58"/>
        <v>0</v>
      </c>
      <c r="AE28" s="48"/>
      <c r="AF28" s="48">
        <f t="shared" si="59"/>
        <v>0</v>
      </c>
      <c r="AG28" s="48"/>
      <c r="AH28" s="48"/>
      <c r="AI28" s="48"/>
      <c r="AJ28" s="48"/>
      <c r="AK28" s="48"/>
      <c r="AL28" s="48">
        <f t="shared" si="60"/>
        <v>0</v>
      </c>
      <c r="AM28" s="56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56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P28" s="29"/>
      <c r="BQ28" s="29"/>
      <c r="BR28" s="29"/>
      <c r="BS28" s="29"/>
      <c r="BT28" s="48"/>
      <c r="BU28" s="48"/>
      <c r="BV28" s="48"/>
      <c r="BW28" s="48"/>
      <c r="BX28" s="48"/>
    </row>
    <row r="29" spans="2:76">
      <c r="B29" s="28" t="s">
        <v>22</v>
      </c>
      <c r="D29" s="48">
        <f t="shared" si="55"/>
        <v>0</v>
      </c>
      <c r="E29" s="48">
        <f t="shared" ref="E29:AC29" si="62">($C19/12*D19)+(0.5*E9*$C9/12)</f>
        <v>0</v>
      </c>
      <c r="F29" s="48">
        <f t="shared" si="62"/>
        <v>0</v>
      </c>
      <c r="G29" s="48">
        <f t="shared" si="62"/>
        <v>0</v>
      </c>
      <c r="H29" s="48">
        <f t="shared" si="62"/>
        <v>0</v>
      </c>
      <c r="I29" s="48">
        <f t="shared" si="62"/>
        <v>0</v>
      </c>
      <c r="J29" s="48">
        <f t="shared" si="62"/>
        <v>0</v>
      </c>
      <c r="K29" s="48">
        <f t="shared" si="62"/>
        <v>0</v>
      </c>
      <c r="L29" s="48">
        <f t="shared" si="62"/>
        <v>0</v>
      </c>
      <c r="M29" s="48">
        <f t="shared" si="62"/>
        <v>0</v>
      </c>
      <c r="N29" s="48">
        <f t="shared" si="62"/>
        <v>0</v>
      </c>
      <c r="O29" s="48">
        <f t="shared" si="62"/>
        <v>0</v>
      </c>
      <c r="P29" s="56">
        <f t="shared" si="62"/>
        <v>0</v>
      </c>
      <c r="Q29" s="48">
        <f t="shared" si="62"/>
        <v>0</v>
      </c>
      <c r="R29" s="48">
        <f t="shared" si="62"/>
        <v>0</v>
      </c>
      <c r="S29" s="48">
        <f t="shared" si="62"/>
        <v>0</v>
      </c>
      <c r="T29" s="48">
        <f t="shared" si="62"/>
        <v>0</v>
      </c>
      <c r="U29" s="48">
        <f t="shared" si="62"/>
        <v>0</v>
      </c>
      <c r="V29" s="48">
        <f t="shared" si="62"/>
        <v>0</v>
      </c>
      <c r="W29" s="48">
        <f t="shared" si="62"/>
        <v>0</v>
      </c>
      <c r="X29" s="48">
        <f t="shared" si="62"/>
        <v>0</v>
      </c>
      <c r="Y29" s="48">
        <f t="shared" si="62"/>
        <v>0</v>
      </c>
      <c r="Z29" s="48">
        <f t="shared" si="62"/>
        <v>0</v>
      </c>
      <c r="AA29" s="48">
        <f t="shared" si="62"/>
        <v>0</v>
      </c>
      <c r="AB29" s="56">
        <f t="shared" si="62"/>
        <v>0</v>
      </c>
      <c r="AC29" s="48">
        <f t="shared" si="62"/>
        <v>0</v>
      </c>
      <c r="AD29" s="48">
        <f t="shared" si="58"/>
        <v>0</v>
      </c>
      <c r="AE29" s="48"/>
      <c r="AF29" s="48">
        <f t="shared" si="59"/>
        <v>0</v>
      </c>
      <c r="AG29" s="48"/>
      <c r="AH29" s="48"/>
      <c r="AI29" s="48"/>
      <c r="AJ29" s="48"/>
      <c r="AK29" s="48"/>
      <c r="AL29" s="48">
        <f t="shared" si="60"/>
        <v>0</v>
      </c>
      <c r="AM29" s="56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56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P29" s="29"/>
      <c r="BQ29" s="29"/>
      <c r="BR29" s="29"/>
      <c r="BS29" s="29"/>
      <c r="BT29" s="48"/>
      <c r="BU29" s="48"/>
      <c r="BV29" s="48"/>
      <c r="BW29" s="48"/>
      <c r="BX29" s="48"/>
    </row>
    <row r="30" spans="2:76">
      <c r="B30" s="28" t="s">
        <v>23</v>
      </c>
      <c r="D30" s="48">
        <f t="shared" si="55"/>
        <v>0</v>
      </c>
      <c r="E30" s="48">
        <f t="shared" ref="E30:AC30" si="63">($C20/12*D20)+(0.5*E10*$C10/12)</f>
        <v>0</v>
      </c>
      <c r="F30" s="48">
        <f t="shared" si="63"/>
        <v>0</v>
      </c>
      <c r="G30" s="48">
        <f t="shared" si="63"/>
        <v>0</v>
      </c>
      <c r="H30" s="48">
        <f t="shared" si="63"/>
        <v>0</v>
      </c>
      <c r="I30" s="48">
        <f t="shared" si="63"/>
        <v>0</v>
      </c>
      <c r="J30" s="48">
        <f t="shared" si="63"/>
        <v>0</v>
      </c>
      <c r="K30" s="48">
        <f t="shared" si="63"/>
        <v>0</v>
      </c>
      <c r="L30" s="48">
        <f t="shared" si="63"/>
        <v>0</v>
      </c>
      <c r="M30" s="48">
        <f t="shared" si="63"/>
        <v>0</v>
      </c>
      <c r="N30" s="48">
        <f t="shared" si="63"/>
        <v>0</v>
      </c>
      <c r="O30" s="48">
        <f t="shared" si="63"/>
        <v>0</v>
      </c>
      <c r="P30" s="56">
        <f t="shared" si="63"/>
        <v>0</v>
      </c>
      <c r="Q30" s="48">
        <f t="shared" si="63"/>
        <v>0</v>
      </c>
      <c r="R30" s="48">
        <f t="shared" si="63"/>
        <v>0</v>
      </c>
      <c r="S30" s="48">
        <f t="shared" si="63"/>
        <v>0</v>
      </c>
      <c r="T30" s="48">
        <f t="shared" si="63"/>
        <v>0</v>
      </c>
      <c r="U30" s="48">
        <f t="shared" si="63"/>
        <v>0</v>
      </c>
      <c r="V30" s="48">
        <f t="shared" si="63"/>
        <v>0</v>
      </c>
      <c r="W30" s="48">
        <f t="shared" si="63"/>
        <v>0</v>
      </c>
      <c r="X30" s="48">
        <f t="shared" si="63"/>
        <v>0</v>
      </c>
      <c r="Y30" s="48">
        <f t="shared" si="63"/>
        <v>0</v>
      </c>
      <c r="Z30" s="48">
        <f t="shared" si="63"/>
        <v>0</v>
      </c>
      <c r="AA30" s="48">
        <f t="shared" si="63"/>
        <v>0</v>
      </c>
      <c r="AB30" s="56">
        <f t="shared" si="63"/>
        <v>0</v>
      </c>
      <c r="AC30" s="48">
        <f t="shared" si="63"/>
        <v>0</v>
      </c>
      <c r="AD30" s="48">
        <f t="shared" si="58"/>
        <v>-27101.62455</v>
      </c>
      <c r="AE30" s="48"/>
      <c r="AF30" s="48">
        <f t="shared" si="59"/>
        <v>-102435.86925</v>
      </c>
      <c r="AG30" s="48"/>
      <c r="AH30" s="48"/>
      <c r="AI30" s="48"/>
      <c r="AJ30" s="48"/>
      <c r="AK30" s="48"/>
      <c r="AL30" s="48">
        <f t="shared" si="60"/>
        <v>-181591.60304999998</v>
      </c>
      <c r="AM30" s="56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56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P30" s="29"/>
      <c r="BQ30" s="29"/>
      <c r="BR30" s="29"/>
      <c r="BS30" s="29"/>
      <c r="BT30" s="48"/>
      <c r="BU30" s="48"/>
      <c r="BV30" s="48"/>
      <c r="BW30" s="48"/>
      <c r="BX30" s="48"/>
    </row>
    <row r="31" spans="2:76">
      <c r="B31" s="28" t="s">
        <v>24</v>
      </c>
      <c r="D31" s="48">
        <f t="shared" si="55"/>
        <v>0</v>
      </c>
      <c r="E31" s="48">
        <f t="shared" ref="E31:AC31" si="64">($C21/12*D21)+(0.5*E11*$C11/12)</f>
        <v>0</v>
      </c>
      <c r="F31" s="48">
        <f t="shared" si="64"/>
        <v>0</v>
      </c>
      <c r="G31" s="48">
        <f t="shared" si="64"/>
        <v>0</v>
      </c>
      <c r="H31" s="48">
        <f t="shared" si="64"/>
        <v>0</v>
      </c>
      <c r="I31" s="48">
        <f t="shared" si="64"/>
        <v>0</v>
      </c>
      <c r="J31" s="48">
        <f t="shared" si="64"/>
        <v>0</v>
      </c>
      <c r="K31" s="48">
        <f t="shared" si="64"/>
        <v>0</v>
      </c>
      <c r="L31" s="48">
        <f t="shared" si="64"/>
        <v>0</v>
      </c>
      <c r="M31" s="48">
        <f t="shared" si="64"/>
        <v>0</v>
      </c>
      <c r="N31" s="48">
        <f t="shared" si="64"/>
        <v>0</v>
      </c>
      <c r="O31" s="48">
        <f t="shared" si="64"/>
        <v>0</v>
      </c>
      <c r="P31" s="56">
        <f t="shared" si="64"/>
        <v>0</v>
      </c>
      <c r="Q31" s="48">
        <f t="shared" si="64"/>
        <v>0</v>
      </c>
      <c r="R31" s="48">
        <f t="shared" si="64"/>
        <v>0</v>
      </c>
      <c r="S31" s="48">
        <f t="shared" si="64"/>
        <v>0</v>
      </c>
      <c r="T31" s="48">
        <f t="shared" si="64"/>
        <v>0</v>
      </c>
      <c r="U31" s="48">
        <f t="shared" si="64"/>
        <v>0</v>
      </c>
      <c r="V31" s="48">
        <f t="shared" si="64"/>
        <v>0</v>
      </c>
      <c r="W31" s="48">
        <f t="shared" si="64"/>
        <v>0</v>
      </c>
      <c r="X31" s="48">
        <f t="shared" si="64"/>
        <v>0</v>
      </c>
      <c r="Y31" s="48">
        <f t="shared" si="64"/>
        <v>0</v>
      </c>
      <c r="Z31" s="48">
        <f t="shared" si="64"/>
        <v>0</v>
      </c>
      <c r="AA31" s="48">
        <f t="shared" si="64"/>
        <v>0</v>
      </c>
      <c r="AB31" s="56">
        <f t="shared" si="64"/>
        <v>0</v>
      </c>
      <c r="AC31" s="48">
        <f t="shared" si="64"/>
        <v>0</v>
      </c>
      <c r="AD31" s="48">
        <f t="shared" si="58"/>
        <v>-15770.2</v>
      </c>
      <c r="AE31" s="48"/>
      <c r="AF31" s="48">
        <f t="shared" si="59"/>
        <v>-49574.7</v>
      </c>
      <c r="AG31" s="48"/>
      <c r="AH31" s="48"/>
      <c r="AI31" s="48"/>
      <c r="AJ31" s="48"/>
      <c r="AK31" s="48"/>
      <c r="AL31" s="48">
        <f t="shared" si="60"/>
        <v>-80112.2</v>
      </c>
      <c r="AM31" s="56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56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P31" s="29"/>
      <c r="BQ31" s="29"/>
      <c r="BR31" s="29"/>
      <c r="BS31" s="29"/>
      <c r="BT31" s="48"/>
      <c r="BU31" s="48"/>
      <c r="BV31" s="48"/>
      <c r="BW31" s="48"/>
      <c r="BX31" s="48"/>
    </row>
    <row r="32" spans="2:76">
      <c r="B32" s="28" t="s">
        <v>25</v>
      </c>
      <c r="D32" s="48">
        <f t="shared" si="55"/>
        <v>0</v>
      </c>
      <c r="E32" s="48">
        <f t="shared" ref="E32:AC32" si="65">($C22/12*D22)+(0.5*E12*$C12/12)</f>
        <v>0</v>
      </c>
      <c r="F32" s="48">
        <f t="shared" si="65"/>
        <v>0</v>
      </c>
      <c r="G32" s="48">
        <f t="shared" si="65"/>
        <v>0</v>
      </c>
      <c r="H32" s="48">
        <f t="shared" si="65"/>
        <v>0</v>
      </c>
      <c r="I32" s="48">
        <f t="shared" si="65"/>
        <v>0</v>
      </c>
      <c r="J32" s="48">
        <f t="shared" si="65"/>
        <v>0</v>
      </c>
      <c r="K32" s="48">
        <f t="shared" si="65"/>
        <v>0</v>
      </c>
      <c r="L32" s="48">
        <f t="shared" si="65"/>
        <v>0</v>
      </c>
      <c r="M32" s="48">
        <f t="shared" si="65"/>
        <v>0</v>
      </c>
      <c r="N32" s="48">
        <f t="shared" si="65"/>
        <v>0</v>
      </c>
      <c r="O32" s="48">
        <f t="shared" si="65"/>
        <v>0</v>
      </c>
      <c r="P32" s="56">
        <f t="shared" si="65"/>
        <v>0</v>
      </c>
      <c r="Q32" s="48">
        <f t="shared" si="65"/>
        <v>0</v>
      </c>
      <c r="R32" s="48">
        <f t="shared" si="65"/>
        <v>0</v>
      </c>
      <c r="S32" s="48">
        <f t="shared" si="65"/>
        <v>0</v>
      </c>
      <c r="T32" s="48">
        <f t="shared" si="65"/>
        <v>0</v>
      </c>
      <c r="U32" s="48">
        <f t="shared" si="65"/>
        <v>0</v>
      </c>
      <c r="V32" s="48">
        <f t="shared" si="65"/>
        <v>0</v>
      </c>
      <c r="W32" s="48">
        <f t="shared" si="65"/>
        <v>0</v>
      </c>
      <c r="X32" s="48">
        <f t="shared" si="65"/>
        <v>0</v>
      </c>
      <c r="Y32" s="48">
        <f t="shared" si="65"/>
        <v>0</v>
      </c>
      <c r="Z32" s="48">
        <f t="shared" si="65"/>
        <v>0</v>
      </c>
      <c r="AA32" s="48">
        <f t="shared" si="65"/>
        <v>0</v>
      </c>
      <c r="AB32" s="56">
        <f t="shared" si="65"/>
        <v>0</v>
      </c>
      <c r="AC32" s="48">
        <f t="shared" si="65"/>
        <v>0</v>
      </c>
      <c r="AD32" s="48">
        <f t="shared" si="58"/>
        <v>-738116.20000000007</v>
      </c>
      <c r="AE32" s="48"/>
      <c r="AF32" s="48">
        <f>($C22*AD22)+(0.5*AF12*$C12)</f>
        <v>-2721803.6</v>
      </c>
      <c r="AG32" s="48"/>
      <c r="AH32" s="48"/>
      <c r="AI32" s="48"/>
      <c r="AJ32" s="48"/>
      <c r="AK32" s="48"/>
      <c r="AL32" s="48">
        <f>($C22*AF22)+(0.5*AL12*$C12)</f>
        <v>-5658857.6000000006</v>
      </c>
      <c r="AM32" s="56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56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P32" s="29"/>
      <c r="BQ32" s="29"/>
      <c r="BR32" s="29"/>
      <c r="BS32" s="29"/>
      <c r="BT32" s="48"/>
      <c r="BU32" s="48"/>
      <c r="BV32" s="48"/>
      <c r="BW32" s="48"/>
      <c r="BX32" s="48"/>
    </row>
    <row r="33" spans="2:76">
      <c r="D33" s="58">
        <f>SUM(D26:D32)</f>
        <v>0</v>
      </c>
      <c r="E33" s="58">
        <f>SUM(E26:E32)</f>
        <v>0</v>
      </c>
      <c r="F33" s="58">
        <f t="shared" ref="F33" si="66">SUM(F26:F32)</f>
        <v>0</v>
      </c>
      <c r="G33" s="58">
        <f t="shared" ref="G33" si="67">SUM(G26:G32)</f>
        <v>0</v>
      </c>
      <c r="H33" s="58">
        <f t="shared" ref="H33" si="68">SUM(H26:H32)</f>
        <v>0</v>
      </c>
      <c r="I33" s="58">
        <f t="shared" ref="I33" si="69">SUM(I26:I32)</f>
        <v>0</v>
      </c>
      <c r="J33" s="58">
        <f t="shared" ref="J33" si="70">SUM(J26:J32)</f>
        <v>0</v>
      </c>
      <c r="K33" s="58">
        <f t="shared" ref="K33" si="71">SUM(K26:K32)</f>
        <v>0</v>
      </c>
      <c r="L33" s="58">
        <f t="shared" ref="L33" si="72">SUM(L26:L32)</f>
        <v>0</v>
      </c>
      <c r="M33" s="58">
        <f t="shared" ref="M33" si="73">SUM(M26:M32)</f>
        <v>0</v>
      </c>
      <c r="N33" s="58">
        <f t="shared" ref="N33" si="74">SUM(N26:N32)</f>
        <v>0</v>
      </c>
      <c r="O33" s="58">
        <f t="shared" ref="O33" si="75">SUM(O26:O32)</f>
        <v>0</v>
      </c>
      <c r="P33" s="59">
        <f t="shared" ref="P33" si="76">SUM(P26:P32)</f>
        <v>0</v>
      </c>
      <c r="Q33" s="58">
        <f t="shared" ref="Q33" si="77">SUM(Q26:Q32)</f>
        <v>0</v>
      </c>
      <c r="R33" s="58">
        <f t="shared" ref="R33" si="78">SUM(R26:R32)</f>
        <v>0</v>
      </c>
      <c r="S33" s="58">
        <f t="shared" ref="S33" si="79">SUM(S26:S32)</f>
        <v>0</v>
      </c>
      <c r="T33" s="58">
        <f t="shared" ref="T33" si="80">SUM(T26:T32)</f>
        <v>0</v>
      </c>
      <c r="U33" s="58">
        <f t="shared" ref="U33" si="81">SUM(U26:U32)</f>
        <v>0</v>
      </c>
      <c r="V33" s="58">
        <f t="shared" ref="V33" si="82">SUM(V26:V32)</f>
        <v>0</v>
      </c>
      <c r="W33" s="58">
        <f t="shared" ref="W33" si="83">SUM(W26:W32)</f>
        <v>0</v>
      </c>
      <c r="X33" s="58">
        <f t="shared" ref="X33" si="84">SUM(X26:X32)</f>
        <v>0</v>
      </c>
      <c r="Y33" s="58">
        <f>SUM(Y26:Y32)</f>
        <v>0</v>
      </c>
      <c r="Z33" s="58">
        <f t="shared" ref="Z33:AL33" si="85">SUM(Z26:Z32)</f>
        <v>0</v>
      </c>
      <c r="AA33" s="58">
        <f t="shared" si="85"/>
        <v>0</v>
      </c>
      <c r="AB33" s="59">
        <f t="shared" si="85"/>
        <v>0</v>
      </c>
      <c r="AC33" s="58">
        <f t="shared" si="85"/>
        <v>0</v>
      </c>
      <c r="AD33" s="58">
        <f t="shared" si="85"/>
        <v>-850305.48435000004</v>
      </c>
      <c r="AE33" s="58"/>
      <c r="AF33" s="58">
        <f t="shared" si="85"/>
        <v>-3602496.8989499998</v>
      </c>
      <c r="AG33" s="58"/>
      <c r="AH33" s="58"/>
      <c r="AI33" s="58"/>
      <c r="AJ33" s="58"/>
      <c r="AK33" s="58"/>
      <c r="AL33" s="58">
        <f t="shared" si="85"/>
        <v>-7702896.7541500004</v>
      </c>
      <c r="AM33" s="59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9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O33" s="29">
        <f>SUM(AF33:AL33)</f>
        <v>-11305393.653100001</v>
      </c>
      <c r="BP33" s="58"/>
      <c r="BQ33" s="58"/>
      <c r="BR33" s="58"/>
      <c r="BS33" s="58"/>
      <c r="BT33" s="58"/>
      <c r="BU33" s="58"/>
      <c r="BV33" s="58"/>
      <c r="BW33" s="58"/>
      <c r="BX33" s="58"/>
    </row>
    <row r="34" spans="2:76" s="52" customFormat="1">
      <c r="B34" s="53" t="s">
        <v>39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1"/>
      <c r="Q34" s="60"/>
      <c r="R34" s="60"/>
      <c r="S34" s="60"/>
      <c r="T34" s="60"/>
      <c r="U34" s="60"/>
      <c r="V34" s="60"/>
      <c r="W34" s="60"/>
      <c r="X34" s="60"/>
      <c r="Y34" s="60"/>
      <c r="AB34" s="55"/>
      <c r="AM34" s="55"/>
      <c r="AY34" s="55"/>
      <c r="BK34" s="55"/>
      <c r="BT34" s="60"/>
      <c r="BU34" s="60"/>
      <c r="BV34" s="60"/>
      <c r="BW34" s="60"/>
      <c r="BX34" s="60"/>
    </row>
    <row r="35" spans="2:76">
      <c r="B35" s="28" t="s">
        <v>19</v>
      </c>
      <c r="D35" s="48">
        <f t="shared" ref="D35:D41" si="86">-D26</f>
        <v>0</v>
      </c>
      <c r="E35" s="48">
        <f t="shared" ref="E35:AC35" si="87">D35-E26</f>
        <v>0</v>
      </c>
      <c r="F35" s="48">
        <f t="shared" si="87"/>
        <v>0</v>
      </c>
      <c r="G35" s="48">
        <f t="shared" si="87"/>
        <v>0</v>
      </c>
      <c r="H35" s="48">
        <f t="shared" si="87"/>
        <v>0</v>
      </c>
      <c r="I35" s="48">
        <f t="shared" si="87"/>
        <v>0</v>
      </c>
      <c r="J35" s="48">
        <f t="shared" si="87"/>
        <v>0</v>
      </c>
      <c r="K35" s="48">
        <f t="shared" si="87"/>
        <v>0</v>
      </c>
      <c r="L35" s="48">
        <f t="shared" si="87"/>
        <v>0</v>
      </c>
      <c r="M35" s="48">
        <f t="shared" si="87"/>
        <v>0</v>
      </c>
      <c r="N35" s="48">
        <f t="shared" si="87"/>
        <v>0</v>
      </c>
      <c r="O35" s="48">
        <f t="shared" si="87"/>
        <v>0</v>
      </c>
      <c r="P35" s="56">
        <f t="shared" si="87"/>
        <v>0</v>
      </c>
      <c r="Q35" s="48">
        <f t="shared" si="87"/>
        <v>0</v>
      </c>
      <c r="R35" s="48">
        <f t="shared" si="87"/>
        <v>0</v>
      </c>
      <c r="S35" s="48">
        <f t="shared" si="87"/>
        <v>0</v>
      </c>
      <c r="T35" s="48">
        <f t="shared" si="87"/>
        <v>0</v>
      </c>
      <c r="U35" s="48">
        <f t="shared" si="87"/>
        <v>0</v>
      </c>
      <c r="V35" s="48">
        <f t="shared" si="87"/>
        <v>0</v>
      </c>
      <c r="W35" s="48">
        <f t="shared" si="87"/>
        <v>0</v>
      </c>
      <c r="X35" s="48">
        <f t="shared" si="87"/>
        <v>0</v>
      </c>
      <c r="Y35" s="48">
        <f t="shared" si="87"/>
        <v>0</v>
      </c>
      <c r="Z35" s="48">
        <f t="shared" si="87"/>
        <v>0</v>
      </c>
      <c r="AA35" s="48">
        <f t="shared" si="87"/>
        <v>0</v>
      </c>
      <c r="AB35" s="56">
        <f t="shared" si="87"/>
        <v>0</v>
      </c>
      <c r="AC35" s="48">
        <f t="shared" si="87"/>
        <v>0</v>
      </c>
      <c r="AD35" s="48">
        <f>-AD26</f>
        <v>62791.401399999995</v>
      </c>
      <c r="AE35" s="48"/>
      <c r="AF35" s="48">
        <f>AD35-AF26</f>
        <v>687027.68609999993</v>
      </c>
      <c r="AG35" s="48"/>
      <c r="AH35" s="48"/>
      <c r="AI35" s="48"/>
      <c r="AJ35" s="48"/>
      <c r="AK35" s="48"/>
      <c r="AL35" s="48">
        <f>AF35-AL26</f>
        <v>2230413.6973999999</v>
      </c>
      <c r="AM35" s="56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56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P35" s="29">
        <f>+AD35</f>
        <v>62791.401399999995</v>
      </c>
      <c r="BQ35" s="29"/>
      <c r="BR35" s="29"/>
      <c r="BS35" s="29"/>
      <c r="BT35" s="48">
        <f>+(AD35+AF35)/2</f>
        <v>374909.54374999995</v>
      </c>
      <c r="BU35" s="48"/>
      <c r="BV35" s="48"/>
      <c r="BW35" s="48"/>
      <c r="BX35" s="48">
        <f>+(AF35+AL35)/2</f>
        <v>1458720.69175</v>
      </c>
    </row>
    <row r="36" spans="2:76">
      <c r="B36" s="28" t="s">
        <v>20</v>
      </c>
      <c r="D36" s="48">
        <f t="shared" si="86"/>
        <v>0</v>
      </c>
      <c r="E36" s="48">
        <f t="shared" ref="E36:AC36" si="88">D36-E27</f>
        <v>0</v>
      </c>
      <c r="F36" s="48">
        <f t="shared" si="88"/>
        <v>0</v>
      </c>
      <c r="G36" s="48">
        <f t="shared" si="88"/>
        <v>0</v>
      </c>
      <c r="H36" s="48">
        <f t="shared" si="88"/>
        <v>0</v>
      </c>
      <c r="I36" s="48">
        <f t="shared" si="88"/>
        <v>0</v>
      </c>
      <c r="J36" s="48">
        <f t="shared" si="88"/>
        <v>0</v>
      </c>
      <c r="K36" s="48">
        <f t="shared" si="88"/>
        <v>0</v>
      </c>
      <c r="L36" s="48">
        <f t="shared" si="88"/>
        <v>0</v>
      </c>
      <c r="M36" s="48">
        <f t="shared" si="88"/>
        <v>0</v>
      </c>
      <c r="N36" s="48">
        <f t="shared" si="88"/>
        <v>0</v>
      </c>
      <c r="O36" s="48">
        <f t="shared" si="88"/>
        <v>0</v>
      </c>
      <c r="P36" s="56">
        <f t="shared" si="88"/>
        <v>0</v>
      </c>
      <c r="Q36" s="48">
        <f t="shared" si="88"/>
        <v>0</v>
      </c>
      <c r="R36" s="48">
        <f t="shared" si="88"/>
        <v>0</v>
      </c>
      <c r="S36" s="48">
        <f t="shared" si="88"/>
        <v>0</v>
      </c>
      <c r="T36" s="48">
        <f t="shared" si="88"/>
        <v>0</v>
      </c>
      <c r="U36" s="48">
        <f t="shared" si="88"/>
        <v>0</v>
      </c>
      <c r="V36" s="48">
        <f t="shared" si="88"/>
        <v>0</v>
      </c>
      <c r="W36" s="48">
        <f t="shared" si="88"/>
        <v>0</v>
      </c>
      <c r="X36" s="48">
        <f t="shared" si="88"/>
        <v>0</v>
      </c>
      <c r="Y36" s="48">
        <f t="shared" si="88"/>
        <v>0</v>
      </c>
      <c r="Z36" s="48">
        <f t="shared" si="88"/>
        <v>0</v>
      </c>
      <c r="AA36" s="48">
        <f t="shared" si="88"/>
        <v>0</v>
      </c>
      <c r="AB36" s="56">
        <f t="shared" si="88"/>
        <v>0</v>
      </c>
      <c r="AC36" s="48">
        <f t="shared" si="88"/>
        <v>0</v>
      </c>
      <c r="AD36" s="48">
        <f t="shared" ref="AD36:AD41" si="89">-AD27</f>
        <v>6526.0583999999999</v>
      </c>
      <c r="AE36" s="48"/>
      <c r="AF36" s="48">
        <f t="shared" ref="AF36:AF41" si="90">AD36-AF27</f>
        <v>110972.50339999999</v>
      </c>
      <c r="AG36" s="48"/>
      <c r="AH36" s="48"/>
      <c r="AI36" s="48"/>
      <c r="AJ36" s="48"/>
      <c r="AK36" s="48"/>
      <c r="AL36" s="48">
        <f t="shared" ref="AL36:AL40" si="91">AF36-AL27</f>
        <v>349921.8432</v>
      </c>
      <c r="AM36" s="56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56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P36" s="29">
        <f t="shared" ref="BP36:BP41" si="92">+AD36</f>
        <v>6526.0583999999999</v>
      </c>
      <c r="BQ36" s="29"/>
      <c r="BR36" s="29"/>
      <c r="BS36" s="29"/>
      <c r="BT36" s="48">
        <f t="shared" ref="BT36:BT41" si="93">+(AD36+AF36)/2</f>
        <v>58749.280899999991</v>
      </c>
      <c r="BU36" s="48"/>
      <c r="BV36" s="48"/>
      <c r="BW36" s="48"/>
      <c r="BX36" s="48">
        <f t="shared" ref="BX36:BX41" si="94">+(AF36+AL36)/2</f>
        <v>230447.17329999999</v>
      </c>
    </row>
    <row r="37" spans="2:76">
      <c r="B37" s="28" t="s">
        <v>21</v>
      </c>
      <c r="D37" s="48">
        <f t="shared" si="86"/>
        <v>0</v>
      </c>
      <c r="E37" s="48">
        <f t="shared" ref="E37:AC37" si="95">D37-E28</f>
        <v>0</v>
      </c>
      <c r="F37" s="48">
        <f t="shared" si="95"/>
        <v>0</v>
      </c>
      <c r="G37" s="48">
        <f t="shared" si="95"/>
        <v>0</v>
      </c>
      <c r="H37" s="48">
        <f t="shared" si="95"/>
        <v>0</v>
      </c>
      <c r="I37" s="48">
        <f t="shared" si="95"/>
        <v>0</v>
      </c>
      <c r="J37" s="48">
        <f t="shared" si="95"/>
        <v>0</v>
      </c>
      <c r="K37" s="48">
        <f t="shared" si="95"/>
        <v>0</v>
      </c>
      <c r="L37" s="48">
        <f t="shared" si="95"/>
        <v>0</v>
      </c>
      <c r="M37" s="48">
        <f t="shared" si="95"/>
        <v>0</v>
      </c>
      <c r="N37" s="48">
        <f t="shared" si="95"/>
        <v>0</v>
      </c>
      <c r="O37" s="48">
        <f t="shared" si="95"/>
        <v>0</v>
      </c>
      <c r="P37" s="56">
        <f t="shared" si="95"/>
        <v>0</v>
      </c>
      <c r="Q37" s="48">
        <f t="shared" si="95"/>
        <v>0</v>
      </c>
      <c r="R37" s="48">
        <f t="shared" si="95"/>
        <v>0</v>
      </c>
      <c r="S37" s="48">
        <f t="shared" si="95"/>
        <v>0</v>
      </c>
      <c r="T37" s="48">
        <f t="shared" si="95"/>
        <v>0</v>
      </c>
      <c r="U37" s="48">
        <f t="shared" si="95"/>
        <v>0</v>
      </c>
      <c r="V37" s="48">
        <f t="shared" si="95"/>
        <v>0</v>
      </c>
      <c r="W37" s="48">
        <f t="shared" si="95"/>
        <v>0</v>
      </c>
      <c r="X37" s="48">
        <f t="shared" si="95"/>
        <v>0</v>
      </c>
      <c r="Y37" s="48">
        <f t="shared" si="95"/>
        <v>0</v>
      </c>
      <c r="Z37" s="48">
        <f t="shared" si="95"/>
        <v>0</v>
      </c>
      <c r="AA37" s="48">
        <f t="shared" si="95"/>
        <v>0</v>
      </c>
      <c r="AB37" s="56">
        <f t="shared" si="95"/>
        <v>0</v>
      </c>
      <c r="AC37" s="48">
        <f t="shared" si="95"/>
        <v>0</v>
      </c>
      <c r="AD37" s="48">
        <f t="shared" si="89"/>
        <v>0</v>
      </c>
      <c r="AE37" s="48"/>
      <c r="AF37" s="48">
        <f t="shared" si="90"/>
        <v>0</v>
      </c>
      <c r="AG37" s="48"/>
      <c r="AH37" s="48"/>
      <c r="AI37" s="48"/>
      <c r="AJ37" s="48"/>
      <c r="AK37" s="48"/>
      <c r="AL37" s="48">
        <f t="shared" si="91"/>
        <v>0</v>
      </c>
      <c r="AM37" s="56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56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P37" s="29">
        <f t="shared" si="92"/>
        <v>0</v>
      </c>
      <c r="BQ37" s="29"/>
      <c r="BR37" s="29"/>
      <c r="BS37" s="29"/>
      <c r="BT37" s="48">
        <f t="shared" si="93"/>
        <v>0</v>
      </c>
      <c r="BU37" s="48"/>
      <c r="BV37" s="48"/>
      <c r="BW37" s="48"/>
      <c r="BX37" s="48">
        <f t="shared" si="94"/>
        <v>0</v>
      </c>
    </row>
    <row r="38" spans="2:76">
      <c r="B38" s="28" t="s">
        <v>22</v>
      </c>
      <c r="D38" s="48">
        <f t="shared" si="86"/>
        <v>0</v>
      </c>
      <c r="E38" s="48">
        <f t="shared" ref="E38:AC38" si="96">D38-E29</f>
        <v>0</v>
      </c>
      <c r="F38" s="48">
        <f t="shared" si="96"/>
        <v>0</v>
      </c>
      <c r="G38" s="48">
        <f t="shared" si="96"/>
        <v>0</v>
      </c>
      <c r="H38" s="48">
        <f t="shared" si="96"/>
        <v>0</v>
      </c>
      <c r="I38" s="48">
        <f t="shared" si="96"/>
        <v>0</v>
      </c>
      <c r="J38" s="48">
        <f t="shared" si="96"/>
        <v>0</v>
      </c>
      <c r="K38" s="48">
        <f t="shared" si="96"/>
        <v>0</v>
      </c>
      <c r="L38" s="48">
        <f t="shared" si="96"/>
        <v>0</v>
      </c>
      <c r="M38" s="48">
        <f t="shared" si="96"/>
        <v>0</v>
      </c>
      <c r="N38" s="48">
        <f t="shared" si="96"/>
        <v>0</v>
      </c>
      <c r="O38" s="48">
        <f t="shared" si="96"/>
        <v>0</v>
      </c>
      <c r="P38" s="56">
        <f t="shared" si="96"/>
        <v>0</v>
      </c>
      <c r="Q38" s="48">
        <f t="shared" si="96"/>
        <v>0</v>
      </c>
      <c r="R38" s="48">
        <f t="shared" si="96"/>
        <v>0</v>
      </c>
      <c r="S38" s="48">
        <f t="shared" si="96"/>
        <v>0</v>
      </c>
      <c r="T38" s="48">
        <f t="shared" si="96"/>
        <v>0</v>
      </c>
      <c r="U38" s="48">
        <f t="shared" si="96"/>
        <v>0</v>
      </c>
      <c r="V38" s="48">
        <f t="shared" si="96"/>
        <v>0</v>
      </c>
      <c r="W38" s="48">
        <f t="shared" si="96"/>
        <v>0</v>
      </c>
      <c r="X38" s="48">
        <f t="shared" si="96"/>
        <v>0</v>
      </c>
      <c r="Y38" s="48">
        <f t="shared" si="96"/>
        <v>0</v>
      </c>
      <c r="Z38" s="48">
        <f t="shared" si="96"/>
        <v>0</v>
      </c>
      <c r="AA38" s="48">
        <f t="shared" si="96"/>
        <v>0</v>
      </c>
      <c r="AB38" s="56">
        <f t="shared" si="96"/>
        <v>0</v>
      </c>
      <c r="AC38" s="48">
        <f t="shared" si="96"/>
        <v>0</v>
      </c>
      <c r="AD38" s="48">
        <f t="shared" si="89"/>
        <v>0</v>
      </c>
      <c r="AE38" s="48"/>
      <c r="AF38" s="48">
        <f t="shared" si="90"/>
        <v>0</v>
      </c>
      <c r="AG38" s="48"/>
      <c r="AH38" s="48"/>
      <c r="AI38" s="48"/>
      <c r="AJ38" s="48"/>
      <c r="AK38" s="48"/>
      <c r="AL38" s="48">
        <f t="shared" si="91"/>
        <v>0</v>
      </c>
      <c r="AM38" s="56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56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P38" s="29">
        <f t="shared" si="92"/>
        <v>0</v>
      </c>
      <c r="BQ38" s="29"/>
      <c r="BR38" s="29"/>
      <c r="BS38" s="29"/>
      <c r="BT38" s="48">
        <f t="shared" si="93"/>
        <v>0</v>
      </c>
      <c r="BU38" s="48"/>
      <c r="BV38" s="48"/>
      <c r="BW38" s="48"/>
      <c r="BX38" s="48">
        <f t="shared" si="94"/>
        <v>0</v>
      </c>
    </row>
    <row r="39" spans="2:76">
      <c r="B39" s="28" t="s">
        <v>23</v>
      </c>
      <c r="D39" s="48">
        <f t="shared" si="86"/>
        <v>0</v>
      </c>
      <c r="E39" s="48">
        <f t="shared" ref="E39:AC39" si="97">D39-E30</f>
        <v>0</v>
      </c>
      <c r="F39" s="48">
        <f t="shared" si="97"/>
        <v>0</v>
      </c>
      <c r="G39" s="48">
        <f t="shared" si="97"/>
        <v>0</v>
      </c>
      <c r="H39" s="48">
        <f t="shared" si="97"/>
        <v>0</v>
      </c>
      <c r="I39" s="48">
        <f t="shared" si="97"/>
        <v>0</v>
      </c>
      <c r="J39" s="48">
        <f t="shared" si="97"/>
        <v>0</v>
      </c>
      <c r="K39" s="48">
        <f t="shared" si="97"/>
        <v>0</v>
      </c>
      <c r="L39" s="48">
        <f t="shared" si="97"/>
        <v>0</v>
      </c>
      <c r="M39" s="48">
        <f t="shared" si="97"/>
        <v>0</v>
      </c>
      <c r="N39" s="48">
        <f t="shared" si="97"/>
        <v>0</v>
      </c>
      <c r="O39" s="48">
        <f t="shared" si="97"/>
        <v>0</v>
      </c>
      <c r="P39" s="56">
        <f t="shared" si="97"/>
        <v>0</v>
      </c>
      <c r="Q39" s="48">
        <f t="shared" si="97"/>
        <v>0</v>
      </c>
      <c r="R39" s="48">
        <f t="shared" si="97"/>
        <v>0</v>
      </c>
      <c r="S39" s="48">
        <f t="shared" si="97"/>
        <v>0</v>
      </c>
      <c r="T39" s="48">
        <f t="shared" si="97"/>
        <v>0</v>
      </c>
      <c r="U39" s="48">
        <f t="shared" si="97"/>
        <v>0</v>
      </c>
      <c r="V39" s="48">
        <f t="shared" si="97"/>
        <v>0</v>
      </c>
      <c r="W39" s="48">
        <f t="shared" si="97"/>
        <v>0</v>
      </c>
      <c r="X39" s="48">
        <f t="shared" si="97"/>
        <v>0</v>
      </c>
      <c r="Y39" s="48">
        <f t="shared" si="97"/>
        <v>0</v>
      </c>
      <c r="Z39" s="48">
        <f t="shared" si="97"/>
        <v>0</v>
      </c>
      <c r="AA39" s="48">
        <f t="shared" si="97"/>
        <v>0</v>
      </c>
      <c r="AB39" s="56">
        <f t="shared" si="97"/>
        <v>0</v>
      </c>
      <c r="AC39" s="48">
        <f t="shared" si="97"/>
        <v>0</v>
      </c>
      <c r="AD39" s="48">
        <f t="shared" si="89"/>
        <v>27101.62455</v>
      </c>
      <c r="AE39" s="48"/>
      <c r="AF39" s="48">
        <f t="shared" si="90"/>
        <v>129537.4938</v>
      </c>
      <c r="AG39" s="48"/>
      <c r="AH39" s="48"/>
      <c r="AI39" s="48"/>
      <c r="AJ39" s="48"/>
      <c r="AK39" s="48"/>
      <c r="AL39" s="48">
        <f t="shared" si="91"/>
        <v>311129.09684999997</v>
      </c>
      <c r="AM39" s="56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56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P39" s="29">
        <f t="shared" si="92"/>
        <v>27101.62455</v>
      </c>
      <c r="BQ39" s="29"/>
      <c r="BR39" s="29"/>
      <c r="BS39" s="29"/>
      <c r="BT39" s="48">
        <f t="shared" si="93"/>
        <v>78319.559175000002</v>
      </c>
      <c r="BU39" s="48"/>
      <c r="BV39" s="48"/>
      <c r="BW39" s="48"/>
      <c r="BX39" s="48">
        <f t="shared" si="94"/>
        <v>220333.29532499998</v>
      </c>
    </row>
    <row r="40" spans="2:76">
      <c r="B40" s="28" t="s">
        <v>24</v>
      </c>
      <c r="D40" s="48">
        <f t="shared" si="86"/>
        <v>0</v>
      </c>
      <c r="E40" s="48">
        <f t="shared" ref="E40:AC40" si="98">D40-E31</f>
        <v>0</v>
      </c>
      <c r="F40" s="48">
        <f t="shared" si="98"/>
        <v>0</v>
      </c>
      <c r="G40" s="48">
        <f t="shared" si="98"/>
        <v>0</v>
      </c>
      <c r="H40" s="48">
        <f t="shared" si="98"/>
        <v>0</v>
      </c>
      <c r="I40" s="48">
        <f t="shared" si="98"/>
        <v>0</v>
      </c>
      <c r="J40" s="48">
        <f t="shared" si="98"/>
        <v>0</v>
      </c>
      <c r="K40" s="48">
        <f t="shared" si="98"/>
        <v>0</v>
      </c>
      <c r="L40" s="48">
        <f t="shared" si="98"/>
        <v>0</v>
      </c>
      <c r="M40" s="48">
        <f t="shared" si="98"/>
        <v>0</v>
      </c>
      <c r="N40" s="48">
        <f t="shared" si="98"/>
        <v>0</v>
      </c>
      <c r="O40" s="48">
        <f t="shared" si="98"/>
        <v>0</v>
      </c>
      <c r="P40" s="56">
        <f t="shared" si="98"/>
        <v>0</v>
      </c>
      <c r="Q40" s="48">
        <f t="shared" si="98"/>
        <v>0</v>
      </c>
      <c r="R40" s="48">
        <f t="shared" si="98"/>
        <v>0</v>
      </c>
      <c r="S40" s="48">
        <f t="shared" si="98"/>
        <v>0</v>
      </c>
      <c r="T40" s="48">
        <f t="shared" si="98"/>
        <v>0</v>
      </c>
      <c r="U40" s="48">
        <f t="shared" si="98"/>
        <v>0</v>
      </c>
      <c r="V40" s="48">
        <f t="shared" si="98"/>
        <v>0</v>
      </c>
      <c r="W40" s="48">
        <f t="shared" si="98"/>
        <v>0</v>
      </c>
      <c r="X40" s="48">
        <f t="shared" si="98"/>
        <v>0</v>
      </c>
      <c r="Y40" s="48">
        <f t="shared" si="98"/>
        <v>0</v>
      </c>
      <c r="Z40" s="48">
        <f t="shared" si="98"/>
        <v>0</v>
      </c>
      <c r="AA40" s="48">
        <f t="shared" si="98"/>
        <v>0</v>
      </c>
      <c r="AB40" s="56">
        <f t="shared" si="98"/>
        <v>0</v>
      </c>
      <c r="AC40" s="48">
        <f t="shared" si="98"/>
        <v>0</v>
      </c>
      <c r="AD40" s="48">
        <f t="shared" si="89"/>
        <v>15770.2</v>
      </c>
      <c r="AE40" s="48"/>
      <c r="AF40" s="48">
        <f t="shared" si="90"/>
        <v>65344.899999999994</v>
      </c>
      <c r="AG40" s="48"/>
      <c r="AH40" s="48"/>
      <c r="AI40" s="48"/>
      <c r="AJ40" s="48"/>
      <c r="AK40" s="48"/>
      <c r="AL40" s="48">
        <f t="shared" si="91"/>
        <v>145457.09999999998</v>
      </c>
      <c r="AM40" s="56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56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P40" s="29">
        <f t="shared" si="92"/>
        <v>15770.2</v>
      </c>
      <c r="BQ40" s="29"/>
      <c r="BR40" s="29"/>
      <c r="BS40" s="29"/>
      <c r="BT40" s="48">
        <f t="shared" si="93"/>
        <v>40557.549999999996</v>
      </c>
      <c r="BU40" s="48"/>
      <c r="BV40" s="48"/>
      <c r="BW40" s="48"/>
      <c r="BX40" s="48">
        <f t="shared" si="94"/>
        <v>105400.99999999999</v>
      </c>
    </row>
    <row r="41" spans="2:76">
      <c r="B41" s="28" t="s">
        <v>25</v>
      </c>
      <c r="D41" s="48">
        <f t="shared" si="86"/>
        <v>0</v>
      </c>
      <c r="E41" s="48">
        <f t="shared" ref="E41:AC41" si="99">D41-E32</f>
        <v>0</v>
      </c>
      <c r="F41" s="48">
        <f t="shared" si="99"/>
        <v>0</v>
      </c>
      <c r="G41" s="48">
        <f t="shared" si="99"/>
        <v>0</v>
      </c>
      <c r="H41" s="48">
        <f t="shared" si="99"/>
        <v>0</v>
      </c>
      <c r="I41" s="48">
        <f t="shared" si="99"/>
        <v>0</v>
      </c>
      <c r="J41" s="48">
        <f t="shared" si="99"/>
        <v>0</v>
      </c>
      <c r="K41" s="48">
        <f t="shared" si="99"/>
        <v>0</v>
      </c>
      <c r="L41" s="48">
        <f t="shared" si="99"/>
        <v>0</v>
      </c>
      <c r="M41" s="48">
        <f t="shared" si="99"/>
        <v>0</v>
      </c>
      <c r="N41" s="48">
        <f t="shared" si="99"/>
        <v>0</v>
      </c>
      <c r="O41" s="48">
        <f t="shared" si="99"/>
        <v>0</v>
      </c>
      <c r="P41" s="56">
        <f t="shared" si="99"/>
        <v>0</v>
      </c>
      <c r="Q41" s="48">
        <f t="shared" si="99"/>
        <v>0</v>
      </c>
      <c r="R41" s="48">
        <f t="shared" si="99"/>
        <v>0</v>
      </c>
      <c r="S41" s="48">
        <f t="shared" si="99"/>
        <v>0</v>
      </c>
      <c r="T41" s="48">
        <f t="shared" si="99"/>
        <v>0</v>
      </c>
      <c r="U41" s="48">
        <f t="shared" si="99"/>
        <v>0</v>
      </c>
      <c r="V41" s="48">
        <f t="shared" si="99"/>
        <v>0</v>
      </c>
      <c r="W41" s="48">
        <f t="shared" si="99"/>
        <v>0</v>
      </c>
      <c r="X41" s="48">
        <f t="shared" si="99"/>
        <v>0</v>
      </c>
      <c r="Y41" s="48">
        <f t="shared" si="99"/>
        <v>0</v>
      </c>
      <c r="Z41" s="48">
        <f t="shared" si="99"/>
        <v>0</v>
      </c>
      <c r="AA41" s="48">
        <f t="shared" si="99"/>
        <v>0</v>
      </c>
      <c r="AB41" s="56">
        <f t="shared" si="99"/>
        <v>0</v>
      </c>
      <c r="AC41" s="48">
        <f t="shared" si="99"/>
        <v>0</v>
      </c>
      <c r="AD41" s="48">
        <f t="shared" si="89"/>
        <v>738116.20000000007</v>
      </c>
      <c r="AE41" s="48"/>
      <c r="AF41" s="48">
        <f t="shared" si="90"/>
        <v>3459919.8000000003</v>
      </c>
      <c r="AG41" s="48"/>
      <c r="AH41" s="48"/>
      <c r="AI41" s="48"/>
      <c r="AJ41" s="48"/>
      <c r="AK41" s="48"/>
      <c r="AL41" s="48">
        <f>AF41-AL32</f>
        <v>9118777.4000000004</v>
      </c>
      <c r="AM41" s="56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56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P41" s="29">
        <f t="shared" si="92"/>
        <v>738116.20000000007</v>
      </c>
      <c r="BQ41" s="29"/>
      <c r="BR41" s="29"/>
      <c r="BS41" s="29"/>
      <c r="BT41" s="48">
        <f t="shared" si="93"/>
        <v>2099018</v>
      </c>
      <c r="BU41" s="48"/>
      <c r="BV41" s="48"/>
      <c r="BW41" s="48"/>
      <c r="BX41" s="48">
        <f t="shared" si="94"/>
        <v>6289348.6000000006</v>
      </c>
    </row>
    <row r="42" spans="2:76">
      <c r="D42" s="58">
        <f>SUM(D35:D41)</f>
        <v>0</v>
      </c>
      <c r="E42" s="58">
        <f>SUM(E35:E41)</f>
        <v>0</v>
      </c>
      <c r="F42" s="58">
        <f t="shared" ref="F42:X42" si="100">SUM(F35:F41)</f>
        <v>0</v>
      </c>
      <c r="G42" s="58">
        <f t="shared" si="100"/>
        <v>0</v>
      </c>
      <c r="H42" s="58">
        <f t="shared" si="100"/>
        <v>0</v>
      </c>
      <c r="I42" s="58">
        <f t="shared" si="100"/>
        <v>0</v>
      </c>
      <c r="J42" s="58">
        <f t="shared" si="100"/>
        <v>0</v>
      </c>
      <c r="K42" s="58">
        <f t="shared" si="100"/>
        <v>0</v>
      </c>
      <c r="L42" s="58">
        <f t="shared" si="100"/>
        <v>0</v>
      </c>
      <c r="M42" s="58">
        <f t="shared" si="100"/>
        <v>0</v>
      </c>
      <c r="N42" s="58">
        <f t="shared" si="100"/>
        <v>0</v>
      </c>
      <c r="O42" s="58">
        <f t="shared" si="100"/>
        <v>0</v>
      </c>
      <c r="P42" s="59">
        <f t="shared" si="100"/>
        <v>0</v>
      </c>
      <c r="Q42" s="58">
        <f t="shared" si="100"/>
        <v>0</v>
      </c>
      <c r="R42" s="58">
        <f t="shared" si="100"/>
        <v>0</v>
      </c>
      <c r="S42" s="58">
        <f t="shared" si="100"/>
        <v>0</v>
      </c>
      <c r="T42" s="58">
        <f t="shared" si="100"/>
        <v>0</v>
      </c>
      <c r="U42" s="58">
        <f t="shared" si="100"/>
        <v>0</v>
      </c>
      <c r="V42" s="58">
        <f t="shared" si="100"/>
        <v>0</v>
      </c>
      <c r="W42" s="58">
        <f t="shared" si="100"/>
        <v>0</v>
      </c>
      <c r="X42" s="58">
        <f t="shared" si="100"/>
        <v>0</v>
      </c>
      <c r="Y42" s="58">
        <f t="shared" ref="Y42" si="101">SUM(Y35:Y41)</f>
        <v>0</v>
      </c>
      <c r="Z42" s="58">
        <f t="shared" ref="Z42" si="102">SUM(Z35:Z41)</f>
        <v>0</v>
      </c>
      <c r="AA42" s="58">
        <f t="shared" ref="AA42" si="103">SUM(AA35:AA41)</f>
        <v>0</v>
      </c>
      <c r="AB42" s="59">
        <f t="shared" ref="AB42" si="104">SUM(AB35:AB41)</f>
        <v>0</v>
      </c>
      <c r="AC42" s="58">
        <f t="shared" ref="AC42" si="105">SUM(AC35:AC41)</f>
        <v>0</v>
      </c>
      <c r="AD42" s="58">
        <f t="shared" ref="AD42" si="106">SUM(AD35:AD41)</f>
        <v>850305.48435000004</v>
      </c>
      <c r="AE42" s="58"/>
      <c r="AF42" s="58">
        <f t="shared" ref="AF42" si="107">SUM(AF35:AF41)</f>
        <v>4452802.3832999999</v>
      </c>
      <c r="AG42" s="58"/>
      <c r="AH42" s="58"/>
      <c r="AI42" s="58"/>
      <c r="AJ42" s="58"/>
      <c r="AK42" s="58"/>
      <c r="AL42" s="58">
        <f t="shared" ref="AL42" si="108">SUM(AL35:AL41)</f>
        <v>12155699.13745</v>
      </c>
      <c r="AM42" s="59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9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P42" s="58">
        <f t="shared" ref="BP42:BX42" si="109">SUM(BP35:BP41)</f>
        <v>850305.48435000004</v>
      </c>
      <c r="BQ42" s="58"/>
      <c r="BR42" s="58"/>
      <c r="BS42" s="58"/>
      <c r="BT42" s="58">
        <f t="shared" si="109"/>
        <v>2651553.9338250002</v>
      </c>
      <c r="BU42" s="58"/>
      <c r="BV42" s="58"/>
      <c r="BW42" s="58"/>
      <c r="BX42" s="58">
        <f t="shared" si="109"/>
        <v>8304250.7603750005</v>
      </c>
    </row>
    <row r="43" spans="2:76">
      <c r="C43" s="115" t="s">
        <v>67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56"/>
      <c r="Q43" s="48"/>
      <c r="R43" s="48"/>
      <c r="S43" s="48"/>
      <c r="T43" s="48"/>
      <c r="U43" s="48"/>
      <c r="V43" s="48"/>
      <c r="W43" s="48"/>
      <c r="X43" s="48"/>
      <c r="Y43" s="48"/>
      <c r="BT43" s="48"/>
      <c r="BU43" s="48"/>
      <c r="BV43" s="48"/>
      <c r="BW43" s="48"/>
      <c r="BX43" s="48"/>
    </row>
    <row r="44" spans="2:76" s="52" customFormat="1" outlineLevel="1">
      <c r="B44" s="51" t="s">
        <v>40</v>
      </c>
      <c r="C44" s="116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  <c r="Q44" s="60"/>
      <c r="R44" s="60"/>
      <c r="S44" s="60"/>
      <c r="T44" s="60"/>
      <c r="U44" s="60"/>
      <c r="V44" s="60"/>
      <c r="W44" s="60"/>
      <c r="X44" s="60"/>
      <c r="Y44" s="60"/>
      <c r="AB44" s="55"/>
      <c r="AM44" s="55"/>
      <c r="AY44" s="55"/>
      <c r="BK44" s="55"/>
      <c r="BT44" s="60"/>
      <c r="BU44" s="60"/>
      <c r="BV44" s="60"/>
      <c r="BW44" s="60"/>
      <c r="BX44" s="60"/>
    </row>
    <row r="45" spans="2:76" outlineLevel="1">
      <c r="B45" s="28" t="s">
        <v>19</v>
      </c>
      <c r="C45" s="49">
        <v>3.7499999999999999E-2</v>
      </c>
      <c r="D45" s="48">
        <f t="shared" ref="D45:D51" si="110">$O16*$C45/12</f>
        <v>0</v>
      </c>
      <c r="E45" s="48">
        <f>D45</f>
        <v>0</v>
      </c>
      <c r="F45" s="48">
        <f t="shared" ref="F45:O45" si="111">E45</f>
        <v>0</v>
      </c>
      <c r="G45" s="48">
        <f t="shared" si="111"/>
        <v>0</v>
      </c>
      <c r="H45" s="48">
        <f t="shared" si="111"/>
        <v>0</v>
      </c>
      <c r="I45" s="48">
        <f t="shared" si="111"/>
        <v>0</v>
      </c>
      <c r="J45" s="48">
        <f t="shared" si="111"/>
        <v>0</v>
      </c>
      <c r="K45" s="48">
        <f t="shared" si="111"/>
        <v>0</v>
      </c>
      <c r="L45" s="48">
        <f t="shared" si="111"/>
        <v>0</v>
      </c>
      <c r="M45" s="48">
        <f t="shared" si="111"/>
        <v>0</v>
      </c>
      <c r="N45" s="48">
        <f t="shared" si="111"/>
        <v>0</v>
      </c>
      <c r="O45" s="48">
        <f t="shared" si="111"/>
        <v>0</v>
      </c>
      <c r="P45" s="56">
        <f t="shared" ref="P45:P51" si="112">($AA16-$O16)*$C45/12</f>
        <v>0</v>
      </c>
      <c r="Q45" s="48">
        <f>P45</f>
        <v>0</v>
      </c>
      <c r="R45" s="48">
        <f t="shared" ref="R45:AA45" si="113">Q45</f>
        <v>0</v>
      </c>
      <c r="S45" s="48">
        <f t="shared" si="113"/>
        <v>0</v>
      </c>
      <c r="T45" s="48">
        <f t="shared" si="113"/>
        <v>0</v>
      </c>
      <c r="U45" s="48">
        <f t="shared" si="113"/>
        <v>0</v>
      </c>
      <c r="V45" s="48">
        <f t="shared" si="113"/>
        <v>0</v>
      </c>
      <c r="W45" s="48">
        <f t="shared" si="113"/>
        <v>0</v>
      </c>
      <c r="X45" s="48">
        <f t="shared" si="113"/>
        <v>0</v>
      </c>
      <c r="Y45" s="48">
        <f t="shared" si="113"/>
        <v>0</v>
      </c>
      <c r="Z45" s="48">
        <f t="shared" si="113"/>
        <v>0</v>
      </c>
      <c r="AA45" s="48">
        <f t="shared" si="113"/>
        <v>0</v>
      </c>
      <c r="AB45" s="57"/>
      <c r="AD45" s="70">
        <f>+$C45*AD$6</f>
        <v>-177043.42499999999</v>
      </c>
      <c r="AE45" s="70"/>
      <c r="AF45" s="70">
        <f>+$C45*AF$6</f>
        <v>-1405977.8625</v>
      </c>
      <c r="AG45" s="70"/>
      <c r="AH45" s="70"/>
      <c r="AI45" s="70"/>
      <c r="AJ45" s="70"/>
      <c r="AK45" s="70"/>
      <c r="AL45" s="70">
        <f>+$C45*AL$6</f>
        <v>-1185609.7124999999</v>
      </c>
      <c r="BT45" s="48"/>
      <c r="BU45" s="48"/>
      <c r="BV45" s="48"/>
      <c r="BW45" s="48"/>
      <c r="BX45" s="48"/>
    </row>
    <row r="46" spans="2:76" outlineLevel="1">
      <c r="B46" s="28" t="s">
        <v>20</v>
      </c>
      <c r="C46" s="49">
        <v>3.7499999999999999E-2</v>
      </c>
      <c r="D46" s="48">
        <f t="shared" si="110"/>
        <v>0</v>
      </c>
      <c r="E46" s="48">
        <f t="shared" ref="E46:O51" si="114">D46</f>
        <v>0</v>
      </c>
      <c r="F46" s="48">
        <f t="shared" si="114"/>
        <v>0</v>
      </c>
      <c r="G46" s="48">
        <f t="shared" si="114"/>
        <v>0</v>
      </c>
      <c r="H46" s="48">
        <f t="shared" si="114"/>
        <v>0</v>
      </c>
      <c r="I46" s="48">
        <f t="shared" si="114"/>
        <v>0</v>
      </c>
      <c r="J46" s="48">
        <f t="shared" si="114"/>
        <v>0</v>
      </c>
      <c r="K46" s="48">
        <f t="shared" si="114"/>
        <v>0</v>
      </c>
      <c r="L46" s="48">
        <f t="shared" si="114"/>
        <v>0</v>
      </c>
      <c r="M46" s="48">
        <f t="shared" si="114"/>
        <v>0</v>
      </c>
      <c r="N46" s="48">
        <f t="shared" si="114"/>
        <v>0</v>
      </c>
      <c r="O46" s="48">
        <f t="shared" si="114"/>
        <v>0</v>
      </c>
      <c r="P46" s="56">
        <f t="shared" si="112"/>
        <v>0</v>
      </c>
      <c r="Q46" s="48">
        <f t="shared" ref="Q46:AA51" si="115">P46</f>
        <v>0</v>
      </c>
      <c r="R46" s="48">
        <f t="shared" si="115"/>
        <v>0</v>
      </c>
      <c r="S46" s="48">
        <f t="shared" si="115"/>
        <v>0</v>
      </c>
      <c r="T46" s="48">
        <f t="shared" si="115"/>
        <v>0</v>
      </c>
      <c r="U46" s="48">
        <f t="shared" si="115"/>
        <v>0</v>
      </c>
      <c r="V46" s="48">
        <f t="shared" si="115"/>
        <v>0</v>
      </c>
      <c r="W46" s="48">
        <f t="shared" si="115"/>
        <v>0</v>
      </c>
      <c r="X46" s="48">
        <f t="shared" si="115"/>
        <v>0</v>
      </c>
      <c r="Y46" s="48">
        <f t="shared" si="115"/>
        <v>0</v>
      </c>
      <c r="Z46" s="48">
        <f t="shared" si="115"/>
        <v>0</v>
      </c>
      <c r="AA46" s="48">
        <f t="shared" si="115"/>
        <v>0</v>
      </c>
      <c r="AD46" s="70">
        <f>+$C46*AD$7</f>
        <v>-22871.7</v>
      </c>
      <c r="AE46" s="70"/>
      <c r="AF46" s="70">
        <f>+$C46*AF$7</f>
        <v>-320307.22499999998</v>
      </c>
      <c r="AG46" s="70"/>
      <c r="AH46" s="70"/>
      <c r="AI46" s="70"/>
      <c r="AJ46" s="70"/>
      <c r="AK46" s="70"/>
      <c r="AL46" s="70">
        <f>+$C46*AL$7</f>
        <v>-151081.42499999999</v>
      </c>
      <c r="BT46" s="48"/>
      <c r="BU46" s="48"/>
      <c r="BV46" s="48"/>
      <c r="BW46" s="48"/>
      <c r="BX46" s="48"/>
    </row>
    <row r="47" spans="2:76" outlineLevel="1">
      <c r="B47" s="28" t="s">
        <v>21</v>
      </c>
      <c r="C47" s="49">
        <v>3.7499999999999999E-2</v>
      </c>
      <c r="D47" s="48">
        <f t="shared" si="110"/>
        <v>0</v>
      </c>
      <c r="E47" s="48">
        <f t="shared" si="114"/>
        <v>0</v>
      </c>
      <c r="F47" s="48">
        <f t="shared" si="114"/>
        <v>0</v>
      </c>
      <c r="G47" s="48">
        <f t="shared" si="114"/>
        <v>0</v>
      </c>
      <c r="H47" s="48">
        <f t="shared" si="114"/>
        <v>0</v>
      </c>
      <c r="I47" s="48">
        <f t="shared" si="114"/>
        <v>0</v>
      </c>
      <c r="J47" s="48">
        <f t="shared" si="114"/>
        <v>0</v>
      </c>
      <c r="K47" s="48">
        <f t="shared" si="114"/>
        <v>0</v>
      </c>
      <c r="L47" s="48">
        <f t="shared" si="114"/>
        <v>0</v>
      </c>
      <c r="M47" s="48">
        <f t="shared" si="114"/>
        <v>0</v>
      </c>
      <c r="N47" s="48">
        <f t="shared" si="114"/>
        <v>0</v>
      </c>
      <c r="O47" s="48">
        <f t="shared" si="114"/>
        <v>0</v>
      </c>
      <c r="P47" s="56">
        <f t="shared" si="112"/>
        <v>0</v>
      </c>
      <c r="Q47" s="48">
        <f t="shared" si="115"/>
        <v>0</v>
      </c>
      <c r="R47" s="48">
        <f t="shared" si="115"/>
        <v>0</v>
      </c>
      <c r="S47" s="48">
        <f t="shared" si="115"/>
        <v>0</v>
      </c>
      <c r="T47" s="48">
        <f t="shared" si="115"/>
        <v>0</v>
      </c>
      <c r="U47" s="48">
        <f t="shared" si="115"/>
        <v>0</v>
      </c>
      <c r="V47" s="48">
        <f t="shared" si="115"/>
        <v>0</v>
      </c>
      <c r="W47" s="48">
        <f t="shared" si="115"/>
        <v>0</v>
      </c>
      <c r="X47" s="48">
        <f t="shared" si="115"/>
        <v>0</v>
      </c>
      <c r="Y47" s="48">
        <f t="shared" si="115"/>
        <v>0</v>
      </c>
      <c r="Z47" s="48">
        <f t="shared" si="115"/>
        <v>0</v>
      </c>
      <c r="AA47" s="48">
        <f t="shared" si="115"/>
        <v>0</v>
      </c>
      <c r="AD47" s="70">
        <f>+$C47*AD$8</f>
        <v>0</v>
      </c>
      <c r="AE47" s="70"/>
      <c r="AF47" s="70">
        <f>+$C47*AF$8</f>
        <v>0</v>
      </c>
      <c r="AG47" s="70"/>
      <c r="AH47" s="70"/>
      <c r="AI47" s="70"/>
      <c r="AJ47" s="70"/>
      <c r="AK47" s="70"/>
      <c r="AL47" s="70">
        <f>+$C47*AL$8</f>
        <v>0</v>
      </c>
      <c r="BT47" s="48"/>
      <c r="BU47" s="48"/>
      <c r="BV47" s="48"/>
      <c r="BW47" s="48"/>
      <c r="BX47" s="48"/>
    </row>
    <row r="48" spans="2:76" outlineLevel="1">
      <c r="B48" s="28" t="s">
        <v>22</v>
      </c>
      <c r="C48" s="49">
        <v>3.7499999999999999E-2</v>
      </c>
      <c r="D48" s="48">
        <f t="shared" si="110"/>
        <v>0</v>
      </c>
      <c r="E48" s="48">
        <f t="shared" si="114"/>
        <v>0</v>
      </c>
      <c r="F48" s="48">
        <f t="shared" si="114"/>
        <v>0</v>
      </c>
      <c r="G48" s="48">
        <f t="shared" si="114"/>
        <v>0</v>
      </c>
      <c r="H48" s="48">
        <f t="shared" si="114"/>
        <v>0</v>
      </c>
      <c r="I48" s="48">
        <f t="shared" si="114"/>
        <v>0</v>
      </c>
      <c r="J48" s="48">
        <f t="shared" si="114"/>
        <v>0</v>
      </c>
      <c r="K48" s="48">
        <f t="shared" si="114"/>
        <v>0</v>
      </c>
      <c r="L48" s="48">
        <f t="shared" si="114"/>
        <v>0</v>
      </c>
      <c r="M48" s="48">
        <f t="shared" si="114"/>
        <v>0</v>
      </c>
      <c r="N48" s="48">
        <f t="shared" si="114"/>
        <v>0</v>
      </c>
      <c r="O48" s="48">
        <f t="shared" si="114"/>
        <v>0</v>
      </c>
      <c r="P48" s="56">
        <f t="shared" si="112"/>
        <v>0</v>
      </c>
      <c r="Q48" s="48">
        <f t="shared" si="115"/>
        <v>0</v>
      </c>
      <c r="R48" s="48">
        <f t="shared" si="115"/>
        <v>0</v>
      </c>
      <c r="S48" s="48">
        <f t="shared" si="115"/>
        <v>0</v>
      </c>
      <c r="T48" s="48">
        <f t="shared" si="115"/>
        <v>0</v>
      </c>
      <c r="U48" s="48">
        <f t="shared" si="115"/>
        <v>0</v>
      </c>
      <c r="V48" s="48">
        <f t="shared" si="115"/>
        <v>0</v>
      </c>
      <c r="W48" s="48">
        <f t="shared" si="115"/>
        <v>0</v>
      </c>
      <c r="X48" s="48">
        <f t="shared" si="115"/>
        <v>0</v>
      </c>
      <c r="Y48" s="48">
        <f t="shared" si="115"/>
        <v>0</v>
      </c>
      <c r="Z48" s="48">
        <f t="shared" si="115"/>
        <v>0</v>
      </c>
      <c r="AA48" s="48">
        <f t="shared" si="115"/>
        <v>0</v>
      </c>
      <c r="AD48" s="70">
        <f>+$C48*AD$9</f>
        <v>0</v>
      </c>
      <c r="AE48" s="70"/>
      <c r="AF48" s="70">
        <f>+$C48*AF$9</f>
        <v>0</v>
      </c>
      <c r="AG48" s="70"/>
      <c r="AH48" s="70"/>
      <c r="AI48" s="70"/>
      <c r="AJ48" s="70"/>
      <c r="AK48" s="70"/>
      <c r="AL48" s="70">
        <f>+$C48*AL$9</f>
        <v>0</v>
      </c>
      <c r="BT48" s="48"/>
      <c r="BU48" s="48"/>
      <c r="BV48" s="48"/>
      <c r="BW48" s="48"/>
      <c r="BX48" s="48"/>
    </row>
    <row r="49" spans="2:76" outlineLevel="1">
      <c r="B49" s="28" t="s">
        <v>23</v>
      </c>
      <c r="C49" s="49">
        <v>0.1429</v>
      </c>
      <c r="D49" s="48">
        <f t="shared" si="110"/>
        <v>0</v>
      </c>
      <c r="E49" s="48">
        <f t="shared" si="114"/>
        <v>0</v>
      </c>
      <c r="F49" s="48">
        <f t="shared" si="114"/>
        <v>0</v>
      </c>
      <c r="G49" s="48">
        <f t="shared" si="114"/>
        <v>0</v>
      </c>
      <c r="H49" s="48">
        <f t="shared" si="114"/>
        <v>0</v>
      </c>
      <c r="I49" s="48">
        <f t="shared" si="114"/>
        <v>0</v>
      </c>
      <c r="J49" s="48">
        <f t="shared" si="114"/>
        <v>0</v>
      </c>
      <c r="K49" s="48">
        <f t="shared" si="114"/>
        <v>0</v>
      </c>
      <c r="L49" s="48">
        <f t="shared" si="114"/>
        <v>0</v>
      </c>
      <c r="M49" s="48">
        <f t="shared" si="114"/>
        <v>0</v>
      </c>
      <c r="N49" s="48">
        <f t="shared" si="114"/>
        <v>0</v>
      </c>
      <c r="O49" s="48">
        <f t="shared" si="114"/>
        <v>0</v>
      </c>
      <c r="P49" s="56">
        <f t="shared" si="112"/>
        <v>0</v>
      </c>
      <c r="Q49" s="48">
        <f t="shared" si="115"/>
        <v>0</v>
      </c>
      <c r="R49" s="48">
        <f t="shared" si="115"/>
        <v>0</v>
      </c>
      <c r="S49" s="48">
        <f t="shared" si="115"/>
        <v>0</v>
      </c>
      <c r="T49" s="48">
        <f t="shared" si="115"/>
        <v>0</v>
      </c>
      <c r="U49" s="48">
        <f t="shared" si="115"/>
        <v>0</v>
      </c>
      <c r="V49" s="48">
        <f t="shared" si="115"/>
        <v>0</v>
      </c>
      <c r="W49" s="48">
        <f t="shared" si="115"/>
        <v>0</v>
      </c>
      <c r="X49" s="48">
        <f t="shared" si="115"/>
        <v>0</v>
      </c>
      <c r="Y49" s="48">
        <f t="shared" si="115"/>
        <v>0</v>
      </c>
      <c r="Z49" s="48">
        <f t="shared" si="115"/>
        <v>0</v>
      </c>
      <c r="AA49" s="48">
        <f t="shared" si="115"/>
        <v>0</v>
      </c>
      <c r="AD49" s="70">
        <f>+$C49*AD$10</f>
        <v>-180551.14910000001</v>
      </c>
      <c r="AE49" s="70"/>
      <c r="AF49" s="70">
        <f>+$C49*AF$10</f>
        <v>-321325.94030000002</v>
      </c>
      <c r="AG49" s="70"/>
      <c r="AH49" s="70"/>
      <c r="AI49" s="70"/>
      <c r="AJ49" s="70"/>
      <c r="AK49" s="70"/>
      <c r="AL49" s="70">
        <f>+$C49*AL$10</f>
        <v>-206009.92730000001</v>
      </c>
      <c r="BT49" s="48"/>
      <c r="BU49" s="48"/>
      <c r="BV49" s="48"/>
      <c r="BW49" s="48"/>
      <c r="BX49" s="48"/>
    </row>
    <row r="50" spans="2:76" outlineLevel="1">
      <c r="B50" s="28" t="s">
        <v>24</v>
      </c>
      <c r="C50" s="49">
        <v>0.2</v>
      </c>
      <c r="D50" s="48">
        <f t="shared" si="110"/>
        <v>0</v>
      </c>
      <c r="E50" s="48">
        <f t="shared" si="114"/>
        <v>0</v>
      </c>
      <c r="F50" s="48">
        <f t="shared" si="114"/>
        <v>0</v>
      </c>
      <c r="G50" s="48">
        <f t="shared" si="114"/>
        <v>0</v>
      </c>
      <c r="H50" s="48">
        <f t="shared" si="114"/>
        <v>0</v>
      </c>
      <c r="I50" s="48">
        <f t="shared" si="114"/>
        <v>0</v>
      </c>
      <c r="J50" s="48">
        <f t="shared" si="114"/>
        <v>0</v>
      </c>
      <c r="K50" s="48">
        <f t="shared" si="114"/>
        <v>0</v>
      </c>
      <c r="L50" s="48">
        <f t="shared" si="114"/>
        <v>0</v>
      </c>
      <c r="M50" s="48">
        <f t="shared" si="114"/>
        <v>0</v>
      </c>
      <c r="N50" s="48">
        <f t="shared" si="114"/>
        <v>0</v>
      </c>
      <c r="O50" s="48">
        <f t="shared" si="114"/>
        <v>0</v>
      </c>
      <c r="P50" s="56">
        <f t="shared" si="112"/>
        <v>0</v>
      </c>
      <c r="Q50" s="48">
        <f t="shared" si="115"/>
        <v>0</v>
      </c>
      <c r="R50" s="48">
        <f t="shared" si="115"/>
        <v>0</v>
      </c>
      <c r="S50" s="48">
        <f t="shared" si="115"/>
        <v>0</v>
      </c>
      <c r="T50" s="48">
        <f t="shared" si="115"/>
        <v>0</v>
      </c>
      <c r="U50" s="48">
        <f t="shared" si="115"/>
        <v>0</v>
      </c>
      <c r="V50" s="48">
        <f t="shared" si="115"/>
        <v>0</v>
      </c>
      <c r="W50" s="48">
        <f t="shared" si="115"/>
        <v>0</v>
      </c>
      <c r="X50" s="48">
        <f t="shared" si="115"/>
        <v>0</v>
      </c>
      <c r="Y50" s="48">
        <f t="shared" si="115"/>
        <v>0</v>
      </c>
      <c r="Z50" s="48">
        <f t="shared" si="115"/>
        <v>0</v>
      </c>
      <c r="AA50" s="48">
        <f t="shared" si="115"/>
        <v>0</v>
      </c>
      <c r="AD50" s="70">
        <f>+$C50*AD$11</f>
        <v>-31540.400000000001</v>
      </c>
      <c r="AE50" s="70"/>
      <c r="AF50" s="70">
        <f>+$C50*AF$11</f>
        <v>-36068.6</v>
      </c>
      <c r="AG50" s="70"/>
      <c r="AH50" s="70"/>
      <c r="AI50" s="70"/>
      <c r="AJ50" s="70"/>
      <c r="AK50" s="70"/>
      <c r="AL50" s="70">
        <f>+$C50*AL$11</f>
        <v>-25006.400000000001</v>
      </c>
      <c r="BT50" s="48"/>
      <c r="BU50" s="48"/>
      <c r="BV50" s="48"/>
      <c r="BW50" s="48"/>
      <c r="BX50" s="48"/>
    </row>
    <row r="51" spans="2:76" outlineLevel="1">
      <c r="B51" s="28" t="s">
        <v>25</v>
      </c>
      <c r="C51" s="49">
        <v>0.33329999999999999</v>
      </c>
      <c r="D51" s="48">
        <f t="shared" si="110"/>
        <v>0</v>
      </c>
      <c r="E51" s="48">
        <f t="shared" si="114"/>
        <v>0</v>
      </c>
      <c r="F51" s="48">
        <f t="shared" si="114"/>
        <v>0</v>
      </c>
      <c r="G51" s="48">
        <f t="shared" si="114"/>
        <v>0</v>
      </c>
      <c r="H51" s="48">
        <f t="shared" si="114"/>
        <v>0</v>
      </c>
      <c r="I51" s="48">
        <f t="shared" si="114"/>
        <v>0</v>
      </c>
      <c r="J51" s="48">
        <f t="shared" si="114"/>
        <v>0</v>
      </c>
      <c r="K51" s="48">
        <f t="shared" si="114"/>
        <v>0</v>
      </c>
      <c r="L51" s="48">
        <f t="shared" si="114"/>
        <v>0</v>
      </c>
      <c r="M51" s="48">
        <f t="shared" si="114"/>
        <v>0</v>
      </c>
      <c r="N51" s="48">
        <f t="shared" si="114"/>
        <v>0</v>
      </c>
      <c r="O51" s="48">
        <f t="shared" si="114"/>
        <v>0</v>
      </c>
      <c r="P51" s="56">
        <f t="shared" si="112"/>
        <v>0</v>
      </c>
      <c r="Q51" s="48">
        <f t="shared" si="115"/>
        <v>0</v>
      </c>
      <c r="R51" s="48">
        <f t="shared" si="115"/>
        <v>0</v>
      </c>
      <c r="S51" s="48">
        <f t="shared" si="115"/>
        <v>0</v>
      </c>
      <c r="T51" s="48">
        <f t="shared" si="115"/>
        <v>0</v>
      </c>
      <c r="U51" s="48">
        <f t="shared" si="115"/>
        <v>0</v>
      </c>
      <c r="V51" s="48">
        <f t="shared" si="115"/>
        <v>0</v>
      </c>
      <c r="W51" s="48">
        <f t="shared" si="115"/>
        <v>0</v>
      </c>
      <c r="X51" s="48">
        <f t="shared" si="115"/>
        <v>0</v>
      </c>
      <c r="Y51" s="48">
        <f t="shared" si="115"/>
        <v>0</v>
      </c>
      <c r="Z51" s="48">
        <f t="shared" si="115"/>
        <v>0</v>
      </c>
      <c r="AA51" s="48">
        <f t="shared" si="115"/>
        <v>0</v>
      </c>
      <c r="AD51" s="70">
        <f>+$C51*AD$12</f>
        <v>-2460141.2945999997</v>
      </c>
      <c r="AE51" s="70"/>
      <c r="AF51" s="70">
        <f>+$C51*AF$12</f>
        <v>-4151488.8095999998</v>
      </c>
      <c r="AG51" s="70"/>
      <c r="AH51" s="70"/>
      <c r="AI51" s="70"/>
      <c r="AJ51" s="70"/>
      <c r="AK51" s="70"/>
      <c r="AL51" s="70">
        <f>+$C51*AL$12</f>
        <v>-5637712.1723999996</v>
      </c>
      <c r="BT51" s="48"/>
      <c r="BU51" s="48"/>
      <c r="BV51" s="48"/>
      <c r="BW51" s="48"/>
      <c r="BX51" s="48"/>
    </row>
    <row r="52" spans="2:76" outlineLevel="1">
      <c r="D52" s="58">
        <f>SUM(D45:D51)</f>
        <v>0</v>
      </c>
      <c r="E52" s="58">
        <f>SUM(E45:E51)</f>
        <v>0</v>
      </c>
      <c r="F52" s="58">
        <f t="shared" ref="F52" si="116">SUM(F45:F51)</f>
        <v>0</v>
      </c>
      <c r="G52" s="58">
        <f t="shared" ref="G52" si="117">SUM(G45:G51)</f>
        <v>0</v>
      </c>
      <c r="H52" s="58">
        <f t="shared" ref="H52" si="118">SUM(H45:H51)</f>
        <v>0</v>
      </c>
      <c r="I52" s="58">
        <f t="shared" ref="I52" si="119">SUM(I45:I51)</f>
        <v>0</v>
      </c>
      <c r="J52" s="58">
        <f t="shared" ref="J52" si="120">SUM(J45:J51)</f>
        <v>0</v>
      </c>
      <c r="K52" s="58">
        <f t="shared" ref="K52" si="121">SUM(K45:K51)</f>
        <v>0</v>
      </c>
      <c r="L52" s="58">
        <f t="shared" ref="L52" si="122">SUM(L45:L51)</f>
        <v>0</v>
      </c>
      <c r="M52" s="58">
        <f t="shared" ref="M52" si="123">SUM(M45:M51)</f>
        <v>0</v>
      </c>
      <c r="N52" s="58">
        <f t="shared" ref="N52" si="124">SUM(N45:N51)</f>
        <v>0</v>
      </c>
      <c r="O52" s="58">
        <f t="shared" ref="O52" si="125">SUM(O45:O51)</f>
        <v>0</v>
      </c>
      <c r="P52" s="59">
        <f>SUM(P45:P51)</f>
        <v>0</v>
      </c>
      <c r="Q52" s="58">
        <f>SUM(Q45:Q51)</f>
        <v>0</v>
      </c>
      <c r="R52" s="58">
        <f t="shared" ref="R52:AA52" si="126">SUM(R45:R51)</f>
        <v>0</v>
      </c>
      <c r="S52" s="58">
        <f t="shared" si="126"/>
        <v>0</v>
      </c>
      <c r="T52" s="58">
        <f t="shared" si="126"/>
        <v>0</v>
      </c>
      <c r="U52" s="58">
        <f t="shared" si="126"/>
        <v>0</v>
      </c>
      <c r="V52" s="58">
        <f t="shared" si="126"/>
        <v>0</v>
      </c>
      <c r="W52" s="58">
        <f t="shared" si="126"/>
        <v>0</v>
      </c>
      <c r="X52" s="58">
        <f t="shared" si="126"/>
        <v>0</v>
      </c>
      <c r="Y52" s="58">
        <f t="shared" si="126"/>
        <v>0</v>
      </c>
      <c r="Z52" s="58">
        <f t="shared" si="126"/>
        <v>0</v>
      </c>
      <c r="AA52" s="58">
        <f t="shared" si="126"/>
        <v>0</v>
      </c>
      <c r="AD52" s="58">
        <f>SUM(AD45:AD51)</f>
        <v>-2872147.9686999996</v>
      </c>
      <c r="AE52" s="58"/>
      <c r="AF52" s="58">
        <f t="shared" ref="AF52:AL52" si="127">SUM(AF45:AF51)</f>
        <v>-6235168.4374000002</v>
      </c>
      <c r="AG52" s="58"/>
      <c r="AH52" s="58"/>
      <c r="AI52" s="58"/>
      <c r="AJ52" s="58"/>
      <c r="AK52" s="58"/>
      <c r="AL52" s="64">
        <f t="shared" si="127"/>
        <v>-7205419.6371999998</v>
      </c>
      <c r="BT52" s="48"/>
      <c r="BU52" s="48"/>
      <c r="BV52" s="48"/>
      <c r="BW52" s="48"/>
      <c r="BX52" s="48"/>
    </row>
    <row r="53" spans="2:76" outlineLevel="1"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56"/>
      <c r="Q53" s="48"/>
      <c r="R53" s="48"/>
      <c r="S53" s="48"/>
      <c r="T53" s="48"/>
      <c r="U53" s="48"/>
      <c r="V53" s="48"/>
      <c r="W53" s="48"/>
      <c r="X53" s="48"/>
      <c r="Y53" s="48"/>
      <c r="BT53" s="48"/>
      <c r="BU53" s="48"/>
      <c r="BV53" s="48"/>
      <c r="BW53" s="48"/>
      <c r="BX53" s="48"/>
    </row>
    <row r="54" spans="2:76" s="52" customFormat="1" outlineLevel="1">
      <c r="B54" s="51" t="s">
        <v>41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S54" s="60"/>
      <c r="T54" s="60"/>
      <c r="U54" s="60"/>
      <c r="V54" s="60"/>
      <c r="W54" s="60"/>
      <c r="X54" s="60"/>
      <c r="Y54" s="60"/>
      <c r="AB54" s="55"/>
      <c r="AM54" s="55"/>
      <c r="AY54" s="55"/>
      <c r="BK54" s="55"/>
      <c r="BT54" s="60"/>
      <c r="BU54" s="60"/>
      <c r="BV54" s="60"/>
      <c r="BW54" s="60"/>
      <c r="BX54" s="60"/>
    </row>
    <row r="55" spans="2:76" outlineLevel="1">
      <c r="B55" s="28" t="s">
        <v>19</v>
      </c>
      <c r="C55" s="66">
        <v>7.22E-2</v>
      </c>
      <c r="P55" s="56">
        <f t="shared" ref="P55:P61" si="128">$O16*$C55/12</f>
        <v>0</v>
      </c>
      <c r="Q55" s="48">
        <f>P55</f>
        <v>0</v>
      </c>
      <c r="R55" s="48">
        <f t="shared" ref="R55:X55" si="129">Q55</f>
        <v>0</v>
      </c>
      <c r="S55" s="48">
        <f t="shared" si="129"/>
        <v>0</v>
      </c>
      <c r="T55" s="48">
        <f t="shared" si="129"/>
        <v>0</v>
      </c>
      <c r="U55" s="48">
        <f t="shared" si="129"/>
        <v>0</v>
      </c>
      <c r="V55" s="48">
        <f t="shared" si="129"/>
        <v>0</v>
      </c>
      <c r="W55" s="48">
        <f t="shared" si="129"/>
        <v>0</v>
      </c>
      <c r="X55" s="48">
        <f t="shared" si="129"/>
        <v>0</v>
      </c>
      <c r="Y55" s="48">
        <f t="shared" ref="Y55:AA55" si="130">X55</f>
        <v>0</v>
      </c>
      <c r="Z55" s="48">
        <f t="shared" si="130"/>
        <v>0</v>
      </c>
      <c r="AA55" s="48">
        <f t="shared" si="130"/>
        <v>0</v>
      </c>
      <c r="AB55" s="56">
        <f t="shared" ref="AB55:AB61" si="131">($AA16-$O16)*$C55/12</f>
        <v>0</v>
      </c>
      <c r="AC55" s="48">
        <f>AB55</f>
        <v>0</v>
      </c>
      <c r="AD55" s="70">
        <f>+$C55*AD$6</f>
        <v>-340867.60759999999</v>
      </c>
      <c r="AE55" s="48"/>
      <c r="AF55" s="70">
        <f>+$C55*AF$6</f>
        <v>-2706976.0446000001</v>
      </c>
      <c r="AG55" s="48"/>
      <c r="AH55" s="48"/>
      <c r="AI55" s="48"/>
      <c r="AJ55" s="48"/>
      <c r="AK55" s="48"/>
      <c r="AL55" s="70">
        <f>+$C55*AL$6</f>
        <v>-2282693.8997999998</v>
      </c>
      <c r="BT55" s="48"/>
      <c r="BU55" s="48"/>
      <c r="BV55" s="48"/>
      <c r="BW55" s="48"/>
      <c r="BX55" s="48"/>
    </row>
    <row r="56" spans="2:76" outlineLevel="1">
      <c r="B56" s="28" t="s">
        <v>20</v>
      </c>
      <c r="C56" s="66">
        <v>7.22E-2</v>
      </c>
      <c r="P56" s="56">
        <f t="shared" si="128"/>
        <v>0</v>
      </c>
      <c r="Q56" s="48">
        <f t="shared" ref="Q56:X56" si="132">P56</f>
        <v>0</v>
      </c>
      <c r="R56" s="48">
        <f t="shared" si="132"/>
        <v>0</v>
      </c>
      <c r="S56" s="48">
        <f t="shared" si="132"/>
        <v>0</v>
      </c>
      <c r="T56" s="48">
        <f t="shared" si="132"/>
        <v>0</v>
      </c>
      <c r="U56" s="48">
        <f t="shared" si="132"/>
        <v>0</v>
      </c>
      <c r="V56" s="48">
        <f t="shared" si="132"/>
        <v>0</v>
      </c>
      <c r="W56" s="48">
        <f t="shared" si="132"/>
        <v>0</v>
      </c>
      <c r="X56" s="48">
        <f t="shared" si="132"/>
        <v>0</v>
      </c>
      <c r="Y56" s="48">
        <f t="shared" ref="Y56:AA56" si="133">X56</f>
        <v>0</v>
      </c>
      <c r="Z56" s="48">
        <f t="shared" si="133"/>
        <v>0</v>
      </c>
      <c r="AA56" s="48">
        <f t="shared" si="133"/>
        <v>0</v>
      </c>
      <c r="AB56" s="56">
        <f t="shared" si="131"/>
        <v>0</v>
      </c>
      <c r="AC56" s="48">
        <f t="shared" ref="AC56:AC61" si="134">AB56</f>
        <v>0</v>
      </c>
      <c r="AD56" s="70">
        <f>+$C56*AD$7</f>
        <v>-44035.646399999998</v>
      </c>
      <c r="AE56" s="48"/>
      <c r="AF56" s="70">
        <f>+$C56*AF$7</f>
        <v>-616698.17720000003</v>
      </c>
      <c r="AG56" s="48"/>
      <c r="AH56" s="48"/>
      <c r="AI56" s="48"/>
      <c r="AJ56" s="48"/>
      <c r="AK56" s="48"/>
      <c r="AL56" s="70">
        <f>+$C56*AL$7</f>
        <v>-290882.10359999997</v>
      </c>
      <c r="BT56" s="48"/>
      <c r="BU56" s="48"/>
      <c r="BV56" s="48"/>
      <c r="BW56" s="48"/>
      <c r="BX56" s="48"/>
    </row>
    <row r="57" spans="2:76" outlineLevel="1">
      <c r="B57" s="28" t="s">
        <v>21</v>
      </c>
      <c r="C57" s="66">
        <v>7.22E-2</v>
      </c>
      <c r="P57" s="56">
        <f t="shared" si="128"/>
        <v>0</v>
      </c>
      <c r="Q57" s="48">
        <f t="shared" ref="Q57:X57" si="135">P57</f>
        <v>0</v>
      </c>
      <c r="R57" s="48">
        <f t="shared" si="135"/>
        <v>0</v>
      </c>
      <c r="S57" s="48">
        <f t="shared" si="135"/>
        <v>0</v>
      </c>
      <c r="T57" s="48">
        <f t="shared" si="135"/>
        <v>0</v>
      </c>
      <c r="U57" s="48">
        <f t="shared" si="135"/>
        <v>0</v>
      </c>
      <c r="V57" s="48">
        <f t="shared" si="135"/>
        <v>0</v>
      </c>
      <c r="W57" s="48">
        <f t="shared" si="135"/>
        <v>0</v>
      </c>
      <c r="X57" s="48">
        <f t="shared" si="135"/>
        <v>0</v>
      </c>
      <c r="Y57" s="48">
        <f t="shared" ref="Y57:AA57" si="136">X57</f>
        <v>0</v>
      </c>
      <c r="Z57" s="48">
        <f t="shared" si="136"/>
        <v>0</v>
      </c>
      <c r="AA57" s="48">
        <f t="shared" si="136"/>
        <v>0</v>
      </c>
      <c r="AB57" s="56">
        <f t="shared" si="131"/>
        <v>0</v>
      </c>
      <c r="AC57" s="48">
        <f t="shared" si="134"/>
        <v>0</v>
      </c>
      <c r="AD57" s="70">
        <f>+$C57*AD$8</f>
        <v>0</v>
      </c>
      <c r="AE57" s="48"/>
      <c r="AF57" s="70">
        <f>+$C57*AF$8</f>
        <v>0</v>
      </c>
      <c r="AG57" s="48"/>
      <c r="AH57" s="48"/>
      <c r="AI57" s="48"/>
      <c r="AJ57" s="48"/>
      <c r="AK57" s="48"/>
      <c r="AL57" s="70">
        <f>+$C57*AL$8</f>
        <v>0</v>
      </c>
      <c r="BT57" s="48"/>
      <c r="BU57" s="48"/>
      <c r="BV57" s="48"/>
      <c r="BW57" s="48"/>
      <c r="BX57" s="48"/>
    </row>
    <row r="58" spans="2:76" outlineLevel="1">
      <c r="B58" s="28" t="s">
        <v>22</v>
      </c>
      <c r="C58" s="66">
        <v>7.22E-2</v>
      </c>
      <c r="P58" s="56">
        <f t="shared" si="128"/>
        <v>0</v>
      </c>
      <c r="Q58" s="48">
        <f t="shared" ref="Q58:X58" si="137">P58</f>
        <v>0</v>
      </c>
      <c r="R58" s="48">
        <f t="shared" si="137"/>
        <v>0</v>
      </c>
      <c r="S58" s="48">
        <f t="shared" si="137"/>
        <v>0</v>
      </c>
      <c r="T58" s="48">
        <f t="shared" si="137"/>
        <v>0</v>
      </c>
      <c r="U58" s="48">
        <f t="shared" si="137"/>
        <v>0</v>
      </c>
      <c r="V58" s="48">
        <f t="shared" si="137"/>
        <v>0</v>
      </c>
      <c r="W58" s="48">
        <f t="shared" si="137"/>
        <v>0</v>
      </c>
      <c r="X58" s="48">
        <f t="shared" si="137"/>
        <v>0</v>
      </c>
      <c r="Y58" s="48">
        <f t="shared" ref="Y58:AA58" si="138">X58</f>
        <v>0</v>
      </c>
      <c r="Z58" s="48">
        <f t="shared" si="138"/>
        <v>0</v>
      </c>
      <c r="AA58" s="48">
        <f t="shared" si="138"/>
        <v>0</v>
      </c>
      <c r="AB58" s="56">
        <f t="shared" si="131"/>
        <v>0</v>
      </c>
      <c r="AC58" s="48">
        <f t="shared" si="134"/>
        <v>0</v>
      </c>
      <c r="AD58" s="70">
        <f>+$C58*AD$9</f>
        <v>0</v>
      </c>
      <c r="AE58" s="48"/>
      <c r="AF58" s="70">
        <f>+$C58*AF$9</f>
        <v>0</v>
      </c>
      <c r="AG58" s="48"/>
      <c r="AH58" s="48"/>
      <c r="AI58" s="48"/>
      <c r="AJ58" s="48"/>
      <c r="AK58" s="48"/>
      <c r="AL58" s="70">
        <f>+$C58*AL$9</f>
        <v>0</v>
      </c>
      <c r="BT58" s="48"/>
      <c r="BU58" s="48"/>
      <c r="BV58" s="48"/>
      <c r="BW58" s="48"/>
      <c r="BX58" s="48"/>
    </row>
    <row r="59" spans="2:76" outlineLevel="1">
      <c r="B59" s="28" t="s">
        <v>23</v>
      </c>
      <c r="C59" s="66">
        <v>0.24490000000000001</v>
      </c>
      <c r="P59" s="56">
        <f t="shared" si="128"/>
        <v>0</v>
      </c>
      <c r="Q59" s="48">
        <f t="shared" ref="Q59:X59" si="139">P59</f>
        <v>0</v>
      </c>
      <c r="R59" s="48">
        <f t="shared" si="139"/>
        <v>0</v>
      </c>
      <c r="S59" s="48">
        <f t="shared" si="139"/>
        <v>0</v>
      </c>
      <c r="T59" s="48">
        <f t="shared" si="139"/>
        <v>0</v>
      </c>
      <c r="U59" s="48">
        <f t="shared" si="139"/>
        <v>0</v>
      </c>
      <c r="V59" s="48">
        <f t="shared" si="139"/>
        <v>0</v>
      </c>
      <c r="W59" s="48">
        <f t="shared" si="139"/>
        <v>0</v>
      </c>
      <c r="X59" s="48">
        <f t="shared" si="139"/>
        <v>0</v>
      </c>
      <c r="Y59" s="48">
        <f t="shared" ref="Y59:AA59" si="140">X59</f>
        <v>0</v>
      </c>
      <c r="Z59" s="48">
        <f t="shared" si="140"/>
        <v>0</v>
      </c>
      <c r="AA59" s="48">
        <f t="shared" si="140"/>
        <v>0</v>
      </c>
      <c r="AB59" s="56">
        <f t="shared" si="131"/>
        <v>0</v>
      </c>
      <c r="AC59" s="48">
        <f t="shared" si="134"/>
        <v>0</v>
      </c>
      <c r="AD59" s="70">
        <f>+$C59*AD$10</f>
        <v>-309426.00709999999</v>
      </c>
      <c r="AE59" s="48"/>
      <c r="AF59" s="70">
        <f>+$C59*AF$10</f>
        <v>-550683.85430000001</v>
      </c>
      <c r="AG59" s="48"/>
      <c r="AH59" s="48"/>
      <c r="AI59" s="48"/>
      <c r="AJ59" s="48"/>
      <c r="AK59" s="48"/>
      <c r="AL59" s="70">
        <f>+$C59*AL$10</f>
        <v>-353056.90130000003</v>
      </c>
      <c r="BT59" s="48"/>
      <c r="BU59" s="48"/>
      <c r="BV59" s="48"/>
      <c r="BW59" s="48"/>
      <c r="BX59" s="48"/>
    </row>
    <row r="60" spans="2:76" outlineLevel="1">
      <c r="B60" s="28" t="s">
        <v>24</v>
      </c>
      <c r="C60" s="66">
        <v>0.32</v>
      </c>
      <c r="P60" s="56">
        <f t="shared" si="128"/>
        <v>0</v>
      </c>
      <c r="Q60" s="48">
        <f t="shared" ref="Q60:X60" si="141">P60</f>
        <v>0</v>
      </c>
      <c r="R60" s="48">
        <f t="shared" si="141"/>
        <v>0</v>
      </c>
      <c r="S60" s="48">
        <f t="shared" si="141"/>
        <v>0</v>
      </c>
      <c r="T60" s="48">
        <f t="shared" si="141"/>
        <v>0</v>
      </c>
      <c r="U60" s="48">
        <f t="shared" si="141"/>
        <v>0</v>
      </c>
      <c r="V60" s="48">
        <f t="shared" si="141"/>
        <v>0</v>
      </c>
      <c r="W60" s="48">
        <f t="shared" si="141"/>
        <v>0</v>
      </c>
      <c r="X60" s="48">
        <f t="shared" si="141"/>
        <v>0</v>
      </c>
      <c r="Y60" s="48">
        <f t="shared" ref="Y60:AA60" si="142">X60</f>
        <v>0</v>
      </c>
      <c r="Z60" s="48">
        <f t="shared" si="142"/>
        <v>0</v>
      </c>
      <c r="AA60" s="48">
        <f t="shared" si="142"/>
        <v>0</v>
      </c>
      <c r="AB60" s="56">
        <f t="shared" si="131"/>
        <v>0</v>
      </c>
      <c r="AC60" s="48">
        <f t="shared" si="134"/>
        <v>0</v>
      </c>
      <c r="AD60" s="70">
        <f>+$C60*AD$11</f>
        <v>-50464.639999999999</v>
      </c>
      <c r="AE60" s="48"/>
      <c r="AF60" s="70">
        <f>+$C60*AF$11</f>
        <v>-57709.760000000002</v>
      </c>
      <c r="AG60" s="48"/>
      <c r="AH60" s="48"/>
      <c r="AI60" s="48"/>
      <c r="AJ60" s="48"/>
      <c r="AK60" s="48"/>
      <c r="AL60" s="70">
        <f>+$C60*AL$11</f>
        <v>-40010.239999999998</v>
      </c>
      <c r="BT60" s="48"/>
      <c r="BU60" s="48"/>
      <c r="BV60" s="48"/>
      <c r="BW60" s="48"/>
      <c r="BX60" s="48"/>
    </row>
    <row r="61" spans="2:76" outlineLevel="1">
      <c r="B61" s="28" t="s">
        <v>25</v>
      </c>
      <c r="C61" s="66">
        <v>0.44450000000000001</v>
      </c>
      <c r="P61" s="56">
        <f t="shared" si="128"/>
        <v>0</v>
      </c>
      <c r="Q61" s="48">
        <f t="shared" ref="Q61:X61" si="143">P61</f>
        <v>0</v>
      </c>
      <c r="R61" s="48">
        <f t="shared" si="143"/>
        <v>0</v>
      </c>
      <c r="S61" s="48">
        <f t="shared" si="143"/>
        <v>0</v>
      </c>
      <c r="T61" s="48">
        <f t="shared" si="143"/>
        <v>0</v>
      </c>
      <c r="U61" s="48">
        <f t="shared" si="143"/>
        <v>0</v>
      </c>
      <c r="V61" s="48">
        <f t="shared" si="143"/>
        <v>0</v>
      </c>
      <c r="W61" s="48">
        <f t="shared" si="143"/>
        <v>0</v>
      </c>
      <c r="X61" s="48">
        <f t="shared" si="143"/>
        <v>0</v>
      </c>
      <c r="Y61" s="48">
        <f t="shared" ref="Y61:AA61" si="144">X61</f>
        <v>0</v>
      </c>
      <c r="Z61" s="48">
        <f t="shared" si="144"/>
        <v>0</v>
      </c>
      <c r="AA61" s="48">
        <f t="shared" si="144"/>
        <v>0</v>
      </c>
      <c r="AB61" s="56">
        <f t="shared" si="131"/>
        <v>0</v>
      </c>
      <c r="AC61" s="48">
        <f t="shared" si="134"/>
        <v>0</v>
      </c>
      <c r="AD61" s="70">
        <f>+$C61*AD$12</f>
        <v>-3280926.5090000001</v>
      </c>
      <c r="AE61" s="48"/>
      <c r="AF61" s="70">
        <f>+$C61*AF$12</f>
        <v>-5536563.9840000002</v>
      </c>
      <c r="AG61" s="48"/>
      <c r="AH61" s="48"/>
      <c r="AI61" s="48"/>
      <c r="AJ61" s="48"/>
      <c r="AK61" s="48"/>
      <c r="AL61" s="70">
        <f>+$C61*AL$12</f>
        <v>-7518641.0460000001</v>
      </c>
      <c r="BT61" s="48"/>
      <c r="BU61" s="48"/>
      <c r="BV61" s="48"/>
      <c r="BW61" s="48"/>
      <c r="BX61" s="48"/>
    </row>
    <row r="62" spans="2:76" outlineLevel="1">
      <c r="P62" s="59">
        <f>SUM(P55:P61)</f>
        <v>0</v>
      </c>
      <c r="Q62" s="58">
        <f>SUM(Q55:Q61)</f>
        <v>0</v>
      </c>
      <c r="R62" s="58">
        <f t="shared" ref="R62:X62" si="145">SUM(R55:R61)</f>
        <v>0</v>
      </c>
      <c r="S62" s="58">
        <f t="shared" si="145"/>
        <v>0</v>
      </c>
      <c r="T62" s="58">
        <f t="shared" si="145"/>
        <v>0</v>
      </c>
      <c r="U62" s="58">
        <f t="shared" si="145"/>
        <v>0</v>
      </c>
      <c r="V62" s="58">
        <f t="shared" si="145"/>
        <v>0</v>
      </c>
      <c r="W62" s="58">
        <f t="shared" si="145"/>
        <v>0</v>
      </c>
      <c r="X62" s="58">
        <f t="shared" si="145"/>
        <v>0</v>
      </c>
      <c r="Y62" s="58">
        <f t="shared" ref="Y62" si="146">SUM(Y55:Y61)</f>
        <v>0</v>
      </c>
      <c r="Z62" s="58">
        <f t="shared" ref="Z62" si="147">SUM(Z55:Z61)</f>
        <v>0</v>
      </c>
      <c r="AA62" s="64">
        <f t="shared" ref="AA62" si="148">SUM(AA55:AA61)</f>
        <v>0</v>
      </c>
      <c r="AB62" s="59">
        <f>SUM(AB55:AB61)</f>
        <v>0</v>
      </c>
      <c r="AC62" s="58">
        <f t="shared" ref="AC62" si="149">SUM(AC55:AC61)</f>
        <v>0</v>
      </c>
      <c r="AD62" s="58">
        <f t="shared" ref="AD62" si="150">SUM(AD55:AD61)</f>
        <v>-4025720.4101</v>
      </c>
      <c r="AE62" s="58"/>
      <c r="AF62" s="58">
        <f t="shared" ref="AF62" si="151">SUM(AF55:AF61)</f>
        <v>-9468631.8201000001</v>
      </c>
      <c r="AG62" s="58"/>
      <c r="AH62" s="58"/>
      <c r="AI62" s="58"/>
      <c r="AJ62" s="58"/>
      <c r="AK62" s="58"/>
      <c r="AL62" s="64">
        <f t="shared" ref="AL62" si="152">SUM(AL55:AL61)</f>
        <v>-10485284.1907</v>
      </c>
      <c r="BT62" s="48"/>
      <c r="BU62" s="48"/>
      <c r="BV62" s="48"/>
      <c r="BW62" s="48"/>
      <c r="BX62" s="48"/>
    </row>
    <row r="63" spans="2:76" outlineLevel="1"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56"/>
      <c r="Q63" s="48"/>
      <c r="R63" s="48"/>
      <c r="S63" s="48"/>
      <c r="T63" s="48"/>
      <c r="U63" s="48"/>
      <c r="V63" s="48"/>
      <c r="W63" s="48"/>
      <c r="X63" s="48"/>
      <c r="Y63" s="48"/>
      <c r="BT63" s="48"/>
      <c r="BU63" s="48"/>
      <c r="BV63" s="48"/>
      <c r="BW63" s="48"/>
      <c r="BX63" s="48"/>
    </row>
    <row r="64" spans="2:76" s="52" customFormat="1" outlineLevel="1">
      <c r="B64" s="54" t="s">
        <v>42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1"/>
      <c r="Q64" s="60"/>
      <c r="R64" s="60"/>
      <c r="S64" s="60"/>
      <c r="T64" s="60"/>
      <c r="U64" s="60"/>
      <c r="V64" s="60"/>
      <c r="W64" s="60"/>
      <c r="X64" s="60"/>
      <c r="Y64" s="60"/>
      <c r="AB64" s="55"/>
      <c r="AM64" s="55"/>
      <c r="AY64" s="55"/>
      <c r="BK64" s="55"/>
      <c r="BT64" s="60"/>
      <c r="BU64" s="60"/>
      <c r="BV64" s="60"/>
      <c r="BW64" s="60"/>
      <c r="BX64" s="60"/>
    </row>
    <row r="65" spans="2:76" outlineLevel="1">
      <c r="B65" s="28" t="s">
        <v>19</v>
      </c>
      <c r="C65" s="66">
        <v>6.6799999999999998E-2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AB65" s="56">
        <f t="shared" ref="AB65:AB71" si="153">$O16*$C65/12</f>
        <v>0</v>
      </c>
      <c r="AC65" s="29">
        <f>AB65</f>
        <v>0</v>
      </c>
      <c r="AD65" s="70">
        <f>+$C65*AD$6</f>
        <v>-315373.35440000001</v>
      </c>
      <c r="AE65" s="29"/>
      <c r="AF65" s="70">
        <f>+$C65*AF$6</f>
        <v>-2504515.2324000001</v>
      </c>
      <c r="AG65" s="29"/>
      <c r="AH65" s="29"/>
      <c r="AI65" s="29"/>
      <c r="AJ65" s="29"/>
      <c r="AK65" s="29"/>
      <c r="AL65" s="70">
        <f>+$C65*AL$6</f>
        <v>-2111966.1011999999</v>
      </c>
      <c r="AM65" s="56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56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T65" s="48"/>
      <c r="BU65" s="48"/>
      <c r="BV65" s="48"/>
      <c r="BW65" s="48"/>
      <c r="BX65" s="48"/>
    </row>
    <row r="66" spans="2:76" outlineLevel="1">
      <c r="B66" s="28" t="s">
        <v>20</v>
      </c>
      <c r="C66" s="66">
        <v>6.6799999999999998E-2</v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AB66" s="56">
        <f t="shared" si="153"/>
        <v>0</v>
      </c>
      <c r="AC66" s="29">
        <f t="shared" ref="AC66:AC71" si="154">AB66</f>
        <v>0</v>
      </c>
      <c r="AD66" s="70">
        <f>+$C66*AD$7</f>
        <v>-40742.121599999999</v>
      </c>
      <c r="AE66" s="29"/>
      <c r="AF66" s="70">
        <f>+$C66*AF$7</f>
        <v>-570573.93680000002</v>
      </c>
      <c r="AG66" s="29"/>
      <c r="AH66" s="29"/>
      <c r="AI66" s="29"/>
      <c r="AJ66" s="29"/>
      <c r="AK66" s="29"/>
      <c r="AL66" s="70">
        <f>+$C66*AL$7</f>
        <v>-269126.37839999999</v>
      </c>
      <c r="AM66" s="56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56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T66" s="48"/>
      <c r="BU66" s="48"/>
      <c r="BV66" s="48"/>
      <c r="BW66" s="48"/>
      <c r="BX66" s="48"/>
    </row>
    <row r="67" spans="2:76" outlineLevel="1">
      <c r="B67" s="28" t="s">
        <v>21</v>
      </c>
      <c r="C67" s="66">
        <v>6.6799999999999998E-2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AB67" s="56">
        <f t="shared" si="153"/>
        <v>0</v>
      </c>
      <c r="AC67" s="29">
        <f t="shared" si="154"/>
        <v>0</v>
      </c>
      <c r="AD67" s="70">
        <f>+$C67*AD$8</f>
        <v>0</v>
      </c>
      <c r="AE67" s="29"/>
      <c r="AF67" s="70">
        <f>+$C67*AF$8</f>
        <v>0</v>
      </c>
      <c r="AG67" s="29"/>
      <c r="AH67" s="29"/>
      <c r="AI67" s="29"/>
      <c r="AJ67" s="29"/>
      <c r="AK67" s="29"/>
      <c r="AL67" s="70">
        <f>+$C67*AL$8</f>
        <v>0</v>
      </c>
      <c r="AM67" s="56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56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T67" s="48"/>
      <c r="BU67" s="48"/>
      <c r="BV67" s="48"/>
      <c r="BW67" s="48"/>
      <c r="BX67" s="48"/>
    </row>
    <row r="68" spans="2:76" outlineLevel="1">
      <c r="B68" s="28" t="s">
        <v>22</v>
      </c>
      <c r="C68" s="66">
        <v>6.6799999999999998E-2</v>
      </c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AB68" s="56">
        <f t="shared" si="153"/>
        <v>0</v>
      </c>
      <c r="AC68" s="29">
        <f t="shared" si="154"/>
        <v>0</v>
      </c>
      <c r="AD68" s="70">
        <f>+$C68*AD$9</f>
        <v>0</v>
      </c>
      <c r="AE68" s="29"/>
      <c r="AF68" s="70">
        <f>+$C68*AF$9</f>
        <v>0</v>
      </c>
      <c r="AG68" s="29"/>
      <c r="AH68" s="29"/>
      <c r="AI68" s="29"/>
      <c r="AJ68" s="29"/>
      <c r="AK68" s="29"/>
      <c r="AL68" s="70">
        <f>+$C68*AL$9</f>
        <v>0</v>
      </c>
      <c r="AM68" s="56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56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T68" s="48"/>
      <c r="BU68" s="48"/>
      <c r="BV68" s="48"/>
      <c r="BW68" s="48"/>
      <c r="BX68" s="48"/>
    </row>
    <row r="69" spans="2:76" outlineLevel="1">
      <c r="B69" s="28" t="s">
        <v>23</v>
      </c>
      <c r="C69" s="66">
        <v>0.1749</v>
      </c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AB69" s="56">
        <f t="shared" si="153"/>
        <v>0</v>
      </c>
      <c r="AC69" s="29">
        <f t="shared" si="154"/>
        <v>0</v>
      </c>
      <c r="AD69" s="70">
        <f>+$C69*AD$10</f>
        <v>-220982.47709999999</v>
      </c>
      <c r="AE69" s="29"/>
      <c r="AF69" s="70">
        <f>+$C69*AF$10</f>
        <v>-393281.36430000002</v>
      </c>
      <c r="AG69" s="29"/>
      <c r="AH69" s="29"/>
      <c r="AI69" s="29"/>
      <c r="AJ69" s="29"/>
      <c r="AK69" s="29"/>
      <c r="AL69" s="70">
        <f>+$C69*AL$10</f>
        <v>-252142.3113</v>
      </c>
      <c r="AM69" s="56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56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T69" s="48"/>
      <c r="BU69" s="48"/>
      <c r="BV69" s="48"/>
      <c r="BW69" s="48"/>
      <c r="BX69" s="48"/>
    </row>
    <row r="70" spans="2:76" outlineLevel="1">
      <c r="B70" s="28" t="s">
        <v>24</v>
      </c>
      <c r="C70" s="66">
        <v>0.192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AB70" s="56">
        <f t="shared" si="153"/>
        <v>0</v>
      </c>
      <c r="AC70" s="29">
        <f t="shared" si="154"/>
        <v>0</v>
      </c>
      <c r="AD70" s="70">
        <f>+$C70*AD$11</f>
        <v>-30278.784</v>
      </c>
      <c r="AE70" s="29"/>
      <c r="AF70" s="70">
        <f>+$C70*AF$11</f>
        <v>-34625.856</v>
      </c>
      <c r="AG70" s="29"/>
      <c r="AH70" s="29"/>
      <c r="AI70" s="29"/>
      <c r="AJ70" s="29"/>
      <c r="AK70" s="29"/>
      <c r="AL70" s="70">
        <f>+$C70*AL$11</f>
        <v>-24006.144</v>
      </c>
      <c r="AM70" s="56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56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T70" s="48"/>
      <c r="BU70" s="48"/>
      <c r="BV70" s="48"/>
      <c r="BW70" s="48"/>
      <c r="BX70" s="48"/>
    </row>
    <row r="71" spans="2:76" outlineLevel="1">
      <c r="B71" s="28" t="s">
        <v>25</v>
      </c>
      <c r="C71" s="66">
        <v>0.14810000000000001</v>
      </c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AB71" s="56">
        <f t="shared" si="153"/>
        <v>0</v>
      </c>
      <c r="AC71" s="29">
        <f t="shared" si="154"/>
        <v>0</v>
      </c>
      <c r="AD71" s="70">
        <f>+$C71*AD$12</f>
        <v>-1093150.0922000001</v>
      </c>
      <c r="AE71" s="29"/>
      <c r="AF71" s="70">
        <f>+$C71*AF$12</f>
        <v>-1844690.9472000001</v>
      </c>
      <c r="AG71" s="29"/>
      <c r="AH71" s="29"/>
      <c r="AI71" s="29"/>
      <c r="AJ71" s="29"/>
      <c r="AK71" s="29"/>
      <c r="AL71" s="70">
        <f>+$C71*AL$12</f>
        <v>-2505086.0268000001</v>
      </c>
      <c r="AM71" s="56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56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T71" s="48"/>
      <c r="BU71" s="48"/>
      <c r="BV71" s="48"/>
      <c r="BW71" s="48"/>
      <c r="BX71" s="48"/>
    </row>
    <row r="72" spans="2:76" outlineLevel="1"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AB72" s="59">
        <f>SUM(AB65:AB71)</f>
        <v>0</v>
      </c>
      <c r="AC72" s="58">
        <f>SUM(AC65:AC71)</f>
        <v>0</v>
      </c>
      <c r="AD72" s="58">
        <f t="shared" ref="AD72:AL72" si="155">SUM(AD65:AD71)</f>
        <v>-1700526.8293000001</v>
      </c>
      <c r="AE72" s="58"/>
      <c r="AF72" s="58">
        <f t="shared" si="155"/>
        <v>-5347687.3367000008</v>
      </c>
      <c r="AG72" s="58"/>
      <c r="AH72" s="58"/>
      <c r="AI72" s="58"/>
      <c r="AJ72" s="58"/>
      <c r="AK72" s="58"/>
      <c r="AL72" s="58">
        <f t="shared" si="155"/>
        <v>-5162326.9616999999</v>
      </c>
      <c r="AM72" s="59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9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T72" s="48"/>
      <c r="BU72" s="48"/>
      <c r="BV72" s="48"/>
      <c r="BW72" s="48"/>
      <c r="BX72" s="48"/>
    </row>
    <row r="73" spans="2:76" outlineLevel="1"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56"/>
      <c r="Q73" s="48"/>
      <c r="R73" s="48"/>
      <c r="S73" s="48"/>
      <c r="T73" s="48"/>
      <c r="U73" s="48"/>
      <c r="V73" s="48"/>
      <c r="W73" s="48"/>
      <c r="X73" s="48"/>
      <c r="Y73" s="48"/>
      <c r="BT73" s="48"/>
      <c r="BU73" s="48"/>
      <c r="BV73" s="48"/>
      <c r="BW73" s="48"/>
      <c r="BX73" s="48"/>
    </row>
    <row r="74" spans="2:76" s="52" customFormat="1" hidden="1" outlineLevel="1">
      <c r="B74" s="54" t="s">
        <v>43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1"/>
      <c r="Q74" s="60"/>
      <c r="R74" s="60"/>
      <c r="S74" s="60"/>
      <c r="T74" s="60"/>
      <c r="U74" s="60"/>
      <c r="V74" s="60"/>
      <c r="W74" s="60"/>
      <c r="X74" s="60"/>
      <c r="Y74" s="60"/>
      <c r="AB74" s="55"/>
      <c r="AM74" s="55"/>
      <c r="AY74" s="55"/>
      <c r="BK74" s="55"/>
      <c r="BT74" s="60"/>
      <c r="BU74" s="60"/>
      <c r="BV74" s="60"/>
      <c r="BW74" s="60"/>
      <c r="BX74" s="60"/>
    </row>
    <row r="75" spans="2:76" hidden="1" outlineLevel="1">
      <c r="B75" s="28" t="s">
        <v>19</v>
      </c>
      <c r="C75" s="66">
        <v>6.1800000000000001E-2</v>
      </c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56"/>
      <c r="Q75" s="48"/>
      <c r="R75" s="48"/>
      <c r="S75" s="48"/>
      <c r="T75" s="48"/>
      <c r="U75" s="48"/>
      <c r="V75" s="48"/>
      <c r="W75" s="48"/>
      <c r="X75" s="48"/>
      <c r="Y75" s="48"/>
      <c r="AM75" s="56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56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T75" s="48"/>
      <c r="BU75" s="48"/>
      <c r="BV75" s="48"/>
      <c r="BW75" s="48"/>
      <c r="BX75" s="48"/>
    </row>
    <row r="76" spans="2:76" hidden="1" outlineLevel="1">
      <c r="B76" s="28" t="s">
        <v>20</v>
      </c>
      <c r="C76" s="66">
        <v>6.1800000000000001E-2</v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56"/>
      <c r="Q76" s="48"/>
      <c r="R76" s="48"/>
      <c r="S76" s="48"/>
      <c r="T76" s="48"/>
      <c r="U76" s="48"/>
      <c r="V76" s="48"/>
      <c r="W76" s="48"/>
      <c r="X76" s="48"/>
      <c r="Y76" s="48"/>
      <c r="AM76" s="56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56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T76" s="48"/>
      <c r="BU76" s="48"/>
      <c r="BV76" s="48"/>
      <c r="BW76" s="48"/>
      <c r="BX76" s="48"/>
    </row>
    <row r="77" spans="2:76" hidden="1" outlineLevel="1">
      <c r="B77" s="28" t="s">
        <v>21</v>
      </c>
      <c r="C77" s="66">
        <v>6.1800000000000001E-2</v>
      </c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56"/>
      <c r="Q77" s="48"/>
      <c r="R77" s="48"/>
      <c r="S77" s="48"/>
      <c r="T77" s="48"/>
      <c r="U77" s="48"/>
      <c r="V77" s="48"/>
      <c r="W77" s="48"/>
      <c r="X77" s="48"/>
      <c r="Y77" s="48"/>
      <c r="AM77" s="56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56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T77" s="48"/>
      <c r="BU77" s="48"/>
      <c r="BV77" s="48"/>
      <c r="BW77" s="48"/>
      <c r="BX77" s="48"/>
    </row>
    <row r="78" spans="2:76" hidden="1" outlineLevel="1">
      <c r="B78" s="28" t="s">
        <v>22</v>
      </c>
      <c r="C78" s="66">
        <v>6.1800000000000001E-2</v>
      </c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56"/>
      <c r="Q78" s="48"/>
      <c r="R78" s="48"/>
      <c r="S78" s="48"/>
      <c r="T78" s="48"/>
      <c r="U78" s="48"/>
      <c r="V78" s="48"/>
      <c r="W78" s="48"/>
      <c r="X78" s="48"/>
      <c r="Y78" s="48"/>
      <c r="AM78" s="56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56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T78" s="48"/>
      <c r="BU78" s="48"/>
      <c r="BV78" s="48"/>
      <c r="BW78" s="48"/>
      <c r="BX78" s="48"/>
    </row>
    <row r="79" spans="2:76" hidden="1" outlineLevel="1">
      <c r="B79" s="28" t="s">
        <v>23</v>
      </c>
      <c r="C79" s="66">
        <v>0.1249</v>
      </c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56"/>
      <c r="Q79" s="48"/>
      <c r="R79" s="48"/>
      <c r="S79" s="48"/>
      <c r="T79" s="48"/>
      <c r="U79" s="48"/>
      <c r="V79" s="48"/>
      <c r="W79" s="48"/>
      <c r="X79" s="48"/>
      <c r="Y79" s="48"/>
      <c r="AM79" s="56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56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T79" s="48"/>
      <c r="BU79" s="48"/>
      <c r="BV79" s="48"/>
      <c r="BW79" s="48"/>
      <c r="BX79" s="48"/>
    </row>
    <row r="80" spans="2:76" hidden="1" outlineLevel="1">
      <c r="B80" s="28" t="s">
        <v>24</v>
      </c>
      <c r="C80" s="66">
        <v>0.1152</v>
      </c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56"/>
      <c r="Q80" s="48"/>
      <c r="R80" s="48"/>
      <c r="S80" s="48"/>
      <c r="T80" s="48"/>
      <c r="U80" s="48"/>
      <c r="V80" s="48"/>
      <c r="W80" s="48"/>
      <c r="X80" s="48"/>
      <c r="Y80" s="48"/>
      <c r="AM80" s="56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56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T80" s="48"/>
      <c r="BU80" s="48"/>
      <c r="BV80" s="48"/>
      <c r="BW80" s="48"/>
      <c r="BX80" s="48"/>
    </row>
    <row r="81" spans="2:76" hidden="1" outlineLevel="1">
      <c r="B81" s="28" t="s">
        <v>25</v>
      </c>
      <c r="C81" s="66">
        <v>7.4099999999999999E-2</v>
      </c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56"/>
      <c r="Q81" s="48"/>
      <c r="R81" s="48"/>
      <c r="S81" s="48"/>
      <c r="T81" s="48"/>
      <c r="U81" s="48"/>
      <c r="V81" s="48"/>
      <c r="W81" s="48"/>
      <c r="X81" s="48"/>
      <c r="Y81" s="48"/>
      <c r="AM81" s="56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56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T81" s="48"/>
      <c r="BU81" s="48"/>
      <c r="BV81" s="48"/>
      <c r="BW81" s="48"/>
      <c r="BX81" s="48"/>
    </row>
    <row r="82" spans="2:76" hidden="1" outlineLevel="1"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56"/>
      <c r="Q82" s="48"/>
      <c r="R82" s="48"/>
      <c r="S82" s="48"/>
      <c r="T82" s="48"/>
      <c r="U82" s="48"/>
      <c r="V82" s="48"/>
      <c r="W82" s="48"/>
      <c r="X82" s="48"/>
      <c r="Y82" s="48"/>
      <c r="AM82" s="59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9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T82" s="48"/>
      <c r="BU82" s="48"/>
      <c r="BV82" s="48"/>
      <c r="BW82" s="48"/>
      <c r="BX82" s="48"/>
    </row>
    <row r="83" spans="2:76" hidden="1" outlineLevel="1"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56"/>
      <c r="Q83" s="48"/>
      <c r="R83" s="48"/>
      <c r="S83" s="48"/>
      <c r="T83" s="48"/>
      <c r="U83" s="48"/>
      <c r="V83" s="48"/>
      <c r="W83" s="48"/>
      <c r="X83" s="48"/>
      <c r="Y83" s="48"/>
      <c r="BT83" s="48"/>
      <c r="BU83" s="48"/>
      <c r="BV83" s="48"/>
      <c r="BW83" s="48"/>
      <c r="BX83" s="48"/>
    </row>
    <row r="84" spans="2:76" s="52" customFormat="1" hidden="1" outlineLevel="1">
      <c r="B84" s="54" t="s">
        <v>48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1"/>
      <c r="Q84" s="60"/>
      <c r="R84" s="60"/>
      <c r="S84" s="60"/>
      <c r="T84" s="60"/>
      <c r="U84" s="60"/>
      <c r="V84" s="60"/>
      <c r="W84" s="60"/>
      <c r="X84" s="60"/>
      <c r="Y84" s="60"/>
      <c r="AB84" s="55"/>
      <c r="AM84" s="55"/>
      <c r="AY84" s="55"/>
      <c r="BK84" s="55"/>
      <c r="BT84" s="60"/>
      <c r="BU84" s="60"/>
      <c r="BV84" s="60"/>
      <c r="BW84" s="60"/>
      <c r="BX84" s="60"/>
    </row>
    <row r="85" spans="2:76" hidden="1" outlineLevel="1">
      <c r="B85" s="28" t="s">
        <v>19</v>
      </c>
      <c r="C85" s="66">
        <v>5.713E-2</v>
      </c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56"/>
      <c r="Q85" s="48"/>
      <c r="R85" s="48"/>
      <c r="S85" s="48"/>
      <c r="T85" s="48"/>
      <c r="U85" s="48"/>
      <c r="V85" s="48"/>
      <c r="W85" s="48"/>
      <c r="X85" s="48"/>
      <c r="Y85" s="48"/>
      <c r="AM85" s="56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69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T85" s="48"/>
      <c r="BU85" s="48"/>
      <c r="BV85" s="48"/>
      <c r="BW85" s="48"/>
      <c r="BX85" s="48"/>
    </row>
    <row r="86" spans="2:76" hidden="1" outlineLevel="1">
      <c r="B86" s="28" t="s">
        <v>20</v>
      </c>
      <c r="C86" s="66">
        <v>5.713E-2</v>
      </c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56"/>
      <c r="Q86" s="48"/>
      <c r="R86" s="48"/>
      <c r="S86" s="48"/>
      <c r="T86" s="48"/>
      <c r="U86" s="48"/>
      <c r="V86" s="48"/>
      <c r="W86" s="48"/>
      <c r="X86" s="48"/>
      <c r="Y86" s="48"/>
      <c r="AM86" s="56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69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T86" s="48"/>
      <c r="BU86" s="48"/>
      <c r="BV86" s="48"/>
      <c r="BW86" s="48"/>
      <c r="BX86" s="48"/>
    </row>
    <row r="87" spans="2:76" hidden="1" outlineLevel="1">
      <c r="B87" s="28" t="s">
        <v>21</v>
      </c>
      <c r="C87" s="66">
        <v>5.713E-2</v>
      </c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56"/>
      <c r="Q87" s="48"/>
      <c r="R87" s="48"/>
      <c r="S87" s="48"/>
      <c r="T87" s="48"/>
      <c r="U87" s="48"/>
      <c r="V87" s="48"/>
      <c r="W87" s="48"/>
      <c r="X87" s="48"/>
      <c r="Y87" s="48"/>
      <c r="AM87" s="56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69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T87" s="48"/>
      <c r="BU87" s="48"/>
      <c r="BV87" s="48"/>
      <c r="BW87" s="48"/>
      <c r="BX87" s="48"/>
    </row>
    <row r="88" spans="2:76" hidden="1" outlineLevel="1">
      <c r="B88" s="28" t="s">
        <v>22</v>
      </c>
      <c r="C88" s="66">
        <v>5.713E-2</v>
      </c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56"/>
      <c r="Q88" s="48"/>
      <c r="R88" s="48"/>
      <c r="S88" s="48"/>
      <c r="T88" s="48"/>
      <c r="U88" s="48"/>
      <c r="V88" s="48"/>
      <c r="W88" s="48"/>
      <c r="X88" s="48"/>
      <c r="Y88" s="48"/>
      <c r="AM88" s="56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69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T88" s="48"/>
      <c r="BU88" s="48"/>
      <c r="BV88" s="48"/>
      <c r="BW88" s="48"/>
      <c r="BX88" s="48"/>
    </row>
    <row r="89" spans="2:76" hidden="1" outlineLevel="1">
      <c r="B89" s="28" t="s">
        <v>23</v>
      </c>
      <c r="C89" s="66">
        <v>8.9300000000000004E-2</v>
      </c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56"/>
      <c r="Q89" s="48"/>
      <c r="R89" s="48"/>
      <c r="S89" s="48"/>
      <c r="T89" s="48"/>
      <c r="U89" s="48"/>
      <c r="V89" s="48"/>
      <c r="W89" s="48"/>
      <c r="X89" s="48"/>
      <c r="Y89" s="48"/>
      <c r="AM89" s="56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69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T89" s="48"/>
      <c r="BU89" s="48"/>
      <c r="BV89" s="48"/>
      <c r="BW89" s="48"/>
      <c r="BX89" s="48"/>
    </row>
    <row r="90" spans="2:76" hidden="1" outlineLevel="1">
      <c r="B90" s="28" t="s">
        <v>24</v>
      </c>
      <c r="C90" s="66">
        <v>0.1152</v>
      </c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56"/>
      <c r="Q90" s="48"/>
      <c r="R90" s="48"/>
      <c r="S90" s="48"/>
      <c r="T90" s="48"/>
      <c r="U90" s="48"/>
      <c r="V90" s="48"/>
      <c r="W90" s="48"/>
      <c r="X90" s="48"/>
      <c r="Y90" s="48"/>
      <c r="AM90" s="56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69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T90" s="48"/>
      <c r="BU90" s="48"/>
      <c r="BV90" s="48"/>
      <c r="BW90" s="48"/>
      <c r="BX90" s="48"/>
    </row>
    <row r="91" spans="2:76" hidden="1" outlineLevel="1">
      <c r="B91" s="28" t="s">
        <v>25</v>
      </c>
      <c r="C91" s="66">
        <v>0</v>
      </c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56"/>
      <c r="Q91" s="48"/>
      <c r="R91" s="48"/>
      <c r="S91" s="48"/>
      <c r="T91" s="48"/>
      <c r="U91" s="48"/>
      <c r="V91" s="48"/>
      <c r="W91" s="48"/>
      <c r="X91" s="48"/>
      <c r="Y91" s="48"/>
      <c r="AM91" s="56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7"/>
      <c r="AY91" s="69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T91" s="48"/>
      <c r="BU91" s="48"/>
      <c r="BV91" s="48"/>
      <c r="BW91" s="48"/>
      <c r="BX91" s="48"/>
    </row>
    <row r="92" spans="2:76" hidden="1" outlineLevel="1"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56"/>
      <c r="Q92" s="48"/>
      <c r="R92" s="48"/>
      <c r="S92" s="48"/>
      <c r="T92" s="48"/>
      <c r="U92" s="48"/>
      <c r="V92" s="48"/>
      <c r="W92" s="48"/>
      <c r="X92" s="48"/>
      <c r="Y92" s="48"/>
      <c r="AM92" s="56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71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T92" s="48"/>
      <c r="BU92" s="48"/>
      <c r="BV92" s="48"/>
      <c r="BW92" s="48"/>
      <c r="BX92" s="48"/>
    </row>
    <row r="93" spans="2:76" outlineLevel="1"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56"/>
      <c r="Q93" s="48"/>
      <c r="R93" s="48"/>
      <c r="S93" s="48"/>
      <c r="T93" s="48"/>
      <c r="U93" s="48"/>
      <c r="V93" s="48"/>
      <c r="W93" s="48"/>
      <c r="X93" s="48"/>
      <c r="Y93" s="48"/>
      <c r="BT93" s="48"/>
      <c r="BU93" s="48"/>
      <c r="BV93" s="48"/>
      <c r="BW93" s="48"/>
      <c r="BX93" s="48"/>
    </row>
    <row r="94" spans="2:76" s="52" customFormat="1" outlineLevel="1">
      <c r="B94" s="54" t="s">
        <v>44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1"/>
      <c r="Q94" s="60"/>
      <c r="R94" s="60"/>
      <c r="S94" s="60"/>
      <c r="T94" s="60"/>
      <c r="U94" s="60"/>
      <c r="V94" s="60"/>
      <c r="W94" s="60"/>
      <c r="X94" s="60"/>
      <c r="Y94" s="60"/>
      <c r="AB94" s="55"/>
      <c r="AM94" s="55"/>
      <c r="AY94" s="55"/>
      <c r="BK94" s="55"/>
      <c r="BT94" s="60"/>
      <c r="BU94" s="60"/>
      <c r="BV94" s="60"/>
      <c r="BW94" s="60"/>
      <c r="BX94" s="60"/>
    </row>
    <row r="95" spans="2:76" outlineLevel="1">
      <c r="B95" s="28" t="s">
        <v>19</v>
      </c>
      <c r="D95" s="48">
        <f>SUM(D45,D55,D65,D75,D85)</f>
        <v>0</v>
      </c>
      <c r="E95" s="48">
        <f t="shared" ref="E95:AF95" si="156">SUM(E45,E55,E65,E75,E85)</f>
        <v>0</v>
      </c>
      <c r="F95" s="48">
        <f t="shared" si="156"/>
        <v>0</v>
      </c>
      <c r="G95" s="48">
        <f t="shared" si="156"/>
        <v>0</v>
      </c>
      <c r="H95" s="48">
        <f t="shared" si="156"/>
        <v>0</v>
      </c>
      <c r="I95" s="48">
        <f t="shared" si="156"/>
        <v>0</v>
      </c>
      <c r="J95" s="48">
        <f t="shared" si="156"/>
        <v>0</v>
      </c>
      <c r="K95" s="48">
        <f t="shared" si="156"/>
        <v>0</v>
      </c>
      <c r="L95" s="48">
        <f t="shared" si="156"/>
        <v>0</v>
      </c>
      <c r="M95" s="48">
        <f t="shared" si="156"/>
        <v>0</v>
      </c>
      <c r="N95" s="48">
        <f t="shared" si="156"/>
        <v>0</v>
      </c>
      <c r="O95" s="48">
        <f t="shared" si="156"/>
        <v>0</v>
      </c>
      <c r="P95" s="56">
        <f t="shared" si="156"/>
        <v>0</v>
      </c>
      <c r="Q95" s="48">
        <f t="shared" si="156"/>
        <v>0</v>
      </c>
      <c r="R95" s="48">
        <f t="shared" si="156"/>
        <v>0</v>
      </c>
      <c r="S95" s="48">
        <f t="shared" si="156"/>
        <v>0</v>
      </c>
      <c r="T95" s="48">
        <f t="shared" si="156"/>
        <v>0</v>
      </c>
      <c r="U95" s="48">
        <f t="shared" si="156"/>
        <v>0</v>
      </c>
      <c r="V95" s="48">
        <f t="shared" si="156"/>
        <v>0</v>
      </c>
      <c r="W95" s="48">
        <f t="shared" si="156"/>
        <v>0</v>
      </c>
      <c r="X95" s="48">
        <f t="shared" si="156"/>
        <v>0</v>
      </c>
      <c r="Y95" s="48">
        <f t="shared" si="156"/>
        <v>0</v>
      </c>
      <c r="Z95" s="48">
        <f t="shared" si="156"/>
        <v>0</v>
      </c>
      <c r="AA95" s="48">
        <f t="shared" si="156"/>
        <v>0</v>
      </c>
      <c r="AB95" s="56">
        <f t="shared" si="156"/>
        <v>0</v>
      </c>
      <c r="AC95" s="48">
        <f t="shared" si="156"/>
        <v>0</v>
      </c>
      <c r="AD95" s="48">
        <f>SUM(AD45,AD55,AD65,AD75,AD85)</f>
        <v>-833284.38699999999</v>
      </c>
      <c r="AE95" s="48"/>
      <c r="AF95" s="48">
        <f t="shared" si="156"/>
        <v>-6617469.1395000005</v>
      </c>
      <c r="AG95" s="48"/>
      <c r="AH95" s="48"/>
      <c r="AI95" s="48"/>
      <c r="AJ95" s="48"/>
      <c r="AK95" s="48"/>
      <c r="AL95" s="48">
        <f>SUM(AL45,AL55,AL65,AL75,AL85)</f>
        <v>-5580269.7134999996</v>
      </c>
      <c r="AM95" s="56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56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T95" s="48"/>
      <c r="BU95" s="48"/>
      <c r="BV95" s="48"/>
      <c r="BW95" s="48"/>
      <c r="BX95" s="48"/>
    </row>
    <row r="96" spans="2:76" outlineLevel="1">
      <c r="B96" s="28" t="s">
        <v>20</v>
      </c>
      <c r="D96" s="48">
        <f t="shared" ref="D96:AL96" si="157">SUM(D46,D56,D66,D76,D86)</f>
        <v>0</v>
      </c>
      <c r="E96" s="48">
        <f t="shared" si="157"/>
        <v>0</v>
      </c>
      <c r="F96" s="48">
        <f t="shared" si="157"/>
        <v>0</v>
      </c>
      <c r="G96" s="48">
        <f t="shared" si="157"/>
        <v>0</v>
      </c>
      <c r="H96" s="48">
        <f t="shared" si="157"/>
        <v>0</v>
      </c>
      <c r="I96" s="48">
        <f t="shared" si="157"/>
        <v>0</v>
      </c>
      <c r="J96" s="48">
        <f t="shared" si="157"/>
        <v>0</v>
      </c>
      <c r="K96" s="48">
        <f t="shared" si="157"/>
        <v>0</v>
      </c>
      <c r="L96" s="48">
        <f t="shared" si="157"/>
        <v>0</v>
      </c>
      <c r="M96" s="48">
        <f t="shared" si="157"/>
        <v>0</v>
      </c>
      <c r="N96" s="48">
        <f t="shared" si="157"/>
        <v>0</v>
      </c>
      <c r="O96" s="48">
        <f t="shared" si="157"/>
        <v>0</v>
      </c>
      <c r="P96" s="56">
        <f t="shared" si="157"/>
        <v>0</v>
      </c>
      <c r="Q96" s="48">
        <f t="shared" si="157"/>
        <v>0</v>
      </c>
      <c r="R96" s="48">
        <f t="shared" si="157"/>
        <v>0</v>
      </c>
      <c r="S96" s="48">
        <f t="shared" si="157"/>
        <v>0</v>
      </c>
      <c r="T96" s="48">
        <f t="shared" si="157"/>
        <v>0</v>
      </c>
      <c r="U96" s="48">
        <f t="shared" si="157"/>
        <v>0</v>
      </c>
      <c r="V96" s="48">
        <f t="shared" si="157"/>
        <v>0</v>
      </c>
      <c r="W96" s="48">
        <f t="shared" si="157"/>
        <v>0</v>
      </c>
      <c r="X96" s="48">
        <f t="shared" si="157"/>
        <v>0</v>
      </c>
      <c r="Y96" s="48">
        <f t="shared" si="157"/>
        <v>0</v>
      </c>
      <c r="Z96" s="48">
        <f t="shared" si="157"/>
        <v>0</v>
      </c>
      <c r="AA96" s="48">
        <f t="shared" si="157"/>
        <v>0</v>
      </c>
      <c r="AB96" s="56">
        <f t="shared" si="157"/>
        <v>0</v>
      </c>
      <c r="AC96" s="48">
        <f t="shared" si="157"/>
        <v>0</v>
      </c>
      <c r="AD96" s="48">
        <f t="shared" si="157"/>
        <v>-107649.46799999999</v>
      </c>
      <c r="AE96" s="48"/>
      <c r="AF96" s="48">
        <f t="shared" si="157"/>
        <v>-1507579.3390000002</v>
      </c>
      <c r="AG96" s="48"/>
      <c r="AH96" s="48"/>
      <c r="AI96" s="48"/>
      <c r="AJ96" s="48"/>
      <c r="AK96" s="48"/>
      <c r="AL96" s="48">
        <f t="shared" si="157"/>
        <v>-711089.90699999989</v>
      </c>
      <c r="AM96" s="56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56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T96" s="48"/>
      <c r="BU96" s="48"/>
      <c r="BV96" s="48"/>
      <c r="BW96" s="48"/>
      <c r="BX96" s="48"/>
    </row>
    <row r="97" spans="2:76" outlineLevel="1">
      <c r="B97" s="28" t="s">
        <v>21</v>
      </c>
      <c r="D97" s="48">
        <f t="shared" ref="D97:AL97" si="158">SUM(D47,D57,D67,D77,D87)</f>
        <v>0</v>
      </c>
      <c r="E97" s="48">
        <f t="shared" si="158"/>
        <v>0</v>
      </c>
      <c r="F97" s="48">
        <f t="shared" si="158"/>
        <v>0</v>
      </c>
      <c r="G97" s="48">
        <f t="shared" si="158"/>
        <v>0</v>
      </c>
      <c r="H97" s="48">
        <f t="shared" si="158"/>
        <v>0</v>
      </c>
      <c r="I97" s="48">
        <f t="shared" si="158"/>
        <v>0</v>
      </c>
      <c r="J97" s="48">
        <f t="shared" si="158"/>
        <v>0</v>
      </c>
      <c r="K97" s="48">
        <f t="shared" si="158"/>
        <v>0</v>
      </c>
      <c r="L97" s="48">
        <f t="shared" si="158"/>
        <v>0</v>
      </c>
      <c r="M97" s="48">
        <f t="shared" si="158"/>
        <v>0</v>
      </c>
      <c r="N97" s="48">
        <f t="shared" si="158"/>
        <v>0</v>
      </c>
      <c r="O97" s="48">
        <f t="shared" si="158"/>
        <v>0</v>
      </c>
      <c r="P97" s="56">
        <f t="shared" si="158"/>
        <v>0</v>
      </c>
      <c r="Q97" s="48">
        <f t="shared" si="158"/>
        <v>0</v>
      </c>
      <c r="R97" s="48">
        <f t="shared" si="158"/>
        <v>0</v>
      </c>
      <c r="S97" s="48">
        <f t="shared" si="158"/>
        <v>0</v>
      </c>
      <c r="T97" s="48">
        <f t="shared" si="158"/>
        <v>0</v>
      </c>
      <c r="U97" s="48">
        <f t="shared" si="158"/>
        <v>0</v>
      </c>
      <c r="V97" s="48">
        <f t="shared" si="158"/>
        <v>0</v>
      </c>
      <c r="W97" s="48">
        <f t="shared" si="158"/>
        <v>0</v>
      </c>
      <c r="X97" s="48">
        <f t="shared" si="158"/>
        <v>0</v>
      </c>
      <c r="Y97" s="48">
        <f t="shared" si="158"/>
        <v>0</v>
      </c>
      <c r="Z97" s="48">
        <f t="shared" si="158"/>
        <v>0</v>
      </c>
      <c r="AA97" s="48">
        <f t="shared" si="158"/>
        <v>0</v>
      </c>
      <c r="AB97" s="56">
        <f t="shared" si="158"/>
        <v>0</v>
      </c>
      <c r="AC97" s="48">
        <f t="shared" si="158"/>
        <v>0</v>
      </c>
      <c r="AD97" s="48">
        <f t="shared" si="158"/>
        <v>0</v>
      </c>
      <c r="AE97" s="48"/>
      <c r="AF97" s="48">
        <f t="shared" si="158"/>
        <v>0</v>
      </c>
      <c r="AG97" s="48"/>
      <c r="AH97" s="48"/>
      <c r="AI97" s="48"/>
      <c r="AJ97" s="48"/>
      <c r="AK97" s="48"/>
      <c r="AL97" s="48">
        <f t="shared" si="158"/>
        <v>0</v>
      </c>
      <c r="AM97" s="56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56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T97" s="48"/>
      <c r="BU97" s="48"/>
      <c r="BV97" s="48"/>
      <c r="BW97" s="48"/>
      <c r="BX97" s="48"/>
    </row>
    <row r="98" spans="2:76" outlineLevel="1">
      <c r="B98" s="28" t="s">
        <v>22</v>
      </c>
      <c r="D98" s="48">
        <f t="shared" ref="D98:AL98" si="159">SUM(D48,D58,D68,D78,D88)</f>
        <v>0</v>
      </c>
      <c r="E98" s="48">
        <f t="shared" si="159"/>
        <v>0</v>
      </c>
      <c r="F98" s="48">
        <f t="shared" si="159"/>
        <v>0</v>
      </c>
      <c r="G98" s="48">
        <f t="shared" si="159"/>
        <v>0</v>
      </c>
      <c r="H98" s="48">
        <f t="shared" si="159"/>
        <v>0</v>
      </c>
      <c r="I98" s="48">
        <f t="shared" si="159"/>
        <v>0</v>
      </c>
      <c r="J98" s="48">
        <f t="shared" si="159"/>
        <v>0</v>
      </c>
      <c r="K98" s="48">
        <f t="shared" si="159"/>
        <v>0</v>
      </c>
      <c r="L98" s="48">
        <f t="shared" si="159"/>
        <v>0</v>
      </c>
      <c r="M98" s="48">
        <f t="shared" si="159"/>
        <v>0</v>
      </c>
      <c r="N98" s="48">
        <f t="shared" si="159"/>
        <v>0</v>
      </c>
      <c r="O98" s="48">
        <f t="shared" si="159"/>
        <v>0</v>
      </c>
      <c r="P98" s="56">
        <f t="shared" si="159"/>
        <v>0</v>
      </c>
      <c r="Q98" s="48">
        <f t="shared" si="159"/>
        <v>0</v>
      </c>
      <c r="R98" s="48">
        <f t="shared" si="159"/>
        <v>0</v>
      </c>
      <c r="S98" s="48">
        <f t="shared" si="159"/>
        <v>0</v>
      </c>
      <c r="T98" s="48">
        <f t="shared" si="159"/>
        <v>0</v>
      </c>
      <c r="U98" s="48">
        <f t="shared" si="159"/>
        <v>0</v>
      </c>
      <c r="V98" s="48">
        <f t="shared" si="159"/>
        <v>0</v>
      </c>
      <c r="W98" s="48">
        <f t="shared" si="159"/>
        <v>0</v>
      </c>
      <c r="X98" s="48">
        <f t="shared" si="159"/>
        <v>0</v>
      </c>
      <c r="Y98" s="48">
        <f t="shared" si="159"/>
        <v>0</v>
      </c>
      <c r="Z98" s="48">
        <f t="shared" si="159"/>
        <v>0</v>
      </c>
      <c r="AA98" s="48">
        <f t="shared" si="159"/>
        <v>0</v>
      </c>
      <c r="AB98" s="56">
        <f t="shared" si="159"/>
        <v>0</v>
      </c>
      <c r="AC98" s="48">
        <f t="shared" si="159"/>
        <v>0</v>
      </c>
      <c r="AD98" s="48">
        <f t="shared" si="159"/>
        <v>0</v>
      </c>
      <c r="AE98" s="48"/>
      <c r="AF98" s="48">
        <f t="shared" si="159"/>
        <v>0</v>
      </c>
      <c r="AG98" s="48"/>
      <c r="AH98" s="48"/>
      <c r="AI98" s="48"/>
      <c r="AJ98" s="48"/>
      <c r="AK98" s="48"/>
      <c r="AL98" s="48">
        <f t="shared" si="159"/>
        <v>0</v>
      </c>
      <c r="AM98" s="56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56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T98" s="48"/>
      <c r="BU98" s="48"/>
      <c r="BV98" s="48"/>
      <c r="BW98" s="48"/>
      <c r="BX98" s="48"/>
    </row>
    <row r="99" spans="2:76" outlineLevel="1">
      <c r="B99" s="28" t="s">
        <v>23</v>
      </c>
      <c r="D99" s="48">
        <f t="shared" ref="D99:AL99" si="160">SUM(D49,D59,D69,D79,D89)</f>
        <v>0</v>
      </c>
      <c r="E99" s="48">
        <f t="shared" si="160"/>
        <v>0</v>
      </c>
      <c r="F99" s="48">
        <f t="shared" si="160"/>
        <v>0</v>
      </c>
      <c r="G99" s="48">
        <f t="shared" si="160"/>
        <v>0</v>
      </c>
      <c r="H99" s="48">
        <f t="shared" si="160"/>
        <v>0</v>
      </c>
      <c r="I99" s="48">
        <f t="shared" si="160"/>
        <v>0</v>
      </c>
      <c r="J99" s="48">
        <f t="shared" si="160"/>
        <v>0</v>
      </c>
      <c r="K99" s="48">
        <f t="shared" si="160"/>
        <v>0</v>
      </c>
      <c r="L99" s="48">
        <f t="shared" si="160"/>
        <v>0</v>
      </c>
      <c r="M99" s="48">
        <f t="shared" si="160"/>
        <v>0</v>
      </c>
      <c r="N99" s="48">
        <f t="shared" si="160"/>
        <v>0</v>
      </c>
      <c r="O99" s="48">
        <f t="shared" si="160"/>
        <v>0</v>
      </c>
      <c r="P99" s="56">
        <f t="shared" si="160"/>
        <v>0</v>
      </c>
      <c r="Q99" s="48">
        <f t="shared" si="160"/>
        <v>0</v>
      </c>
      <c r="R99" s="48">
        <f t="shared" si="160"/>
        <v>0</v>
      </c>
      <c r="S99" s="48">
        <f t="shared" si="160"/>
        <v>0</v>
      </c>
      <c r="T99" s="48">
        <f t="shared" si="160"/>
        <v>0</v>
      </c>
      <c r="U99" s="48">
        <f t="shared" si="160"/>
        <v>0</v>
      </c>
      <c r="V99" s="48">
        <f t="shared" si="160"/>
        <v>0</v>
      </c>
      <c r="W99" s="48">
        <f t="shared" si="160"/>
        <v>0</v>
      </c>
      <c r="X99" s="48">
        <f t="shared" si="160"/>
        <v>0</v>
      </c>
      <c r="Y99" s="48">
        <f t="shared" si="160"/>
        <v>0</v>
      </c>
      <c r="Z99" s="48">
        <f t="shared" si="160"/>
        <v>0</v>
      </c>
      <c r="AA99" s="48">
        <f t="shared" si="160"/>
        <v>0</v>
      </c>
      <c r="AB99" s="56">
        <f t="shared" si="160"/>
        <v>0</v>
      </c>
      <c r="AC99" s="48">
        <f t="shared" si="160"/>
        <v>0</v>
      </c>
      <c r="AD99" s="48">
        <f t="shared" si="160"/>
        <v>-710959.63329999999</v>
      </c>
      <c r="AE99" s="48"/>
      <c r="AF99" s="48">
        <f t="shared" si="160"/>
        <v>-1265291.1589000002</v>
      </c>
      <c r="AG99" s="48"/>
      <c r="AH99" s="48"/>
      <c r="AI99" s="48"/>
      <c r="AJ99" s="48"/>
      <c r="AK99" s="48"/>
      <c r="AL99" s="48">
        <f t="shared" si="160"/>
        <v>-811209.13990000007</v>
      </c>
      <c r="AM99" s="56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56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T99" s="48"/>
      <c r="BU99" s="48"/>
      <c r="BV99" s="48"/>
      <c r="BW99" s="48"/>
      <c r="BX99" s="48"/>
    </row>
    <row r="100" spans="2:76" outlineLevel="1">
      <c r="B100" s="28" t="s">
        <v>24</v>
      </c>
      <c r="D100" s="48">
        <f t="shared" ref="D100:AL100" si="161">SUM(D50,D60,D70,D80,D90)</f>
        <v>0</v>
      </c>
      <c r="E100" s="48">
        <f t="shared" si="161"/>
        <v>0</v>
      </c>
      <c r="F100" s="48">
        <f t="shared" si="161"/>
        <v>0</v>
      </c>
      <c r="G100" s="48">
        <f t="shared" si="161"/>
        <v>0</v>
      </c>
      <c r="H100" s="48">
        <f t="shared" si="161"/>
        <v>0</v>
      </c>
      <c r="I100" s="48">
        <f t="shared" si="161"/>
        <v>0</v>
      </c>
      <c r="J100" s="48">
        <f t="shared" si="161"/>
        <v>0</v>
      </c>
      <c r="K100" s="48">
        <f t="shared" si="161"/>
        <v>0</v>
      </c>
      <c r="L100" s="48">
        <f t="shared" si="161"/>
        <v>0</v>
      </c>
      <c r="M100" s="48">
        <f t="shared" si="161"/>
        <v>0</v>
      </c>
      <c r="N100" s="48">
        <f t="shared" si="161"/>
        <v>0</v>
      </c>
      <c r="O100" s="48">
        <f t="shared" si="161"/>
        <v>0</v>
      </c>
      <c r="P100" s="56">
        <f t="shared" si="161"/>
        <v>0</v>
      </c>
      <c r="Q100" s="48">
        <f t="shared" si="161"/>
        <v>0</v>
      </c>
      <c r="R100" s="48">
        <f t="shared" si="161"/>
        <v>0</v>
      </c>
      <c r="S100" s="48">
        <f t="shared" si="161"/>
        <v>0</v>
      </c>
      <c r="T100" s="48">
        <f t="shared" si="161"/>
        <v>0</v>
      </c>
      <c r="U100" s="48">
        <f t="shared" si="161"/>
        <v>0</v>
      </c>
      <c r="V100" s="48">
        <f t="shared" si="161"/>
        <v>0</v>
      </c>
      <c r="W100" s="48">
        <f t="shared" si="161"/>
        <v>0</v>
      </c>
      <c r="X100" s="48">
        <f t="shared" si="161"/>
        <v>0</v>
      </c>
      <c r="Y100" s="48">
        <f t="shared" si="161"/>
        <v>0</v>
      </c>
      <c r="Z100" s="48">
        <f t="shared" si="161"/>
        <v>0</v>
      </c>
      <c r="AA100" s="48">
        <f t="shared" si="161"/>
        <v>0</v>
      </c>
      <c r="AB100" s="56">
        <f t="shared" si="161"/>
        <v>0</v>
      </c>
      <c r="AC100" s="48">
        <f t="shared" si="161"/>
        <v>0</v>
      </c>
      <c r="AD100" s="48">
        <f t="shared" si="161"/>
        <v>-112283.82400000001</v>
      </c>
      <c r="AE100" s="48"/>
      <c r="AF100" s="48">
        <f t="shared" si="161"/>
        <v>-128404.216</v>
      </c>
      <c r="AG100" s="48"/>
      <c r="AH100" s="48"/>
      <c r="AI100" s="48"/>
      <c r="AJ100" s="48"/>
      <c r="AK100" s="48"/>
      <c r="AL100" s="48">
        <f t="shared" si="161"/>
        <v>-89022.784</v>
      </c>
      <c r="AM100" s="56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56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T100" s="48"/>
      <c r="BU100" s="48"/>
      <c r="BV100" s="48"/>
      <c r="BW100" s="48"/>
      <c r="BX100" s="48"/>
    </row>
    <row r="101" spans="2:76" outlineLevel="1">
      <c r="B101" s="28" t="s">
        <v>25</v>
      </c>
      <c r="D101" s="48">
        <f t="shared" ref="D101:AL101" si="162">SUM(D51,D61,D71,D81,D91)</f>
        <v>0</v>
      </c>
      <c r="E101" s="48">
        <f t="shared" si="162"/>
        <v>0</v>
      </c>
      <c r="F101" s="48">
        <f t="shared" si="162"/>
        <v>0</v>
      </c>
      <c r="G101" s="48">
        <f t="shared" si="162"/>
        <v>0</v>
      </c>
      <c r="H101" s="48">
        <f t="shared" si="162"/>
        <v>0</v>
      </c>
      <c r="I101" s="48">
        <f t="shared" si="162"/>
        <v>0</v>
      </c>
      <c r="J101" s="48">
        <f t="shared" si="162"/>
        <v>0</v>
      </c>
      <c r="K101" s="48">
        <f t="shared" si="162"/>
        <v>0</v>
      </c>
      <c r="L101" s="48">
        <f t="shared" si="162"/>
        <v>0</v>
      </c>
      <c r="M101" s="48">
        <f t="shared" si="162"/>
        <v>0</v>
      </c>
      <c r="N101" s="48">
        <f t="shared" si="162"/>
        <v>0</v>
      </c>
      <c r="O101" s="48">
        <f t="shared" si="162"/>
        <v>0</v>
      </c>
      <c r="P101" s="56">
        <f t="shared" si="162"/>
        <v>0</v>
      </c>
      <c r="Q101" s="48">
        <f t="shared" si="162"/>
        <v>0</v>
      </c>
      <c r="R101" s="48">
        <f t="shared" si="162"/>
        <v>0</v>
      </c>
      <c r="S101" s="48">
        <f t="shared" si="162"/>
        <v>0</v>
      </c>
      <c r="T101" s="48">
        <f>SUM(T51,T61,T71,T81,T91)</f>
        <v>0</v>
      </c>
      <c r="U101" s="48">
        <f t="shared" si="162"/>
        <v>0</v>
      </c>
      <c r="V101" s="48">
        <f t="shared" si="162"/>
        <v>0</v>
      </c>
      <c r="W101" s="48">
        <f t="shared" si="162"/>
        <v>0</v>
      </c>
      <c r="X101" s="48">
        <f t="shared" si="162"/>
        <v>0</v>
      </c>
      <c r="Y101" s="48">
        <f t="shared" si="162"/>
        <v>0</v>
      </c>
      <c r="Z101" s="48">
        <f t="shared" si="162"/>
        <v>0</v>
      </c>
      <c r="AA101" s="48">
        <f t="shared" si="162"/>
        <v>0</v>
      </c>
      <c r="AB101" s="56">
        <f t="shared" si="162"/>
        <v>0</v>
      </c>
      <c r="AC101" s="48">
        <f t="shared" si="162"/>
        <v>0</v>
      </c>
      <c r="AD101" s="48">
        <f t="shared" si="162"/>
        <v>-6834217.8958000001</v>
      </c>
      <c r="AE101" s="48"/>
      <c r="AF101" s="48">
        <f t="shared" si="162"/>
        <v>-11532743.740800001</v>
      </c>
      <c r="AG101" s="48"/>
      <c r="AH101" s="48"/>
      <c r="AI101" s="48"/>
      <c r="AJ101" s="48"/>
      <c r="AK101" s="48"/>
      <c r="AL101" s="48">
        <f t="shared" si="162"/>
        <v>-15661439.245200001</v>
      </c>
      <c r="AM101" s="56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56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T101" s="48"/>
      <c r="BU101" s="48"/>
      <c r="BV101" s="48"/>
      <c r="BW101" s="48"/>
      <c r="BX101" s="48"/>
    </row>
    <row r="102" spans="2:76" outlineLevel="1">
      <c r="D102" s="58">
        <f>SUM(D95:D101)</f>
        <v>0</v>
      </c>
      <c r="E102" s="58">
        <f t="shared" ref="E102:O102" si="163">SUM(E95:E101)</f>
        <v>0</v>
      </c>
      <c r="F102" s="58">
        <f t="shared" si="163"/>
        <v>0</v>
      </c>
      <c r="G102" s="58">
        <f t="shared" si="163"/>
        <v>0</v>
      </c>
      <c r="H102" s="58">
        <f t="shared" si="163"/>
        <v>0</v>
      </c>
      <c r="I102" s="58">
        <f t="shared" si="163"/>
        <v>0</v>
      </c>
      <c r="J102" s="58">
        <f t="shared" si="163"/>
        <v>0</v>
      </c>
      <c r="K102" s="58">
        <f t="shared" si="163"/>
        <v>0</v>
      </c>
      <c r="L102" s="58">
        <f t="shared" si="163"/>
        <v>0</v>
      </c>
      <c r="M102" s="58">
        <f t="shared" si="163"/>
        <v>0</v>
      </c>
      <c r="N102" s="58">
        <f t="shared" si="163"/>
        <v>0</v>
      </c>
      <c r="O102" s="58">
        <f t="shared" si="163"/>
        <v>0</v>
      </c>
      <c r="P102" s="59">
        <f>SUM(P95:P101)</f>
        <v>0</v>
      </c>
      <c r="Q102" s="58">
        <f t="shared" ref="Q102" si="164">SUM(Q95:Q101)</f>
        <v>0</v>
      </c>
      <c r="R102" s="58">
        <f t="shared" ref="R102" si="165">SUM(R95:R101)</f>
        <v>0</v>
      </c>
      <c r="S102" s="58">
        <f t="shared" ref="S102" si="166">SUM(S95:S101)</f>
        <v>0</v>
      </c>
      <c r="T102" s="58">
        <f t="shared" ref="T102" si="167">SUM(T95:T101)</f>
        <v>0</v>
      </c>
      <c r="U102" s="58">
        <f t="shared" ref="U102" si="168">SUM(U95:U101)</f>
        <v>0</v>
      </c>
      <c r="V102" s="58">
        <f t="shared" ref="V102" si="169">SUM(V95:V101)</f>
        <v>0</v>
      </c>
      <c r="W102" s="58">
        <f t="shared" ref="W102" si="170">SUM(W95:W101)</f>
        <v>0</v>
      </c>
      <c r="X102" s="58">
        <f t="shared" ref="X102" si="171">SUM(X95:X101)</f>
        <v>0</v>
      </c>
      <c r="Y102" s="58">
        <f t="shared" ref="Y102" si="172">SUM(Y95:Y101)</f>
        <v>0</v>
      </c>
      <c r="Z102" s="58">
        <f t="shared" ref="Z102" si="173">SUM(Z95:Z101)</f>
        <v>0</v>
      </c>
      <c r="AA102" s="58">
        <f t="shared" ref="AA102" si="174">SUM(AA95:AA101)</f>
        <v>0</v>
      </c>
      <c r="AB102" s="59">
        <f>SUM(AB95:AB101)</f>
        <v>0</v>
      </c>
      <c r="AC102" s="58">
        <f t="shared" ref="AC102" si="175">SUM(AC95:AC101)</f>
        <v>0</v>
      </c>
      <c r="AD102" s="58">
        <f t="shared" ref="AD102" si="176">SUM(AD95:AD101)</f>
        <v>-8598395.2081000004</v>
      </c>
      <c r="AE102" s="58"/>
      <c r="AF102" s="58">
        <f t="shared" ref="AF102" si="177">SUM(AF95:AF101)</f>
        <v>-21051487.5942</v>
      </c>
      <c r="AG102" s="58"/>
      <c r="AH102" s="58"/>
      <c r="AI102" s="58"/>
      <c r="AJ102" s="58"/>
      <c r="AK102" s="58"/>
      <c r="AL102" s="58">
        <f t="shared" ref="AL102" si="178">SUM(AL95:AL101)</f>
        <v>-22853030.7896</v>
      </c>
      <c r="AM102" s="59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9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T102" s="48"/>
      <c r="BU102" s="48"/>
      <c r="BV102" s="48"/>
      <c r="BW102" s="48"/>
      <c r="BX102" s="48"/>
    </row>
    <row r="103" spans="2:76" outlineLevel="1"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56"/>
      <c r="Q103" s="48"/>
      <c r="R103" s="48"/>
      <c r="S103" s="48"/>
      <c r="T103" s="48"/>
      <c r="U103" s="48"/>
      <c r="V103" s="48"/>
      <c r="W103" s="48"/>
      <c r="X103" s="48"/>
      <c r="Y103" s="48"/>
      <c r="BT103" s="48"/>
      <c r="BU103" s="48"/>
      <c r="BV103" s="48"/>
      <c r="BW103" s="48"/>
      <c r="BX103" s="48"/>
    </row>
    <row r="104" spans="2:76" s="52" customFormat="1" outlineLevel="1">
      <c r="B104" s="54" t="s">
        <v>45</v>
      </c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1"/>
      <c r="Q104" s="60"/>
      <c r="R104" s="60"/>
      <c r="S104" s="60"/>
      <c r="T104" s="60"/>
      <c r="U104" s="60"/>
      <c r="V104" s="60"/>
      <c r="W104" s="60"/>
      <c r="X104" s="60"/>
      <c r="Y104" s="60"/>
      <c r="AB104" s="55"/>
      <c r="AM104" s="55"/>
      <c r="AY104" s="55"/>
      <c r="BK104" s="55"/>
      <c r="BT104" s="60"/>
      <c r="BU104" s="60"/>
      <c r="BV104" s="60"/>
      <c r="BW104" s="60"/>
      <c r="BX104" s="60"/>
    </row>
    <row r="105" spans="2:76" outlineLevel="1">
      <c r="B105" s="28" t="s">
        <v>19</v>
      </c>
      <c r="D105" s="48">
        <f>-D95</f>
        <v>0</v>
      </c>
      <c r="E105" s="48">
        <f>D105-E95</f>
        <v>0</v>
      </c>
      <c r="F105" s="48">
        <f t="shared" ref="F105:AC105" si="179">E105-F95</f>
        <v>0</v>
      </c>
      <c r="G105" s="48">
        <f t="shared" si="179"/>
        <v>0</v>
      </c>
      <c r="H105" s="48">
        <f t="shared" si="179"/>
        <v>0</v>
      </c>
      <c r="I105" s="48">
        <f t="shared" si="179"/>
        <v>0</v>
      </c>
      <c r="J105" s="48">
        <f t="shared" si="179"/>
        <v>0</v>
      </c>
      <c r="K105" s="48">
        <f t="shared" si="179"/>
        <v>0</v>
      </c>
      <c r="L105" s="48">
        <f t="shared" si="179"/>
        <v>0</v>
      </c>
      <c r="M105" s="48">
        <f t="shared" si="179"/>
        <v>0</v>
      </c>
      <c r="N105" s="48">
        <f t="shared" si="179"/>
        <v>0</v>
      </c>
      <c r="O105" s="48">
        <f t="shared" si="179"/>
        <v>0</v>
      </c>
      <c r="P105" s="56">
        <f t="shared" ref="P105:P111" si="180">O105-P95</f>
        <v>0</v>
      </c>
      <c r="Q105" s="48">
        <f t="shared" si="179"/>
        <v>0</v>
      </c>
      <c r="R105" s="48">
        <f t="shared" si="179"/>
        <v>0</v>
      </c>
      <c r="S105" s="48">
        <f t="shared" si="179"/>
        <v>0</v>
      </c>
      <c r="T105" s="48">
        <f t="shared" si="179"/>
        <v>0</v>
      </c>
      <c r="U105" s="48">
        <f t="shared" si="179"/>
        <v>0</v>
      </c>
      <c r="V105" s="48">
        <f t="shared" si="179"/>
        <v>0</v>
      </c>
      <c r="W105" s="48">
        <f t="shared" si="179"/>
        <v>0</v>
      </c>
      <c r="X105" s="48">
        <f t="shared" si="179"/>
        <v>0</v>
      </c>
      <c r="Y105" s="48">
        <f t="shared" si="179"/>
        <v>0</v>
      </c>
      <c r="Z105" s="48">
        <f t="shared" si="179"/>
        <v>0</v>
      </c>
      <c r="AA105" s="48">
        <f t="shared" si="179"/>
        <v>0</v>
      </c>
      <c r="AB105" s="56">
        <f t="shared" si="179"/>
        <v>0</v>
      </c>
      <c r="AC105" s="48">
        <f t="shared" si="179"/>
        <v>0</v>
      </c>
      <c r="AD105" s="48">
        <f>-AD95</f>
        <v>833284.38699999999</v>
      </c>
      <c r="AE105" s="48"/>
      <c r="AF105" s="48">
        <f>AD105-AF95</f>
        <v>7450753.5265000006</v>
      </c>
      <c r="AG105" s="48"/>
      <c r="AH105" s="48"/>
      <c r="AI105" s="48"/>
      <c r="AJ105" s="48"/>
      <c r="AK105" s="48"/>
      <c r="AL105" s="48">
        <f t="shared" ref="AL105:AL111" si="181">AF105-AL95</f>
        <v>13031023.24</v>
      </c>
      <c r="AM105" s="56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56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T105" s="48"/>
      <c r="BU105" s="48"/>
      <c r="BV105" s="48"/>
      <c r="BW105" s="48"/>
      <c r="BX105" s="48"/>
    </row>
    <row r="106" spans="2:76" outlineLevel="1">
      <c r="B106" s="28" t="s">
        <v>20</v>
      </c>
      <c r="D106" s="48">
        <f t="shared" ref="D106:D111" si="182">-D96</f>
        <v>0</v>
      </c>
      <c r="E106" s="48">
        <f t="shared" ref="E106:E111" si="183">D106-E96</f>
        <v>0</v>
      </c>
      <c r="F106" s="48">
        <f t="shared" ref="F106:AC106" si="184">E106-F96</f>
        <v>0</v>
      </c>
      <c r="G106" s="48">
        <f t="shared" si="184"/>
        <v>0</v>
      </c>
      <c r="H106" s="48">
        <f t="shared" si="184"/>
        <v>0</v>
      </c>
      <c r="I106" s="48">
        <f t="shared" si="184"/>
        <v>0</v>
      </c>
      <c r="J106" s="48">
        <f t="shared" si="184"/>
        <v>0</v>
      </c>
      <c r="K106" s="48">
        <f t="shared" si="184"/>
        <v>0</v>
      </c>
      <c r="L106" s="48">
        <f t="shared" si="184"/>
        <v>0</v>
      </c>
      <c r="M106" s="48">
        <f t="shared" si="184"/>
        <v>0</v>
      </c>
      <c r="N106" s="48">
        <f t="shared" si="184"/>
        <v>0</v>
      </c>
      <c r="O106" s="48">
        <f t="shared" si="184"/>
        <v>0</v>
      </c>
      <c r="P106" s="56">
        <f t="shared" si="180"/>
        <v>0</v>
      </c>
      <c r="Q106" s="48">
        <f t="shared" si="184"/>
        <v>0</v>
      </c>
      <c r="R106" s="48">
        <f t="shared" si="184"/>
        <v>0</v>
      </c>
      <c r="S106" s="48">
        <f t="shared" si="184"/>
        <v>0</v>
      </c>
      <c r="T106" s="48">
        <f t="shared" si="184"/>
        <v>0</v>
      </c>
      <c r="U106" s="48">
        <f t="shared" si="184"/>
        <v>0</v>
      </c>
      <c r="V106" s="48">
        <f t="shared" si="184"/>
        <v>0</v>
      </c>
      <c r="W106" s="48">
        <f t="shared" si="184"/>
        <v>0</v>
      </c>
      <c r="X106" s="48">
        <f t="shared" si="184"/>
        <v>0</v>
      </c>
      <c r="Y106" s="48">
        <f t="shared" si="184"/>
        <v>0</v>
      </c>
      <c r="Z106" s="48">
        <f t="shared" si="184"/>
        <v>0</v>
      </c>
      <c r="AA106" s="48">
        <f t="shared" si="184"/>
        <v>0</v>
      </c>
      <c r="AB106" s="56">
        <f t="shared" si="184"/>
        <v>0</v>
      </c>
      <c r="AC106" s="48">
        <f t="shared" si="184"/>
        <v>0</v>
      </c>
      <c r="AD106" s="48">
        <f t="shared" ref="AD106:AD111" si="185">-AD96</f>
        <v>107649.46799999999</v>
      </c>
      <c r="AE106" s="48"/>
      <c r="AF106" s="48">
        <f t="shared" ref="AF106:AF111" si="186">AD106-AF96</f>
        <v>1615228.807</v>
      </c>
      <c r="AG106" s="48"/>
      <c r="AH106" s="48"/>
      <c r="AI106" s="48"/>
      <c r="AJ106" s="48"/>
      <c r="AK106" s="48"/>
      <c r="AL106" s="48">
        <f t="shared" si="181"/>
        <v>2326318.7139999997</v>
      </c>
      <c r="AM106" s="56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56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T106" s="48"/>
      <c r="BU106" s="48"/>
      <c r="BV106" s="48"/>
      <c r="BW106" s="48"/>
      <c r="BX106" s="48"/>
    </row>
    <row r="107" spans="2:76" outlineLevel="1">
      <c r="B107" s="28" t="s">
        <v>21</v>
      </c>
      <c r="D107" s="48">
        <f t="shared" si="182"/>
        <v>0</v>
      </c>
      <c r="E107" s="48">
        <f t="shared" si="183"/>
        <v>0</v>
      </c>
      <c r="F107" s="48">
        <f t="shared" ref="F107:AC107" si="187">E107-F97</f>
        <v>0</v>
      </c>
      <c r="G107" s="48">
        <f t="shared" si="187"/>
        <v>0</v>
      </c>
      <c r="H107" s="48">
        <f t="shared" si="187"/>
        <v>0</v>
      </c>
      <c r="I107" s="48">
        <f t="shared" si="187"/>
        <v>0</v>
      </c>
      <c r="J107" s="48">
        <f t="shared" si="187"/>
        <v>0</v>
      </c>
      <c r="K107" s="48">
        <f t="shared" si="187"/>
        <v>0</v>
      </c>
      <c r="L107" s="48">
        <f t="shared" si="187"/>
        <v>0</v>
      </c>
      <c r="M107" s="48">
        <f t="shared" si="187"/>
        <v>0</v>
      </c>
      <c r="N107" s="48">
        <f t="shared" si="187"/>
        <v>0</v>
      </c>
      <c r="O107" s="48">
        <f t="shared" si="187"/>
        <v>0</v>
      </c>
      <c r="P107" s="56">
        <f t="shared" si="180"/>
        <v>0</v>
      </c>
      <c r="Q107" s="48">
        <f t="shared" si="187"/>
        <v>0</v>
      </c>
      <c r="R107" s="48">
        <f t="shared" si="187"/>
        <v>0</v>
      </c>
      <c r="S107" s="48">
        <f t="shared" si="187"/>
        <v>0</v>
      </c>
      <c r="T107" s="48">
        <f t="shared" si="187"/>
        <v>0</v>
      </c>
      <c r="U107" s="48">
        <f t="shared" si="187"/>
        <v>0</v>
      </c>
      <c r="V107" s="48">
        <f t="shared" si="187"/>
        <v>0</v>
      </c>
      <c r="W107" s="48">
        <f t="shared" si="187"/>
        <v>0</v>
      </c>
      <c r="X107" s="48">
        <f t="shared" si="187"/>
        <v>0</v>
      </c>
      <c r="Y107" s="48">
        <f t="shared" si="187"/>
        <v>0</v>
      </c>
      <c r="Z107" s="48">
        <f t="shared" si="187"/>
        <v>0</v>
      </c>
      <c r="AA107" s="48">
        <f t="shared" si="187"/>
        <v>0</v>
      </c>
      <c r="AB107" s="56">
        <f t="shared" si="187"/>
        <v>0</v>
      </c>
      <c r="AC107" s="48">
        <f t="shared" si="187"/>
        <v>0</v>
      </c>
      <c r="AD107" s="48">
        <f t="shared" si="185"/>
        <v>0</v>
      </c>
      <c r="AE107" s="48"/>
      <c r="AF107" s="48">
        <f t="shared" si="186"/>
        <v>0</v>
      </c>
      <c r="AG107" s="48"/>
      <c r="AH107" s="48"/>
      <c r="AI107" s="48"/>
      <c r="AJ107" s="48"/>
      <c r="AK107" s="48"/>
      <c r="AL107" s="48">
        <f t="shared" si="181"/>
        <v>0</v>
      </c>
      <c r="AM107" s="56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56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T107" s="48"/>
      <c r="BU107" s="48"/>
      <c r="BV107" s="48"/>
      <c r="BW107" s="48"/>
      <c r="BX107" s="48"/>
    </row>
    <row r="108" spans="2:76" outlineLevel="1">
      <c r="B108" s="28" t="s">
        <v>22</v>
      </c>
      <c r="D108" s="48">
        <f t="shared" si="182"/>
        <v>0</v>
      </c>
      <c r="E108" s="48">
        <f t="shared" si="183"/>
        <v>0</v>
      </c>
      <c r="F108" s="48">
        <f t="shared" ref="F108:AC108" si="188">E108-F98</f>
        <v>0</v>
      </c>
      <c r="G108" s="48">
        <f t="shared" si="188"/>
        <v>0</v>
      </c>
      <c r="H108" s="48">
        <f t="shared" si="188"/>
        <v>0</v>
      </c>
      <c r="I108" s="48">
        <f t="shared" si="188"/>
        <v>0</v>
      </c>
      <c r="J108" s="48">
        <f t="shared" si="188"/>
        <v>0</v>
      </c>
      <c r="K108" s="48">
        <f t="shared" si="188"/>
        <v>0</v>
      </c>
      <c r="L108" s="48">
        <f t="shared" si="188"/>
        <v>0</v>
      </c>
      <c r="M108" s="48">
        <f t="shared" si="188"/>
        <v>0</v>
      </c>
      <c r="N108" s="48">
        <f t="shared" si="188"/>
        <v>0</v>
      </c>
      <c r="O108" s="48">
        <f t="shared" si="188"/>
        <v>0</v>
      </c>
      <c r="P108" s="56">
        <f t="shared" si="180"/>
        <v>0</v>
      </c>
      <c r="Q108" s="48">
        <f t="shared" si="188"/>
        <v>0</v>
      </c>
      <c r="R108" s="48">
        <f t="shared" si="188"/>
        <v>0</v>
      </c>
      <c r="S108" s="48">
        <f t="shared" si="188"/>
        <v>0</v>
      </c>
      <c r="T108" s="48">
        <f t="shared" si="188"/>
        <v>0</v>
      </c>
      <c r="U108" s="48">
        <f t="shared" si="188"/>
        <v>0</v>
      </c>
      <c r="V108" s="48">
        <f t="shared" si="188"/>
        <v>0</v>
      </c>
      <c r="W108" s="48">
        <f t="shared" si="188"/>
        <v>0</v>
      </c>
      <c r="X108" s="48">
        <f t="shared" si="188"/>
        <v>0</v>
      </c>
      <c r="Y108" s="48">
        <f t="shared" si="188"/>
        <v>0</v>
      </c>
      <c r="Z108" s="48">
        <f t="shared" si="188"/>
        <v>0</v>
      </c>
      <c r="AA108" s="48">
        <f>Z108-AA98</f>
        <v>0</v>
      </c>
      <c r="AB108" s="56">
        <f t="shared" si="188"/>
        <v>0</v>
      </c>
      <c r="AC108" s="48">
        <f t="shared" si="188"/>
        <v>0</v>
      </c>
      <c r="AD108" s="48">
        <f t="shared" si="185"/>
        <v>0</v>
      </c>
      <c r="AE108" s="48"/>
      <c r="AF108" s="48">
        <f t="shared" si="186"/>
        <v>0</v>
      </c>
      <c r="AG108" s="48"/>
      <c r="AH108" s="48"/>
      <c r="AI108" s="48"/>
      <c r="AJ108" s="48"/>
      <c r="AK108" s="48"/>
      <c r="AL108" s="48">
        <f t="shared" si="181"/>
        <v>0</v>
      </c>
      <c r="AM108" s="56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56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T108" s="48"/>
      <c r="BU108" s="48"/>
      <c r="BV108" s="48"/>
      <c r="BW108" s="48"/>
      <c r="BX108" s="48"/>
    </row>
    <row r="109" spans="2:76" outlineLevel="1">
      <c r="B109" s="28" t="s">
        <v>23</v>
      </c>
      <c r="D109" s="48">
        <f t="shared" si="182"/>
        <v>0</v>
      </c>
      <c r="E109" s="48">
        <f t="shared" si="183"/>
        <v>0</v>
      </c>
      <c r="F109" s="48">
        <f t="shared" ref="F109:AC109" si="189">E109-F99</f>
        <v>0</v>
      </c>
      <c r="G109" s="48">
        <f t="shared" si="189"/>
        <v>0</v>
      </c>
      <c r="H109" s="48">
        <f t="shared" si="189"/>
        <v>0</v>
      </c>
      <c r="I109" s="48">
        <f t="shared" si="189"/>
        <v>0</v>
      </c>
      <c r="J109" s="48">
        <f t="shared" si="189"/>
        <v>0</v>
      </c>
      <c r="K109" s="48">
        <f t="shared" si="189"/>
        <v>0</v>
      </c>
      <c r="L109" s="48">
        <f t="shared" si="189"/>
        <v>0</v>
      </c>
      <c r="M109" s="48">
        <f t="shared" si="189"/>
        <v>0</v>
      </c>
      <c r="N109" s="48">
        <f t="shared" si="189"/>
        <v>0</v>
      </c>
      <c r="O109" s="48">
        <f t="shared" si="189"/>
        <v>0</v>
      </c>
      <c r="P109" s="56">
        <f t="shared" si="180"/>
        <v>0</v>
      </c>
      <c r="Q109" s="48">
        <f t="shared" si="189"/>
        <v>0</v>
      </c>
      <c r="R109" s="48">
        <f t="shared" si="189"/>
        <v>0</v>
      </c>
      <c r="S109" s="48">
        <f t="shared" si="189"/>
        <v>0</v>
      </c>
      <c r="T109" s="48">
        <f t="shared" si="189"/>
        <v>0</v>
      </c>
      <c r="U109" s="48">
        <f t="shared" si="189"/>
        <v>0</v>
      </c>
      <c r="V109" s="48">
        <f t="shared" si="189"/>
        <v>0</v>
      </c>
      <c r="W109" s="48">
        <f t="shared" si="189"/>
        <v>0</v>
      </c>
      <c r="X109" s="48">
        <f t="shared" si="189"/>
        <v>0</v>
      </c>
      <c r="Y109" s="48">
        <f t="shared" si="189"/>
        <v>0</v>
      </c>
      <c r="Z109" s="48">
        <f t="shared" si="189"/>
        <v>0</v>
      </c>
      <c r="AA109" s="48">
        <f t="shared" si="189"/>
        <v>0</v>
      </c>
      <c r="AB109" s="56">
        <f t="shared" si="189"/>
        <v>0</v>
      </c>
      <c r="AC109" s="48">
        <f t="shared" si="189"/>
        <v>0</v>
      </c>
      <c r="AD109" s="48">
        <f t="shared" si="185"/>
        <v>710959.63329999999</v>
      </c>
      <c r="AE109" s="48"/>
      <c r="AF109" s="48">
        <f t="shared" si="186"/>
        <v>1976250.7922</v>
      </c>
      <c r="AG109" s="48"/>
      <c r="AH109" s="48"/>
      <c r="AI109" s="48"/>
      <c r="AJ109" s="48"/>
      <c r="AK109" s="48"/>
      <c r="AL109" s="48">
        <f t="shared" si="181"/>
        <v>2787459.9320999999</v>
      </c>
      <c r="AM109" s="56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56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T109" s="48"/>
      <c r="BU109" s="48"/>
      <c r="BV109" s="48"/>
      <c r="BW109" s="48"/>
      <c r="BX109" s="48"/>
    </row>
    <row r="110" spans="2:76" outlineLevel="1">
      <c r="B110" s="28" t="s">
        <v>24</v>
      </c>
      <c r="D110" s="48">
        <f t="shared" si="182"/>
        <v>0</v>
      </c>
      <c r="E110" s="48">
        <f t="shared" si="183"/>
        <v>0</v>
      </c>
      <c r="F110" s="48">
        <f t="shared" ref="F110:AC110" si="190">E110-F100</f>
        <v>0</v>
      </c>
      <c r="G110" s="48">
        <f t="shared" si="190"/>
        <v>0</v>
      </c>
      <c r="H110" s="48">
        <f t="shared" si="190"/>
        <v>0</v>
      </c>
      <c r="I110" s="48">
        <f t="shared" si="190"/>
        <v>0</v>
      </c>
      <c r="J110" s="48">
        <f t="shared" si="190"/>
        <v>0</v>
      </c>
      <c r="K110" s="48">
        <f t="shared" si="190"/>
        <v>0</v>
      </c>
      <c r="L110" s="48">
        <f t="shared" si="190"/>
        <v>0</v>
      </c>
      <c r="M110" s="48">
        <f t="shared" si="190"/>
        <v>0</v>
      </c>
      <c r="N110" s="48">
        <f t="shared" si="190"/>
        <v>0</v>
      </c>
      <c r="O110" s="48">
        <f t="shared" si="190"/>
        <v>0</v>
      </c>
      <c r="P110" s="56">
        <f t="shared" si="180"/>
        <v>0</v>
      </c>
      <c r="Q110" s="48">
        <f t="shared" si="190"/>
        <v>0</v>
      </c>
      <c r="R110" s="48">
        <f t="shared" si="190"/>
        <v>0</v>
      </c>
      <c r="S110" s="48">
        <f t="shared" si="190"/>
        <v>0</v>
      </c>
      <c r="T110" s="48">
        <f t="shared" si="190"/>
        <v>0</v>
      </c>
      <c r="U110" s="48">
        <f t="shared" si="190"/>
        <v>0</v>
      </c>
      <c r="V110" s="48">
        <f t="shared" si="190"/>
        <v>0</v>
      </c>
      <c r="W110" s="48">
        <f t="shared" si="190"/>
        <v>0</v>
      </c>
      <c r="X110" s="48">
        <f t="shared" si="190"/>
        <v>0</v>
      </c>
      <c r="Y110" s="48">
        <f t="shared" si="190"/>
        <v>0</v>
      </c>
      <c r="Z110" s="48">
        <f t="shared" si="190"/>
        <v>0</v>
      </c>
      <c r="AA110" s="48">
        <f t="shared" si="190"/>
        <v>0</v>
      </c>
      <c r="AB110" s="56">
        <f t="shared" si="190"/>
        <v>0</v>
      </c>
      <c r="AC110" s="48">
        <f t="shared" si="190"/>
        <v>0</v>
      </c>
      <c r="AD110" s="48">
        <f t="shared" si="185"/>
        <v>112283.82400000001</v>
      </c>
      <c r="AE110" s="48"/>
      <c r="AF110" s="48">
        <f t="shared" si="186"/>
        <v>240688.04</v>
      </c>
      <c r="AG110" s="48"/>
      <c r="AH110" s="48"/>
      <c r="AI110" s="48"/>
      <c r="AJ110" s="48"/>
      <c r="AK110" s="48"/>
      <c r="AL110" s="48">
        <f t="shared" si="181"/>
        <v>329710.82400000002</v>
      </c>
      <c r="AM110" s="56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56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T110" s="48"/>
      <c r="BU110" s="48"/>
      <c r="BV110" s="48"/>
      <c r="BW110" s="48"/>
      <c r="BX110" s="48"/>
    </row>
    <row r="111" spans="2:76" outlineLevel="1">
      <c r="B111" s="28" t="s">
        <v>25</v>
      </c>
      <c r="D111" s="48">
        <f t="shared" si="182"/>
        <v>0</v>
      </c>
      <c r="E111" s="48">
        <f t="shared" si="183"/>
        <v>0</v>
      </c>
      <c r="F111" s="48">
        <f t="shared" ref="F111:AC111" si="191">E111-F101</f>
        <v>0</v>
      </c>
      <c r="G111" s="48">
        <f t="shared" si="191"/>
        <v>0</v>
      </c>
      <c r="H111" s="48">
        <f t="shared" si="191"/>
        <v>0</v>
      </c>
      <c r="I111" s="48">
        <f t="shared" si="191"/>
        <v>0</v>
      </c>
      <c r="J111" s="48">
        <f t="shared" si="191"/>
        <v>0</v>
      </c>
      <c r="K111" s="48">
        <f t="shared" si="191"/>
        <v>0</v>
      </c>
      <c r="L111" s="48">
        <f t="shared" si="191"/>
        <v>0</v>
      </c>
      <c r="M111" s="48">
        <f t="shared" si="191"/>
        <v>0</v>
      </c>
      <c r="N111" s="48">
        <f t="shared" si="191"/>
        <v>0</v>
      </c>
      <c r="O111" s="48">
        <f t="shared" si="191"/>
        <v>0</v>
      </c>
      <c r="P111" s="56">
        <f t="shared" si="180"/>
        <v>0</v>
      </c>
      <c r="Q111" s="48">
        <f t="shared" si="191"/>
        <v>0</v>
      </c>
      <c r="R111" s="48">
        <f t="shared" si="191"/>
        <v>0</v>
      </c>
      <c r="S111" s="48">
        <f t="shared" si="191"/>
        <v>0</v>
      </c>
      <c r="T111" s="48">
        <f t="shared" si="191"/>
        <v>0</v>
      </c>
      <c r="U111" s="48">
        <f t="shared" si="191"/>
        <v>0</v>
      </c>
      <c r="V111" s="48">
        <f t="shared" si="191"/>
        <v>0</v>
      </c>
      <c r="W111" s="48">
        <f t="shared" si="191"/>
        <v>0</v>
      </c>
      <c r="X111" s="48">
        <f t="shared" si="191"/>
        <v>0</v>
      </c>
      <c r="Y111" s="48">
        <f t="shared" si="191"/>
        <v>0</v>
      </c>
      <c r="Z111" s="48">
        <f t="shared" si="191"/>
        <v>0</v>
      </c>
      <c r="AA111" s="48">
        <f t="shared" si="191"/>
        <v>0</v>
      </c>
      <c r="AB111" s="56">
        <f t="shared" si="191"/>
        <v>0</v>
      </c>
      <c r="AC111" s="48">
        <f t="shared" si="191"/>
        <v>0</v>
      </c>
      <c r="AD111" s="48">
        <f t="shared" si="185"/>
        <v>6834217.8958000001</v>
      </c>
      <c r="AE111" s="48"/>
      <c r="AF111" s="48">
        <f t="shared" si="186"/>
        <v>18366961.636600003</v>
      </c>
      <c r="AG111" s="48"/>
      <c r="AH111" s="48"/>
      <c r="AI111" s="48"/>
      <c r="AJ111" s="48"/>
      <c r="AK111" s="48"/>
      <c r="AL111" s="48">
        <f t="shared" si="181"/>
        <v>34028400.881800003</v>
      </c>
      <c r="AM111" s="56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56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T111" s="48"/>
      <c r="BU111" s="48"/>
      <c r="BV111" s="48"/>
      <c r="BW111" s="48"/>
      <c r="BX111" s="48"/>
    </row>
    <row r="112" spans="2:76" outlineLevel="1">
      <c r="D112" s="58">
        <f>SUM(D105:D111)</f>
        <v>0</v>
      </c>
      <c r="E112" s="58">
        <f>SUM(E105:E111)</f>
        <v>0</v>
      </c>
      <c r="F112" s="58">
        <f t="shared" ref="F112:AL112" si="192">SUM(F105:F111)</f>
        <v>0</v>
      </c>
      <c r="G112" s="58">
        <f t="shared" si="192"/>
        <v>0</v>
      </c>
      <c r="H112" s="58">
        <f t="shared" si="192"/>
        <v>0</v>
      </c>
      <c r="I112" s="58">
        <f t="shared" si="192"/>
        <v>0</v>
      </c>
      <c r="J112" s="58">
        <f t="shared" si="192"/>
        <v>0</v>
      </c>
      <c r="K112" s="58">
        <f t="shared" si="192"/>
        <v>0</v>
      </c>
      <c r="L112" s="58">
        <f t="shared" si="192"/>
        <v>0</v>
      </c>
      <c r="M112" s="58">
        <f t="shared" si="192"/>
        <v>0</v>
      </c>
      <c r="N112" s="58">
        <f t="shared" si="192"/>
        <v>0</v>
      </c>
      <c r="O112" s="58">
        <f t="shared" si="192"/>
        <v>0</v>
      </c>
      <c r="P112" s="59">
        <f t="shared" si="192"/>
        <v>0</v>
      </c>
      <c r="Q112" s="58">
        <f t="shared" si="192"/>
        <v>0</v>
      </c>
      <c r="R112" s="58">
        <f t="shared" si="192"/>
        <v>0</v>
      </c>
      <c r="S112" s="58">
        <f t="shared" si="192"/>
        <v>0</v>
      </c>
      <c r="T112" s="58">
        <f t="shared" si="192"/>
        <v>0</v>
      </c>
      <c r="U112" s="58">
        <f t="shared" si="192"/>
        <v>0</v>
      </c>
      <c r="V112" s="58">
        <f t="shared" si="192"/>
        <v>0</v>
      </c>
      <c r="W112" s="58">
        <f t="shared" si="192"/>
        <v>0</v>
      </c>
      <c r="X112" s="58">
        <f t="shared" si="192"/>
        <v>0</v>
      </c>
      <c r="Y112" s="58">
        <f t="shared" si="192"/>
        <v>0</v>
      </c>
      <c r="Z112" s="58">
        <f t="shared" si="192"/>
        <v>0</v>
      </c>
      <c r="AA112" s="58">
        <f t="shared" si="192"/>
        <v>0</v>
      </c>
      <c r="AB112" s="59">
        <f t="shared" si="192"/>
        <v>0</v>
      </c>
      <c r="AC112" s="58">
        <f t="shared" si="192"/>
        <v>0</v>
      </c>
      <c r="AD112" s="58">
        <f t="shared" si="192"/>
        <v>8598395.2081000004</v>
      </c>
      <c r="AE112" s="58"/>
      <c r="AF112" s="58">
        <f t="shared" si="192"/>
        <v>29649882.802300002</v>
      </c>
      <c r="AG112" s="58"/>
      <c r="AH112" s="58"/>
      <c r="AI112" s="58"/>
      <c r="AJ112" s="58"/>
      <c r="AK112" s="58"/>
      <c r="AL112" s="58">
        <f t="shared" si="192"/>
        <v>52502913.591900006</v>
      </c>
      <c r="AM112" s="59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64"/>
      <c r="AY112" s="59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64"/>
      <c r="BT112" s="48"/>
      <c r="BU112" s="48"/>
      <c r="BV112" s="48"/>
      <c r="BW112" s="48"/>
      <c r="BX112" s="48"/>
    </row>
    <row r="113" spans="2:76" outlineLevel="1"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56"/>
      <c r="Q113" s="48"/>
      <c r="R113" s="48"/>
      <c r="S113" s="48"/>
      <c r="T113" s="48"/>
      <c r="U113" s="48"/>
      <c r="V113" s="48"/>
      <c r="W113" s="48"/>
      <c r="X113" s="48"/>
      <c r="Y113" s="48"/>
      <c r="BT113" s="48"/>
      <c r="BU113" s="48"/>
      <c r="BV113" s="48"/>
      <c r="BW113" s="48"/>
      <c r="BX113" s="48"/>
    </row>
    <row r="114" spans="2:76" outlineLevel="1"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56"/>
      <c r="Q114" s="48"/>
      <c r="R114" s="48"/>
      <c r="S114" s="48"/>
      <c r="T114" s="48"/>
      <c r="U114" s="48"/>
      <c r="V114" s="48"/>
      <c r="W114" s="48"/>
      <c r="X114" s="48"/>
      <c r="Y114" s="48"/>
      <c r="BT114" s="48"/>
      <c r="BU114" s="48"/>
      <c r="BV114" s="48"/>
      <c r="BW114" s="48"/>
      <c r="BX114" s="48"/>
    </row>
    <row r="115" spans="2:76" s="52" customFormat="1" outlineLevel="1">
      <c r="B115" s="54" t="s">
        <v>46</v>
      </c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1"/>
      <c r="Q115" s="60"/>
      <c r="R115" s="60"/>
      <c r="S115" s="60"/>
      <c r="T115" s="60"/>
      <c r="U115" s="60"/>
      <c r="V115" s="60"/>
      <c r="W115" s="60"/>
      <c r="X115" s="60"/>
      <c r="Y115" s="60"/>
      <c r="AB115" s="55"/>
      <c r="AM115" s="55"/>
      <c r="AY115" s="55"/>
      <c r="BK115" s="55"/>
      <c r="BT115" s="60"/>
      <c r="BU115" s="60"/>
      <c r="BV115" s="60"/>
      <c r="BW115" s="60"/>
      <c r="BX115" s="60"/>
    </row>
    <row r="116" spans="2:76" outlineLevel="1">
      <c r="B116" s="28" t="s">
        <v>19</v>
      </c>
      <c r="D116" s="48">
        <f t="shared" ref="D116:D122" si="193">D105-D35</f>
        <v>0</v>
      </c>
      <c r="E116" s="48">
        <f t="shared" ref="E116:AL116" si="194">E105-E35</f>
        <v>0</v>
      </c>
      <c r="F116" s="48">
        <f t="shared" si="194"/>
        <v>0</v>
      </c>
      <c r="G116" s="48">
        <f t="shared" si="194"/>
        <v>0</v>
      </c>
      <c r="H116" s="48">
        <f t="shared" si="194"/>
        <v>0</v>
      </c>
      <c r="I116" s="48">
        <f t="shared" si="194"/>
        <v>0</v>
      </c>
      <c r="J116" s="48">
        <f t="shared" si="194"/>
        <v>0</v>
      </c>
      <c r="K116" s="48">
        <f t="shared" si="194"/>
        <v>0</v>
      </c>
      <c r="L116" s="48">
        <f t="shared" si="194"/>
        <v>0</v>
      </c>
      <c r="M116" s="48">
        <f t="shared" si="194"/>
        <v>0</v>
      </c>
      <c r="N116" s="48">
        <f t="shared" si="194"/>
        <v>0</v>
      </c>
      <c r="O116" s="48">
        <f t="shared" si="194"/>
        <v>0</v>
      </c>
      <c r="P116" s="56">
        <f t="shared" si="194"/>
        <v>0</v>
      </c>
      <c r="Q116" s="48">
        <f t="shared" si="194"/>
        <v>0</v>
      </c>
      <c r="R116" s="48">
        <f t="shared" si="194"/>
        <v>0</v>
      </c>
      <c r="S116" s="48">
        <f t="shared" si="194"/>
        <v>0</v>
      </c>
      <c r="T116" s="48">
        <f t="shared" si="194"/>
        <v>0</v>
      </c>
      <c r="U116" s="48">
        <f t="shared" si="194"/>
        <v>0</v>
      </c>
      <c r="V116" s="48">
        <f t="shared" si="194"/>
        <v>0</v>
      </c>
      <c r="W116" s="48">
        <f t="shared" si="194"/>
        <v>0</v>
      </c>
      <c r="X116" s="48">
        <f t="shared" si="194"/>
        <v>0</v>
      </c>
      <c r="Y116" s="48">
        <f t="shared" si="194"/>
        <v>0</v>
      </c>
      <c r="Z116" s="48">
        <f t="shared" si="194"/>
        <v>0</v>
      </c>
      <c r="AA116" s="48">
        <f t="shared" si="194"/>
        <v>0</v>
      </c>
      <c r="AB116" s="56">
        <f t="shared" si="194"/>
        <v>0</v>
      </c>
      <c r="AC116" s="48">
        <f t="shared" si="194"/>
        <v>0</v>
      </c>
      <c r="AD116" s="48">
        <f>AD105-AD35</f>
        <v>770492.98560000001</v>
      </c>
      <c r="AE116" s="48"/>
      <c r="AF116" s="48">
        <f>AF105-AF35</f>
        <v>6763725.840400001</v>
      </c>
      <c r="AG116" s="48"/>
      <c r="AH116" s="48"/>
      <c r="AI116" s="48"/>
      <c r="AJ116" s="48"/>
      <c r="AK116" s="48"/>
      <c r="AL116" s="48">
        <f t="shared" si="194"/>
        <v>10800609.5426</v>
      </c>
      <c r="AM116" s="56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56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T116" s="48"/>
      <c r="BU116" s="48"/>
      <c r="BV116" s="48"/>
      <c r="BW116" s="48"/>
      <c r="BX116" s="48"/>
    </row>
    <row r="117" spans="2:76" outlineLevel="1">
      <c r="B117" s="28" t="s">
        <v>20</v>
      </c>
      <c r="D117" s="48">
        <f t="shared" si="193"/>
        <v>0</v>
      </c>
      <c r="E117" s="48">
        <f t="shared" ref="E117:AL117" si="195">E106-E36</f>
        <v>0</v>
      </c>
      <c r="F117" s="48">
        <f t="shared" si="195"/>
        <v>0</v>
      </c>
      <c r="G117" s="48">
        <f t="shared" si="195"/>
        <v>0</v>
      </c>
      <c r="H117" s="48">
        <f t="shared" si="195"/>
        <v>0</v>
      </c>
      <c r="I117" s="48">
        <f t="shared" si="195"/>
        <v>0</v>
      </c>
      <c r="J117" s="48">
        <f t="shared" si="195"/>
        <v>0</v>
      </c>
      <c r="K117" s="48">
        <f t="shared" si="195"/>
        <v>0</v>
      </c>
      <c r="L117" s="48">
        <f t="shared" si="195"/>
        <v>0</v>
      </c>
      <c r="M117" s="48">
        <f t="shared" si="195"/>
        <v>0</v>
      </c>
      <c r="N117" s="48">
        <f t="shared" si="195"/>
        <v>0</v>
      </c>
      <c r="O117" s="48">
        <f t="shared" si="195"/>
        <v>0</v>
      </c>
      <c r="P117" s="56">
        <f t="shared" si="195"/>
        <v>0</v>
      </c>
      <c r="Q117" s="48">
        <f t="shared" si="195"/>
        <v>0</v>
      </c>
      <c r="R117" s="48">
        <f t="shared" si="195"/>
        <v>0</v>
      </c>
      <c r="S117" s="48">
        <f t="shared" si="195"/>
        <v>0</v>
      </c>
      <c r="T117" s="48">
        <f t="shared" si="195"/>
        <v>0</v>
      </c>
      <c r="U117" s="48">
        <f t="shared" si="195"/>
        <v>0</v>
      </c>
      <c r="V117" s="48">
        <f t="shared" si="195"/>
        <v>0</v>
      </c>
      <c r="W117" s="48">
        <f t="shared" si="195"/>
        <v>0</v>
      </c>
      <c r="X117" s="48">
        <f t="shared" si="195"/>
        <v>0</v>
      </c>
      <c r="Y117" s="48">
        <f t="shared" si="195"/>
        <v>0</v>
      </c>
      <c r="Z117" s="48">
        <f t="shared" si="195"/>
        <v>0</v>
      </c>
      <c r="AA117" s="48">
        <f t="shared" si="195"/>
        <v>0</v>
      </c>
      <c r="AB117" s="56">
        <f t="shared" si="195"/>
        <v>0</v>
      </c>
      <c r="AC117" s="48">
        <f t="shared" si="195"/>
        <v>0</v>
      </c>
      <c r="AD117" s="48">
        <f t="shared" si="195"/>
        <v>101123.4096</v>
      </c>
      <c r="AE117" s="48"/>
      <c r="AF117" s="48">
        <f t="shared" si="195"/>
        <v>1504256.3036</v>
      </c>
      <c r="AG117" s="48"/>
      <c r="AH117" s="48"/>
      <c r="AI117" s="48"/>
      <c r="AJ117" s="48"/>
      <c r="AK117" s="48"/>
      <c r="AL117" s="48">
        <f t="shared" si="195"/>
        <v>1976396.8707999997</v>
      </c>
      <c r="AM117" s="56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56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T117" s="48"/>
      <c r="BU117" s="48"/>
      <c r="BV117" s="48"/>
      <c r="BW117" s="48"/>
      <c r="BX117" s="48"/>
    </row>
    <row r="118" spans="2:76" outlineLevel="1">
      <c r="B118" s="28" t="s">
        <v>21</v>
      </c>
      <c r="D118" s="48">
        <f t="shared" si="193"/>
        <v>0</v>
      </c>
      <c r="E118" s="48">
        <f t="shared" ref="E118:AL118" si="196">E107-E37</f>
        <v>0</v>
      </c>
      <c r="F118" s="48">
        <f t="shared" si="196"/>
        <v>0</v>
      </c>
      <c r="G118" s="48">
        <f t="shared" si="196"/>
        <v>0</v>
      </c>
      <c r="H118" s="48">
        <f t="shared" si="196"/>
        <v>0</v>
      </c>
      <c r="I118" s="48">
        <f t="shared" si="196"/>
        <v>0</v>
      </c>
      <c r="J118" s="48">
        <f t="shared" si="196"/>
        <v>0</v>
      </c>
      <c r="K118" s="48">
        <f t="shared" si="196"/>
        <v>0</v>
      </c>
      <c r="L118" s="48">
        <f t="shared" si="196"/>
        <v>0</v>
      </c>
      <c r="M118" s="48">
        <f t="shared" si="196"/>
        <v>0</v>
      </c>
      <c r="N118" s="48">
        <f t="shared" si="196"/>
        <v>0</v>
      </c>
      <c r="O118" s="48">
        <f t="shared" si="196"/>
        <v>0</v>
      </c>
      <c r="P118" s="56">
        <f t="shared" si="196"/>
        <v>0</v>
      </c>
      <c r="Q118" s="48">
        <f t="shared" si="196"/>
        <v>0</v>
      </c>
      <c r="R118" s="48">
        <f t="shared" si="196"/>
        <v>0</v>
      </c>
      <c r="S118" s="48">
        <f t="shared" si="196"/>
        <v>0</v>
      </c>
      <c r="T118" s="48">
        <f t="shared" si="196"/>
        <v>0</v>
      </c>
      <c r="U118" s="48">
        <f t="shared" si="196"/>
        <v>0</v>
      </c>
      <c r="V118" s="48">
        <f t="shared" si="196"/>
        <v>0</v>
      </c>
      <c r="W118" s="48">
        <f t="shared" si="196"/>
        <v>0</v>
      </c>
      <c r="X118" s="48">
        <f t="shared" si="196"/>
        <v>0</v>
      </c>
      <c r="Y118" s="48">
        <f t="shared" si="196"/>
        <v>0</v>
      </c>
      <c r="Z118" s="48">
        <f t="shared" si="196"/>
        <v>0</v>
      </c>
      <c r="AA118" s="48">
        <f t="shared" si="196"/>
        <v>0</v>
      </c>
      <c r="AB118" s="56">
        <f t="shared" si="196"/>
        <v>0</v>
      </c>
      <c r="AC118" s="48">
        <f t="shared" si="196"/>
        <v>0</v>
      </c>
      <c r="AD118" s="48">
        <f t="shared" si="196"/>
        <v>0</v>
      </c>
      <c r="AE118" s="48"/>
      <c r="AF118" s="48">
        <f t="shared" si="196"/>
        <v>0</v>
      </c>
      <c r="AG118" s="48"/>
      <c r="AH118" s="48"/>
      <c r="AI118" s="48"/>
      <c r="AJ118" s="48"/>
      <c r="AK118" s="48"/>
      <c r="AL118" s="48">
        <f t="shared" si="196"/>
        <v>0</v>
      </c>
      <c r="AM118" s="56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56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T118" s="48"/>
      <c r="BU118" s="48"/>
      <c r="BV118" s="48"/>
      <c r="BW118" s="48"/>
      <c r="BX118" s="48"/>
    </row>
    <row r="119" spans="2:76" outlineLevel="1">
      <c r="B119" s="28" t="s">
        <v>22</v>
      </c>
      <c r="D119" s="48">
        <f t="shared" si="193"/>
        <v>0</v>
      </c>
      <c r="E119" s="48">
        <f t="shared" ref="E119:AL119" si="197">E108-E38</f>
        <v>0</v>
      </c>
      <c r="F119" s="48">
        <f t="shared" si="197"/>
        <v>0</v>
      </c>
      <c r="G119" s="48">
        <f t="shared" si="197"/>
        <v>0</v>
      </c>
      <c r="H119" s="48">
        <f t="shared" si="197"/>
        <v>0</v>
      </c>
      <c r="I119" s="48">
        <f t="shared" si="197"/>
        <v>0</v>
      </c>
      <c r="J119" s="48">
        <f t="shared" si="197"/>
        <v>0</v>
      </c>
      <c r="K119" s="48">
        <f t="shared" si="197"/>
        <v>0</v>
      </c>
      <c r="L119" s="48">
        <f t="shared" si="197"/>
        <v>0</v>
      </c>
      <c r="M119" s="48">
        <f t="shared" si="197"/>
        <v>0</v>
      </c>
      <c r="N119" s="48">
        <f t="shared" si="197"/>
        <v>0</v>
      </c>
      <c r="O119" s="48">
        <f t="shared" si="197"/>
        <v>0</v>
      </c>
      <c r="P119" s="56">
        <f t="shared" si="197"/>
        <v>0</v>
      </c>
      <c r="Q119" s="48">
        <f t="shared" si="197"/>
        <v>0</v>
      </c>
      <c r="R119" s="48">
        <f t="shared" si="197"/>
        <v>0</v>
      </c>
      <c r="S119" s="48">
        <f t="shared" si="197"/>
        <v>0</v>
      </c>
      <c r="T119" s="48">
        <f t="shared" si="197"/>
        <v>0</v>
      </c>
      <c r="U119" s="48">
        <f t="shared" si="197"/>
        <v>0</v>
      </c>
      <c r="V119" s="48">
        <f t="shared" si="197"/>
        <v>0</v>
      </c>
      <c r="W119" s="48">
        <f t="shared" si="197"/>
        <v>0</v>
      </c>
      <c r="X119" s="48">
        <f t="shared" si="197"/>
        <v>0</v>
      </c>
      <c r="Y119" s="48">
        <f>Y108-Y38</f>
        <v>0</v>
      </c>
      <c r="Z119" s="48">
        <f t="shared" si="197"/>
        <v>0</v>
      </c>
      <c r="AA119" s="48">
        <f>AA108-AA38</f>
        <v>0</v>
      </c>
      <c r="AB119" s="56">
        <f t="shared" si="197"/>
        <v>0</v>
      </c>
      <c r="AC119" s="48">
        <f t="shared" si="197"/>
        <v>0</v>
      </c>
      <c r="AD119" s="48">
        <f t="shared" si="197"/>
        <v>0</v>
      </c>
      <c r="AE119" s="48"/>
      <c r="AF119" s="48">
        <f t="shared" si="197"/>
        <v>0</v>
      </c>
      <c r="AG119" s="48"/>
      <c r="AH119" s="48"/>
      <c r="AI119" s="48"/>
      <c r="AJ119" s="48"/>
      <c r="AK119" s="48"/>
      <c r="AL119" s="48">
        <f t="shared" si="197"/>
        <v>0</v>
      </c>
      <c r="AM119" s="56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56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T119" s="48"/>
      <c r="BU119" s="48"/>
      <c r="BV119" s="48"/>
      <c r="BW119" s="48"/>
      <c r="BX119" s="48"/>
    </row>
    <row r="120" spans="2:76" outlineLevel="1">
      <c r="B120" s="28" t="s">
        <v>23</v>
      </c>
      <c r="D120" s="48">
        <f t="shared" si="193"/>
        <v>0</v>
      </c>
      <c r="E120" s="48">
        <f t="shared" ref="E120:AL120" si="198">E109-E39</f>
        <v>0</v>
      </c>
      <c r="F120" s="48">
        <f t="shared" si="198"/>
        <v>0</v>
      </c>
      <c r="G120" s="48">
        <f t="shared" si="198"/>
        <v>0</v>
      </c>
      <c r="H120" s="48">
        <f t="shared" si="198"/>
        <v>0</v>
      </c>
      <c r="I120" s="48">
        <f t="shared" si="198"/>
        <v>0</v>
      </c>
      <c r="J120" s="48">
        <f t="shared" si="198"/>
        <v>0</v>
      </c>
      <c r="K120" s="48">
        <f t="shared" si="198"/>
        <v>0</v>
      </c>
      <c r="L120" s="48">
        <f t="shared" si="198"/>
        <v>0</v>
      </c>
      <c r="M120" s="48">
        <f t="shared" si="198"/>
        <v>0</v>
      </c>
      <c r="N120" s="48">
        <f t="shared" si="198"/>
        <v>0</v>
      </c>
      <c r="O120" s="48">
        <f t="shared" si="198"/>
        <v>0</v>
      </c>
      <c r="P120" s="56">
        <f t="shared" si="198"/>
        <v>0</v>
      </c>
      <c r="Q120" s="48">
        <f t="shared" si="198"/>
        <v>0</v>
      </c>
      <c r="R120" s="48">
        <f t="shared" si="198"/>
        <v>0</v>
      </c>
      <c r="S120" s="48">
        <f t="shared" si="198"/>
        <v>0</v>
      </c>
      <c r="T120" s="48">
        <f t="shared" si="198"/>
        <v>0</v>
      </c>
      <c r="U120" s="48">
        <f t="shared" si="198"/>
        <v>0</v>
      </c>
      <c r="V120" s="48">
        <f t="shared" si="198"/>
        <v>0</v>
      </c>
      <c r="W120" s="48">
        <f t="shared" si="198"/>
        <v>0</v>
      </c>
      <c r="X120" s="48">
        <f t="shared" si="198"/>
        <v>0</v>
      </c>
      <c r="Y120" s="48">
        <f t="shared" si="198"/>
        <v>0</v>
      </c>
      <c r="Z120" s="48">
        <f t="shared" si="198"/>
        <v>0</v>
      </c>
      <c r="AA120" s="48">
        <f t="shared" si="198"/>
        <v>0</v>
      </c>
      <c r="AB120" s="56">
        <f t="shared" si="198"/>
        <v>0</v>
      </c>
      <c r="AC120" s="48">
        <f t="shared" si="198"/>
        <v>0</v>
      </c>
      <c r="AD120" s="48">
        <f>AD109-AD39</f>
        <v>683858.00875000004</v>
      </c>
      <c r="AE120" s="48"/>
      <c r="AF120" s="48">
        <f t="shared" si="198"/>
        <v>1846713.2984</v>
      </c>
      <c r="AG120" s="48"/>
      <c r="AH120" s="48"/>
      <c r="AI120" s="48"/>
      <c r="AJ120" s="48"/>
      <c r="AK120" s="48"/>
      <c r="AL120" s="48">
        <f t="shared" si="198"/>
        <v>2476330.83525</v>
      </c>
      <c r="AM120" s="56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56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T120" s="48"/>
      <c r="BU120" s="48"/>
      <c r="BV120" s="48"/>
      <c r="BW120" s="48"/>
      <c r="BX120" s="48"/>
    </row>
    <row r="121" spans="2:76" outlineLevel="1">
      <c r="B121" s="28" t="s">
        <v>24</v>
      </c>
      <c r="D121" s="48">
        <f t="shared" si="193"/>
        <v>0</v>
      </c>
      <c r="E121" s="48">
        <f t="shared" ref="E121:AL121" si="199">E110-E40</f>
        <v>0</v>
      </c>
      <c r="F121" s="48">
        <f t="shared" si="199"/>
        <v>0</v>
      </c>
      <c r="G121" s="48">
        <f t="shared" si="199"/>
        <v>0</v>
      </c>
      <c r="H121" s="48">
        <f t="shared" si="199"/>
        <v>0</v>
      </c>
      <c r="I121" s="48">
        <f t="shared" si="199"/>
        <v>0</v>
      </c>
      <c r="J121" s="48">
        <f t="shared" si="199"/>
        <v>0</v>
      </c>
      <c r="K121" s="48">
        <f t="shared" si="199"/>
        <v>0</v>
      </c>
      <c r="L121" s="48">
        <f t="shared" si="199"/>
        <v>0</v>
      </c>
      <c r="M121" s="48">
        <f t="shared" si="199"/>
        <v>0</v>
      </c>
      <c r="N121" s="48">
        <f t="shared" si="199"/>
        <v>0</v>
      </c>
      <c r="O121" s="48">
        <f t="shared" si="199"/>
        <v>0</v>
      </c>
      <c r="P121" s="56">
        <f t="shared" si="199"/>
        <v>0</v>
      </c>
      <c r="Q121" s="48">
        <f t="shared" si="199"/>
        <v>0</v>
      </c>
      <c r="R121" s="48">
        <f t="shared" si="199"/>
        <v>0</v>
      </c>
      <c r="S121" s="48">
        <f t="shared" si="199"/>
        <v>0</v>
      </c>
      <c r="T121" s="48">
        <f t="shared" si="199"/>
        <v>0</v>
      </c>
      <c r="U121" s="48">
        <f t="shared" si="199"/>
        <v>0</v>
      </c>
      <c r="V121" s="48">
        <f t="shared" si="199"/>
        <v>0</v>
      </c>
      <c r="W121" s="48">
        <f t="shared" si="199"/>
        <v>0</v>
      </c>
      <c r="X121" s="48">
        <f t="shared" si="199"/>
        <v>0</v>
      </c>
      <c r="Y121" s="48">
        <f t="shared" si="199"/>
        <v>0</v>
      </c>
      <c r="Z121" s="48">
        <f t="shared" si="199"/>
        <v>0</v>
      </c>
      <c r="AA121" s="48">
        <f t="shared" si="199"/>
        <v>0</v>
      </c>
      <c r="AB121" s="56">
        <f t="shared" si="199"/>
        <v>0</v>
      </c>
      <c r="AC121" s="48">
        <f t="shared" si="199"/>
        <v>0</v>
      </c>
      <c r="AD121" s="48">
        <f t="shared" si="199"/>
        <v>96513.624000000011</v>
      </c>
      <c r="AE121" s="48"/>
      <c r="AF121" s="48">
        <f t="shared" si="199"/>
        <v>175343.14</v>
      </c>
      <c r="AG121" s="48"/>
      <c r="AH121" s="48"/>
      <c r="AI121" s="48"/>
      <c r="AJ121" s="48"/>
      <c r="AK121" s="48"/>
      <c r="AL121" s="48">
        <f t="shared" si="199"/>
        <v>184253.72400000005</v>
      </c>
      <c r="AM121" s="56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56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T121" s="48"/>
      <c r="BU121" s="48"/>
      <c r="BV121" s="48"/>
      <c r="BW121" s="48"/>
      <c r="BX121" s="48"/>
    </row>
    <row r="122" spans="2:76" outlineLevel="1">
      <c r="B122" s="28" t="s">
        <v>25</v>
      </c>
      <c r="D122" s="48">
        <f t="shared" si="193"/>
        <v>0</v>
      </c>
      <c r="E122" s="48">
        <f t="shared" ref="E122:AF122" si="200">E111-E41</f>
        <v>0</v>
      </c>
      <c r="F122" s="48">
        <f t="shared" si="200"/>
        <v>0</v>
      </c>
      <c r="G122" s="48">
        <f t="shared" si="200"/>
        <v>0</v>
      </c>
      <c r="H122" s="48">
        <f t="shared" si="200"/>
        <v>0</v>
      </c>
      <c r="I122" s="48">
        <f t="shared" si="200"/>
        <v>0</v>
      </c>
      <c r="J122" s="48">
        <f t="shared" si="200"/>
        <v>0</v>
      </c>
      <c r="K122" s="48">
        <f t="shared" si="200"/>
        <v>0</v>
      </c>
      <c r="L122" s="48">
        <f t="shared" si="200"/>
        <v>0</v>
      </c>
      <c r="M122" s="48">
        <f t="shared" si="200"/>
        <v>0</v>
      </c>
      <c r="N122" s="48">
        <f t="shared" si="200"/>
        <v>0</v>
      </c>
      <c r="O122" s="48">
        <f t="shared" si="200"/>
        <v>0</v>
      </c>
      <c r="P122" s="56">
        <f t="shared" si="200"/>
        <v>0</v>
      </c>
      <c r="Q122" s="48">
        <f t="shared" si="200"/>
        <v>0</v>
      </c>
      <c r="R122" s="48">
        <f t="shared" si="200"/>
        <v>0</v>
      </c>
      <c r="S122" s="48">
        <f t="shared" si="200"/>
        <v>0</v>
      </c>
      <c r="T122" s="48">
        <f t="shared" si="200"/>
        <v>0</v>
      </c>
      <c r="U122" s="48">
        <f t="shared" si="200"/>
        <v>0</v>
      </c>
      <c r="V122" s="48">
        <f t="shared" si="200"/>
        <v>0</v>
      </c>
      <c r="W122" s="48">
        <f t="shared" si="200"/>
        <v>0</v>
      </c>
      <c r="X122" s="48">
        <f t="shared" si="200"/>
        <v>0</v>
      </c>
      <c r="Y122" s="48">
        <f t="shared" si="200"/>
        <v>0</v>
      </c>
      <c r="Z122" s="48">
        <f t="shared" si="200"/>
        <v>0</v>
      </c>
      <c r="AA122" s="48">
        <f t="shared" si="200"/>
        <v>0</v>
      </c>
      <c r="AB122" s="56">
        <f t="shared" si="200"/>
        <v>0</v>
      </c>
      <c r="AC122" s="48">
        <f t="shared" si="200"/>
        <v>0</v>
      </c>
      <c r="AD122" s="48">
        <f>AD111-AD41</f>
        <v>6096101.6957999999</v>
      </c>
      <c r="AE122" s="48"/>
      <c r="AF122" s="48">
        <f t="shared" si="200"/>
        <v>14907041.836600002</v>
      </c>
      <c r="AG122" s="48"/>
      <c r="AH122" s="48"/>
      <c r="AI122" s="48"/>
      <c r="AJ122" s="48"/>
      <c r="AK122" s="48"/>
      <c r="AL122" s="48">
        <f>AL111-AL41</f>
        <v>24909623.481800005</v>
      </c>
      <c r="AM122" s="56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56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T122" s="48"/>
      <c r="BU122" s="48"/>
      <c r="BV122" s="48"/>
      <c r="BW122" s="48"/>
      <c r="BX122" s="48"/>
    </row>
    <row r="123" spans="2:76" outlineLevel="1">
      <c r="D123" s="58">
        <f>SUM(D116:D122)</f>
        <v>0</v>
      </c>
      <c r="E123" s="58">
        <f t="shared" ref="E123:AL123" si="201">SUM(E116:E122)</f>
        <v>0</v>
      </c>
      <c r="F123" s="58">
        <f t="shared" si="201"/>
        <v>0</v>
      </c>
      <c r="G123" s="58">
        <f t="shared" si="201"/>
        <v>0</v>
      </c>
      <c r="H123" s="58">
        <f t="shared" si="201"/>
        <v>0</v>
      </c>
      <c r="I123" s="58">
        <f t="shared" si="201"/>
        <v>0</v>
      </c>
      <c r="J123" s="58">
        <f t="shared" si="201"/>
        <v>0</v>
      </c>
      <c r="K123" s="58">
        <f t="shared" si="201"/>
        <v>0</v>
      </c>
      <c r="L123" s="58">
        <f t="shared" si="201"/>
        <v>0</v>
      </c>
      <c r="M123" s="58">
        <f t="shared" si="201"/>
        <v>0</v>
      </c>
      <c r="N123" s="58">
        <f t="shared" si="201"/>
        <v>0</v>
      </c>
      <c r="O123" s="58">
        <f t="shared" si="201"/>
        <v>0</v>
      </c>
      <c r="P123" s="59">
        <f t="shared" si="201"/>
        <v>0</v>
      </c>
      <c r="Q123" s="58">
        <f t="shared" si="201"/>
        <v>0</v>
      </c>
      <c r="R123" s="58">
        <f t="shared" si="201"/>
        <v>0</v>
      </c>
      <c r="S123" s="58">
        <f t="shared" si="201"/>
        <v>0</v>
      </c>
      <c r="T123" s="58">
        <f t="shared" si="201"/>
        <v>0</v>
      </c>
      <c r="U123" s="58">
        <f t="shared" si="201"/>
        <v>0</v>
      </c>
      <c r="V123" s="58">
        <f t="shared" si="201"/>
        <v>0</v>
      </c>
      <c r="W123" s="58">
        <f t="shared" si="201"/>
        <v>0</v>
      </c>
      <c r="X123" s="58">
        <f t="shared" si="201"/>
        <v>0</v>
      </c>
      <c r="Y123" s="58">
        <f t="shared" si="201"/>
        <v>0</v>
      </c>
      <c r="Z123" s="58">
        <f t="shared" si="201"/>
        <v>0</v>
      </c>
      <c r="AA123" s="58">
        <f t="shared" si="201"/>
        <v>0</v>
      </c>
      <c r="AB123" s="59">
        <f t="shared" si="201"/>
        <v>0</v>
      </c>
      <c r="AC123" s="58">
        <f t="shared" si="201"/>
        <v>0</v>
      </c>
      <c r="AD123" s="58">
        <f t="shared" si="201"/>
        <v>7748089.7237499999</v>
      </c>
      <c r="AE123" s="58"/>
      <c r="AF123" s="58">
        <f t="shared" si="201"/>
        <v>25197080.419000003</v>
      </c>
      <c r="AG123" s="58"/>
      <c r="AH123" s="58"/>
      <c r="AI123" s="58"/>
      <c r="AJ123" s="58"/>
      <c r="AK123" s="58"/>
      <c r="AL123" s="58">
        <f t="shared" si="201"/>
        <v>40347214.454450004</v>
      </c>
      <c r="AM123" s="59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64"/>
      <c r="AY123" s="59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64"/>
      <c r="BT123" s="48"/>
      <c r="BU123" s="48"/>
      <c r="BV123" s="48"/>
      <c r="BW123" s="48"/>
      <c r="BX123" s="48"/>
    </row>
    <row r="124" spans="2:76" ht="15" customHeight="1"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56"/>
      <c r="Q124" s="48"/>
      <c r="R124" s="48"/>
      <c r="S124" s="48"/>
      <c r="T124" s="48"/>
      <c r="U124" s="48"/>
      <c r="V124" s="48"/>
      <c r="W124" s="48"/>
      <c r="X124" s="48"/>
      <c r="Y124" s="48"/>
      <c r="BT124" s="48"/>
      <c r="BU124" s="48"/>
      <c r="BV124" s="48"/>
      <c r="BW124" s="48"/>
      <c r="BX124" s="48"/>
    </row>
    <row r="125" spans="2:76" s="52" customFormat="1">
      <c r="B125" s="54" t="s">
        <v>47</v>
      </c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1"/>
      <c r="Q125" s="60"/>
      <c r="R125" s="60"/>
      <c r="S125" s="60"/>
      <c r="T125" s="60"/>
      <c r="U125" s="60"/>
      <c r="V125" s="60"/>
      <c r="W125" s="60"/>
      <c r="X125" s="60"/>
      <c r="Y125" s="60"/>
      <c r="AB125" s="55"/>
      <c r="AM125" s="55"/>
      <c r="AY125" s="55"/>
      <c r="BK125" s="55"/>
      <c r="BT125" s="60"/>
      <c r="BU125" s="60"/>
      <c r="BV125" s="60"/>
      <c r="BW125" s="60"/>
      <c r="BX125" s="60"/>
    </row>
    <row r="126" spans="2:76">
      <c r="C126" s="50">
        <v>0.21</v>
      </c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56"/>
      <c r="Q126" s="48"/>
      <c r="R126" s="48"/>
      <c r="S126" s="48"/>
      <c r="T126" s="48"/>
      <c r="U126" s="48"/>
      <c r="V126" s="48"/>
      <c r="W126" s="48"/>
      <c r="X126" s="48"/>
      <c r="Y126" s="48"/>
      <c r="BT126" s="48"/>
      <c r="BU126" s="48"/>
      <c r="BV126" s="48"/>
      <c r="BW126" s="48"/>
      <c r="BX126" s="48"/>
    </row>
    <row r="127" spans="2:76">
      <c r="B127" s="28" t="s">
        <v>19</v>
      </c>
      <c r="D127" s="48">
        <f>D116*$C$126</f>
        <v>0</v>
      </c>
      <c r="E127" s="48">
        <f t="shared" ref="E127:AC127" si="202">E116*$C$126</f>
        <v>0</v>
      </c>
      <c r="F127" s="48">
        <f t="shared" si="202"/>
        <v>0</v>
      </c>
      <c r="G127" s="48">
        <f t="shared" si="202"/>
        <v>0</v>
      </c>
      <c r="H127" s="48">
        <f t="shared" si="202"/>
        <v>0</v>
      </c>
      <c r="I127" s="48">
        <f t="shared" si="202"/>
        <v>0</v>
      </c>
      <c r="J127" s="48">
        <f t="shared" si="202"/>
        <v>0</v>
      </c>
      <c r="K127" s="48">
        <f t="shared" si="202"/>
        <v>0</v>
      </c>
      <c r="L127" s="48">
        <f t="shared" si="202"/>
        <v>0</v>
      </c>
      <c r="M127" s="48">
        <f t="shared" si="202"/>
        <v>0</v>
      </c>
      <c r="N127" s="48">
        <f t="shared" si="202"/>
        <v>0</v>
      </c>
      <c r="O127" s="48">
        <f t="shared" si="202"/>
        <v>0</v>
      </c>
      <c r="P127" s="56">
        <f t="shared" si="202"/>
        <v>0</v>
      </c>
      <c r="Q127" s="48">
        <f t="shared" si="202"/>
        <v>0</v>
      </c>
      <c r="R127" s="48">
        <f t="shared" si="202"/>
        <v>0</v>
      </c>
      <c r="S127" s="48">
        <f t="shared" si="202"/>
        <v>0</v>
      </c>
      <c r="T127" s="48">
        <f t="shared" si="202"/>
        <v>0</v>
      </c>
      <c r="U127" s="48">
        <f t="shared" si="202"/>
        <v>0</v>
      </c>
      <c r="V127" s="48">
        <f t="shared" si="202"/>
        <v>0</v>
      </c>
      <c r="W127" s="48">
        <f t="shared" si="202"/>
        <v>0</v>
      </c>
      <c r="X127" s="48">
        <f t="shared" si="202"/>
        <v>0</v>
      </c>
      <c r="Y127" s="48">
        <f t="shared" si="202"/>
        <v>0</v>
      </c>
      <c r="Z127" s="48">
        <f t="shared" si="202"/>
        <v>0</v>
      </c>
      <c r="AA127" s="48">
        <f t="shared" si="202"/>
        <v>0</v>
      </c>
      <c r="AB127" s="56">
        <f t="shared" si="202"/>
        <v>0</v>
      </c>
      <c r="AC127" s="48">
        <f t="shared" si="202"/>
        <v>0</v>
      </c>
      <c r="AD127" s="48">
        <f>AD116*$C$126</f>
        <v>161803.52697599999</v>
      </c>
      <c r="AE127" s="48"/>
      <c r="AF127" s="48">
        <f>AF116*$C$126</f>
        <v>1420382.4264840002</v>
      </c>
      <c r="AG127" s="48"/>
      <c r="AH127" s="48"/>
      <c r="AI127" s="48"/>
      <c r="AJ127" s="48"/>
      <c r="AK127" s="48"/>
      <c r="AL127" s="48">
        <f>AL116*$C$126</f>
        <v>2268128.0039459998</v>
      </c>
      <c r="AM127" s="56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56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P127" s="29">
        <f>+AD127</f>
        <v>161803.52697599999</v>
      </c>
      <c r="BQ127" s="29"/>
      <c r="BR127" s="29"/>
      <c r="BS127" s="29"/>
      <c r="BT127" s="48">
        <f>+(AD127+AF127)/2</f>
        <v>791092.97673000011</v>
      </c>
      <c r="BU127" s="48"/>
      <c r="BV127" s="48"/>
      <c r="BW127" s="48"/>
      <c r="BX127" s="48">
        <f>+(AF127+AL127)/2</f>
        <v>1844255.2152149999</v>
      </c>
    </row>
    <row r="128" spans="2:76">
      <c r="B128" s="28" t="s">
        <v>20</v>
      </c>
      <c r="D128" s="48">
        <f t="shared" ref="D128:D133" si="203">D117*$C$126</f>
        <v>0</v>
      </c>
      <c r="E128" s="48">
        <f t="shared" ref="E128:AL128" si="204">E117*$C$126</f>
        <v>0</v>
      </c>
      <c r="F128" s="48">
        <f t="shared" si="204"/>
        <v>0</v>
      </c>
      <c r="G128" s="48">
        <f t="shared" si="204"/>
        <v>0</v>
      </c>
      <c r="H128" s="48">
        <f t="shared" si="204"/>
        <v>0</v>
      </c>
      <c r="I128" s="48">
        <f t="shared" si="204"/>
        <v>0</v>
      </c>
      <c r="J128" s="48">
        <f t="shared" si="204"/>
        <v>0</v>
      </c>
      <c r="K128" s="48">
        <f t="shared" si="204"/>
        <v>0</v>
      </c>
      <c r="L128" s="48">
        <f t="shared" si="204"/>
        <v>0</v>
      </c>
      <c r="M128" s="48">
        <f t="shared" si="204"/>
        <v>0</v>
      </c>
      <c r="N128" s="48">
        <f t="shared" si="204"/>
        <v>0</v>
      </c>
      <c r="O128" s="48">
        <f t="shared" si="204"/>
        <v>0</v>
      </c>
      <c r="P128" s="56">
        <f t="shared" si="204"/>
        <v>0</v>
      </c>
      <c r="Q128" s="48">
        <f t="shared" si="204"/>
        <v>0</v>
      </c>
      <c r="R128" s="48">
        <f t="shared" si="204"/>
        <v>0</v>
      </c>
      <c r="S128" s="48">
        <f t="shared" si="204"/>
        <v>0</v>
      </c>
      <c r="T128" s="48">
        <f t="shared" si="204"/>
        <v>0</v>
      </c>
      <c r="U128" s="48">
        <f t="shared" si="204"/>
        <v>0</v>
      </c>
      <c r="V128" s="48">
        <f t="shared" si="204"/>
        <v>0</v>
      </c>
      <c r="W128" s="48">
        <f t="shared" si="204"/>
        <v>0</v>
      </c>
      <c r="X128" s="48">
        <f t="shared" si="204"/>
        <v>0</v>
      </c>
      <c r="Y128" s="48">
        <f t="shared" si="204"/>
        <v>0</v>
      </c>
      <c r="Z128" s="48">
        <f t="shared" si="204"/>
        <v>0</v>
      </c>
      <c r="AA128" s="48">
        <f t="shared" si="204"/>
        <v>0</v>
      </c>
      <c r="AB128" s="56">
        <f t="shared" si="204"/>
        <v>0</v>
      </c>
      <c r="AC128" s="48">
        <f t="shared" si="204"/>
        <v>0</v>
      </c>
      <c r="AD128" s="48">
        <f t="shared" si="204"/>
        <v>21235.916015999999</v>
      </c>
      <c r="AE128" s="48"/>
      <c r="AF128" s="48">
        <f t="shared" si="204"/>
        <v>315893.82375599997</v>
      </c>
      <c r="AG128" s="48"/>
      <c r="AH128" s="48"/>
      <c r="AI128" s="48"/>
      <c r="AJ128" s="48"/>
      <c r="AK128" s="48"/>
      <c r="AL128" s="48">
        <f t="shared" si="204"/>
        <v>415043.34286799992</v>
      </c>
      <c r="AM128" s="56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56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P128" s="29">
        <f t="shared" ref="BP128:BP133" si="205">+AD128</f>
        <v>21235.916015999999</v>
      </c>
      <c r="BQ128" s="29"/>
      <c r="BR128" s="29"/>
      <c r="BS128" s="29"/>
      <c r="BT128" s="48">
        <f t="shared" ref="BT128:BT133" si="206">+(AD128+AF128)/2</f>
        <v>168564.86988599997</v>
      </c>
      <c r="BU128" s="48"/>
      <c r="BV128" s="48"/>
      <c r="BW128" s="48"/>
      <c r="BX128" s="48">
        <f t="shared" ref="BX128:BX133" si="207">+(AF128+AL128)/2</f>
        <v>365468.58331199992</v>
      </c>
    </row>
    <row r="129" spans="1:76">
      <c r="B129" s="28" t="s">
        <v>21</v>
      </c>
      <c r="D129" s="48">
        <f t="shared" si="203"/>
        <v>0</v>
      </c>
      <c r="E129" s="48">
        <f t="shared" ref="E129:AL129" si="208">E118*$C$126</f>
        <v>0</v>
      </c>
      <c r="F129" s="48">
        <f t="shared" si="208"/>
        <v>0</v>
      </c>
      <c r="G129" s="48">
        <f t="shared" si="208"/>
        <v>0</v>
      </c>
      <c r="H129" s="48">
        <f t="shared" si="208"/>
        <v>0</v>
      </c>
      <c r="I129" s="48">
        <f t="shared" si="208"/>
        <v>0</v>
      </c>
      <c r="J129" s="48">
        <f t="shared" si="208"/>
        <v>0</v>
      </c>
      <c r="K129" s="48">
        <f t="shared" si="208"/>
        <v>0</v>
      </c>
      <c r="L129" s="48">
        <f t="shared" si="208"/>
        <v>0</v>
      </c>
      <c r="M129" s="48">
        <f t="shared" si="208"/>
        <v>0</v>
      </c>
      <c r="N129" s="48">
        <f t="shared" si="208"/>
        <v>0</v>
      </c>
      <c r="O129" s="48">
        <f t="shared" si="208"/>
        <v>0</v>
      </c>
      <c r="P129" s="56">
        <f t="shared" si="208"/>
        <v>0</v>
      </c>
      <c r="Q129" s="48">
        <f t="shared" si="208"/>
        <v>0</v>
      </c>
      <c r="R129" s="48">
        <f t="shared" si="208"/>
        <v>0</v>
      </c>
      <c r="S129" s="48">
        <f t="shared" si="208"/>
        <v>0</v>
      </c>
      <c r="T129" s="48">
        <f t="shared" si="208"/>
        <v>0</v>
      </c>
      <c r="U129" s="48">
        <f t="shared" si="208"/>
        <v>0</v>
      </c>
      <c r="V129" s="48">
        <f t="shared" si="208"/>
        <v>0</v>
      </c>
      <c r="W129" s="48">
        <f t="shared" si="208"/>
        <v>0</v>
      </c>
      <c r="X129" s="48">
        <f t="shared" si="208"/>
        <v>0</v>
      </c>
      <c r="Y129" s="48">
        <f t="shared" si="208"/>
        <v>0</v>
      </c>
      <c r="Z129" s="48">
        <f t="shared" si="208"/>
        <v>0</v>
      </c>
      <c r="AA129" s="48">
        <f t="shared" si="208"/>
        <v>0</v>
      </c>
      <c r="AB129" s="56">
        <f t="shared" si="208"/>
        <v>0</v>
      </c>
      <c r="AC129" s="48">
        <f t="shared" si="208"/>
        <v>0</v>
      </c>
      <c r="AD129" s="48">
        <f t="shared" si="208"/>
        <v>0</v>
      </c>
      <c r="AE129" s="48"/>
      <c r="AF129" s="48">
        <f t="shared" si="208"/>
        <v>0</v>
      </c>
      <c r="AG129" s="48"/>
      <c r="AH129" s="48"/>
      <c r="AI129" s="48"/>
      <c r="AJ129" s="48"/>
      <c r="AK129" s="48"/>
      <c r="AL129" s="48">
        <f t="shared" si="208"/>
        <v>0</v>
      </c>
      <c r="AM129" s="56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56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P129" s="29">
        <f t="shared" si="205"/>
        <v>0</v>
      </c>
      <c r="BQ129" s="29"/>
      <c r="BR129" s="29"/>
      <c r="BS129" s="29"/>
      <c r="BT129" s="48">
        <f t="shared" si="206"/>
        <v>0</v>
      </c>
      <c r="BU129" s="48"/>
      <c r="BV129" s="48"/>
      <c r="BW129" s="48"/>
      <c r="BX129" s="48">
        <f t="shared" si="207"/>
        <v>0</v>
      </c>
    </row>
    <row r="130" spans="1:76">
      <c r="B130" s="28" t="s">
        <v>22</v>
      </c>
      <c r="D130" s="48">
        <f t="shared" si="203"/>
        <v>0</v>
      </c>
      <c r="E130" s="48">
        <f t="shared" ref="E130:AL130" si="209">E119*$C$126</f>
        <v>0</v>
      </c>
      <c r="F130" s="48">
        <f t="shared" si="209"/>
        <v>0</v>
      </c>
      <c r="G130" s="48">
        <f t="shared" si="209"/>
        <v>0</v>
      </c>
      <c r="H130" s="48">
        <f t="shared" si="209"/>
        <v>0</v>
      </c>
      <c r="I130" s="48">
        <f t="shared" si="209"/>
        <v>0</v>
      </c>
      <c r="J130" s="48">
        <f t="shared" si="209"/>
        <v>0</v>
      </c>
      <c r="K130" s="48">
        <f t="shared" si="209"/>
        <v>0</v>
      </c>
      <c r="L130" s="48">
        <f t="shared" si="209"/>
        <v>0</v>
      </c>
      <c r="M130" s="48">
        <f t="shared" si="209"/>
        <v>0</v>
      </c>
      <c r="N130" s="48">
        <f t="shared" si="209"/>
        <v>0</v>
      </c>
      <c r="O130" s="48">
        <f t="shared" si="209"/>
        <v>0</v>
      </c>
      <c r="P130" s="56">
        <f t="shared" si="209"/>
        <v>0</v>
      </c>
      <c r="Q130" s="48">
        <f t="shared" si="209"/>
        <v>0</v>
      </c>
      <c r="R130" s="48">
        <f t="shared" si="209"/>
        <v>0</v>
      </c>
      <c r="S130" s="48">
        <f t="shared" si="209"/>
        <v>0</v>
      </c>
      <c r="T130" s="48">
        <f t="shared" si="209"/>
        <v>0</v>
      </c>
      <c r="U130" s="48">
        <f t="shared" si="209"/>
        <v>0</v>
      </c>
      <c r="V130" s="48">
        <f t="shared" si="209"/>
        <v>0</v>
      </c>
      <c r="W130" s="48">
        <f t="shared" si="209"/>
        <v>0</v>
      </c>
      <c r="X130" s="48">
        <f t="shared" si="209"/>
        <v>0</v>
      </c>
      <c r="Y130" s="48">
        <f>Y119*$C$126</f>
        <v>0</v>
      </c>
      <c r="Z130" s="48">
        <f t="shared" si="209"/>
        <v>0</v>
      </c>
      <c r="AA130" s="48">
        <f t="shared" si="209"/>
        <v>0</v>
      </c>
      <c r="AB130" s="56">
        <f t="shared" si="209"/>
        <v>0</v>
      </c>
      <c r="AC130" s="48">
        <f t="shared" si="209"/>
        <v>0</v>
      </c>
      <c r="AD130" s="48">
        <f t="shared" si="209"/>
        <v>0</v>
      </c>
      <c r="AE130" s="48"/>
      <c r="AF130" s="48">
        <f t="shared" si="209"/>
        <v>0</v>
      </c>
      <c r="AG130" s="48"/>
      <c r="AH130" s="48"/>
      <c r="AI130" s="48"/>
      <c r="AJ130" s="48"/>
      <c r="AK130" s="48"/>
      <c r="AL130" s="48">
        <f t="shared" si="209"/>
        <v>0</v>
      </c>
      <c r="AM130" s="56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56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P130" s="29">
        <f t="shared" si="205"/>
        <v>0</v>
      </c>
      <c r="BQ130" s="29"/>
      <c r="BR130" s="29"/>
      <c r="BS130" s="29"/>
      <c r="BT130" s="48">
        <f t="shared" si="206"/>
        <v>0</v>
      </c>
      <c r="BU130" s="48"/>
      <c r="BV130" s="48"/>
      <c r="BW130" s="48"/>
      <c r="BX130" s="48">
        <f t="shared" si="207"/>
        <v>0</v>
      </c>
    </row>
    <row r="131" spans="1:76">
      <c r="B131" s="28" t="s">
        <v>23</v>
      </c>
      <c r="D131" s="48">
        <f t="shared" si="203"/>
        <v>0</v>
      </c>
      <c r="E131" s="48">
        <f t="shared" ref="E131:AL131" si="210">E120*$C$126</f>
        <v>0</v>
      </c>
      <c r="F131" s="48">
        <f t="shared" si="210"/>
        <v>0</v>
      </c>
      <c r="G131" s="48">
        <f t="shared" si="210"/>
        <v>0</v>
      </c>
      <c r="H131" s="48">
        <f t="shared" si="210"/>
        <v>0</v>
      </c>
      <c r="I131" s="48">
        <f t="shared" si="210"/>
        <v>0</v>
      </c>
      <c r="J131" s="48">
        <f t="shared" si="210"/>
        <v>0</v>
      </c>
      <c r="K131" s="48">
        <f t="shared" si="210"/>
        <v>0</v>
      </c>
      <c r="L131" s="48">
        <f t="shared" si="210"/>
        <v>0</v>
      </c>
      <c r="M131" s="48">
        <f t="shared" si="210"/>
        <v>0</v>
      </c>
      <c r="N131" s="48">
        <f t="shared" si="210"/>
        <v>0</v>
      </c>
      <c r="O131" s="48">
        <f t="shared" si="210"/>
        <v>0</v>
      </c>
      <c r="P131" s="56">
        <f t="shared" si="210"/>
        <v>0</v>
      </c>
      <c r="Q131" s="48">
        <f t="shared" si="210"/>
        <v>0</v>
      </c>
      <c r="R131" s="48">
        <f t="shared" si="210"/>
        <v>0</v>
      </c>
      <c r="S131" s="48">
        <f t="shared" si="210"/>
        <v>0</v>
      </c>
      <c r="T131" s="48">
        <f t="shared" si="210"/>
        <v>0</v>
      </c>
      <c r="U131" s="48">
        <f t="shared" si="210"/>
        <v>0</v>
      </c>
      <c r="V131" s="48">
        <f t="shared" si="210"/>
        <v>0</v>
      </c>
      <c r="W131" s="48">
        <f t="shared" si="210"/>
        <v>0</v>
      </c>
      <c r="X131" s="48">
        <f t="shared" si="210"/>
        <v>0</v>
      </c>
      <c r="Y131" s="48">
        <f t="shared" si="210"/>
        <v>0</v>
      </c>
      <c r="Z131" s="48">
        <f t="shared" si="210"/>
        <v>0</v>
      </c>
      <c r="AA131" s="48">
        <f t="shared" si="210"/>
        <v>0</v>
      </c>
      <c r="AB131" s="56">
        <f t="shared" si="210"/>
        <v>0</v>
      </c>
      <c r="AC131" s="48">
        <f t="shared" si="210"/>
        <v>0</v>
      </c>
      <c r="AD131" s="48">
        <f t="shared" si="210"/>
        <v>143610.18183750001</v>
      </c>
      <c r="AE131" s="48"/>
      <c r="AF131" s="48">
        <f>AF120*$C$126</f>
        <v>387809.79266400001</v>
      </c>
      <c r="AG131" s="48"/>
      <c r="AH131" s="48"/>
      <c r="AI131" s="48"/>
      <c r="AJ131" s="48"/>
      <c r="AK131" s="48"/>
      <c r="AL131" s="48">
        <f t="shared" si="210"/>
        <v>520029.47540249996</v>
      </c>
      <c r="AM131" s="56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56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P131" s="29">
        <f t="shared" si="205"/>
        <v>143610.18183750001</v>
      </c>
      <c r="BQ131" s="29"/>
      <c r="BR131" s="29"/>
      <c r="BS131" s="29"/>
      <c r="BT131" s="48">
        <f t="shared" si="206"/>
        <v>265709.98725075001</v>
      </c>
      <c r="BU131" s="48"/>
      <c r="BV131" s="48"/>
      <c r="BW131" s="48"/>
      <c r="BX131" s="48">
        <f t="shared" si="207"/>
        <v>453919.63403324998</v>
      </c>
    </row>
    <row r="132" spans="1:76">
      <c r="B132" s="28" t="s">
        <v>24</v>
      </c>
      <c r="D132" s="48">
        <f t="shared" si="203"/>
        <v>0</v>
      </c>
      <c r="E132" s="48">
        <f t="shared" ref="E132:AL132" si="211">E121*$C$126</f>
        <v>0</v>
      </c>
      <c r="F132" s="48">
        <f t="shared" si="211"/>
        <v>0</v>
      </c>
      <c r="G132" s="48">
        <f t="shared" si="211"/>
        <v>0</v>
      </c>
      <c r="H132" s="48">
        <f t="shared" si="211"/>
        <v>0</v>
      </c>
      <c r="I132" s="48">
        <f t="shared" si="211"/>
        <v>0</v>
      </c>
      <c r="J132" s="48">
        <f t="shared" si="211"/>
        <v>0</v>
      </c>
      <c r="K132" s="48">
        <f t="shared" si="211"/>
        <v>0</v>
      </c>
      <c r="L132" s="48">
        <f t="shared" si="211"/>
        <v>0</v>
      </c>
      <c r="M132" s="48">
        <f t="shared" si="211"/>
        <v>0</v>
      </c>
      <c r="N132" s="48">
        <f t="shared" si="211"/>
        <v>0</v>
      </c>
      <c r="O132" s="48">
        <f t="shared" si="211"/>
        <v>0</v>
      </c>
      <c r="P132" s="56">
        <f t="shared" si="211"/>
        <v>0</v>
      </c>
      <c r="Q132" s="48">
        <f t="shared" si="211"/>
        <v>0</v>
      </c>
      <c r="R132" s="48">
        <f t="shared" si="211"/>
        <v>0</v>
      </c>
      <c r="S132" s="48">
        <f t="shared" si="211"/>
        <v>0</v>
      </c>
      <c r="T132" s="48">
        <f t="shared" si="211"/>
        <v>0</v>
      </c>
      <c r="U132" s="48">
        <f t="shared" si="211"/>
        <v>0</v>
      </c>
      <c r="V132" s="48">
        <f t="shared" si="211"/>
        <v>0</v>
      </c>
      <c r="W132" s="48">
        <f t="shared" si="211"/>
        <v>0</v>
      </c>
      <c r="X132" s="48">
        <f t="shared" si="211"/>
        <v>0</v>
      </c>
      <c r="Y132" s="48">
        <f t="shared" si="211"/>
        <v>0</v>
      </c>
      <c r="Z132" s="48">
        <f t="shared" si="211"/>
        <v>0</v>
      </c>
      <c r="AA132" s="48">
        <f t="shared" si="211"/>
        <v>0</v>
      </c>
      <c r="AB132" s="56">
        <f t="shared" si="211"/>
        <v>0</v>
      </c>
      <c r="AC132" s="48">
        <f t="shared" si="211"/>
        <v>0</v>
      </c>
      <c r="AD132" s="48">
        <f t="shared" si="211"/>
        <v>20267.86104</v>
      </c>
      <c r="AE132" s="48"/>
      <c r="AF132" s="48">
        <f t="shared" si="211"/>
        <v>36822.059399999998</v>
      </c>
      <c r="AG132" s="48"/>
      <c r="AH132" s="48"/>
      <c r="AI132" s="48"/>
      <c r="AJ132" s="48"/>
      <c r="AK132" s="48"/>
      <c r="AL132" s="48">
        <f t="shared" si="211"/>
        <v>38693.282040000006</v>
      </c>
      <c r="AM132" s="56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56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P132" s="29">
        <f t="shared" si="205"/>
        <v>20267.86104</v>
      </c>
      <c r="BQ132" s="29"/>
      <c r="BR132" s="29"/>
      <c r="BS132" s="29"/>
      <c r="BT132" s="48">
        <f t="shared" si="206"/>
        <v>28544.960220000001</v>
      </c>
      <c r="BU132" s="48"/>
      <c r="BV132" s="48"/>
      <c r="BW132" s="48"/>
      <c r="BX132" s="48">
        <f t="shared" si="207"/>
        <v>37757.670720000002</v>
      </c>
    </row>
    <row r="133" spans="1:76">
      <c r="B133" s="28" t="s">
        <v>25</v>
      </c>
      <c r="D133" s="48">
        <f t="shared" si="203"/>
        <v>0</v>
      </c>
      <c r="E133" s="48">
        <f t="shared" ref="E133:AF133" si="212">E122*$C$126</f>
        <v>0</v>
      </c>
      <c r="F133" s="48">
        <f t="shared" si="212"/>
        <v>0</v>
      </c>
      <c r="G133" s="48">
        <f t="shared" si="212"/>
        <v>0</v>
      </c>
      <c r="H133" s="48">
        <f t="shared" si="212"/>
        <v>0</v>
      </c>
      <c r="I133" s="48">
        <f t="shared" si="212"/>
        <v>0</v>
      </c>
      <c r="J133" s="48">
        <f t="shared" si="212"/>
        <v>0</v>
      </c>
      <c r="K133" s="48">
        <f t="shared" si="212"/>
        <v>0</v>
      </c>
      <c r="L133" s="48">
        <f t="shared" si="212"/>
        <v>0</v>
      </c>
      <c r="M133" s="48">
        <f t="shared" si="212"/>
        <v>0</v>
      </c>
      <c r="N133" s="48">
        <f t="shared" si="212"/>
        <v>0</v>
      </c>
      <c r="O133" s="48">
        <f t="shared" si="212"/>
        <v>0</v>
      </c>
      <c r="P133" s="56">
        <f t="shared" si="212"/>
        <v>0</v>
      </c>
      <c r="Q133" s="48">
        <f t="shared" si="212"/>
        <v>0</v>
      </c>
      <c r="R133" s="48">
        <f t="shared" si="212"/>
        <v>0</v>
      </c>
      <c r="S133" s="48">
        <f t="shared" si="212"/>
        <v>0</v>
      </c>
      <c r="T133" s="48">
        <f t="shared" si="212"/>
        <v>0</v>
      </c>
      <c r="U133" s="48">
        <f t="shared" si="212"/>
        <v>0</v>
      </c>
      <c r="V133" s="48">
        <f t="shared" si="212"/>
        <v>0</v>
      </c>
      <c r="W133" s="48">
        <f t="shared" si="212"/>
        <v>0</v>
      </c>
      <c r="X133" s="48">
        <f t="shared" si="212"/>
        <v>0</v>
      </c>
      <c r="Y133" s="48">
        <f t="shared" si="212"/>
        <v>0</v>
      </c>
      <c r="Z133" s="48">
        <f t="shared" si="212"/>
        <v>0</v>
      </c>
      <c r="AA133" s="48">
        <f t="shared" si="212"/>
        <v>0</v>
      </c>
      <c r="AB133" s="56">
        <f t="shared" si="212"/>
        <v>0</v>
      </c>
      <c r="AC133" s="48">
        <f t="shared" si="212"/>
        <v>0</v>
      </c>
      <c r="AD133" s="48">
        <f t="shared" si="212"/>
        <v>1280181.3561179999</v>
      </c>
      <c r="AE133" s="48"/>
      <c r="AF133" s="48">
        <f t="shared" si="212"/>
        <v>3130478.7856860003</v>
      </c>
      <c r="AG133" s="48"/>
      <c r="AH133" s="48"/>
      <c r="AI133" s="48"/>
      <c r="AJ133" s="48"/>
      <c r="AK133" s="48"/>
      <c r="AL133" s="48">
        <f>AL122*$C$126</f>
        <v>5231020.9311780008</v>
      </c>
      <c r="AM133" s="56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56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P133" s="29">
        <f t="shared" si="205"/>
        <v>1280181.3561179999</v>
      </c>
      <c r="BQ133" s="29"/>
      <c r="BR133" s="29"/>
      <c r="BS133" s="29"/>
      <c r="BT133" s="48">
        <f t="shared" si="206"/>
        <v>2205330.0709020002</v>
      </c>
      <c r="BU133" s="48"/>
      <c r="BV133" s="48"/>
      <c r="BW133" s="48"/>
      <c r="BX133" s="48">
        <f t="shared" si="207"/>
        <v>4180749.8584320005</v>
      </c>
    </row>
    <row r="134" spans="1:76">
      <c r="D134" s="58">
        <f>SUM(D127:D133)</f>
        <v>0</v>
      </c>
      <c r="E134" s="58">
        <f t="shared" ref="E134:AL134" si="213">SUM(E127:E133)</f>
        <v>0</v>
      </c>
      <c r="F134" s="58">
        <f t="shared" si="213"/>
        <v>0</v>
      </c>
      <c r="G134" s="58">
        <f t="shared" si="213"/>
        <v>0</v>
      </c>
      <c r="H134" s="58">
        <f t="shared" si="213"/>
        <v>0</v>
      </c>
      <c r="I134" s="58">
        <f t="shared" si="213"/>
        <v>0</v>
      </c>
      <c r="J134" s="58">
        <f t="shared" si="213"/>
        <v>0</v>
      </c>
      <c r="K134" s="58">
        <f t="shared" si="213"/>
        <v>0</v>
      </c>
      <c r="L134" s="58">
        <f t="shared" si="213"/>
        <v>0</v>
      </c>
      <c r="M134" s="58">
        <f t="shared" si="213"/>
        <v>0</v>
      </c>
      <c r="N134" s="58">
        <f t="shared" si="213"/>
        <v>0</v>
      </c>
      <c r="O134" s="58">
        <f t="shared" si="213"/>
        <v>0</v>
      </c>
      <c r="P134" s="59">
        <f t="shared" si="213"/>
        <v>0</v>
      </c>
      <c r="Q134" s="58">
        <f t="shared" si="213"/>
        <v>0</v>
      </c>
      <c r="R134" s="58">
        <f t="shared" si="213"/>
        <v>0</v>
      </c>
      <c r="S134" s="58">
        <f t="shared" si="213"/>
        <v>0</v>
      </c>
      <c r="T134" s="58">
        <f t="shared" si="213"/>
        <v>0</v>
      </c>
      <c r="U134" s="58">
        <f t="shared" si="213"/>
        <v>0</v>
      </c>
      <c r="V134" s="58">
        <f t="shared" si="213"/>
        <v>0</v>
      </c>
      <c r="W134" s="58">
        <f t="shared" si="213"/>
        <v>0</v>
      </c>
      <c r="X134" s="58">
        <f t="shared" si="213"/>
        <v>0</v>
      </c>
      <c r="Y134" s="58">
        <f t="shared" si="213"/>
        <v>0</v>
      </c>
      <c r="Z134" s="58">
        <f t="shared" si="213"/>
        <v>0</v>
      </c>
      <c r="AA134" s="58">
        <f t="shared" si="213"/>
        <v>0</v>
      </c>
      <c r="AB134" s="59">
        <f t="shared" si="213"/>
        <v>0</v>
      </c>
      <c r="AC134" s="58">
        <f t="shared" si="213"/>
        <v>0</v>
      </c>
      <c r="AD134" s="58">
        <f t="shared" si="213"/>
        <v>1627098.8419875</v>
      </c>
      <c r="AE134" s="58"/>
      <c r="AF134" s="58">
        <f t="shared" si="213"/>
        <v>5291386.8879900007</v>
      </c>
      <c r="AG134" s="58"/>
      <c r="AH134" s="58"/>
      <c r="AI134" s="58"/>
      <c r="AJ134" s="58"/>
      <c r="AK134" s="58"/>
      <c r="AL134" s="58">
        <f t="shared" si="213"/>
        <v>8472915.0354344994</v>
      </c>
      <c r="AM134" s="59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64"/>
      <c r="AY134" s="59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64"/>
      <c r="BP134" s="58">
        <f t="shared" ref="BP134:BX134" si="214">SUM(BP127:BP133)</f>
        <v>1627098.8419875</v>
      </c>
      <c r="BQ134" s="58"/>
      <c r="BR134" s="58"/>
      <c r="BS134" s="58"/>
      <c r="BT134" s="58">
        <f t="shared" si="214"/>
        <v>3459242.8649887503</v>
      </c>
      <c r="BU134" s="58"/>
      <c r="BV134" s="58"/>
      <c r="BW134" s="58"/>
      <c r="BX134" s="58">
        <f t="shared" si="214"/>
        <v>6882150.9617122505</v>
      </c>
    </row>
    <row r="135" spans="1:76"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56"/>
      <c r="Q135" s="48"/>
      <c r="R135" s="48"/>
      <c r="S135" s="48"/>
      <c r="T135" s="48"/>
      <c r="U135" s="48"/>
      <c r="V135" s="48"/>
      <c r="W135" s="48"/>
      <c r="X135" s="48"/>
      <c r="Y135" s="48"/>
      <c r="BT135" s="48"/>
      <c r="BU135" s="48"/>
      <c r="BV135" s="48"/>
      <c r="BW135" s="48"/>
      <c r="BX135" s="48"/>
    </row>
    <row r="136" spans="1:76">
      <c r="A136" t="s">
        <v>88</v>
      </c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56"/>
      <c r="Q136" s="48"/>
      <c r="R136" s="48"/>
      <c r="S136" s="48"/>
      <c r="T136" s="48"/>
      <c r="U136" s="48"/>
      <c r="V136" s="48"/>
      <c r="W136" s="48"/>
      <c r="X136" s="48"/>
      <c r="Y136" s="48"/>
      <c r="BL136" s="36"/>
      <c r="BT136" s="48"/>
      <c r="BU136" s="48"/>
      <c r="BV136" s="48"/>
      <c r="BW136" s="48"/>
      <c r="BX136" s="48"/>
    </row>
    <row r="137" spans="1:76"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56"/>
      <c r="Q137" s="48"/>
      <c r="R137" s="48"/>
      <c r="S137" s="48"/>
      <c r="T137" s="48"/>
      <c r="U137" s="48"/>
      <c r="V137" s="48"/>
      <c r="W137" s="48"/>
      <c r="X137" s="48"/>
      <c r="Y137" s="48"/>
      <c r="BT137" s="48"/>
      <c r="BU137" s="48"/>
      <c r="BV137" s="48"/>
      <c r="BW137" s="48"/>
      <c r="BX137" s="48"/>
    </row>
    <row r="138" spans="1:76"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56"/>
      <c r="Q138" s="48"/>
      <c r="R138" s="48"/>
      <c r="S138" s="48"/>
      <c r="T138" s="48"/>
      <c r="U138" s="48"/>
      <c r="V138" s="48"/>
      <c r="W138" s="48"/>
      <c r="X138" s="48"/>
      <c r="Y138" s="48"/>
      <c r="BT138" s="48"/>
      <c r="BU138" s="48"/>
      <c r="BV138" s="48"/>
      <c r="BW138" s="48"/>
      <c r="BX138" s="48"/>
    </row>
    <row r="139" spans="1:76"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56"/>
      <c r="Q139" s="48"/>
      <c r="R139" s="48"/>
      <c r="S139" s="48"/>
      <c r="T139" s="48"/>
      <c r="U139" s="48"/>
      <c r="V139" s="48"/>
      <c r="W139" s="48"/>
      <c r="X139" s="48"/>
      <c r="Y139" s="48"/>
      <c r="BT139" s="48"/>
      <c r="BU139" s="48"/>
      <c r="BV139" s="48"/>
      <c r="BW139" s="48"/>
      <c r="BX139" s="48"/>
    </row>
    <row r="140" spans="1:76"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56"/>
      <c r="Q140" s="48"/>
      <c r="R140" s="48"/>
      <c r="S140" s="48"/>
      <c r="T140" s="48"/>
      <c r="U140" s="48"/>
      <c r="V140" s="48"/>
      <c r="W140" s="48"/>
      <c r="X140" s="48"/>
      <c r="Y140" s="48"/>
      <c r="BT140" s="48"/>
      <c r="BU140" s="48"/>
      <c r="BV140" s="48"/>
      <c r="BW140" s="48"/>
      <c r="BX140" s="48"/>
    </row>
    <row r="141" spans="1:76"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56"/>
      <c r="Q141" s="48"/>
      <c r="R141" s="48"/>
      <c r="S141" s="48"/>
      <c r="T141" s="48"/>
      <c r="U141" s="48"/>
      <c r="V141" s="48"/>
      <c r="W141" s="48"/>
      <c r="X141" s="48"/>
      <c r="Y141" s="48"/>
      <c r="BT141" s="48"/>
      <c r="BU141" s="48"/>
      <c r="BV141" s="48"/>
      <c r="BW141" s="48"/>
      <c r="BX141" s="48"/>
    </row>
    <row r="142" spans="1:76"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56"/>
      <c r="Q142" s="48"/>
      <c r="R142" s="48"/>
      <c r="S142" s="48"/>
      <c r="T142" s="48"/>
      <c r="U142" s="48"/>
      <c r="V142" s="48"/>
      <c r="W142" s="48"/>
      <c r="X142" s="48"/>
      <c r="Y142" s="48"/>
      <c r="BT142" s="48"/>
      <c r="BU142" s="48"/>
      <c r="BV142" s="48"/>
      <c r="BW142" s="48"/>
      <c r="BX142" s="48"/>
    </row>
    <row r="143" spans="1:76"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56"/>
      <c r="Q143" s="48"/>
      <c r="R143" s="48"/>
      <c r="S143" s="48"/>
      <c r="T143" s="48"/>
      <c r="U143" s="48"/>
      <c r="V143" s="48"/>
      <c r="W143" s="48"/>
      <c r="X143" s="48"/>
      <c r="Y143" s="48"/>
      <c r="BT143" s="48"/>
      <c r="BU143" s="48"/>
      <c r="BV143" s="48"/>
      <c r="BW143" s="48"/>
      <c r="BX143" s="48"/>
    </row>
    <row r="144" spans="1:76"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56"/>
      <c r="Q144" s="48"/>
      <c r="R144" s="48"/>
      <c r="S144" s="48"/>
      <c r="T144" s="48"/>
      <c r="U144" s="48"/>
      <c r="V144" s="48"/>
      <c r="W144" s="48"/>
      <c r="X144" s="48"/>
      <c r="Y144" s="48"/>
      <c r="BT144" s="48"/>
      <c r="BU144" s="48"/>
      <c r="BV144" s="48"/>
      <c r="BW144" s="48"/>
      <c r="BX144" s="48"/>
    </row>
    <row r="145" spans="4:76"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56"/>
      <c r="Q145" s="48"/>
      <c r="R145" s="48"/>
      <c r="S145" s="48"/>
      <c r="T145" s="48"/>
      <c r="U145" s="48"/>
      <c r="V145" s="48"/>
      <c r="W145" s="48"/>
      <c r="X145" s="48"/>
      <c r="Y145" s="48"/>
      <c r="BT145" s="48"/>
      <c r="BU145" s="48"/>
      <c r="BV145" s="48"/>
      <c r="BW145" s="48"/>
      <c r="BX145" s="48"/>
    </row>
    <row r="146" spans="4:76"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56"/>
      <c r="Q146" s="48"/>
      <c r="R146" s="48"/>
      <c r="S146" s="48"/>
      <c r="T146" s="48"/>
      <c r="U146" s="48"/>
      <c r="V146" s="48"/>
      <c r="W146" s="48"/>
      <c r="X146" s="48"/>
      <c r="Y146" s="48"/>
    </row>
    <row r="147" spans="4:76"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56"/>
      <c r="Q147" s="48"/>
      <c r="R147" s="48"/>
      <c r="S147" s="48"/>
      <c r="T147" s="48"/>
      <c r="U147" s="48"/>
      <c r="V147" s="48"/>
      <c r="W147" s="48"/>
      <c r="X147" s="48"/>
      <c r="Y147" s="48"/>
    </row>
  </sheetData>
  <mergeCells count="1">
    <mergeCell ref="C43:C44"/>
  </mergeCells>
  <pageMargins left="0.7" right="0.7" top="0.75" bottom="0.75" header="0.3" footer="0.3"/>
  <pageSetup scale="74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2022-08-05T07:00:00+00:00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215D20A-D0CA-40F8-8264-EDF20F44C92F}"/>
</file>

<file path=customXml/itemProps2.xml><?xml version="1.0" encoding="utf-8"?>
<ds:datastoreItem xmlns:ds="http://schemas.openxmlformats.org/officeDocument/2006/customXml" ds:itemID="{84DED5DF-7E21-4BCD-BB4B-0DD08D51B7CD}"/>
</file>

<file path=customXml/itemProps3.xml><?xml version="1.0" encoding="utf-8"?>
<ds:datastoreItem xmlns:ds="http://schemas.openxmlformats.org/officeDocument/2006/customXml" ds:itemID="{DA336969-905B-4907-B96B-6A50904A18E3}"/>
</file>

<file path=customXml/itemProps4.xml><?xml version="1.0" encoding="utf-8"?>
<ds:datastoreItem xmlns:ds="http://schemas.openxmlformats.org/officeDocument/2006/customXml" ds:itemID="{6551E3F7-C43C-4D47-87AB-02F9E582CF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WP-Additions Model - Calc</vt:lpstr>
      <vt:lpstr>Summary!Print_Area</vt:lpstr>
      <vt:lpstr>'WP-Additions Model - Calc'!Print_Area</vt:lpstr>
      <vt:lpstr>'WP-Additions Model -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Baldwin Bonney, Justin</dc:creator>
  <cp:lastModifiedBy>Owner</cp:lastModifiedBy>
  <cp:lastPrinted>2022-07-25T19:13:01Z</cp:lastPrinted>
  <dcterms:created xsi:type="dcterms:W3CDTF">2022-04-27T22:32:22Z</dcterms:created>
  <dcterms:modified xsi:type="dcterms:W3CDTF">2022-07-25T19:13:25Z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{9DB306A0-3891-40C3-A0A6-74CC852F758E}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