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8780" windowHeight="12135" activeTab="3"/>
  </bookViews>
  <sheets>
    <sheet name="Summary" sheetId="4" r:id="rId1"/>
    <sheet name="Factor Comparison" sheetId="18" r:id="rId2"/>
    <sheet name="Total Adj" sheetId="13" r:id="rId3"/>
    <sheet name="Restating Adj" sheetId="1" r:id="rId4"/>
    <sheet name="Pro Forma Adj" sheetId="17" r:id="rId5"/>
    <sheet name="Interest Calc" sheetId="7" r:id="rId6"/>
    <sheet name="Variables" sheetId="3" r:id="rId7"/>
    <sheet name="Check Sheet" sheetId="5" r:id="rId8"/>
    <sheet name="Rev Req Adj Summary" sheetId="16" r:id="rId9"/>
    <sheet name="Summarized Adjustments" sheetId="15" r:id="rId10"/>
    <sheet name="Page 1.5" sheetId="10" r:id="rId11"/>
    <sheet name="Page 1.4" sheetId="12" r:id="rId12"/>
    <sheet name="Page 1.6" sheetId="1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l254105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djs2avg">[4]Inputs!$L$255:'[4]Inputs'!$T$505</definedName>
    <definedName name="ADJTOTAL">#REF!</definedName>
    <definedName name="AdjustInput">[4]Inputs!$L$3:$T$998</definedName>
    <definedName name="AdjustSwitch">[4]Variables!$AG$3:$AI$3</definedName>
    <definedName name="AverageFactors">[4]UTCR!$AC$22:$AQ$108</definedName>
    <definedName name="AverageInput">[4]Inputs!$F$3:$I$1719</definedName>
    <definedName name="Checksumavg">[4]Inputs!$J$1</definedName>
    <definedName name="Common">[5]Variables!$AQ$27</definedName>
    <definedName name="Cost_Debt">Variables!$D$8</definedName>
    <definedName name="Cost_equity">Variables!$D$10</definedName>
    <definedName name="Cost_pref">Variables!$D$9</definedName>
    <definedName name="dad">[6]Variables!$H$2</definedName>
    <definedName name="Debt">[5]Variables!$AQ$25</definedName>
    <definedName name="DebtCost">[5]Variables!$AT$25</definedName>
    <definedName name="DUDE" hidden="1">#REF!</definedName>
    <definedName name="FactorMethod">[4]Variables!$AB$2</definedName>
    <definedName name="FranchiseTax">[4]Variables!$B$33</definedName>
    <definedName name="Func_Ftrs">[4]Function1149!$E$6:$P$88</definedName>
    <definedName name="gross_up_factor" localSheetId="1">[7]Variables!$D$34</definedName>
    <definedName name="gross_up_factor">Variables!$D$34</definedName>
    <definedName name="JurisNumber">[5]Variables!$AL$15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SPAverageInput">[4]Inputs!#REF!</definedName>
    <definedName name="MSPYearEndInput">[4]Inputs!#REF!</definedName>
    <definedName name="NetToGross">[5]Variables!$H$2</definedName>
    <definedName name="OpRevReturn">[5]Variables!$AY$14</definedName>
    <definedName name="Overall_ROR" localSheetId="1">[7]Variables!$E$11</definedName>
    <definedName name="Overall_ROR">Variables!$E$11</definedName>
    <definedName name="Percent_common" localSheetId="1">[7]Variables!$C$10</definedName>
    <definedName name="Percent_common">Variables!$C$10</definedName>
    <definedName name="Percent_debt">Variables!$C$8</definedName>
    <definedName name="Percent_pref">Variables!$C$9</definedName>
    <definedName name="Pref">[5]Variables!$AQ$26</definedName>
    <definedName name="PrefCost">[5]Variables!$AT$26</definedName>
    <definedName name="_xlnm.Print_Area" localSheetId="1">'Factor Comparison'!$A$1:$H$39</definedName>
    <definedName name="_xlnm.Print_Area" localSheetId="11">'Page 1.4'!$A$1:$J$80</definedName>
    <definedName name="_xlnm.Print_Area" localSheetId="10">'Page 1.5'!$A$1:$I$80</definedName>
    <definedName name="_xlnm.Print_Area" localSheetId="12">'Page 1.6'!$A$1:$I$80</definedName>
    <definedName name="_xlnm.Print_Area" localSheetId="4">'Pro Forma Adj'!$A$5:$BQ$88</definedName>
    <definedName name="_xlnm.Print_Area" localSheetId="3">'Restating Adj'!$A$5:$BQ$88</definedName>
    <definedName name="_xlnm.Print_Area" localSheetId="8">'Rev Req Adj Summary'!$A$1:$G$89</definedName>
    <definedName name="_xlnm.Print_Area" localSheetId="2">'Total Adj'!$B$7:$BQ$87</definedName>
    <definedName name="_xlnm.Print_Titles" localSheetId="4">'Pro Forma Adj'!$A:$A</definedName>
    <definedName name="_xlnm.Print_Titles" localSheetId="3">'Restating Adj'!$A:$A</definedName>
    <definedName name="_xlnm.Print_Titles" localSheetId="9">'Summarized Adjustments'!$A:$B,'Summarized Adjustments'!$1:$4</definedName>
    <definedName name="_xlnm.Print_Titles" localSheetId="2">'Total Adj'!$A:$A,'Total Adj'!$1:$4</definedName>
    <definedName name="PrintDetail">#REF!</definedName>
    <definedName name="PrintStateReport">#REF!</definedName>
    <definedName name="RateBase">[5]Variables!$AZ$14</definedName>
    <definedName name="RateBaseType">[5]Variables!$AP$14</definedName>
    <definedName name="ResourceSupplier">[4]Variables!$B$35</definedName>
    <definedName name="Restated_Op_revenue" localSheetId="1">[7]Summary!$P$37</definedName>
    <definedName name="Restated_Op_revenue">Summary!$P$37</definedName>
    <definedName name="Restated_rate_base" localSheetId="1">[7]Summary!$P$64</definedName>
    <definedName name="Restated_rate_base">Summary!$P$64</definedName>
    <definedName name="Restated_ROE" localSheetId="1">[7]Summary!$P$67</definedName>
    <definedName name="Restated_ROE">Summary!$P$67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OE">[5]Variables!$BA$14</definedName>
    <definedName name="SAPBEXrevision" hidden="1">1</definedName>
    <definedName name="SAPBEXsysID" hidden="1">"BWP"</definedName>
    <definedName name="SAPBEXwbID" hidden="1">"45EQYSCWE9WJMGB34OOD1BOQZ"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[4]Variables!$AE$32</definedName>
    <definedName name="Unadj_Op_revenue" localSheetId="1">[7]Summary!$L$37</definedName>
    <definedName name="Unadj_Op_revenue">Summary!$L$37</definedName>
    <definedName name="Unadj_rate_base" localSheetId="1">[7]Summary!$L$64</definedName>
    <definedName name="Unadj_rate_base">Summary!$L$64</definedName>
    <definedName name="Unadj_ROE" localSheetId="1">[7]Summary!$L$67</definedName>
    <definedName name="Unadj_ROE">Summary!$L$67</definedName>
    <definedName name="UnadjBegEnd">[5]UnadjData!$A$5:$J$79</definedName>
    <definedName name="UnadjYE">[5]UnadjData!$L$5:$U$253</definedName>
    <definedName name="uncollectible_perc" localSheetId="1">[7]Variables!$D$20</definedName>
    <definedName name="uncollectible_perc">Variables!$D$20</definedName>
    <definedName name="UncollectibleAccounts">[4]Variables!$B$32</definedName>
    <definedName name="UtGrossReceipts">[4]Variables!$B$36</definedName>
    <definedName name="WA_rev_tax_perc" localSheetId="1">[7]Variables!$D$22</definedName>
    <definedName name="WA_rev_tax_perc">Variables!$D$22</definedName>
    <definedName name="WaRevenueTax">[4]Variables!$B$34</definedName>
    <definedName name="Weighted_cost_debt" localSheetId="1">[7]Variables!$E$8</definedName>
    <definedName name="Weighted_cost_debt">Variables!$E$8</definedName>
    <definedName name="Weighted_cost_equity">Variables!$E$10</definedName>
    <definedName name="Weighted_cost_pref" localSheetId="1">[7]Variables!$E$9</definedName>
    <definedName name="Weighted_cost_pref">Variables!$E$9</definedName>
    <definedName name="wrn.All._.Pages." hidden="1">{#N/A,#N/A,FALSE,"Cover";#N/A,#N/A,FALSE,"Lead Sheet";#N/A,#N/A,FALSE,"T-Accounts";#N/A,#N/A,FALSE,"Ins &amp; Prem ActualEstimates"}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RINT._.SOURCE._.DATA." hidden="1">{"DATA_SET",#N/A,FALSE,"HOURLY SPREAD"}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 localSheetId="1">[7]Variables!$D$21</definedName>
    <definedName name="WUTC_reg_fee_perc">Variables!$D$21</definedName>
    <definedName name="y" hidden="1">'[3]DSM Output'!$B$21:$B$23</definedName>
    <definedName name="YearEndFactors">[4]UTCR!$G$22:$U$108</definedName>
    <definedName name="YearEndInput">[4]Inputs!$A$3:$D$1668</definedName>
    <definedName name="z" hidden="1">'[3]DSM Output'!$G$21:$G$23</definedName>
  </definedNames>
  <calcPr calcId="145621"/>
</workbook>
</file>

<file path=xl/calcChain.xml><?xml version="1.0" encoding="utf-8"?>
<calcChain xmlns="http://schemas.openxmlformats.org/spreadsheetml/2006/main">
  <c r="BO43" i="1" l="1"/>
  <c r="BN43" i="1"/>
  <c r="BM43" i="1"/>
  <c r="BL43" i="1"/>
  <c r="BK43" i="1"/>
  <c r="BJ43" i="1"/>
  <c r="BI43" i="1"/>
  <c r="AI58" i="1" l="1"/>
  <c r="AH58" i="1"/>
  <c r="AH57" i="1"/>
  <c r="AG57" i="1"/>
  <c r="AF57" i="1"/>
  <c r="G15" i="1" l="1"/>
  <c r="W83" i="5"/>
  <c r="S83" i="5"/>
  <c r="O83" i="5"/>
  <c r="K83" i="5"/>
  <c r="G83" i="5"/>
  <c r="C83" i="5"/>
  <c r="W79" i="5"/>
  <c r="W76" i="5"/>
  <c r="W70" i="5"/>
  <c r="W64" i="5"/>
  <c r="W62" i="5"/>
  <c r="W61" i="5"/>
  <c r="W60" i="5"/>
  <c r="W59" i="5"/>
  <c r="W58" i="5"/>
  <c r="W57" i="5"/>
  <c r="W56" i="5"/>
  <c r="W55" i="5"/>
  <c r="W54" i="5"/>
  <c r="W51" i="5"/>
  <c r="W50" i="5"/>
  <c r="W49" i="5"/>
  <c r="W48" i="5"/>
  <c r="W47" i="5"/>
  <c r="W46" i="5"/>
  <c r="W45" i="5"/>
  <c r="W44" i="5"/>
  <c r="W43" i="5"/>
  <c r="W42" i="5"/>
  <c r="W41" i="5"/>
  <c r="W40" i="5"/>
  <c r="W37" i="5"/>
  <c r="W35" i="5"/>
  <c r="W34" i="5"/>
  <c r="W33" i="5"/>
  <c r="W32" i="5"/>
  <c r="W31" i="5"/>
  <c r="W30" i="5"/>
  <c r="W29" i="5"/>
  <c r="W28" i="5"/>
  <c r="W27" i="5"/>
  <c r="W25" i="5"/>
  <c r="W24" i="5"/>
  <c r="W23" i="5"/>
  <c r="W22" i="5"/>
  <c r="W21" i="5"/>
  <c r="W20" i="5"/>
  <c r="W19" i="5"/>
  <c r="W18" i="5"/>
  <c r="W17" i="5"/>
  <c r="W16" i="5"/>
  <c r="W12" i="5"/>
  <c r="W11" i="5"/>
  <c r="W10" i="5"/>
  <c r="W9" i="5"/>
  <c r="S79" i="5"/>
  <c r="S78" i="5"/>
  <c r="S76" i="5"/>
  <c r="S75" i="5"/>
  <c r="S74" i="5"/>
  <c r="S73" i="5"/>
  <c r="S72" i="5"/>
  <c r="S71" i="5"/>
  <c r="S70" i="5"/>
  <c r="S67" i="5"/>
  <c r="S64" i="5"/>
  <c r="S62" i="5"/>
  <c r="S61" i="5"/>
  <c r="S60" i="5"/>
  <c r="S59" i="5"/>
  <c r="S58" i="5"/>
  <c r="S57" i="5"/>
  <c r="S56" i="5"/>
  <c r="S55" i="5"/>
  <c r="S54" i="5"/>
  <c r="S51" i="5"/>
  <c r="S50" i="5"/>
  <c r="S49" i="5"/>
  <c r="S48" i="5"/>
  <c r="S47" i="5"/>
  <c r="S46" i="5"/>
  <c r="S45" i="5"/>
  <c r="S44" i="5"/>
  <c r="S43" i="5"/>
  <c r="S42" i="5"/>
  <c r="S41" i="5"/>
  <c r="S40" i="5"/>
  <c r="S37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3" i="5"/>
  <c r="S12" i="5"/>
  <c r="S11" i="5"/>
  <c r="S10" i="5"/>
  <c r="S9" i="5"/>
  <c r="O79" i="5"/>
  <c r="O78" i="5"/>
  <c r="O76" i="5"/>
  <c r="O75" i="5"/>
  <c r="O74" i="5"/>
  <c r="O73" i="5"/>
  <c r="O72" i="5"/>
  <c r="O71" i="5"/>
  <c r="O70" i="5"/>
  <c r="O67" i="5"/>
  <c r="O64" i="5"/>
  <c r="O62" i="5"/>
  <c r="O61" i="5"/>
  <c r="O60" i="5"/>
  <c r="O59" i="5"/>
  <c r="O58" i="5"/>
  <c r="O57" i="5"/>
  <c r="O56" i="5"/>
  <c r="O55" i="5"/>
  <c r="O54" i="5"/>
  <c r="O51" i="5"/>
  <c r="O50" i="5"/>
  <c r="O49" i="5"/>
  <c r="O48" i="5"/>
  <c r="O47" i="5"/>
  <c r="O46" i="5"/>
  <c r="O45" i="5"/>
  <c r="O44" i="5"/>
  <c r="O43" i="5"/>
  <c r="O42" i="5"/>
  <c r="O41" i="5"/>
  <c r="O40" i="5"/>
  <c r="O37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3" i="5"/>
  <c r="O12" i="5"/>
  <c r="O11" i="5"/>
  <c r="O10" i="5"/>
  <c r="O9" i="5"/>
  <c r="K79" i="5"/>
  <c r="K78" i="5"/>
  <c r="K76" i="5"/>
  <c r="K75" i="5"/>
  <c r="K74" i="5"/>
  <c r="K73" i="5"/>
  <c r="K72" i="5"/>
  <c r="K71" i="5"/>
  <c r="K70" i="5"/>
  <c r="K67" i="5"/>
  <c r="K64" i="5"/>
  <c r="K62" i="5"/>
  <c r="K61" i="5"/>
  <c r="K60" i="5"/>
  <c r="K59" i="5"/>
  <c r="K58" i="5"/>
  <c r="K57" i="5"/>
  <c r="K56" i="5"/>
  <c r="K55" i="5"/>
  <c r="K54" i="5"/>
  <c r="K51" i="5"/>
  <c r="K50" i="5"/>
  <c r="K49" i="5"/>
  <c r="K48" i="5"/>
  <c r="K47" i="5"/>
  <c r="K46" i="5"/>
  <c r="K45" i="5"/>
  <c r="K44" i="5"/>
  <c r="K43" i="5"/>
  <c r="K42" i="5"/>
  <c r="K41" i="5"/>
  <c r="K40" i="5"/>
  <c r="K37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3" i="5"/>
  <c r="K12" i="5"/>
  <c r="K11" i="5"/>
  <c r="K10" i="5"/>
  <c r="K9" i="5"/>
  <c r="G79" i="5"/>
  <c r="G78" i="5"/>
  <c r="G76" i="5"/>
  <c r="G75" i="5"/>
  <c r="G74" i="5"/>
  <c r="G73" i="5"/>
  <c r="G72" i="5"/>
  <c r="G71" i="5"/>
  <c r="G70" i="5"/>
  <c r="G67" i="5"/>
  <c r="G64" i="5"/>
  <c r="G62" i="5"/>
  <c r="G61" i="5"/>
  <c r="G60" i="5"/>
  <c r="G59" i="5"/>
  <c r="G58" i="5"/>
  <c r="G57" i="5"/>
  <c r="G56" i="5"/>
  <c r="G55" i="5"/>
  <c r="G54" i="5"/>
  <c r="G51" i="5"/>
  <c r="G50" i="5"/>
  <c r="G49" i="5"/>
  <c r="G48" i="5"/>
  <c r="G47" i="5"/>
  <c r="G46" i="5"/>
  <c r="G45" i="5"/>
  <c r="G44" i="5"/>
  <c r="G43" i="5"/>
  <c r="G42" i="5"/>
  <c r="G41" i="5"/>
  <c r="G40" i="5"/>
  <c r="G37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3" i="5"/>
  <c r="G12" i="5"/>
  <c r="G11" i="5"/>
  <c r="G10" i="5"/>
  <c r="G9" i="5"/>
  <c r="C79" i="5"/>
  <c r="C78" i="5"/>
  <c r="C76" i="5"/>
  <c r="C75" i="5"/>
  <c r="C74" i="5"/>
  <c r="C73" i="5"/>
  <c r="C72" i="5"/>
  <c r="C71" i="5"/>
  <c r="C70" i="5"/>
  <c r="C67" i="5"/>
  <c r="C64" i="5"/>
  <c r="C62" i="5"/>
  <c r="C61" i="5"/>
  <c r="C60" i="5"/>
  <c r="C59" i="5"/>
  <c r="C58" i="5"/>
  <c r="C57" i="5"/>
  <c r="C56" i="5"/>
  <c r="C55" i="5"/>
  <c r="C54" i="5"/>
  <c r="C51" i="5"/>
  <c r="C50" i="5"/>
  <c r="C49" i="5"/>
  <c r="C48" i="5"/>
  <c r="C47" i="5"/>
  <c r="C46" i="5"/>
  <c r="C45" i="5"/>
  <c r="C44" i="5"/>
  <c r="C43" i="5"/>
  <c r="C42" i="5"/>
  <c r="C41" i="5"/>
  <c r="C40" i="5"/>
  <c r="C37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3" i="5"/>
  <c r="C12" i="5"/>
  <c r="C11" i="5"/>
  <c r="C10" i="5"/>
  <c r="C9" i="5"/>
  <c r="BQ9" i="13"/>
  <c r="BP9" i="13"/>
  <c r="BO9" i="13"/>
  <c r="BN9" i="13"/>
  <c r="BM9" i="13"/>
  <c r="BL9" i="13"/>
  <c r="BK9" i="13"/>
  <c r="BJ9" i="13"/>
  <c r="BI9" i="13"/>
  <c r="BH9" i="13"/>
  <c r="BG9" i="13"/>
  <c r="BF9" i="13"/>
  <c r="BE9" i="13"/>
  <c r="BD9" i="13"/>
  <c r="BC9" i="13"/>
  <c r="BB9" i="13"/>
  <c r="BA9" i="13"/>
  <c r="AZ9" i="13"/>
  <c r="AY9" i="13"/>
  <c r="AX9" i="13"/>
  <c r="AW9" i="13"/>
  <c r="AV9" i="13"/>
  <c r="AU9" i="13"/>
  <c r="AT9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L84" i="4"/>
  <c r="L76" i="4"/>
  <c r="L75" i="4"/>
  <c r="L74" i="4"/>
  <c r="L73" i="4"/>
  <c r="L72" i="4"/>
  <c r="L60" i="4"/>
  <c r="L59" i="4"/>
  <c r="L58" i="4"/>
  <c r="L57" i="4"/>
  <c r="L56" i="4"/>
  <c r="L55" i="4"/>
  <c r="L54" i="4"/>
  <c r="L50" i="4"/>
  <c r="L49" i="4"/>
  <c r="L48" i="4"/>
  <c r="L47" i="4"/>
  <c r="L46" i="4"/>
  <c r="L45" i="4"/>
  <c r="L44" i="4"/>
  <c r="L43" i="4"/>
  <c r="L42" i="4"/>
  <c r="L41" i="4"/>
  <c r="L40" i="4"/>
  <c r="L34" i="4"/>
  <c r="L33" i="4"/>
  <c r="L32" i="4"/>
  <c r="L31" i="4"/>
  <c r="L30" i="4"/>
  <c r="L29" i="4"/>
  <c r="L28" i="4"/>
  <c r="L27" i="4"/>
  <c r="L25" i="4"/>
  <c r="L24" i="4"/>
  <c r="L23" i="4"/>
  <c r="L22" i="4"/>
  <c r="L21" i="4"/>
  <c r="L20" i="4"/>
  <c r="L19" i="4"/>
  <c r="L18" i="4"/>
  <c r="L17" i="4"/>
  <c r="L16" i="4"/>
  <c r="L12" i="4"/>
  <c r="L11" i="4"/>
  <c r="L10" i="4"/>
  <c r="L9" i="4"/>
  <c r="BQ35" i="17" l="1"/>
  <c r="BQ79" i="17"/>
  <c r="BQ78" i="17"/>
  <c r="BQ59" i="17"/>
  <c r="BQ57" i="17"/>
  <c r="BQ43" i="17"/>
  <c r="BQ30" i="17"/>
  <c r="BQ22" i="17"/>
  <c r="BQ19" i="17"/>
  <c r="BQ14" i="17" l="1"/>
  <c r="BQ23" i="17" l="1"/>
  <c r="BQ21" i="17" l="1"/>
  <c r="BC79" i="17"/>
  <c r="BC78" i="17"/>
  <c r="BC59" i="17"/>
  <c r="BC45" i="17"/>
  <c r="BC35" i="17"/>
  <c r="BC31" i="17"/>
  <c r="BC21" i="17"/>
  <c r="AZ79" i="17" l="1"/>
  <c r="AZ78" i="17"/>
  <c r="AZ59" i="17"/>
  <c r="AZ57" i="17"/>
  <c r="AZ43" i="17"/>
  <c r="AZ35" i="17"/>
  <c r="AZ21" i="17" l="1"/>
  <c r="AZ30" i="17" l="1"/>
  <c r="AT59" i="1" l="1"/>
  <c r="AT35" i="1"/>
  <c r="AS35" i="1" l="1"/>
  <c r="AR59" i="1"/>
  <c r="AR79" i="1"/>
  <c r="AR78" i="1"/>
  <c r="AO86" i="1" l="1"/>
  <c r="AO86" i="17" l="1"/>
  <c r="AL35" i="1"/>
  <c r="AL59" i="1"/>
  <c r="AL65" i="1" s="1"/>
  <c r="AL67" i="1" s="1"/>
  <c r="AL65" i="17"/>
  <c r="AL54" i="17"/>
  <c r="AL67" i="17" s="1"/>
  <c r="AL29" i="17"/>
  <c r="AL16" i="17"/>
  <c r="AL74" i="17" s="1"/>
  <c r="AL80" i="17" s="1"/>
  <c r="AL83" i="17" s="1"/>
  <c r="AL85" i="17" s="1"/>
  <c r="AL87" i="17" s="1"/>
  <c r="AL33" i="17" s="1"/>
  <c r="AL78" i="1"/>
  <c r="AL54" i="1"/>
  <c r="AL29" i="1"/>
  <c r="AL16" i="1"/>
  <c r="AL74" i="1" s="1"/>
  <c r="AL80" i="1" s="1"/>
  <c r="AL83" i="1" s="1"/>
  <c r="AL85" i="1" s="1"/>
  <c r="AL87" i="1" s="1"/>
  <c r="AL33" i="1" s="1"/>
  <c r="AK57" i="1"/>
  <c r="AJ30" i="1"/>
  <c r="AN32" i="17" l="1"/>
  <c r="AL38" i="17"/>
  <c r="AL40" i="17" s="1"/>
  <c r="AL38" i="1"/>
  <c r="AL40" i="1" s="1"/>
  <c r="AE35" i="17"/>
  <c r="AE79" i="17"/>
  <c r="AE59" i="17"/>
  <c r="AE57" i="17"/>
  <c r="AA22" i="17" l="1"/>
  <c r="AA23" i="17"/>
  <c r="AA19" i="17"/>
  <c r="AA14" i="17"/>
  <c r="Z22" i="1"/>
  <c r="Z23" i="1"/>
  <c r="Z19" i="1"/>
  <c r="Z14" i="1"/>
  <c r="Y28" i="17" l="1"/>
  <c r="Y26" i="17"/>
  <c r="Y25" i="17"/>
  <c r="Y24" i="17"/>
  <c r="Y23" i="17"/>
  <c r="Y22" i="17"/>
  <c r="Y21" i="17"/>
  <c r="Y19" i="17"/>
  <c r="V25" i="1" l="1"/>
  <c r="V78" i="1" l="1"/>
  <c r="R79" i="1" l="1"/>
  <c r="R78" i="1"/>
  <c r="R28" i="1"/>
  <c r="R24" i="1"/>
  <c r="R23" i="1"/>
  <c r="R22" i="1"/>
  <c r="O28" i="1" l="1"/>
  <c r="O26" i="1"/>
  <c r="O22" i="1"/>
  <c r="J15" i="17" l="1"/>
  <c r="H23" i="1" l="1"/>
  <c r="H15" i="17"/>
  <c r="H15" i="1"/>
  <c r="H39" i="18" l="1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B68" i="4" l="1"/>
  <c r="B84" i="4"/>
  <c r="B79" i="4"/>
  <c r="B76" i="4"/>
  <c r="B75" i="4"/>
  <c r="D75" i="4" s="1"/>
  <c r="B74" i="4"/>
  <c r="B73" i="4"/>
  <c r="B72" i="4"/>
  <c r="B67" i="4"/>
  <c r="D67" i="4" s="1"/>
  <c r="B61" i="4"/>
  <c r="B60" i="4"/>
  <c r="B59" i="4"/>
  <c r="B58" i="4"/>
  <c r="D58" i="4" s="1"/>
  <c r="B57" i="4"/>
  <c r="B56" i="4"/>
  <c r="B55" i="4"/>
  <c r="B54" i="4"/>
  <c r="D54" i="4" s="1"/>
  <c r="B50" i="4"/>
  <c r="B49" i="4"/>
  <c r="B48" i="4"/>
  <c r="B47" i="4"/>
  <c r="D47" i="4" s="1"/>
  <c r="B46" i="4"/>
  <c r="B45" i="4"/>
  <c r="B44" i="4"/>
  <c r="B43" i="4"/>
  <c r="D43" i="4" s="1"/>
  <c r="B42" i="4"/>
  <c r="B41" i="4"/>
  <c r="B40" i="4"/>
  <c r="B34" i="4"/>
  <c r="D34" i="4" s="1"/>
  <c r="B33" i="4"/>
  <c r="B32" i="4"/>
  <c r="B31" i="4"/>
  <c r="B30" i="4"/>
  <c r="D30" i="4" s="1"/>
  <c r="B29" i="4"/>
  <c r="B28" i="4"/>
  <c r="B27" i="4"/>
  <c r="B26" i="4"/>
  <c r="B25" i="4"/>
  <c r="D25" i="4" s="1"/>
  <c r="B24" i="4"/>
  <c r="B23" i="4"/>
  <c r="B22" i="4"/>
  <c r="D22" i="4" s="1"/>
  <c r="B21" i="4"/>
  <c r="D21" i="4" s="1"/>
  <c r="B20" i="4"/>
  <c r="B19" i="4"/>
  <c r="B18" i="4"/>
  <c r="D18" i="4" s="1"/>
  <c r="B17" i="4"/>
  <c r="D17" i="4" s="1"/>
  <c r="B16" i="4"/>
  <c r="B12" i="4"/>
  <c r="B11" i="4"/>
  <c r="D11" i="4" s="1"/>
  <c r="B10" i="4"/>
  <c r="D10" i="4" s="1"/>
  <c r="B9" i="4"/>
  <c r="A2" i="5"/>
  <c r="B2" i="3"/>
  <c r="B2" i="7"/>
  <c r="A2" i="17"/>
  <c r="A2" i="1"/>
  <c r="A2" i="13"/>
  <c r="AL86" i="13"/>
  <c r="AL79" i="13"/>
  <c r="AL78" i="13"/>
  <c r="AL77" i="13"/>
  <c r="AL76" i="13"/>
  <c r="AL75" i="13"/>
  <c r="AL64" i="13"/>
  <c r="AL63" i="13"/>
  <c r="AL62" i="13"/>
  <c r="AL61" i="13"/>
  <c r="AL60" i="13"/>
  <c r="AL59" i="13"/>
  <c r="AL58" i="13"/>
  <c r="AL57" i="13"/>
  <c r="AL53" i="13"/>
  <c r="AL52" i="13"/>
  <c r="AL51" i="13"/>
  <c r="AL50" i="13"/>
  <c r="AL49" i="13"/>
  <c r="AL48" i="13"/>
  <c r="AL47" i="13"/>
  <c r="AL46" i="13"/>
  <c r="AL45" i="13"/>
  <c r="AL44" i="13"/>
  <c r="AL43" i="13"/>
  <c r="AL37" i="13"/>
  <c r="AL36" i="13"/>
  <c r="AL35" i="13"/>
  <c r="AL34" i="13"/>
  <c r="AL33" i="13"/>
  <c r="AL32" i="13"/>
  <c r="AL31" i="13"/>
  <c r="AL30" i="13"/>
  <c r="AL28" i="13"/>
  <c r="AL27" i="13"/>
  <c r="AL26" i="13"/>
  <c r="AL25" i="13"/>
  <c r="AL24" i="13"/>
  <c r="AL23" i="13"/>
  <c r="AL22" i="13"/>
  <c r="AL21" i="13"/>
  <c r="AL20" i="13"/>
  <c r="AL19" i="13"/>
  <c r="AL15" i="13"/>
  <c r="AL14" i="13"/>
  <c r="AL13" i="13"/>
  <c r="AL12" i="13"/>
  <c r="A12" i="16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D27" i="4" l="1"/>
  <c r="F27" i="4" s="1"/>
  <c r="D31" i="4"/>
  <c r="F31" i="4" s="1"/>
  <c r="D40" i="4"/>
  <c r="F40" i="4" s="1"/>
  <c r="D44" i="4"/>
  <c r="F44" i="4" s="1"/>
  <c r="D48" i="4"/>
  <c r="F48" i="4" s="1"/>
  <c r="D55" i="4"/>
  <c r="F55" i="4" s="1"/>
  <c r="D59" i="4"/>
  <c r="F59" i="4" s="1"/>
  <c r="D76" i="4"/>
  <c r="F76" i="4" s="1"/>
  <c r="F11" i="4"/>
  <c r="H11" i="4" s="1"/>
  <c r="F18" i="4"/>
  <c r="F22" i="4"/>
  <c r="H22" i="4" s="1"/>
  <c r="F67" i="4"/>
  <c r="D12" i="4"/>
  <c r="F12" i="4" s="1"/>
  <c r="D19" i="4"/>
  <c r="F19" i="4" s="1"/>
  <c r="H19" i="4" s="1"/>
  <c r="D23" i="4"/>
  <c r="F23" i="4" s="1"/>
  <c r="D28" i="4"/>
  <c r="D32" i="4"/>
  <c r="D41" i="4"/>
  <c r="D45" i="4"/>
  <c r="D49" i="4"/>
  <c r="D56" i="4"/>
  <c r="D60" i="4"/>
  <c r="D73" i="4"/>
  <c r="H18" i="4"/>
  <c r="H67" i="4"/>
  <c r="AL54" i="13"/>
  <c r="F10" i="4"/>
  <c r="H10" i="4" s="1"/>
  <c r="F17" i="4"/>
  <c r="H17" i="4" s="1"/>
  <c r="F21" i="4"/>
  <c r="H21" i="4" s="1"/>
  <c r="F25" i="4"/>
  <c r="H25" i="4" s="1"/>
  <c r="F30" i="4"/>
  <c r="H30" i="4" s="1"/>
  <c r="F34" i="4"/>
  <c r="H34" i="4" s="1"/>
  <c r="F43" i="4"/>
  <c r="H43" i="4" s="1"/>
  <c r="F47" i="4"/>
  <c r="H47" i="4" s="1"/>
  <c r="F54" i="4"/>
  <c r="H54" i="4" s="1"/>
  <c r="F58" i="4"/>
  <c r="H58" i="4" s="1"/>
  <c r="F75" i="4"/>
  <c r="H75" i="4" s="1"/>
  <c r="D84" i="4"/>
  <c r="D9" i="4"/>
  <c r="F9" i="4" s="1"/>
  <c r="D16" i="4"/>
  <c r="F16" i="4" s="1"/>
  <c r="D20" i="4"/>
  <c r="F20" i="4" s="1"/>
  <c r="D24" i="4"/>
  <c r="F24" i="4" s="1"/>
  <c r="D29" i="4"/>
  <c r="F29" i="4" s="1"/>
  <c r="D33" i="4"/>
  <c r="F33" i="4" s="1"/>
  <c r="D42" i="4"/>
  <c r="F42" i="4" s="1"/>
  <c r="D46" i="4"/>
  <c r="F46" i="4" s="1"/>
  <c r="D50" i="4"/>
  <c r="F50" i="4" s="1"/>
  <c r="D57" i="4"/>
  <c r="F57" i="4" s="1"/>
  <c r="D61" i="4"/>
  <c r="D74" i="4"/>
  <c r="F74" i="4" s="1"/>
  <c r="D68" i="4"/>
  <c r="AL65" i="13"/>
  <c r="AL67" i="13" s="1"/>
  <c r="AL16" i="13"/>
  <c r="AL29" i="13"/>
  <c r="AL38" i="13" s="1"/>
  <c r="B62" i="4"/>
  <c r="B51" i="4"/>
  <c r="B35" i="4"/>
  <c r="B13" i="4"/>
  <c r="D24" i="3"/>
  <c r="D23" i="3"/>
  <c r="D22" i="3"/>
  <c r="D21" i="3"/>
  <c r="D20" i="3"/>
  <c r="D10" i="3"/>
  <c r="C10" i="3"/>
  <c r="D9" i="3"/>
  <c r="C9" i="3"/>
  <c r="D8" i="3"/>
  <c r="C8" i="3"/>
  <c r="H42" i="4" l="1"/>
  <c r="B64" i="4"/>
  <c r="H50" i="4"/>
  <c r="F61" i="4"/>
  <c r="F73" i="4"/>
  <c r="H73" i="4" s="1"/>
  <c r="F60" i="4"/>
  <c r="H60" i="4" s="1"/>
  <c r="F49" i="4"/>
  <c r="H49" i="4" s="1"/>
  <c r="F41" i="4"/>
  <c r="H41" i="4" s="1"/>
  <c r="F28" i="4"/>
  <c r="H28" i="4" s="1"/>
  <c r="H20" i="4"/>
  <c r="H9" i="4"/>
  <c r="H76" i="4"/>
  <c r="H57" i="4"/>
  <c r="H46" i="4"/>
  <c r="H33" i="4"/>
  <c r="H29" i="4"/>
  <c r="F56" i="4"/>
  <c r="H56" i="4" s="1"/>
  <c r="F45" i="4"/>
  <c r="H45" i="4" s="1"/>
  <c r="F32" i="4"/>
  <c r="H32" i="4" s="1"/>
  <c r="H23" i="4"/>
  <c r="H12" i="4"/>
  <c r="H24" i="4"/>
  <c r="H16" i="4"/>
  <c r="H74" i="4"/>
  <c r="H59" i="4"/>
  <c r="H55" i="4"/>
  <c r="H48" i="4"/>
  <c r="H44" i="4"/>
  <c r="H40" i="4"/>
  <c r="H31" i="4"/>
  <c r="H27" i="4"/>
  <c r="AL40" i="13"/>
  <c r="F84" i="4"/>
  <c r="H84" i="4" s="1"/>
  <c r="AL74" i="13"/>
  <c r="AL80" i="13" s="1"/>
  <c r="AL83" i="13" s="1"/>
  <c r="AL85" i="13" s="1"/>
  <c r="AL87" i="13" s="1"/>
  <c r="D26" i="4"/>
  <c r="D35" i="4" s="1"/>
  <c r="D13" i="4"/>
  <c r="D51" i="4"/>
  <c r="F13" i="4"/>
  <c r="B37" i="4"/>
  <c r="B66" i="4" s="1"/>
  <c r="B71" i="4"/>
  <c r="B77" i="4" s="1"/>
  <c r="B80" i="4" s="1"/>
  <c r="B82" i="4" s="1"/>
  <c r="B83" i="4" s="1"/>
  <c r="D62" i="4"/>
  <c r="F26" i="4"/>
  <c r="BP43" i="13"/>
  <c r="F35" i="4" l="1"/>
  <c r="F37" i="4" s="1"/>
  <c r="D37" i="4"/>
  <c r="H62" i="4"/>
  <c r="F51" i="4"/>
  <c r="D71" i="4"/>
  <c r="D77" i="4" s="1"/>
  <c r="D80" i="4" s="1"/>
  <c r="D82" i="4" s="1"/>
  <c r="D83" i="4" s="1"/>
  <c r="H61" i="4"/>
  <c r="J61" i="4" s="1"/>
  <c r="D66" i="4"/>
  <c r="F66" i="4" s="1"/>
  <c r="D64" i="4"/>
  <c r="H51" i="4"/>
  <c r="H26" i="4"/>
  <c r="H35" i="4" s="1"/>
  <c r="F71" i="4"/>
  <c r="F77" i="4" s="1"/>
  <c r="F80" i="4" s="1"/>
  <c r="F82" i="4" s="1"/>
  <c r="F83" i="4" s="1"/>
  <c r="H13" i="4"/>
  <c r="F62" i="4"/>
  <c r="BC45" i="13"/>
  <c r="BP52" i="13"/>
  <c r="H64" i="4" l="1"/>
  <c r="F64" i="4"/>
  <c r="H66" i="4"/>
  <c r="H71" i="4"/>
  <c r="H77" i="4" s="1"/>
  <c r="H80" i="4" s="1"/>
  <c r="H82" i="4" s="1"/>
  <c r="H83" i="4" s="1"/>
  <c r="H37" i="4"/>
  <c r="BP51" i="1"/>
  <c r="BP51" i="13" s="1"/>
  <c r="BH57" i="1" l="1"/>
  <c r="BH43" i="1"/>
  <c r="BH30" i="1"/>
  <c r="BH21" i="1"/>
  <c r="BG59" i="17"/>
  <c r="BG15" i="17"/>
  <c r="BG78" i="1"/>
  <c r="BG59" i="1"/>
  <c r="BG35" i="1"/>
  <c r="BG22" i="1"/>
  <c r="BF62" i="1"/>
  <c r="BF37" i="1"/>
  <c r="BE79" i="1"/>
  <c r="BE78" i="1"/>
  <c r="BE63" i="1"/>
  <c r="BD79" i="1"/>
  <c r="BD43" i="1"/>
  <c r="BD30" i="1"/>
  <c r="BB79" i="1"/>
  <c r="BB78" i="1"/>
  <c r="BA51" i="1"/>
  <c r="BA50" i="1"/>
  <c r="BA49" i="1"/>
  <c r="BB48" i="1"/>
  <c r="BB45" i="1"/>
  <c r="BA45" i="1"/>
  <c r="AY61" i="1"/>
  <c r="AX79" i="1"/>
  <c r="AX78" i="1"/>
  <c r="AX59" i="1"/>
  <c r="AX45" i="1"/>
  <c r="AX35" i="1"/>
  <c r="AX28" i="1"/>
  <c r="AW59" i="1"/>
  <c r="AW57" i="1"/>
  <c r="AW45" i="1"/>
  <c r="AW43" i="1"/>
  <c r="AV78" i="1"/>
  <c r="AV76" i="1"/>
  <c r="AU32" i="1"/>
  <c r="AQ32" i="17"/>
  <c r="AP59" i="1"/>
  <c r="AD79" i="1"/>
  <c r="AD78" i="1"/>
  <c r="AD60" i="1"/>
  <c r="AD59" i="1"/>
  <c r="AD57" i="1"/>
  <c r="AD43" i="1"/>
  <c r="AD35" i="1"/>
  <c r="AD32" i="1"/>
  <c r="AD30" i="1"/>
  <c r="AC22" i="1"/>
  <c r="AB15" i="17"/>
  <c r="X22" i="1"/>
  <c r="W28" i="1"/>
  <c r="W25" i="1"/>
  <c r="W24" i="1"/>
  <c r="W23" i="1"/>
  <c r="W22" i="1"/>
  <c r="U30" i="17"/>
  <c r="U25" i="17"/>
  <c r="T28" i="1"/>
  <c r="S28" i="1"/>
  <c r="S26" i="1"/>
  <c r="Q78" i="1"/>
  <c r="Q26" i="1"/>
  <c r="Q15" i="1"/>
  <c r="P59" i="17"/>
  <c r="P28" i="17"/>
  <c r="N26" i="1"/>
  <c r="N22" i="1"/>
  <c r="M28" i="17"/>
  <c r="M26" i="17"/>
  <c r="M25" i="17"/>
  <c r="M24" i="17"/>
  <c r="M23" i="17"/>
  <c r="M22" i="17"/>
  <c r="M21" i="17"/>
  <c r="M19" i="17"/>
  <c r="L28" i="1"/>
  <c r="L26" i="1"/>
  <c r="L25" i="1"/>
  <c r="L24" i="1"/>
  <c r="L23" i="1"/>
  <c r="L22" i="1"/>
  <c r="L21" i="1"/>
  <c r="L19" i="1"/>
  <c r="K37" i="1"/>
  <c r="K28" i="1"/>
  <c r="K26" i="1"/>
  <c r="K25" i="1"/>
  <c r="I15" i="17"/>
  <c r="F79" i="17"/>
  <c r="F63" i="17"/>
  <c r="F59" i="17"/>
  <c r="F37" i="17"/>
  <c r="F35" i="17"/>
  <c r="E12" i="1"/>
  <c r="D78" i="1"/>
  <c r="D12" i="1"/>
  <c r="C12" i="1"/>
  <c r="C75" i="11" l="1"/>
  <c r="C75" i="10"/>
  <c r="C75" i="12"/>
  <c r="C28" i="12"/>
  <c r="J79" i="11"/>
  <c r="I79" i="11"/>
  <c r="H79" i="11"/>
  <c r="G79" i="11"/>
  <c r="F79" i="11"/>
  <c r="E79" i="11"/>
  <c r="D79" i="11"/>
  <c r="J79" i="10"/>
  <c r="I79" i="10"/>
  <c r="H79" i="10"/>
  <c r="G79" i="10"/>
  <c r="F79" i="10"/>
  <c r="E79" i="10"/>
  <c r="D79" i="10"/>
  <c r="BQ86" i="13"/>
  <c r="BP86" i="13"/>
  <c r="BO86" i="13"/>
  <c r="BN86" i="13"/>
  <c r="BM86" i="13"/>
  <c r="BL86" i="13"/>
  <c r="BK86" i="13"/>
  <c r="BJ86" i="13"/>
  <c r="BI86" i="13"/>
  <c r="BH86" i="13"/>
  <c r="BG86" i="13"/>
  <c r="BF86" i="13"/>
  <c r="BE86" i="13"/>
  <c r="BD86" i="13"/>
  <c r="BC86" i="13"/>
  <c r="BB86" i="13"/>
  <c r="BA86" i="13"/>
  <c r="AZ86" i="13"/>
  <c r="AY86" i="13"/>
  <c r="AX86" i="13"/>
  <c r="AW86" i="13"/>
  <c r="AV86" i="13"/>
  <c r="AU86" i="13"/>
  <c r="AT86" i="13"/>
  <c r="AS86" i="13"/>
  <c r="AR86" i="13"/>
  <c r="AQ86" i="13"/>
  <c r="AP86" i="13"/>
  <c r="AO86" i="13"/>
  <c r="AN86" i="13"/>
  <c r="AM86" i="13"/>
  <c r="AK86" i="13"/>
  <c r="AJ86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J72" i="10"/>
  <c r="J71" i="10"/>
  <c r="J70" i="10"/>
  <c r="J69" i="10"/>
  <c r="J68" i="10"/>
  <c r="J57" i="10"/>
  <c r="J56" i="10"/>
  <c r="J55" i="10"/>
  <c r="J54" i="10"/>
  <c r="J53" i="10"/>
  <c r="J52" i="10"/>
  <c r="J51" i="10"/>
  <c r="J47" i="10"/>
  <c r="J46" i="10"/>
  <c r="J45" i="10"/>
  <c r="J44" i="10"/>
  <c r="J43" i="10"/>
  <c r="J42" i="10"/>
  <c r="J41" i="10"/>
  <c r="J40" i="10"/>
  <c r="J39" i="10"/>
  <c r="J38" i="10"/>
  <c r="J37" i="10"/>
  <c r="J31" i="10"/>
  <c r="J30" i="10"/>
  <c r="J29" i="10"/>
  <c r="J26" i="10"/>
  <c r="J25" i="10"/>
  <c r="J24" i="10"/>
  <c r="J22" i="10"/>
  <c r="J21" i="10"/>
  <c r="J20" i="10"/>
  <c r="J19" i="10"/>
  <c r="J18" i="10"/>
  <c r="J17" i="10"/>
  <c r="J16" i="10"/>
  <c r="J15" i="10"/>
  <c r="J14" i="10"/>
  <c r="J13" i="10"/>
  <c r="J9" i="10"/>
  <c r="J8" i="10"/>
  <c r="J7" i="10"/>
  <c r="J6" i="10"/>
  <c r="J72" i="11"/>
  <c r="J71" i="11"/>
  <c r="J70" i="11"/>
  <c r="J69" i="11"/>
  <c r="J68" i="11"/>
  <c r="J57" i="11"/>
  <c r="J56" i="11"/>
  <c r="J55" i="11"/>
  <c r="J54" i="11"/>
  <c r="J53" i="11"/>
  <c r="J59" i="11" s="1"/>
  <c r="J52" i="11"/>
  <c r="J51" i="11"/>
  <c r="J47" i="11"/>
  <c r="J46" i="11"/>
  <c r="J45" i="11"/>
  <c r="J44" i="11"/>
  <c r="J43" i="11"/>
  <c r="J42" i="11"/>
  <c r="J41" i="11"/>
  <c r="J40" i="11"/>
  <c r="J39" i="11"/>
  <c r="J38" i="11"/>
  <c r="J37" i="11"/>
  <c r="J48" i="11" s="1"/>
  <c r="J31" i="11"/>
  <c r="J30" i="11"/>
  <c r="J29" i="11"/>
  <c r="J26" i="11"/>
  <c r="J25" i="11"/>
  <c r="J24" i="11"/>
  <c r="J22" i="11"/>
  <c r="J21" i="11"/>
  <c r="J20" i="11"/>
  <c r="J19" i="11"/>
  <c r="J18" i="11"/>
  <c r="J17" i="11"/>
  <c r="J16" i="11"/>
  <c r="J15" i="11"/>
  <c r="J14" i="11"/>
  <c r="J13" i="11"/>
  <c r="J9" i="11"/>
  <c r="J8" i="11"/>
  <c r="J7" i="11"/>
  <c r="J6" i="11"/>
  <c r="I72" i="11"/>
  <c r="I71" i="11"/>
  <c r="I70" i="11"/>
  <c r="I69" i="11"/>
  <c r="I68" i="11"/>
  <c r="I57" i="11"/>
  <c r="I56" i="11"/>
  <c r="I55" i="11"/>
  <c r="I54" i="11"/>
  <c r="I53" i="11"/>
  <c r="I52" i="11"/>
  <c r="I51" i="11"/>
  <c r="I47" i="11"/>
  <c r="I46" i="11"/>
  <c r="I45" i="11"/>
  <c r="I44" i="11"/>
  <c r="I43" i="11"/>
  <c r="I42" i="11"/>
  <c r="I41" i="11"/>
  <c r="I40" i="11"/>
  <c r="I39" i="11"/>
  <c r="I38" i="11"/>
  <c r="I37" i="11"/>
  <c r="I31" i="11"/>
  <c r="I30" i="11"/>
  <c r="I29" i="11"/>
  <c r="I26" i="11"/>
  <c r="I25" i="11"/>
  <c r="I24" i="11"/>
  <c r="I22" i="11"/>
  <c r="I21" i="11"/>
  <c r="I20" i="11"/>
  <c r="I19" i="11"/>
  <c r="I18" i="11"/>
  <c r="I17" i="11"/>
  <c r="I16" i="11"/>
  <c r="I15" i="11"/>
  <c r="I14" i="11"/>
  <c r="I13" i="11"/>
  <c r="I9" i="11"/>
  <c r="I8" i="11"/>
  <c r="I7" i="11"/>
  <c r="I6" i="11"/>
  <c r="I72" i="10"/>
  <c r="I71" i="10"/>
  <c r="I70" i="10"/>
  <c r="I69" i="10"/>
  <c r="I68" i="10"/>
  <c r="I57" i="10"/>
  <c r="I56" i="10"/>
  <c r="I55" i="10"/>
  <c r="I54" i="10"/>
  <c r="I53" i="10"/>
  <c r="I52" i="10"/>
  <c r="I51" i="10"/>
  <c r="I47" i="10"/>
  <c r="I46" i="10"/>
  <c r="I45" i="10"/>
  <c r="I44" i="10"/>
  <c r="I43" i="10"/>
  <c r="I42" i="10"/>
  <c r="I41" i="10"/>
  <c r="I40" i="10"/>
  <c r="I39" i="10"/>
  <c r="I38" i="10"/>
  <c r="I31" i="10"/>
  <c r="I30" i="10"/>
  <c r="I29" i="10"/>
  <c r="I26" i="10"/>
  <c r="I25" i="10"/>
  <c r="I24" i="10"/>
  <c r="I22" i="10"/>
  <c r="I21" i="10"/>
  <c r="I20" i="10"/>
  <c r="I19" i="10"/>
  <c r="I18" i="10"/>
  <c r="I17" i="10"/>
  <c r="I16" i="10"/>
  <c r="I15" i="10"/>
  <c r="I14" i="10"/>
  <c r="I13" i="10"/>
  <c r="I9" i="10"/>
  <c r="I8" i="10"/>
  <c r="I7" i="10"/>
  <c r="I6" i="10"/>
  <c r="G72" i="11"/>
  <c r="G71" i="11"/>
  <c r="G70" i="11"/>
  <c r="G69" i="11"/>
  <c r="G68" i="11"/>
  <c r="G57" i="11"/>
  <c r="G56" i="11"/>
  <c r="G55" i="11"/>
  <c r="G54" i="11"/>
  <c r="G53" i="11"/>
  <c r="G52" i="11"/>
  <c r="G51" i="11"/>
  <c r="G47" i="11"/>
  <c r="G46" i="11"/>
  <c r="G45" i="11"/>
  <c r="G44" i="11"/>
  <c r="G43" i="11"/>
  <c r="G42" i="11"/>
  <c r="G41" i="11"/>
  <c r="G40" i="11"/>
  <c r="G39" i="11"/>
  <c r="G38" i="11"/>
  <c r="G37" i="11"/>
  <c r="G31" i="11"/>
  <c r="G30" i="11"/>
  <c r="G29" i="11"/>
  <c r="G26" i="11"/>
  <c r="G25" i="11"/>
  <c r="G24" i="11"/>
  <c r="G22" i="11"/>
  <c r="G21" i="11"/>
  <c r="G20" i="11"/>
  <c r="G19" i="11"/>
  <c r="G18" i="11"/>
  <c r="G17" i="11"/>
  <c r="G16" i="11"/>
  <c r="G15" i="11"/>
  <c r="G14" i="11"/>
  <c r="G13" i="11"/>
  <c r="G9" i="11"/>
  <c r="G8" i="11"/>
  <c r="G7" i="11"/>
  <c r="G6" i="11"/>
  <c r="G72" i="10"/>
  <c r="G71" i="10"/>
  <c r="G70" i="10"/>
  <c r="G69" i="10"/>
  <c r="G68" i="10"/>
  <c r="G57" i="10"/>
  <c r="G56" i="10"/>
  <c r="G55" i="10"/>
  <c r="G54" i="10"/>
  <c r="G53" i="10"/>
  <c r="G52" i="10"/>
  <c r="G51" i="10"/>
  <c r="G47" i="10"/>
  <c r="G46" i="10"/>
  <c r="G45" i="10"/>
  <c r="G44" i="10"/>
  <c r="G43" i="10"/>
  <c r="G42" i="10"/>
  <c r="G41" i="10"/>
  <c r="G40" i="10"/>
  <c r="G39" i="10"/>
  <c r="G38" i="10"/>
  <c r="G37" i="10"/>
  <c r="G31" i="10"/>
  <c r="G30" i="10"/>
  <c r="G29" i="10"/>
  <c r="G26" i="10"/>
  <c r="G25" i="10"/>
  <c r="G24" i="10"/>
  <c r="G22" i="10"/>
  <c r="G21" i="10"/>
  <c r="G20" i="10"/>
  <c r="G19" i="10"/>
  <c r="G18" i="10"/>
  <c r="G17" i="10"/>
  <c r="G16" i="10"/>
  <c r="G15" i="10"/>
  <c r="G14" i="10"/>
  <c r="G13" i="10"/>
  <c r="G9" i="10"/>
  <c r="G8" i="10"/>
  <c r="G7" i="10"/>
  <c r="G6" i="10"/>
  <c r="E72" i="11"/>
  <c r="E71" i="11"/>
  <c r="E70" i="11"/>
  <c r="E69" i="11"/>
  <c r="E68" i="11"/>
  <c r="E57" i="11"/>
  <c r="E56" i="11"/>
  <c r="E55" i="11"/>
  <c r="E54" i="11"/>
  <c r="E53" i="11"/>
  <c r="E52" i="11"/>
  <c r="E51" i="11"/>
  <c r="E47" i="11"/>
  <c r="E46" i="11"/>
  <c r="E45" i="11"/>
  <c r="E44" i="11"/>
  <c r="E43" i="11"/>
  <c r="E42" i="11"/>
  <c r="E41" i="11"/>
  <c r="E40" i="11"/>
  <c r="E39" i="11"/>
  <c r="E38" i="11"/>
  <c r="E37" i="11"/>
  <c r="E31" i="11"/>
  <c r="E30" i="11"/>
  <c r="E29" i="11"/>
  <c r="E26" i="11"/>
  <c r="E25" i="11"/>
  <c r="E24" i="11"/>
  <c r="E22" i="11"/>
  <c r="E21" i="11"/>
  <c r="E20" i="11"/>
  <c r="E19" i="11"/>
  <c r="E18" i="11"/>
  <c r="E17" i="11"/>
  <c r="E16" i="11"/>
  <c r="E15" i="11"/>
  <c r="E14" i="11"/>
  <c r="E13" i="11"/>
  <c r="E9" i="11"/>
  <c r="E8" i="11"/>
  <c r="E7" i="11"/>
  <c r="E6" i="11"/>
  <c r="E72" i="10"/>
  <c r="E71" i="10"/>
  <c r="E70" i="10"/>
  <c r="E69" i="10"/>
  <c r="E68" i="10"/>
  <c r="E57" i="10"/>
  <c r="E56" i="10"/>
  <c r="E55" i="10"/>
  <c r="E54" i="10"/>
  <c r="E53" i="10"/>
  <c r="E52" i="10"/>
  <c r="E51" i="10"/>
  <c r="E47" i="10"/>
  <c r="E46" i="10"/>
  <c r="E45" i="10"/>
  <c r="E44" i="10"/>
  <c r="E43" i="10"/>
  <c r="E42" i="10"/>
  <c r="E41" i="10"/>
  <c r="E40" i="10"/>
  <c r="E39" i="10"/>
  <c r="E38" i="10"/>
  <c r="E37" i="10"/>
  <c r="E31" i="10"/>
  <c r="E30" i="10"/>
  <c r="E29" i="10"/>
  <c r="E26" i="10"/>
  <c r="E25" i="10"/>
  <c r="E24" i="10"/>
  <c r="E22" i="10"/>
  <c r="E21" i="10"/>
  <c r="E20" i="10"/>
  <c r="E19" i="10"/>
  <c r="E18" i="10"/>
  <c r="E17" i="10"/>
  <c r="E16" i="10"/>
  <c r="E15" i="10"/>
  <c r="E14" i="10"/>
  <c r="E13" i="10"/>
  <c r="E9" i="10"/>
  <c r="E8" i="10"/>
  <c r="E7" i="10"/>
  <c r="E6" i="10"/>
  <c r="D72" i="11"/>
  <c r="D71" i="11"/>
  <c r="D70" i="11"/>
  <c r="D69" i="11"/>
  <c r="D68" i="11"/>
  <c r="D57" i="11"/>
  <c r="D56" i="11"/>
  <c r="D55" i="11"/>
  <c r="D54" i="11"/>
  <c r="D53" i="11"/>
  <c r="D52" i="11"/>
  <c r="D51" i="11"/>
  <c r="D47" i="11"/>
  <c r="D46" i="11"/>
  <c r="D45" i="11"/>
  <c r="D44" i="11"/>
  <c r="D43" i="11"/>
  <c r="D42" i="11"/>
  <c r="D41" i="11"/>
  <c r="D40" i="11"/>
  <c r="D39" i="11"/>
  <c r="D38" i="11"/>
  <c r="D37" i="11"/>
  <c r="D31" i="11"/>
  <c r="D30" i="11"/>
  <c r="D29" i="11"/>
  <c r="D26" i="11"/>
  <c r="D25" i="11"/>
  <c r="D24" i="11"/>
  <c r="D22" i="11"/>
  <c r="D21" i="11"/>
  <c r="D20" i="11"/>
  <c r="D19" i="11"/>
  <c r="D18" i="11"/>
  <c r="D17" i="11"/>
  <c r="D16" i="11"/>
  <c r="D15" i="11"/>
  <c r="D14" i="11"/>
  <c r="D13" i="11"/>
  <c r="D9" i="11"/>
  <c r="D8" i="11"/>
  <c r="D7" i="11"/>
  <c r="D6" i="11"/>
  <c r="D72" i="10"/>
  <c r="D71" i="10"/>
  <c r="D70" i="10"/>
  <c r="D69" i="10"/>
  <c r="D68" i="10"/>
  <c r="D57" i="10"/>
  <c r="D56" i="10"/>
  <c r="D55" i="10"/>
  <c r="D54" i="10"/>
  <c r="D53" i="10"/>
  <c r="D52" i="10"/>
  <c r="D51" i="10"/>
  <c r="D47" i="10"/>
  <c r="D46" i="10"/>
  <c r="D45" i="10"/>
  <c r="D44" i="10"/>
  <c r="D43" i="10"/>
  <c r="D42" i="10"/>
  <c r="D41" i="10"/>
  <c r="D40" i="10"/>
  <c r="D39" i="10"/>
  <c r="D38" i="10"/>
  <c r="D37" i="10"/>
  <c r="D31" i="10"/>
  <c r="D30" i="10"/>
  <c r="D29" i="10"/>
  <c r="D26" i="10"/>
  <c r="D25" i="10"/>
  <c r="D24" i="10"/>
  <c r="D22" i="10"/>
  <c r="D21" i="10"/>
  <c r="D20" i="10"/>
  <c r="D19" i="10"/>
  <c r="D18" i="10"/>
  <c r="D17" i="10"/>
  <c r="D16" i="10"/>
  <c r="D15" i="10"/>
  <c r="D14" i="10"/>
  <c r="D13" i="10"/>
  <c r="D9" i="10"/>
  <c r="D8" i="10"/>
  <c r="D7" i="10"/>
  <c r="D6" i="10"/>
  <c r="J75" i="11"/>
  <c r="J28" i="11"/>
  <c r="J23" i="11"/>
  <c r="J10" i="11"/>
  <c r="J75" i="10"/>
  <c r="J59" i="10"/>
  <c r="J48" i="10"/>
  <c r="J28" i="10"/>
  <c r="J23" i="10"/>
  <c r="J10" i="10"/>
  <c r="J79" i="12"/>
  <c r="J75" i="12"/>
  <c r="J72" i="12"/>
  <c r="K77" i="15" s="1"/>
  <c r="J71" i="12"/>
  <c r="J70" i="12"/>
  <c r="J69" i="12"/>
  <c r="J68" i="12"/>
  <c r="J57" i="12"/>
  <c r="J56" i="12"/>
  <c r="K61" i="15" s="1"/>
  <c r="J55" i="12"/>
  <c r="J54" i="12"/>
  <c r="J53" i="12"/>
  <c r="K58" i="15" s="1"/>
  <c r="J52" i="12"/>
  <c r="K57" i="15" s="1"/>
  <c r="J51" i="12"/>
  <c r="K56" i="15" s="1"/>
  <c r="J47" i="12"/>
  <c r="J46" i="12"/>
  <c r="K51" i="15" s="1"/>
  <c r="J45" i="12"/>
  <c r="K50" i="15" s="1"/>
  <c r="J44" i="12"/>
  <c r="J43" i="12"/>
  <c r="J42" i="12"/>
  <c r="K47" i="15" s="1"/>
  <c r="J41" i="12"/>
  <c r="K46" i="15" s="1"/>
  <c r="J40" i="12"/>
  <c r="J39" i="12"/>
  <c r="J38" i="12"/>
  <c r="J37" i="12"/>
  <c r="J48" i="12" s="1"/>
  <c r="J31" i="12"/>
  <c r="J30" i="12"/>
  <c r="J29" i="12"/>
  <c r="K34" i="15" s="1"/>
  <c r="J28" i="12"/>
  <c r="J26" i="12"/>
  <c r="J25" i="12"/>
  <c r="J24" i="12"/>
  <c r="K29" i="15" s="1"/>
  <c r="J22" i="12"/>
  <c r="K27" i="15" s="1"/>
  <c r="J21" i="12"/>
  <c r="J20" i="12"/>
  <c r="J19" i="12"/>
  <c r="K24" i="15" s="1"/>
  <c r="J18" i="12"/>
  <c r="K23" i="15" s="1"/>
  <c r="J17" i="12"/>
  <c r="K22" i="15" s="1"/>
  <c r="J16" i="12"/>
  <c r="J15" i="12"/>
  <c r="K20" i="15" s="1"/>
  <c r="J14" i="12"/>
  <c r="K19" i="15" s="1"/>
  <c r="J13" i="12"/>
  <c r="J9" i="12"/>
  <c r="J8" i="12"/>
  <c r="K13" i="15" s="1"/>
  <c r="J7" i="12"/>
  <c r="K12" i="15" s="1"/>
  <c r="J6" i="12"/>
  <c r="K80" i="15"/>
  <c r="K76" i="15"/>
  <c r="K75" i="15"/>
  <c r="K74" i="15"/>
  <c r="K73" i="15"/>
  <c r="K63" i="15"/>
  <c r="K62" i="15"/>
  <c r="K60" i="15"/>
  <c r="K59" i="15"/>
  <c r="K52" i="15"/>
  <c r="K49" i="15"/>
  <c r="K48" i="15"/>
  <c r="K45" i="15"/>
  <c r="K44" i="15"/>
  <c r="K43" i="15"/>
  <c r="K36" i="15"/>
  <c r="K35" i="15"/>
  <c r="K33" i="15"/>
  <c r="K31" i="15"/>
  <c r="K30" i="15"/>
  <c r="K26" i="15"/>
  <c r="K25" i="15"/>
  <c r="K21" i="15"/>
  <c r="K18" i="15"/>
  <c r="K14" i="15"/>
  <c r="K11" i="15"/>
  <c r="K15" i="15" l="1"/>
  <c r="K64" i="15"/>
  <c r="K42" i="15"/>
  <c r="J10" i="12"/>
  <c r="C79" i="11"/>
  <c r="J59" i="12"/>
  <c r="J61" i="12" s="1"/>
  <c r="J61" i="10"/>
  <c r="C79" i="10"/>
  <c r="K28" i="15"/>
  <c r="J23" i="12"/>
  <c r="K53" i="15"/>
  <c r="J67" i="10"/>
  <c r="J73" i="10" s="1"/>
  <c r="J76" i="10" s="1"/>
  <c r="J78" i="10" s="1"/>
  <c r="J80" i="10" s="1"/>
  <c r="J27" i="10" s="1"/>
  <c r="J32" i="10" s="1"/>
  <c r="J34" i="10" s="1"/>
  <c r="J61" i="11"/>
  <c r="J67" i="11"/>
  <c r="J73" i="11" s="1"/>
  <c r="J76" i="11" s="1"/>
  <c r="J78" i="11" s="1"/>
  <c r="J80" i="11" s="1"/>
  <c r="J27" i="11" s="1"/>
  <c r="J32" i="11" s="1"/>
  <c r="J34" i="11" s="1"/>
  <c r="W30" i="4"/>
  <c r="J67" i="12" l="1"/>
  <c r="K72" i="15" s="1"/>
  <c r="K66" i="15"/>
  <c r="J73" i="12" l="1"/>
  <c r="K78" i="15" s="1"/>
  <c r="J79" i="13"/>
  <c r="J78" i="13"/>
  <c r="J77" i="13"/>
  <c r="J76" i="13"/>
  <c r="J75" i="13"/>
  <c r="J64" i="13"/>
  <c r="J63" i="13"/>
  <c r="J62" i="13"/>
  <c r="J61" i="13"/>
  <c r="J60" i="13"/>
  <c r="J59" i="13"/>
  <c r="J58" i="13"/>
  <c r="J57" i="13"/>
  <c r="J53" i="13"/>
  <c r="J52" i="13"/>
  <c r="J51" i="13"/>
  <c r="J50" i="13"/>
  <c r="J49" i="13"/>
  <c r="J48" i="13"/>
  <c r="J47" i="13"/>
  <c r="J46" i="13"/>
  <c r="J45" i="13"/>
  <c r="J44" i="13"/>
  <c r="J43" i="13"/>
  <c r="J37" i="13"/>
  <c r="J36" i="13"/>
  <c r="J35" i="13"/>
  <c r="J34" i="13"/>
  <c r="J32" i="13"/>
  <c r="J31" i="13"/>
  <c r="J30" i="13"/>
  <c r="J28" i="13"/>
  <c r="J27" i="13"/>
  <c r="J26" i="13"/>
  <c r="J25" i="13"/>
  <c r="J24" i="13"/>
  <c r="J23" i="13"/>
  <c r="J22" i="13"/>
  <c r="J21" i="13"/>
  <c r="J20" i="13"/>
  <c r="J19" i="13"/>
  <c r="J14" i="13"/>
  <c r="J13" i="13"/>
  <c r="J12" i="13"/>
  <c r="J8" i="17"/>
  <c r="J65" i="17"/>
  <c r="J54" i="17"/>
  <c r="J29" i="17"/>
  <c r="J16" i="17"/>
  <c r="J16" i="1"/>
  <c r="J65" i="1"/>
  <c r="J54" i="1"/>
  <c r="J29" i="1"/>
  <c r="J76" i="12" l="1"/>
  <c r="J78" i="12" s="1"/>
  <c r="J80" i="12" s="1"/>
  <c r="J67" i="1"/>
  <c r="J74" i="1"/>
  <c r="J80" i="1" s="1"/>
  <c r="J83" i="1" s="1"/>
  <c r="J85" i="1" s="1"/>
  <c r="J87" i="1" s="1"/>
  <c r="J33" i="1" s="1"/>
  <c r="J29" i="13"/>
  <c r="J65" i="13"/>
  <c r="J67" i="17"/>
  <c r="J54" i="13"/>
  <c r="J67" i="13" s="1"/>
  <c r="E18" i="16" s="1"/>
  <c r="J15" i="13"/>
  <c r="J16" i="13" s="1"/>
  <c r="J74" i="17"/>
  <c r="J80" i="17" s="1"/>
  <c r="J83" i="17" s="1"/>
  <c r="J85" i="17" s="1"/>
  <c r="J87" i="17" s="1"/>
  <c r="J33" i="17" s="1"/>
  <c r="J38" i="17" s="1"/>
  <c r="J40" i="17" s="1"/>
  <c r="J38" i="1"/>
  <c r="J40" i="1" s="1"/>
  <c r="K81" i="15" l="1"/>
  <c r="J27" i="12"/>
  <c r="K83" i="15"/>
  <c r="J33" i="13"/>
  <c r="J38" i="13" s="1"/>
  <c r="J40" i="13" s="1"/>
  <c r="D18" i="16" s="1"/>
  <c r="J74" i="13"/>
  <c r="J80" i="13" s="1"/>
  <c r="J83" i="13" s="1"/>
  <c r="J85" i="13" s="1"/>
  <c r="J87" i="13" s="1"/>
  <c r="F68" i="4" l="1"/>
  <c r="H68" i="4" s="1"/>
  <c r="K32" i="15"/>
  <c r="K37" i="15" s="1"/>
  <c r="K39" i="15" s="1"/>
  <c r="J32" i="12"/>
  <c r="J34" i="12" s="1"/>
  <c r="AV78" i="13" l="1"/>
  <c r="V78" i="13" l="1"/>
  <c r="I37" i="10" l="1"/>
  <c r="Y79" i="13" l="1"/>
  <c r="Y78" i="13"/>
  <c r="Y77" i="13"/>
  <c r="Y76" i="13"/>
  <c r="Y75" i="13"/>
  <c r="Y64" i="13"/>
  <c r="Y63" i="13"/>
  <c r="Y62" i="13"/>
  <c r="Y61" i="13"/>
  <c r="Y60" i="13"/>
  <c r="Y59" i="13"/>
  <c r="Y58" i="13"/>
  <c r="Y57" i="13"/>
  <c r="Y53" i="13"/>
  <c r="Y52" i="13"/>
  <c r="Y51" i="13"/>
  <c r="Y50" i="13"/>
  <c r="Y49" i="13"/>
  <c r="Y48" i="13"/>
  <c r="Y47" i="13"/>
  <c r="Y46" i="13"/>
  <c r="Y45" i="13"/>
  <c r="Y44" i="13"/>
  <c r="Y43" i="13"/>
  <c r="Y37" i="13"/>
  <c r="Y36" i="13"/>
  <c r="Y35" i="13"/>
  <c r="Y34" i="13"/>
  <c r="Y32" i="13"/>
  <c r="Y31" i="13"/>
  <c r="Y30" i="13"/>
  <c r="Y28" i="13"/>
  <c r="Y27" i="13"/>
  <c r="Y26" i="13"/>
  <c r="Y25" i="13"/>
  <c r="Y24" i="13"/>
  <c r="Y23" i="13"/>
  <c r="Y22" i="13"/>
  <c r="Y21" i="13"/>
  <c r="Y20" i="13"/>
  <c r="Y19" i="13"/>
  <c r="Y15" i="13"/>
  <c r="Y14" i="13"/>
  <c r="Y13" i="13"/>
  <c r="Y12" i="13"/>
  <c r="Y65" i="17"/>
  <c r="Y54" i="17"/>
  <c r="Y67" i="17" s="1"/>
  <c r="Y29" i="17"/>
  <c r="Y16" i="17"/>
  <c r="Y8" i="17"/>
  <c r="Y16" i="13" l="1"/>
  <c r="Y65" i="13"/>
  <c r="Y74" i="17"/>
  <c r="Y80" i="17" s="1"/>
  <c r="Y83" i="17" s="1"/>
  <c r="Y85" i="17" s="1"/>
  <c r="Y87" i="17" s="1"/>
  <c r="Y33" i="17" s="1"/>
  <c r="Y38" i="17" s="1"/>
  <c r="Y40" i="17" s="1"/>
  <c r="Y29" i="13"/>
  <c r="Y74" i="13" s="1"/>
  <c r="Y80" i="13" s="1"/>
  <c r="Y83" i="13" s="1"/>
  <c r="Y85" i="13" s="1"/>
  <c r="Y87" i="13" s="1"/>
  <c r="Y54" i="13"/>
  <c r="Y67" i="13" l="1"/>
  <c r="E35" i="16" s="1"/>
  <c r="Y65" i="1"/>
  <c r="Y54" i="1"/>
  <c r="Y29" i="1"/>
  <c r="Y16" i="1"/>
  <c r="B82" i="17"/>
  <c r="B76" i="17"/>
  <c r="B75" i="17"/>
  <c r="B64" i="17"/>
  <c r="B62" i="17"/>
  <c r="B61" i="17"/>
  <c r="B60" i="17"/>
  <c r="B58" i="17"/>
  <c r="B53" i="17"/>
  <c r="B52" i="17"/>
  <c r="B51" i="17"/>
  <c r="B50" i="17"/>
  <c r="B49" i="17"/>
  <c r="B48" i="17"/>
  <c r="B47" i="17"/>
  <c r="B46" i="17"/>
  <c r="B45" i="17"/>
  <c r="B39" i="17"/>
  <c r="B36" i="17"/>
  <c r="B34" i="17"/>
  <c r="B27" i="17"/>
  <c r="B20" i="17"/>
  <c r="B13" i="17"/>
  <c r="B12" i="17"/>
  <c r="B86" i="1"/>
  <c r="B82" i="1"/>
  <c r="B75" i="1"/>
  <c r="B64" i="1"/>
  <c r="B53" i="1"/>
  <c r="B52" i="1"/>
  <c r="B47" i="1"/>
  <c r="B46" i="1"/>
  <c r="B44" i="1"/>
  <c r="B39" i="1"/>
  <c r="B36" i="1"/>
  <c r="B34" i="1"/>
  <c r="B31" i="1"/>
  <c r="B27" i="1"/>
  <c r="B20" i="1"/>
  <c r="B14" i="1"/>
  <c r="B13" i="1"/>
  <c r="B86" i="13"/>
  <c r="B82" i="13"/>
  <c r="B39" i="13"/>
  <c r="Y74" i="1" l="1"/>
  <c r="Y80" i="1" s="1"/>
  <c r="Y83" i="1" s="1"/>
  <c r="Y85" i="1" s="1"/>
  <c r="Y87" i="1" s="1"/>
  <c r="Y33" i="1" s="1"/>
  <c r="Y33" i="13" s="1"/>
  <c r="Y38" i="13" s="1"/>
  <c r="Y40" i="13" s="1"/>
  <c r="D35" i="16" s="1"/>
  <c r="Y67" i="1"/>
  <c r="Y38" i="1" l="1"/>
  <c r="Y40" i="1" s="1"/>
  <c r="BP79" i="13"/>
  <c r="BP78" i="13"/>
  <c r="BP77" i="13"/>
  <c r="BP76" i="13"/>
  <c r="BP75" i="13"/>
  <c r="BP64" i="13"/>
  <c r="BP63" i="13"/>
  <c r="BP62" i="13"/>
  <c r="BP61" i="13"/>
  <c r="BP60" i="13"/>
  <c r="BP59" i="13"/>
  <c r="BP58" i="13"/>
  <c r="BP57" i="13"/>
  <c r="BP53" i="13"/>
  <c r="BP50" i="13"/>
  <c r="BP49" i="13"/>
  <c r="BP48" i="13"/>
  <c r="BP47" i="13"/>
  <c r="BP46" i="13"/>
  <c r="BP45" i="13"/>
  <c r="BP44" i="13"/>
  <c r="BP37" i="13"/>
  <c r="BP36" i="13"/>
  <c r="BP35" i="13"/>
  <c r="BP34" i="13"/>
  <c r="BP32" i="13"/>
  <c r="BP31" i="13"/>
  <c r="BP30" i="13"/>
  <c r="BP28" i="13"/>
  <c r="BP27" i="13"/>
  <c r="BP26" i="13"/>
  <c r="BP25" i="13"/>
  <c r="BP24" i="13"/>
  <c r="BP23" i="13"/>
  <c r="BP22" i="13"/>
  <c r="BP21" i="13"/>
  <c r="BP20" i="13"/>
  <c r="BP19" i="13"/>
  <c r="BP15" i="13"/>
  <c r="BP14" i="13"/>
  <c r="BP13" i="13"/>
  <c r="BP12" i="13"/>
  <c r="BP65" i="17"/>
  <c r="BP54" i="17"/>
  <c r="BP67" i="17" s="1"/>
  <c r="BP29" i="17"/>
  <c r="BP16" i="17"/>
  <c r="BP8" i="17"/>
  <c r="BP65" i="1"/>
  <c r="BP54" i="1"/>
  <c r="BP29" i="1"/>
  <c r="BP16" i="1"/>
  <c r="BQ8" i="17"/>
  <c r="BQ77" i="13"/>
  <c r="BQ76" i="13"/>
  <c r="BQ75" i="13"/>
  <c r="BQ64" i="13"/>
  <c r="BQ63" i="13"/>
  <c r="BQ62" i="13"/>
  <c r="BQ61" i="13"/>
  <c r="BQ60" i="13"/>
  <c r="BQ58" i="13"/>
  <c r="BQ53" i="13"/>
  <c r="BQ52" i="13"/>
  <c r="BQ51" i="13"/>
  <c r="BQ50" i="13"/>
  <c r="BQ49" i="13"/>
  <c r="BQ48" i="13"/>
  <c r="BQ47" i="13"/>
  <c r="BQ46" i="13"/>
  <c r="BQ45" i="13"/>
  <c r="BQ44" i="13"/>
  <c r="BQ37" i="13"/>
  <c r="BQ36" i="13"/>
  <c r="BQ34" i="13"/>
  <c r="BQ32" i="13"/>
  <c r="BQ31" i="13"/>
  <c r="BQ28" i="13"/>
  <c r="BQ27" i="13"/>
  <c r="BQ26" i="13"/>
  <c r="BQ25" i="13"/>
  <c r="BQ24" i="13"/>
  <c r="BQ21" i="13"/>
  <c r="BQ20" i="13"/>
  <c r="BQ15" i="13"/>
  <c r="BQ13" i="13"/>
  <c r="BQ12" i="13"/>
  <c r="BQ79" i="13"/>
  <c r="BQ78" i="13"/>
  <c r="BQ59" i="13"/>
  <c r="BQ35" i="13"/>
  <c r="BQ23" i="13"/>
  <c r="BQ19" i="13"/>
  <c r="BQ30" i="13"/>
  <c r="BQ57" i="13"/>
  <c r="BQ43" i="13"/>
  <c r="BQ65" i="17"/>
  <c r="BQ54" i="17"/>
  <c r="BP74" i="17" l="1"/>
  <c r="BP80" i="17" s="1"/>
  <c r="BP83" i="17" s="1"/>
  <c r="BP85" i="17" s="1"/>
  <c r="BP87" i="17" s="1"/>
  <c r="BP33" i="17" s="1"/>
  <c r="BP38" i="17" s="1"/>
  <c r="BP40" i="17" s="1"/>
  <c r="BQ29" i="17"/>
  <c r="BP74" i="1"/>
  <c r="BP80" i="1" s="1"/>
  <c r="BP83" i="1" s="1"/>
  <c r="BP85" i="1" s="1"/>
  <c r="BP87" i="1" s="1"/>
  <c r="BP33" i="1" s="1"/>
  <c r="BP33" i="13" s="1"/>
  <c r="BP67" i="1"/>
  <c r="BQ65" i="13"/>
  <c r="BP16" i="13"/>
  <c r="BP29" i="13"/>
  <c r="BP54" i="13"/>
  <c r="BQ16" i="17"/>
  <c r="B14" i="17"/>
  <c r="BP65" i="13"/>
  <c r="BQ22" i="13"/>
  <c r="BQ29" i="13" s="1"/>
  <c r="BQ14" i="13"/>
  <c r="BQ16" i="13" s="1"/>
  <c r="BQ54" i="13"/>
  <c r="BQ67" i="17"/>
  <c r="BQ74" i="17" l="1"/>
  <c r="BQ80" i="17" s="1"/>
  <c r="BQ83" i="17" s="1"/>
  <c r="BQ85" i="17" s="1"/>
  <c r="BQ87" i="17" s="1"/>
  <c r="BQ33" i="17" s="1"/>
  <c r="BQ38" i="17" s="1"/>
  <c r="BQ40" i="17" s="1"/>
  <c r="BP38" i="13"/>
  <c r="BP74" i="13"/>
  <c r="BP80" i="13" s="1"/>
  <c r="BP83" i="13" s="1"/>
  <c r="BP85" i="13" s="1"/>
  <c r="BP87" i="13" s="1"/>
  <c r="BP38" i="1"/>
  <c r="BP40" i="1" s="1"/>
  <c r="BP67" i="13"/>
  <c r="E75" i="16" s="1"/>
  <c r="BP40" i="13"/>
  <c r="D75" i="16" s="1"/>
  <c r="BQ67" i="13"/>
  <c r="E78" i="16" s="1"/>
  <c r="E79" i="16" s="1"/>
  <c r="BQ74" i="13"/>
  <c r="BQ80" i="13" s="1"/>
  <c r="BQ83" i="13" s="1"/>
  <c r="BQ85" i="13" s="1"/>
  <c r="BQ87" i="13" s="1"/>
  <c r="BQ29" i="1" l="1"/>
  <c r="BQ16" i="1" l="1"/>
  <c r="BQ54" i="1" l="1"/>
  <c r="BQ65" i="1"/>
  <c r="AK79" i="13"/>
  <c r="AJ79" i="13"/>
  <c r="AK78" i="13"/>
  <c r="AK77" i="13"/>
  <c r="AJ77" i="13"/>
  <c r="AK76" i="13"/>
  <c r="AJ76" i="13"/>
  <c r="AK75" i="13"/>
  <c r="AJ75" i="13"/>
  <c r="AK64" i="13"/>
  <c r="AJ64" i="13"/>
  <c r="AK63" i="13"/>
  <c r="AJ63" i="13"/>
  <c r="AK62" i="13"/>
  <c r="AJ62" i="13"/>
  <c r="AK61" i="13"/>
  <c r="AJ61" i="13"/>
  <c r="AK60" i="13"/>
  <c r="AJ60" i="13"/>
  <c r="AK59" i="13"/>
  <c r="AK58" i="13"/>
  <c r="AJ58" i="13"/>
  <c r="AJ57" i="13"/>
  <c r="AK53" i="13"/>
  <c r="AJ53" i="13"/>
  <c r="AK52" i="13"/>
  <c r="AJ52" i="13"/>
  <c r="AK51" i="13"/>
  <c r="AJ51" i="13"/>
  <c r="AK50" i="13"/>
  <c r="AJ50" i="13"/>
  <c r="AK49" i="13"/>
  <c r="AJ49" i="13"/>
  <c r="AK48" i="13"/>
  <c r="AJ48" i="13"/>
  <c r="AK47" i="13"/>
  <c r="AJ47" i="13"/>
  <c r="AK46" i="13"/>
  <c r="AJ46" i="13"/>
  <c r="AK45" i="13"/>
  <c r="AJ45" i="13"/>
  <c r="AK44" i="13"/>
  <c r="AJ44" i="13"/>
  <c r="AK43" i="13"/>
  <c r="AK54" i="13" s="1"/>
  <c r="AJ43" i="13"/>
  <c r="AK37" i="13"/>
  <c r="AJ37" i="13"/>
  <c r="AK36" i="13"/>
  <c r="AJ36" i="13"/>
  <c r="AK35" i="13"/>
  <c r="AK34" i="13"/>
  <c r="AJ34" i="13"/>
  <c r="AK32" i="13"/>
  <c r="AJ32" i="13"/>
  <c r="AK31" i="13"/>
  <c r="AJ31" i="13"/>
  <c r="AK30" i="13"/>
  <c r="AK28" i="13"/>
  <c r="AJ28" i="13"/>
  <c r="AK27" i="13"/>
  <c r="AJ27" i="13"/>
  <c r="AK26" i="13"/>
  <c r="AJ26" i="13"/>
  <c r="AK25" i="13"/>
  <c r="AJ25" i="13"/>
  <c r="AK24" i="13"/>
  <c r="AJ24" i="13"/>
  <c r="AK23" i="13"/>
  <c r="AJ23" i="13"/>
  <c r="AK22" i="13"/>
  <c r="AJ22" i="13"/>
  <c r="AK21" i="13"/>
  <c r="AJ21" i="13"/>
  <c r="AK20" i="13"/>
  <c r="AJ20" i="13"/>
  <c r="AK19" i="13"/>
  <c r="AK29" i="13" s="1"/>
  <c r="AJ19" i="13"/>
  <c r="AK15" i="13"/>
  <c r="AJ15" i="13"/>
  <c r="AK14" i="13"/>
  <c r="AJ14" i="13"/>
  <c r="AK13" i="13"/>
  <c r="AJ13" i="13"/>
  <c r="AK12" i="13"/>
  <c r="AK16" i="13" s="1"/>
  <c r="AJ12" i="13"/>
  <c r="AK8" i="17"/>
  <c r="AJ65" i="17"/>
  <c r="AJ54" i="17"/>
  <c r="AJ67" i="17" s="1"/>
  <c r="AJ29" i="17"/>
  <c r="AJ16" i="17"/>
  <c r="AJ74" i="17" s="1"/>
  <c r="AJ80" i="17" s="1"/>
  <c r="AJ83" i="17" s="1"/>
  <c r="AJ85" i="17" s="1"/>
  <c r="AJ87" i="17" s="1"/>
  <c r="AJ33" i="17" s="1"/>
  <c r="AJ8" i="17"/>
  <c r="AK65" i="17"/>
  <c r="AK54" i="17"/>
  <c r="AK67" i="17" s="1"/>
  <c r="AK29" i="17"/>
  <c r="AK16" i="17"/>
  <c r="AK57" i="13"/>
  <c r="AJ78" i="13"/>
  <c r="AJ59" i="13"/>
  <c r="AJ35" i="13"/>
  <c r="AJ30" i="13"/>
  <c r="AJ16" i="13" l="1"/>
  <c r="AJ29" i="13"/>
  <c r="AJ54" i="13"/>
  <c r="AJ38" i="17"/>
  <c r="AK65" i="13"/>
  <c r="AK67" i="13" s="1"/>
  <c r="E48" i="16" s="1"/>
  <c r="BQ74" i="1"/>
  <c r="BQ80" i="1" s="1"/>
  <c r="BQ83" i="1" s="1"/>
  <c r="BQ85" i="1" s="1"/>
  <c r="BQ87" i="1" s="1"/>
  <c r="BQ33" i="1" s="1"/>
  <c r="BQ33" i="13" s="1"/>
  <c r="BQ38" i="13" s="1"/>
  <c r="BQ40" i="13" s="1"/>
  <c r="D78" i="16" s="1"/>
  <c r="D79" i="16" s="1"/>
  <c r="BQ67" i="1"/>
  <c r="AJ65" i="13"/>
  <c r="AJ74" i="13"/>
  <c r="AJ80" i="13" s="1"/>
  <c r="AJ83" i="13" s="1"/>
  <c r="AJ85" i="13" s="1"/>
  <c r="AJ87" i="13" s="1"/>
  <c r="AK74" i="13"/>
  <c r="AK80" i="13" s="1"/>
  <c r="AK83" i="13" s="1"/>
  <c r="AK85" i="13" s="1"/>
  <c r="AK87" i="13" s="1"/>
  <c r="AK74" i="17"/>
  <c r="AK80" i="17" s="1"/>
  <c r="AK83" i="17" s="1"/>
  <c r="AK85" i="17" s="1"/>
  <c r="AK87" i="17" s="1"/>
  <c r="AK33" i="17" s="1"/>
  <c r="AK38" i="17" s="1"/>
  <c r="AK40" i="17" s="1"/>
  <c r="AJ40" i="17"/>
  <c r="AJ65" i="1"/>
  <c r="AJ54" i="1"/>
  <c r="AJ29" i="1"/>
  <c r="AJ16" i="1"/>
  <c r="AK65" i="1"/>
  <c r="AK54" i="1"/>
  <c r="AK29" i="1"/>
  <c r="AK16" i="1"/>
  <c r="AJ67" i="13" l="1"/>
  <c r="E47" i="16" s="1"/>
  <c r="AK74" i="1"/>
  <c r="AK80" i="1" s="1"/>
  <c r="AK83" i="1" s="1"/>
  <c r="AK85" i="1" s="1"/>
  <c r="AK87" i="1" s="1"/>
  <c r="AK33" i="1" s="1"/>
  <c r="AK33" i="13" s="1"/>
  <c r="AK38" i="13" s="1"/>
  <c r="AK40" i="13" s="1"/>
  <c r="D48" i="16" s="1"/>
  <c r="AJ74" i="1"/>
  <c r="AJ80" i="1" s="1"/>
  <c r="AJ83" i="1" s="1"/>
  <c r="AJ85" i="1" s="1"/>
  <c r="AJ87" i="1" s="1"/>
  <c r="AJ33" i="1" s="1"/>
  <c r="AJ33" i="13" s="1"/>
  <c r="AJ38" i="13" s="1"/>
  <c r="AJ40" i="13" s="1"/>
  <c r="D47" i="16" s="1"/>
  <c r="BQ38" i="1"/>
  <c r="BQ40" i="1" s="1"/>
  <c r="AK67" i="1"/>
  <c r="AJ67" i="1"/>
  <c r="AJ38" i="1" l="1"/>
  <c r="AJ40" i="1" s="1"/>
  <c r="AK38" i="1"/>
  <c r="AK40" i="1" s="1"/>
  <c r="B86" i="17"/>
  <c r="B43" i="17" l="1"/>
  <c r="B57" i="17" l="1"/>
  <c r="BO8" i="17" l="1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I8" i="17"/>
  <c r="AH8" i="17"/>
  <c r="AG8" i="17"/>
  <c r="AF8" i="17"/>
  <c r="AE8" i="17"/>
  <c r="AD8" i="17"/>
  <c r="AC8" i="17"/>
  <c r="AB8" i="17"/>
  <c r="AA8" i="17"/>
  <c r="Z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I8" i="17"/>
  <c r="H8" i="17"/>
  <c r="G8" i="17"/>
  <c r="F8" i="17"/>
  <c r="E8" i="17"/>
  <c r="D8" i="17"/>
  <c r="C8" i="17"/>
  <c r="J63" i="15" l="1"/>
  <c r="I63" i="15"/>
  <c r="H63" i="15"/>
  <c r="G63" i="15"/>
  <c r="F63" i="15"/>
  <c r="E63" i="15"/>
  <c r="E33" i="15"/>
  <c r="H72" i="11"/>
  <c r="F72" i="11"/>
  <c r="H71" i="11"/>
  <c r="F71" i="11"/>
  <c r="F70" i="11"/>
  <c r="H69" i="11"/>
  <c r="F69" i="11"/>
  <c r="H68" i="11"/>
  <c r="F68" i="11"/>
  <c r="H57" i="11"/>
  <c r="F57" i="11"/>
  <c r="H56" i="11"/>
  <c r="F56" i="11"/>
  <c r="H55" i="11"/>
  <c r="F55" i="11"/>
  <c r="H54" i="11"/>
  <c r="F54" i="11"/>
  <c r="H53" i="11"/>
  <c r="F53" i="11"/>
  <c r="H52" i="11"/>
  <c r="F52" i="11"/>
  <c r="H51" i="11"/>
  <c r="F51" i="11"/>
  <c r="H47" i="11"/>
  <c r="F47" i="11"/>
  <c r="H46" i="11"/>
  <c r="F46" i="11"/>
  <c r="H45" i="11"/>
  <c r="F45" i="11"/>
  <c r="H44" i="11"/>
  <c r="F44" i="11"/>
  <c r="H43" i="11"/>
  <c r="F43" i="11"/>
  <c r="H42" i="11"/>
  <c r="F42" i="11"/>
  <c r="H41" i="11"/>
  <c r="F41" i="11"/>
  <c r="H40" i="11"/>
  <c r="F40" i="11"/>
  <c r="H39" i="11"/>
  <c r="F39" i="11"/>
  <c r="H38" i="11"/>
  <c r="F38" i="11"/>
  <c r="H37" i="11"/>
  <c r="F37" i="11"/>
  <c r="H31" i="11"/>
  <c r="F31" i="11"/>
  <c r="H30" i="11"/>
  <c r="F30" i="11"/>
  <c r="H29" i="11"/>
  <c r="F29" i="11"/>
  <c r="F26" i="11"/>
  <c r="H25" i="11"/>
  <c r="F25" i="11"/>
  <c r="H24" i="11"/>
  <c r="F24" i="11"/>
  <c r="H22" i="11"/>
  <c r="F22" i="11"/>
  <c r="H21" i="11"/>
  <c r="F21" i="11"/>
  <c r="H20" i="11"/>
  <c r="F20" i="11"/>
  <c r="H19" i="11"/>
  <c r="F19" i="11"/>
  <c r="H18" i="11"/>
  <c r="F18" i="11"/>
  <c r="H17" i="11"/>
  <c r="F17" i="11"/>
  <c r="H16" i="11"/>
  <c r="F16" i="11"/>
  <c r="H15" i="11"/>
  <c r="F15" i="11"/>
  <c r="H14" i="11"/>
  <c r="F14" i="11"/>
  <c r="H13" i="11"/>
  <c r="F13" i="11"/>
  <c r="H9" i="11"/>
  <c r="H8" i="11"/>
  <c r="F8" i="11"/>
  <c r="H7" i="11"/>
  <c r="F7" i="11"/>
  <c r="H6" i="11"/>
  <c r="F6" i="11"/>
  <c r="H72" i="10"/>
  <c r="H71" i="10"/>
  <c r="F70" i="10"/>
  <c r="F69" i="10"/>
  <c r="H68" i="10"/>
  <c r="F68" i="10"/>
  <c r="H57" i="10"/>
  <c r="F57" i="10"/>
  <c r="H56" i="10"/>
  <c r="F56" i="10"/>
  <c r="H55" i="10"/>
  <c r="F55" i="10"/>
  <c r="H54" i="10"/>
  <c r="H52" i="10"/>
  <c r="F52" i="10"/>
  <c r="H51" i="10"/>
  <c r="H47" i="10"/>
  <c r="F47" i="10"/>
  <c r="H46" i="10"/>
  <c r="F46" i="10"/>
  <c r="H45" i="10"/>
  <c r="F45" i="10"/>
  <c r="H44" i="10"/>
  <c r="F44" i="10"/>
  <c r="H43" i="10"/>
  <c r="F43" i="10"/>
  <c r="H42" i="10"/>
  <c r="F42" i="10"/>
  <c r="H41" i="10"/>
  <c r="F41" i="10"/>
  <c r="H40" i="10"/>
  <c r="F40" i="10"/>
  <c r="H39" i="10"/>
  <c r="F39" i="10"/>
  <c r="H38" i="10"/>
  <c r="F38" i="10"/>
  <c r="H37" i="10"/>
  <c r="H31" i="10"/>
  <c r="F31" i="10"/>
  <c r="H30" i="10"/>
  <c r="F30" i="10"/>
  <c r="H26" i="10"/>
  <c r="H25" i="10"/>
  <c r="F25" i="10"/>
  <c r="H24" i="10"/>
  <c r="H22" i="10"/>
  <c r="F22" i="10"/>
  <c r="H21" i="10"/>
  <c r="F21" i="10"/>
  <c r="C21" i="10" s="1"/>
  <c r="H20" i="10"/>
  <c r="F20" i="10"/>
  <c r="H19" i="10"/>
  <c r="F19" i="10"/>
  <c r="C19" i="10" s="1"/>
  <c r="H18" i="10"/>
  <c r="F18" i="10"/>
  <c r="H17" i="10"/>
  <c r="F17" i="10"/>
  <c r="C17" i="10" s="1"/>
  <c r="H16" i="10"/>
  <c r="H15" i="10"/>
  <c r="F15" i="10"/>
  <c r="H14" i="10"/>
  <c r="F14" i="10"/>
  <c r="H13" i="10"/>
  <c r="F13" i="10"/>
  <c r="H9" i="10"/>
  <c r="F9" i="10"/>
  <c r="H8" i="10"/>
  <c r="F8" i="10"/>
  <c r="H7" i="10"/>
  <c r="F7" i="10"/>
  <c r="H6" i="10"/>
  <c r="F6" i="10"/>
  <c r="C30" i="10" l="1"/>
  <c r="C13" i="11"/>
  <c r="C15" i="11"/>
  <c r="C17" i="11"/>
  <c r="C19" i="11"/>
  <c r="C21" i="11"/>
  <c r="C24" i="11"/>
  <c r="C71" i="11"/>
  <c r="C18" i="10"/>
  <c r="C20" i="10"/>
  <c r="C22" i="10"/>
  <c r="C31" i="10"/>
  <c r="C52" i="10"/>
  <c r="C14" i="11"/>
  <c r="C16" i="11"/>
  <c r="C18" i="11"/>
  <c r="C20" i="11"/>
  <c r="C22" i="11"/>
  <c r="C25" i="11"/>
  <c r="C72" i="11"/>
  <c r="C6" i="11"/>
  <c r="C7" i="11"/>
  <c r="C8" i="11"/>
  <c r="C29" i="11"/>
  <c r="C30" i="11"/>
  <c r="C31" i="11"/>
  <c r="C37" i="11"/>
  <c r="C38" i="11"/>
  <c r="C39" i="11"/>
  <c r="C40" i="11"/>
  <c r="C41" i="11"/>
  <c r="C42" i="11"/>
  <c r="C43" i="11"/>
  <c r="C44" i="11"/>
  <c r="C45" i="11"/>
  <c r="C46" i="11"/>
  <c r="C47" i="11"/>
  <c r="C51" i="11"/>
  <c r="C52" i="11"/>
  <c r="C53" i="11"/>
  <c r="C54" i="11"/>
  <c r="C55" i="11"/>
  <c r="C56" i="11"/>
  <c r="C57" i="11"/>
  <c r="C69" i="11"/>
  <c r="C6" i="10"/>
  <c r="C7" i="10"/>
  <c r="C8" i="10"/>
  <c r="C9" i="10"/>
  <c r="C13" i="10"/>
  <c r="C14" i="10"/>
  <c r="C15" i="10"/>
  <c r="C25" i="10"/>
  <c r="C38" i="10"/>
  <c r="C39" i="10"/>
  <c r="C40" i="10"/>
  <c r="C41" i="10"/>
  <c r="C42" i="10"/>
  <c r="C43" i="10"/>
  <c r="C44" i="10"/>
  <c r="C45" i="10"/>
  <c r="C46" i="10"/>
  <c r="C47" i="10"/>
  <c r="C55" i="10"/>
  <c r="C56" i="10"/>
  <c r="C57" i="10"/>
  <c r="B62" i="1"/>
  <c r="B63" i="1" l="1"/>
  <c r="B31" i="17" l="1"/>
  <c r="B44" i="17"/>
  <c r="B78" i="17"/>
  <c r="B50" i="1" l="1"/>
  <c r="B49" i="1"/>
  <c r="B51" i="1"/>
  <c r="B48" i="1"/>
  <c r="B61" i="1" l="1"/>
  <c r="B45" i="1" l="1"/>
  <c r="H69" i="10" l="1"/>
  <c r="C69" i="10" s="1"/>
  <c r="B76" i="1"/>
  <c r="H29" i="10"/>
  <c r="H26" i="11" l="1"/>
  <c r="C26" i="11" s="1"/>
  <c r="B32" i="17"/>
  <c r="B58" i="1" l="1"/>
  <c r="F72" i="10" l="1"/>
  <c r="C72" i="10" s="1"/>
  <c r="F71" i="10"/>
  <c r="C71" i="10" s="1"/>
  <c r="F24" i="10" l="1"/>
  <c r="C24" i="10" s="1"/>
  <c r="B30" i="1"/>
  <c r="F37" i="10"/>
  <c r="C37" i="10" s="1"/>
  <c r="B43" i="1"/>
  <c r="F53" i="10"/>
  <c r="F29" i="10"/>
  <c r="C29" i="10" s="1"/>
  <c r="B35" i="1"/>
  <c r="F51" i="10"/>
  <c r="C51" i="10" s="1"/>
  <c r="B57" i="1"/>
  <c r="F54" i="10"/>
  <c r="C54" i="10" s="1"/>
  <c r="B60" i="1"/>
  <c r="F16" i="10"/>
  <c r="C16" i="10" s="1"/>
  <c r="F26" i="10" l="1"/>
  <c r="C26" i="10" s="1"/>
  <c r="B32" i="1"/>
  <c r="F9" i="11"/>
  <c r="C9" i="11" s="1"/>
  <c r="B30" i="17" l="1"/>
  <c r="B79" i="1" l="1"/>
  <c r="B21" i="17" l="1"/>
  <c r="B23" i="17"/>
  <c r="B26" i="17"/>
  <c r="B24" i="17"/>
  <c r="B19" i="17"/>
  <c r="B22" i="17"/>
  <c r="B25" i="17"/>
  <c r="B28" i="17"/>
  <c r="B21" i="1"/>
  <c r="B19" i="1"/>
  <c r="B22" i="1"/>
  <c r="B24" i="1"/>
  <c r="B25" i="1" l="1"/>
  <c r="B37" i="1"/>
  <c r="B26" i="1"/>
  <c r="B28" i="1"/>
  <c r="B15" i="17" l="1"/>
  <c r="B23" i="1"/>
  <c r="B15" i="1" l="1"/>
  <c r="B37" i="17" l="1"/>
  <c r="B59" i="17"/>
  <c r="B79" i="17"/>
  <c r="B35" i="17"/>
  <c r="B63" i="17"/>
  <c r="BO79" i="13"/>
  <c r="BN79" i="13"/>
  <c r="BM79" i="13"/>
  <c r="BL79" i="13"/>
  <c r="BK79" i="13"/>
  <c r="BJ79" i="13"/>
  <c r="BI79" i="13"/>
  <c r="BH79" i="13"/>
  <c r="BG79" i="13"/>
  <c r="BF79" i="13"/>
  <c r="BE79" i="13"/>
  <c r="BD79" i="13"/>
  <c r="BC79" i="13"/>
  <c r="BB79" i="13"/>
  <c r="BA79" i="13"/>
  <c r="AZ79" i="13"/>
  <c r="AY79" i="13"/>
  <c r="AX79" i="13"/>
  <c r="AW79" i="13"/>
  <c r="AV79" i="13"/>
  <c r="AU79" i="13"/>
  <c r="AT79" i="13"/>
  <c r="AS79" i="13"/>
  <c r="AR79" i="13"/>
  <c r="AQ79" i="13"/>
  <c r="AP79" i="13"/>
  <c r="AO79" i="13"/>
  <c r="AN79" i="13"/>
  <c r="AM79" i="13"/>
  <c r="AI79" i="13"/>
  <c r="AH79" i="13"/>
  <c r="AG79" i="13"/>
  <c r="AF79" i="13"/>
  <c r="AE79" i="13"/>
  <c r="AD79" i="13"/>
  <c r="AC79" i="13"/>
  <c r="AB79" i="13"/>
  <c r="AA79" i="13"/>
  <c r="Z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I79" i="13"/>
  <c r="H79" i="13"/>
  <c r="G79" i="13"/>
  <c r="F79" i="13"/>
  <c r="E79" i="13"/>
  <c r="D79" i="13"/>
  <c r="C79" i="13"/>
  <c r="BO78" i="13"/>
  <c r="BN78" i="13"/>
  <c r="BM78" i="13"/>
  <c r="BL78" i="13"/>
  <c r="BK78" i="13"/>
  <c r="BJ78" i="13"/>
  <c r="BI78" i="13"/>
  <c r="BH78" i="13"/>
  <c r="BG78" i="13"/>
  <c r="BF78" i="13"/>
  <c r="BE78" i="13"/>
  <c r="BD78" i="13"/>
  <c r="BC78" i="13"/>
  <c r="BB78" i="13"/>
  <c r="BA78" i="13"/>
  <c r="AZ78" i="13"/>
  <c r="AY78" i="13"/>
  <c r="AX78" i="13"/>
  <c r="AW78" i="13"/>
  <c r="AU78" i="13"/>
  <c r="AT78" i="13"/>
  <c r="AS78" i="13"/>
  <c r="AR78" i="13"/>
  <c r="AQ78" i="13"/>
  <c r="AP78" i="13"/>
  <c r="AO78" i="13"/>
  <c r="AN78" i="13"/>
  <c r="AM78" i="13"/>
  <c r="AI78" i="13"/>
  <c r="AH78" i="13"/>
  <c r="AG78" i="13"/>
  <c r="AF78" i="13"/>
  <c r="AE78" i="13"/>
  <c r="AD78" i="13"/>
  <c r="AC78" i="13"/>
  <c r="AB78" i="13"/>
  <c r="AA78" i="13"/>
  <c r="Z78" i="13"/>
  <c r="X78" i="13"/>
  <c r="W78" i="13"/>
  <c r="U78" i="13"/>
  <c r="T78" i="13"/>
  <c r="S78" i="13"/>
  <c r="R78" i="13"/>
  <c r="Q78" i="13"/>
  <c r="P78" i="13"/>
  <c r="O78" i="13"/>
  <c r="N78" i="13"/>
  <c r="M78" i="13"/>
  <c r="L78" i="13"/>
  <c r="K78" i="13"/>
  <c r="I78" i="13"/>
  <c r="H78" i="13"/>
  <c r="G78" i="13"/>
  <c r="F78" i="13"/>
  <c r="E78" i="13"/>
  <c r="C78" i="13"/>
  <c r="BO77" i="13"/>
  <c r="BN77" i="13"/>
  <c r="BM77" i="13"/>
  <c r="BL77" i="13"/>
  <c r="BK77" i="13"/>
  <c r="BJ77" i="13"/>
  <c r="BI77" i="13"/>
  <c r="BH77" i="13"/>
  <c r="BG77" i="13"/>
  <c r="BF77" i="13"/>
  <c r="BE77" i="13"/>
  <c r="BD77" i="13"/>
  <c r="BC77" i="13"/>
  <c r="BB77" i="13"/>
  <c r="BA77" i="13"/>
  <c r="AZ77" i="13"/>
  <c r="AY77" i="13"/>
  <c r="AX77" i="13"/>
  <c r="AW77" i="13"/>
  <c r="AV77" i="13"/>
  <c r="AU77" i="13"/>
  <c r="AT77" i="13"/>
  <c r="AS77" i="13"/>
  <c r="AR77" i="13"/>
  <c r="AQ77" i="13"/>
  <c r="AP77" i="13"/>
  <c r="AO77" i="13"/>
  <c r="AN77" i="13"/>
  <c r="AI77" i="13"/>
  <c r="AH77" i="13"/>
  <c r="AG77" i="13"/>
  <c r="AF77" i="13"/>
  <c r="AE77" i="13"/>
  <c r="AD77" i="13"/>
  <c r="AC77" i="13"/>
  <c r="AB77" i="13"/>
  <c r="AA77" i="13"/>
  <c r="Z77" i="13"/>
  <c r="X77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I77" i="13"/>
  <c r="H77" i="13"/>
  <c r="G77" i="13"/>
  <c r="F77" i="13"/>
  <c r="E77" i="13"/>
  <c r="D77" i="13"/>
  <c r="C77" i="13"/>
  <c r="BO76" i="13"/>
  <c r="BN76" i="13"/>
  <c r="BM76" i="13"/>
  <c r="BL76" i="13"/>
  <c r="BK76" i="13"/>
  <c r="BJ76" i="13"/>
  <c r="BI76" i="13"/>
  <c r="BH76" i="13"/>
  <c r="BG76" i="13"/>
  <c r="BF76" i="13"/>
  <c r="BE76" i="13"/>
  <c r="BD76" i="13"/>
  <c r="BC76" i="13"/>
  <c r="BB76" i="13"/>
  <c r="BA76" i="13"/>
  <c r="AZ76" i="13"/>
  <c r="AY76" i="13"/>
  <c r="AX76" i="13"/>
  <c r="AW76" i="13"/>
  <c r="AV76" i="13"/>
  <c r="AU76" i="13"/>
  <c r="AT76" i="13"/>
  <c r="AS76" i="13"/>
  <c r="AR76" i="13"/>
  <c r="AQ76" i="13"/>
  <c r="AP76" i="13"/>
  <c r="AO76" i="13"/>
  <c r="AN76" i="13"/>
  <c r="AM76" i="13"/>
  <c r="AI76" i="13"/>
  <c r="AH76" i="13"/>
  <c r="AG76" i="13"/>
  <c r="AF76" i="13"/>
  <c r="AE76" i="13"/>
  <c r="AD76" i="13"/>
  <c r="AC76" i="13"/>
  <c r="AB76" i="13"/>
  <c r="AA76" i="13"/>
  <c r="Z76" i="13"/>
  <c r="X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I76" i="13"/>
  <c r="H76" i="13"/>
  <c r="G76" i="13"/>
  <c r="F76" i="13"/>
  <c r="E76" i="13"/>
  <c r="D76" i="13"/>
  <c r="C76" i="13"/>
  <c r="BO75" i="13"/>
  <c r="BN75" i="13"/>
  <c r="BM75" i="13"/>
  <c r="BL75" i="13"/>
  <c r="BK75" i="13"/>
  <c r="BJ75" i="13"/>
  <c r="BI75" i="13"/>
  <c r="BH75" i="13"/>
  <c r="BG75" i="13"/>
  <c r="BF75" i="13"/>
  <c r="BE75" i="13"/>
  <c r="BD75" i="13"/>
  <c r="BC75" i="13"/>
  <c r="BB75" i="13"/>
  <c r="BA75" i="13"/>
  <c r="AZ75" i="13"/>
  <c r="AY75" i="13"/>
  <c r="AX75" i="13"/>
  <c r="AW75" i="13"/>
  <c r="AV75" i="13"/>
  <c r="AU75" i="13"/>
  <c r="AT75" i="13"/>
  <c r="AS75" i="13"/>
  <c r="AR75" i="13"/>
  <c r="AQ75" i="13"/>
  <c r="AP75" i="13"/>
  <c r="AO75" i="13"/>
  <c r="AN75" i="13"/>
  <c r="AM75" i="13"/>
  <c r="AI75" i="13"/>
  <c r="AH75" i="13"/>
  <c r="AG75" i="13"/>
  <c r="AF75" i="13"/>
  <c r="AE75" i="13"/>
  <c r="AD75" i="13"/>
  <c r="AC75" i="13"/>
  <c r="AB75" i="13"/>
  <c r="AA75" i="13"/>
  <c r="Z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I75" i="13"/>
  <c r="H75" i="13"/>
  <c r="G75" i="13"/>
  <c r="F75" i="13"/>
  <c r="E75" i="13"/>
  <c r="D75" i="13"/>
  <c r="C75" i="13"/>
  <c r="BO64" i="13"/>
  <c r="BN64" i="13"/>
  <c r="BM64" i="13"/>
  <c r="BL64" i="13"/>
  <c r="BK64" i="13"/>
  <c r="BJ64" i="13"/>
  <c r="BI64" i="13"/>
  <c r="BH64" i="13"/>
  <c r="BG64" i="13"/>
  <c r="BF64" i="13"/>
  <c r="BE64" i="13"/>
  <c r="BD64" i="13"/>
  <c r="BC64" i="13"/>
  <c r="BB64" i="13"/>
  <c r="BA64" i="13"/>
  <c r="AZ64" i="13"/>
  <c r="AY64" i="13"/>
  <c r="AX64" i="13"/>
  <c r="AW64" i="13"/>
  <c r="AV64" i="13"/>
  <c r="AU64" i="13"/>
  <c r="AT64" i="13"/>
  <c r="AS64" i="13"/>
  <c r="AR64" i="13"/>
  <c r="AQ64" i="13"/>
  <c r="AP64" i="13"/>
  <c r="AO64" i="13"/>
  <c r="AN64" i="13"/>
  <c r="AM64" i="13"/>
  <c r="AI64" i="13"/>
  <c r="AH64" i="13"/>
  <c r="AG64" i="13"/>
  <c r="AF64" i="13"/>
  <c r="AE64" i="13"/>
  <c r="AD64" i="13"/>
  <c r="AC64" i="13"/>
  <c r="AB64" i="13"/>
  <c r="AA64" i="13"/>
  <c r="Z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I64" i="13"/>
  <c r="H64" i="13"/>
  <c r="G64" i="13"/>
  <c r="F64" i="13"/>
  <c r="E64" i="13"/>
  <c r="D64" i="13"/>
  <c r="C64" i="13"/>
  <c r="BO63" i="13"/>
  <c r="BN63" i="13"/>
  <c r="BM63" i="13"/>
  <c r="BL63" i="13"/>
  <c r="BK63" i="13"/>
  <c r="BJ63" i="13"/>
  <c r="BI63" i="13"/>
  <c r="BH63" i="13"/>
  <c r="BG63" i="13"/>
  <c r="BF63" i="13"/>
  <c r="BE63" i="13"/>
  <c r="BD63" i="13"/>
  <c r="BC63" i="13"/>
  <c r="BB63" i="13"/>
  <c r="BA63" i="13"/>
  <c r="AZ63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I63" i="13"/>
  <c r="AH63" i="13"/>
  <c r="AG63" i="13"/>
  <c r="AF63" i="13"/>
  <c r="AE63" i="13"/>
  <c r="AD63" i="13"/>
  <c r="AC63" i="13"/>
  <c r="AB63" i="13"/>
  <c r="AA63" i="13"/>
  <c r="Z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I63" i="13"/>
  <c r="H63" i="13"/>
  <c r="G63" i="13"/>
  <c r="F63" i="13"/>
  <c r="E63" i="13"/>
  <c r="D63" i="13"/>
  <c r="C63" i="13"/>
  <c r="BO62" i="13"/>
  <c r="BN62" i="13"/>
  <c r="BM62" i="13"/>
  <c r="BL62" i="13"/>
  <c r="BK62" i="13"/>
  <c r="BJ62" i="13"/>
  <c r="BI62" i="13"/>
  <c r="BH62" i="13"/>
  <c r="BG62" i="13"/>
  <c r="BF62" i="13"/>
  <c r="BE62" i="13"/>
  <c r="BD62" i="13"/>
  <c r="BC62" i="13"/>
  <c r="BB62" i="13"/>
  <c r="BA62" i="13"/>
  <c r="AZ62" i="13"/>
  <c r="AY62" i="13"/>
  <c r="AX62" i="13"/>
  <c r="AW62" i="13"/>
  <c r="AV62" i="13"/>
  <c r="AU62" i="13"/>
  <c r="AT62" i="13"/>
  <c r="AS62" i="13"/>
  <c r="AR62" i="13"/>
  <c r="AQ62" i="13"/>
  <c r="AP62" i="13"/>
  <c r="AO62" i="13"/>
  <c r="AN62" i="13"/>
  <c r="AM62" i="13"/>
  <c r="AI62" i="13"/>
  <c r="AH62" i="13"/>
  <c r="AG62" i="13"/>
  <c r="AF62" i="13"/>
  <c r="AE62" i="13"/>
  <c r="AD62" i="13"/>
  <c r="AC62" i="13"/>
  <c r="AB62" i="13"/>
  <c r="AA62" i="13"/>
  <c r="Z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I62" i="13"/>
  <c r="H62" i="13"/>
  <c r="G62" i="13"/>
  <c r="F62" i="13"/>
  <c r="E62" i="13"/>
  <c r="D62" i="13"/>
  <c r="C62" i="13"/>
  <c r="BO61" i="13"/>
  <c r="BN61" i="13"/>
  <c r="BM61" i="13"/>
  <c r="BL61" i="13"/>
  <c r="BK61" i="13"/>
  <c r="BJ61" i="13"/>
  <c r="BI61" i="13"/>
  <c r="BH61" i="13"/>
  <c r="BG61" i="13"/>
  <c r="BF61" i="13"/>
  <c r="BE61" i="13"/>
  <c r="BD61" i="13"/>
  <c r="BC61" i="13"/>
  <c r="BB61" i="13"/>
  <c r="BA61" i="13"/>
  <c r="AZ61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I61" i="13"/>
  <c r="AH61" i="13"/>
  <c r="AG61" i="13"/>
  <c r="AF61" i="13"/>
  <c r="AE61" i="13"/>
  <c r="AD61" i="13"/>
  <c r="AC61" i="13"/>
  <c r="AB61" i="13"/>
  <c r="AA61" i="13"/>
  <c r="Z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I61" i="13"/>
  <c r="H61" i="13"/>
  <c r="G61" i="13"/>
  <c r="F61" i="13"/>
  <c r="E61" i="13"/>
  <c r="D61" i="13"/>
  <c r="C61" i="13"/>
  <c r="BO60" i="13"/>
  <c r="BN60" i="13"/>
  <c r="BM60" i="13"/>
  <c r="BL60" i="13"/>
  <c r="BK60" i="13"/>
  <c r="BJ60" i="13"/>
  <c r="BI60" i="13"/>
  <c r="BH60" i="13"/>
  <c r="BG60" i="13"/>
  <c r="BF60" i="13"/>
  <c r="BE60" i="13"/>
  <c r="BD60" i="13"/>
  <c r="BC60" i="13"/>
  <c r="BB60" i="13"/>
  <c r="BA60" i="13"/>
  <c r="AZ60" i="13"/>
  <c r="AY60" i="13"/>
  <c r="AX60" i="13"/>
  <c r="AW60" i="13"/>
  <c r="AV60" i="13"/>
  <c r="AU60" i="13"/>
  <c r="AT60" i="13"/>
  <c r="AS60" i="13"/>
  <c r="AR60" i="13"/>
  <c r="AQ60" i="13"/>
  <c r="AP60" i="13"/>
  <c r="AO60" i="13"/>
  <c r="AN60" i="13"/>
  <c r="AM60" i="13"/>
  <c r="AI60" i="13"/>
  <c r="AH60" i="13"/>
  <c r="AG60" i="13"/>
  <c r="AF60" i="13"/>
  <c r="AE60" i="13"/>
  <c r="AD60" i="13"/>
  <c r="AC60" i="13"/>
  <c r="AB60" i="13"/>
  <c r="AA60" i="13"/>
  <c r="Z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I60" i="13"/>
  <c r="H60" i="13"/>
  <c r="G60" i="13"/>
  <c r="F60" i="13"/>
  <c r="E60" i="13"/>
  <c r="D60" i="13"/>
  <c r="C60" i="13"/>
  <c r="BO59" i="13"/>
  <c r="BN59" i="13"/>
  <c r="BM59" i="13"/>
  <c r="BL59" i="13"/>
  <c r="BK59" i="13"/>
  <c r="BJ59" i="13"/>
  <c r="BI59" i="13"/>
  <c r="BH59" i="13"/>
  <c r="BG59" i="13"/>
  <c r="BF59" i="13"/>
  <c r="BE59" i="13"/>
  <c r="BD59" i="13"/>
  <c r="BC59" i="13"/>
  <c r="BB59" i="13"/>
  <c r="BA59" i="13"/>
  <c r="AZ59" i="13"/>
  <c r="AY59" i="13"/>
  <c r="AX59" i="13"/>
  <c r="AW59" i="13"/>
  <c r="AV59" i="13"/>
  <c r="AU59" i="13"/>
  <c r="AT59" i="13"/>
  <c r="AS59" i="13"/>
  <c r="AQ59" i="13"/>
  <c r="AP59" i="13"/>
  <c r="AO59" i="13"/>
  <c r="AN59" i="13"/>
  <c r="AM59" i="13"/>
  <c r="AI59" i="13"/>
  <c r="AH59" i="13"/>
  <c r="AG59" i="13"/>
  <c r="AF59" i="13"/>
  <c r="AE59" i="13"/>
  <c r="AD59" i="13"/>
  <c r="AC59" i="13"/>
  <c r="AB59" i="13"/>
  <c r="AA59" i="13"/>
  <c r="Z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I59" i="13"/>
  <c r="H59" i="13"/>
  <c r="G59" i="13"/>
  <c r="F59" i="13"/>
  <c r="E59" i="13"/>
  <c r="D59" i="13"/>
  <c r="C59" i="13"/>
  <c r="BO58" i="13"/>
  <c r="BN58" i="13"/>
  <c r="BM58" i="13"/>
  <c r="BL58" i="13"/>
  <c r="BK58" i="13"/>
  <c r="BJ58" i="13"/>
  <c r="BI58" i="13"/>
  <c r="BH58" i="13"/>
  <c r="BG58" i="13"/>
  <c r="BF58" i="13"/>
  <c r="BE58" i="13"/>
  <c r="BD58" i="13"/>
  <c r="BC58" i="13"/>
  <c r="BB58" i="13"/>
  <c r="BA58" i="13"/>
  <c r="AZ58" i="13"/>
  <c r="AY58" i="13"/>
  <c r="AX58" i="13"/>
  <c r="AW58" i="13"/>
  <c r="AV58" i="13"/>
  <c r="AU58" i="13"/>
  <c r="AT58" i="13"/>
  <c r="AS58" i="13"/>
  <c r="AR58" i="13"/>
  <c r="AQ58" i="13"/>
  <c r="AP58" i="13"/>
  <c r="AO58" i="13"/>
  <c r="AN58" i="13"/>
  <c r="AM58" i="13"/>
  <c r="AI58" i="13"/>
  <c r="AH58" i="13"/>
  <c r="AG58" i="13"/>
  <c r="AF58" i="13"/>
  <c r="AE58" i="13"/>
  <c r="AD58" i="13"/>
  <c r="AC58" i="13"/>
  <c r="AB58" i="13"/>
  <c r="AA58" i="13"/>
  <c r="Z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I58" i="13"/>
  <c r="H58" i="13"/>
  <c r="G58" i="13"/>
  <c r="F58" i="13"/>
  <c r="E58" i="13"/>
  <c r="D58" i="13"/>
  <c r="C58" i="13"/>
  <c r="BO57" i="13"/>
  <c r="BN57" i="13"/>
  <c r="BM57" i="13"/>
  <c r="BL57" i="13"/>
  <c r="BK57" i="13"/>
  <c r="BJ57" i="13"/>
  <c r="BI57" i="13"/>
  <c r="BH57" i="13"/>
  <c r="BG57" i="13"/>
  <c r="BF57" i="13"/>
  <c r="BE57" i="13"/>
  <c r="BD57" i="13"/>
  <c r="BC57" i="13"/>
  <c r="BB57" i="13"/>
  <c r="BA57" i="13"/>
  <c r="AZ57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I57" i="13"/>
  <c r="AH57" i="13"/>
  <c r="AG57" i="13"/>
  <c r="AF57" i="13"/>
  <c r="AE57" i="13"/>
  <c r="AD57" i="13"/>
  <c r="AC57" i="13"/>
  <c r="AB57" i="13"/>
  <c r="AA57" i="13"/>
  <c r="Z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I57" i="13"/>
  <c r="H57" i="13"/>
  <c r="G57" i="13"/>
  <c r="F57" i="13"/>
  <c r="E57" i="13"/>
  <c r="D57" i="13"/>
  <c r="C57" i="13"/>
  <c r="BO53" i="13"/>
  <c r="BN53" i="13"/>
  <c r="BM53" i="13"/>
  <c r="BL53" i="13"/>
  <c r="BK53" i="13"/>
  <c r="BJ53" i="13"/>
  <c r="BI53" i="13"/>
  <c r="BH53" i="13"/>
  <c r="BG53" i="13"/>
  <c r="BF53" i="13"/>
  <c r="BE53" i="13"/>
  <c r="BD53" i="13"/>
  <c r="BC53" i="13"/>
  <c r="BB53" i="13"/>
  <c r="BA53" i="13"/>
  <c r="AZ53" i="13"/>
  <c r="AY53" i="13"/>
  <c r="AX53" i="13"/>
  <c r="AW53" i="13"/>
  <c r="AV53" i="13"/>
  <c r="AU53" i="13"/>
  <c r="AT53" i="13"/>
  <c r="AS53" i="13"/>
  <c r="AR53" i="13"/>
  <c r="AQ53" i="13"/>
  <c r="AP53" i="13"/>
  <c r="AO53" i="13"/>
  <c r="AN53" i="13"/>
  <c r="AM53" i="13"/>
  <c r="AI53" i="13"/>
  <c r="AH53" i="13"/>
  <c r="AG53" i="13"/>
  <c r="AF53" i="13"/>
  <c r="AE53" i="13"/>
  <c r="AD53" i="13"/>
  <c r="AC53" i="13"/>
  <c r="AB53" i="13"/>
  <c r="AA53" i="13"/>
  <c r="Z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I53" i="13"/>
  <c r="H53" i="13"/>
  <c r="G53" i="13"/>
  <c r="F53" i="13"/>
  <c r="E53" i="13"/>
  <c r="D53" i="13"/>
  <c r="C53" i="13"/>
  <c r="BO52" i="13"/>
  <c r="BN52" i="13"/>
  <c r="BM52" i="13"/>
  <c r="BL52" i="13"/>
  <c r="BK52" i="13"/>
  <c r="BJ52" i="13"/>
  <c r="BI52" i="13"/>
  <c r="BH52" i="13"/>
  <c r="BG52" i="13"/>
  <c r="BF52" i="13"/>
  <c r="BE52" i="13"/>
  <c r="BD52" i="13"/>
  <c r="BC52" i="13"/>
  <c r="BB52" i="13"/>
  <c r="BA52" i="13"/>
  <c r="AZ52" i="13"/>
  <c r="AY52" i="13"/>
  <c r="AX52" i="13"/>
  <c r="AW52" i="13"/>
  <c r="AV52" i="13"/>
  <c r="AU52" i="13"/>
  <c r="AT52" i="13"/>
  <c r="AS52" i="13"/>
  <c r="AR52" i="13"/>
  <c r="AQ52" i="13"/>
  <c r="AP52" i="13"/>
  <c r="AO52" i="13"/>
  <c r="AN52" i="13"/>
  <c r="AM52" i="13"/>
  <c r="AI52" i="13"/>
  <c r="AH52" i="13"/>
  <c r="AG52" i="13"/>
  <c r="AF52" i="13"/>
  <c r="AE52" i="13"/>
  <c r="AD52" i="13"/>
  <c r="AC52" i="13"/>
  <c r="AB52" i="13"/>
  <c r="AA52" i="13"/>
  <c r="Z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I52" i="13"/>
  <c r="H52" i="13"/>
  <c r="G52" i="13"/>
  <c r="F52" i="13"/>
  <c r="E52" i="13"/>
  <c r="D52" i="13"/>
  <c r="C52" i="13"/>
  <c r="BO51" i="13"/>
  <c r="BN51" i="13"/>
  <c r="BM51" i="13"/>
  <c r="BL51" i="13"/>
  <c r="BK51" i="13"/>
  <c r="BJ51" i="13"/>
  <c r="BI51" i="13"/>
  <c r="BH51" i="13"/>
  <c r="BG51" i="13"/>
  <c r="BF51" i="13"/>
  <c r="BE51" i="13"/>
  <c r="BD51" i="13"/>
  <c r="BC51" i="13"/>
  <c r="BB51" i="13"/>
  <c r="BA51" i="13"/>
  <c r="AZ51" i="13"/>
  <c r="AY51" i="13"/>
  <c r="AX51" i="13"/>
  <c r="AW51" i="13"/>
  <c r="AV51" i="13"/>
  <c r="AU51" i="13"/>
  <c r="AT51" i="13"/>
  <c r="AS51" i="13"/>
  <c r="AR51" i="13"/>
  <c r="AQ51" i="13"/>
  <c r="AP51" i="13"/>
  <c r="AO51" i="13"/>
  <c r="AN51" i="13"/>
  <c r="AM51" i="13"/>
  <c r="AI51" i="13"/>
  <c r="AH51" i="13"/>
  <c r="AG51" i="13"/>
  <c r="AF51" i="13"/>
  <c r="AE51" i="13"/>
  <c r="AD51" i="13"/>
  <c r="AC51" i="13"/>
  <c r="AB51" i="13"/>
  <c r="AA51" i="13"/>
  <c r="Z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I51" i="13"/>
  <c r="H51" i="13"/>
  <c r="G51" i="13"/>
  <c r="F51" i="13"/>
  <c r="E51" i="13"/>
  <c r="D51" i="13"/>
  <c r="C51" i="13"/>
  <c r="BO50" i="13"/>
  <c r="BN50" i="13"/>
  <c r="BM50" i="13"/>
  <c r="BL50" i="13"/>
  <c r="BK50" i="13"/>
  <c r="BJ50" i="13"/>
  <c r="BI50" i="13"/>
  <c r="BH50" i="13"/>
  <c r="BG50" i="13"/>
  <c r="BF50" i="13"/>
  <c r="BE50" i="13"/>
  <c r="BD50" i="13"/>
  <c r="BC50" i="13"/>
  <c r="BB50" i="13"/>
  <c r="BA50" i="13"/>
  <c r="AZ50" i="13"/>
  <c r="AY50" i="13"/>
  <c r="AX50" i="13"/>
  <c r="AW50" i="13"/>
  <c r="AV50" i="13"/>
  <c r="AU50" i="13"/>
  <c r="AT50" i="13"/>
  <c r="AS50" i="13"/>
  <c r="AR50" i="13"/>
  <c r="AQ50" i="13"/>
  <c r="AP50" i="13"/>
  <c r="AO50" i="13"/>
  <c r="AN50" i="13"/>
  <c r="AM50" i="13"/>
  <c r="AI50" i="13"/>
  <c r="AH50" i="13"/>
  <c r="AG50" i="13"/>
  <c r="AF50" i="13"/>
  <c r="AE50" i="13"/>
  <c r="AD50" i="13"/>
  <c r="AC50" i="13"/>
  <c r="AB50" i="13"/>
  <c r="AA50" i="13"/>
  <c r="Z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I50" i="13"/>
  <c r="H50" i="13"/>
  <c r="G50" i="13"/>
  <c r="F50" i="13"/>
  <c r="E50" i="13"/>
  <c r="D50" i="13"/>
  <c r="C50" i="13"/>
  <c r="BO49" i="13"/>
  <c r="BN49" i="13"/>
  <c r="BM49" i="13"/>
  <c r="BL49" i="13"/>
  <c r="BK49" i="13"/>
  <c r="BJ49" i="13"/>
  <c r="BI49" i="13"/>
  <c r="BH49" i="13"/>
  <c r="BG49" i="13"/>
  <c r="BF49" i="13"/>
  <c r="BE49" i="13"/>
  <c r="BD49" i="13"/>
  <c r="BC49" i="13"/>
  <c r="BB49" i="13"/>
  <c r="BA49" i="13"/>
  <c r="AZ49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I49" i="13"/>
  <c r="AH49" i="13"/>
  <c r="AG49" i="13"/>
  <c r="AF49" i="13"/>
  <c r="AE49" i="13"/>
  <c r="AD49" i="13"/>
  <c r="AC49" i="13"/>
  <c r="AB49" i="13"/>
  <c r="AA49" i="13"/>
  <c r="Z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I49" i="13"/>
  <c r="H49" i="13"/>
  <c r="G49" i="13"/>
  <c r="F49" i="13"/>
  <c r="E49" i="13"/>
  <c r="D49" i="13"/>
  <c r="C49" i="13"/>
  <c r="BO48" i="13"/>
  <c r="BN48" i="13"/>
  <c r="BM48" i="13"/>
  <c r="BL48" i="13"/>
  <c r="BK48" i="13"/>
  <c r="BJ48" i="13"/>
  <c r="BI48" i="13"/>
  <c r="BH48" i="13"/>
  <c r="BG48" i="13"/>
  <c r="BF48" i="13"/>
  <c r="BE48" i="13"/>
  <c r="BD48" i="13"/>
  <c r="BC48" i="13"/>
  <c r="BB48" i="13"/>
  <c r="BA48" i="13"/>
  <c r="AZ48" i="13"/>
  <c r="AY48" i="13"/>
  <c r="AX48" i="13"/>
  <c r="AW48" i="13"/>
  <c r="AV48" i="13"/>
  <c r="AU48" i="13"/>
  <c r="AT48" i="13"/>
  <c r="AS48" i="13"/>
  <c r="AR48" i="13"/>
  <c r="AQ48" i="13"/>
  <c r="AP48" i="13"/>
  <c r="AO48" i="13"/>
  <c r="AN48" i="13"/>
  <c r="AM48" i="13"/>
  <c r="AI48" i="13"/>
  <c r="AH48" i="13"/>
  <c r="AG48" i="13"/>
  <c r="AF48" i="13"/>
  <c r="AE48" i="13"/>
  <c r="AD48" i="13"/>
  <c r="AC48" i="13"/>
  <c r="AB48" i="13"/>
  <c r="AA48" i="13"/>
  <c r="Z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I48" i="13"/>
  <c r="H48" i="13"/>
  <c r="G48" i="13"/>
  <c r="F48" i="13"/>
  <c r="E48" i="13"/>
  <c r="D48" i="13"/>
  <c r="C48" i="13"/>
  <c r="BO47" i="13"/>
  <c r="BN47" i="13"/>
  <c r="BM47" i="13"/>
  <c r="BL47" i="13"/>
  <c r="BK47" i="13"/>
  <c r="BJ47" i="13"/>
  <c r="BI47" i="13"/>
  <c r="BH47" i="13"/>
  <c r="BG47" i="13"/>
  <c r="BF47" i="13"/>
  <c r="BE47" i="13"/>
  <c r="BD47" i="13"/>
  <c r="BC47" i="13"/>
  <c r="BB47" i="13"/>
  <c r="BA47" i="13"/>
  <c r="AZ47" i="13"/>
  <c r="AY47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I47" i="13"/>
  <c r="AH47" i="13"/>
  <c r="AG47" i="13"/>
  <c r="AF47" i="13"/>
  <c r="AE47" i="13"/>
  <c r="AD47" i="13"/>
  <c r="AC47" i="13"/>
  <c r="AB47" i="13"/>
  <c r="AA47" i="13"/>
  <c r="Z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I47" i="13"/>
  <c r="H47" i="13"/>
  <c r="G47" i="13"/>
  <c r="F47" i="13"/>
  <c r="E47" i="13"/>
  <c r="D47" i="13"/>
  <c r="C47" i="13"/>
  <c r="BO46" i="13"/>
  <c r="BN46" i="13"/>
  <c r="BM46" i="13"/>
  <c r="BL46" i="13"/>
  <c r="BK46" i="13"/>
  <c r="BJ46" i="13"/>
  <c r="BI46" i="13"/>
  <c r="BH46" i="13"/>
  <c r="BG46" i="13"/>
  <c r="BF46" i="13"/>
  <c r="BE46" i="13"/>
  <c r="BD46" i="13"/>
  <c r="BC46" i="13"/>
  <c r="BB46" i="13"/>
  <c r="BA46" i="13"/>
  <c r="AZ46" i="13"/>
  <c r="AY46" i="13"/>
  <c r="AX46" i="13"/>
  <c r="AW46" i="13"/>
  <c r="AV46" i="13"/>
  <c r="AU46" i="13"/>
  <c r="AT46" i="13"/>
  <c r="AS46" i="13"/>
  <c r="AR46" i="13"/>
  <c r="AQ46" i="13"/>
  <c r="AP46" i="13"/>
  <c r="AO46" i="13"/>
  <c r="AN46" i="13"/>
  <c r="AM46" i="13"/>
  <c r="AI46" i="13"/>
  <c r="AH46" i="13"/>
  <c r="AG46" i="13"/>
  <c r="AF46" i="13"/>
  <c r="AE46" i="13"/>
  <c r="AD46" i="13"/>
  <c r="AC46" i="13"/>
  <c r="AB46" i="13"/>
  <c r="AA46" i="13"/>
  <c r="Z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I46" i="13"/>
  <c r="H46" i="13"/>
  <c r="G46" i="13"/>
  <c r="F46" i="13"/>
  <c r="E46" i="13"/>
  <c r="D46" i="13"/>
  <c r="C46" i="13"/>
  <c r="BO45" i="13"/>
  <c r="BN45" i="13"/>
  <c r="BM45" i="13"/>
  <c r="BL45" i="13"/>
  <c r="BK45" i="13"/>
  <c r="BJ45" i="13"/>
  <c r="BI45" i="13"/>
  <c r="BH45" i="13"/>
  <c r="BG45" i="13"/>
  <c r="BF45" i="13"/>
  <c r="BE45" i="13"/>
  <c r="BD45" i="13"/>
  <c r="BB45" i="13"/>
  <c r="BA45" i="13"/>
  <c r="AZ45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I45" i="13"/>
  <c r="AH45" i="13"/>
  <c r="AG45" i="13"/>
  <c r="AF45" i="13"/>
  <c r="AE45" i="13"/>
  <c r="AD45" i="13"/>
  <c r="AC45" i="13"/>
  <c r="AB45" i="13"/>
  <c r="AA45" i="13"/>
  <c r="Z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I45" i="13"/>
  <c r="H45" i="13"/>
  <c r="G45" i="13"/>
  <c r="F45" i="13"/>
  <c r="E45" i="13"/>
  <c r="D45" i="13"/>
  <c r="C45" i="13"/>
  <c r="BO44" i="13"/>
  <c r="BN44" i="13"/>
  <c r="BM44" i="13"/>
  <c r="BL44" i="13"/>
  <c r="BK44" i="13"/>
  <c r="BJ44" i="13"/>
  <c r="BI44" i="13"/>
  <c r="BH44" i="13"/>
  <c r="BG44" i="13"/>
  <c r="BF44" i="13"/>
  <c r="BE44" i="13"/>
  <c r="BD44" i="13"/>
  <c r="BC44" i="13"/>
  <c r="BB44" i="13"/>
  <c r="BA44" i="13"/>
  <c r="AZ44" i="13"/>
  <c r="AY44" i="13"/>
  <c r="AX44" i="13"/>
  <c r="AW44" i="13"/>
  <c r="AV44" i="13"/>
  <c r="AU44" i="13"/>
  <c r="AT44" i="13"/>
  <c r="AS44" i="13"/>
  <c r="AR44" i="13"/>
  <c r="AQ44" i="13"/>
  <c r="AP44" i="13"/>
  <c r="AO44" i="13"/>
  <c r="AN44" i="13"/>
  <c r="AM44" i="13"/>
  <c r="AI44" i="13"/>
  <c r="AH44" i="13"/>
  <c r="AG44" i="13"/>
  <c r="AF44" i="13"/>
  <c r="AE44" i="13"/>
  <c r="AD44" i="13"/>
  <c r="AC44" i="13"/>
  <c r="AB44" i="13"/>
  <c r="AA44" i="13"/>
  <c r="Z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I44" i="13"/>
  <c r="H44" i="13"/>
  <c r="G44" i="13"/>
  <c r="F44" i="13"/>
  <c r="E44" i="13"/>
  <c r="D44" i="13"/>
  <c r="C44" i="13"/>
  <c r="BO43" i="13"/>
  <c r="BN43" i="13"/>
  <c r="BM43" i="13"/>
  <c r="BL43" i="13"/>
  <c r="BK43" i="13"/>
  <c r="BJ43" i="13"/>
  <c r="BI43" i="13"/>
  <c r="BH43" i="13"/>
  <c r="BG43" i="13"/>
  <c r="BF43" i="13"/>
  <c r="BE43" i="13"/>
  <c r="BD43" i="13"/>
  <c r="BC43" i="13"/>
  <c r="BB43" i="13"/>
  <c r="BA43" i="13"/>
  <c r="AZ43" i="13"/>
  <c r="AY43" i="13"/>
  <c r="AX43" i="13"/>
  <c r="AW43" i="13"/>
  <c r="AV43" i="13"/>
  <c r="AU43" i="13"/>
  <c r="AT43" i="13"/>
  <c r="AS43" i="13"/>
  <c r="AR43" i="13"/>
  <c r="AQ43" i="13"/>
  <c r="AP43" i="13"/>
  <c r="AO43" i="13"/>
  <c r="AN43" i="13"/>
  <c r="AM43" i="13"/>
  <c r="AI43" i="13"/>
  <c r="AH43" i="13"/>
  <c r="AG43" i="13"/>
  <c r="AF43" i="13"/>
  <c r="AE43" i="13"/>
  <c r="AD43" i="13"/>
  <c r="AC43" i="13"/>
  <c r="AB43" i="13"/>
  <c r="AA43" i="13"/>
  <c r="Z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I43" i="13"/>
  <c r="H43" i="13"/>
  <c r="G43" i="13"/>
  <c r="F43" i="13"/>
  <c r="E43" i="13"/>
  <c r="D43" i="13"/>
  <c r="C43" i="13"/>
  <c r="BO37" i="13"/>
  <c r="BN37" i="13"/>
  <c r="BM37" i="13"/>
  <c r="BL37" i="13"/>
  <c r="BK37" i="13"/>
  <c r="BJ37" i="13"/>
  <c r="BI37" i="13"/>
  <c r="BH37" i="13"/>
  <c r="BG37" i="13"/>
  <c r="BF37" i="13"/>
  <c r="BE37" i="13"/>
  <c r="BD37" i="13"/>
  <c r="BC37" i="13"/>
  <c r="BB37" i="13"/>
  <c r="BA37" i="13"/>
  <c r="AZ37" i="13"/>
  <c r="AY37" i="13"/>
  <c r="AX37" i="13"/>
  <c r="AW37" i="13"/>
  <c r="AV37" i="13"/>
  <c r="AU37" i="13"/>
  <c r="AT37" i="13"/>
  <c r="AS37" i="13"/>
  <c r="AR37" i="13"/>
  <c r="AQ37" i="13"/>
  <c r="AP37" i="13"/>
  <c r="AO37" i="13"/>
  <c r="AN37" i="13"/>
  <c r="AM37" i="13"/>
  <c r="AI37" i="13"/>
  <c r="AH37" i="13"/>
  <c r="AG37" i="13"/>
  <c r="AF37" i="13"/>
  <c r="AE37" i="13"/>
  <c r="AD37" i="13"/>
  <c r="AC37" i="13"/>
  <c r="AB37" i="13"/>
  <c r="AA37" i="13"/>
  <c r="Z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I37" i="13"/>
  <c r="H37" i="13"/>
  <c r="G37" i="13"/>
  <c r="F37" i="13"/>
  <c r="E37" i="13"/>
  <c r="D37" i="13"/>
  <c r="C37" i="13"/>
  <c r="BO36" i="13"/>
  <c r="BN36" i="13"/>
  <c r="BM36" i="13"/>
  <c r="BL36" i="13"/>
  <c r="BK36" i="13"/>
  <c r="BJ36" i="13"/>
  <c r="BI36" i="13"/>
  <c r="BH36" i="13"/>
  <c r="BG36" i="13"/>
  <c r="BF36" i="13"/>
  <c r="BE36" i="13"/>
  <c r="BD36" i="13"/>
  <c r="BC36" i="13"/>
  <c r="BB36" i="13"/>
  <c r="BA36" i="13"/>
  <c r="AZ36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I36" i="13"/>
  <c r="AH36" i="13"/>
  <c r="AG36" i="13"/>
  <c r="AF36" i="13"/>
  <c r="AE36" i="13"/>
  <c r="AD36" i="13"/>
  <c r="AC36" i="13"/>
  <c r="AB36" i="13"/>
  <c r="AA36" i="13"/>
  <c r="Z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I36" i="13"/>
  <c r="H36" i="13"/>
  <c r="G36" i="13"/>
  <c r="F36" i="13"/>
  <c r="E36" i="13"/>
  <c r="D36" i="13"/>
  <c r="C36" i="13"/>
  <c r="BO35" i="13"/>
  <c r="BN35" i="13"/>
  <c r="BM35" i="13"/>
  <c r="BL35" i="13"/>
  <c r="BK35" i="13"/>
  <c r="BJ35" i="13"/>
  <c r="BI35" i="13"/>
  <c r="BH35" i="13"/>
  <c r="BG35" i="13"/>
  <c r="BF35" i="13"/>
  <c r="BE35" i="13"/>
  <c r="BD35" i="13"/>
  <c r="BC35" i="13"/>
  <c r="BB35" i="13"/>
  <c r="BA35" i="13"/>
  <c r="AZ35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I35" i="13"/>
  <c r="AH35" i="13"/>
  <c r="AG35" i="13"/>
  <c r="AF35" i="13"/>
  <c r="AE35" i="13"/>
  <c r="AD35" i="13"/>
  <c r="AC35" i="13"/>
  <c r="AB35" i="13"/>
  <c r="AA35" i="13"/>
  <c r="Z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I35" i="13"/>
  <c r="H35" i="13"/>
  <c r="G35" i="13"/>
  <c r="F35" i="13"/>
  <c r="E35" i="13"/>
  <c r="D35" i="13"/>
  <c r="C35" i="13"/>
  <c r="BO34" i="13"/>
  <c r="BN34" i="13"/>
  <c r="BM34" i="13"/>
  <c r="BL34" i="13"/>
  <c r="BK34" i="13"/>
  <c r="BJ34" i="13"/>
  <c r="BI34" i="13"/>
  <c r="BH34" i="13"/>
  <c r="BG34" i="13"/>
  <c r="BF34" i="13"/>
  <c r="BE34" i="13"/>
  <c r="BD34" i="13"/>
  <c r="BC34" i="13"/>
  <c r="BB34" i="13"/>
  <c r="BA34" i="13"/>
  <c r="AZ34" i="13"/>
  <c r="AY34" i="13"/>
  <c r="AX34" i="13"/>
  <c r="AW34" i="13"/>
  <c r="AV34" i="13"/>
  <c r="AU34" i="13"/>
  <c r="AT34" i="13"/>
  <c r="AS34" i="13"/>
  <c r="AR34" i="13"/>
  <c r="AQ34" i="13"/>
  <c r="AP34" i="13"/>
  <c r="AO34" i="13"/>
  <c r="AN34" i="13"/>
  <c r="AM34" i="13"/>
  <c r="AI34" i="13"/>
  <c r="AH34" i="13"/>
  <c r="AG34" i="13"/>
  <c r="AF34" i="13"/>
  <c r="AE34" i="13"/>
  <c r="AD34" i="13"/>
  <c r="AC34" i="13"/>
  <c r="AB34" i="13"/>
  <c r="AA34" i="13"/>
  <c r="Z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I34" i="13"/>
  <c r="H34" i="13"/>
  <c r="G34" i="13"/>
  <c r="F34" i="13"/>
  <c r="E34" i="13"/>
  <c r="D34" i="13"/>
  <c r="C34" i="13"/>
  <c r="BO32" i="13"/>
  <c r="BN32" i="13"/>
  <c r="BM32" i="13"/>
  <c r="BL32" i="13"/>
  <c r="BK32" i="13"/>
  <c r="BJ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I32" i="13"/>
  <c r="AH32" i="13"/>
  <c r="AG32" i="13"/>
  <c r="AF32" i="13"/>
  <c r="AE32" i="13"/>
  <c r="AD32" i="13"/>
  <c r="AC32" i="13"/>
  <c r="AB32" i="13"/>
  <c r="AA32" i="13"/>
  <c r="Z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I32" i="13"/>
  <c r="H32" i="13"/>
  <c r="G32" i="13"/>
  <c r="F32" i="13"/>
  <c r="E32" i="13"/>
  <c r="D32" i="13"/>
  <c r="C32" i="13"/>
  <c r="BO31" i="13"/>
  <c r="BN31" i="13"/>
  <c r="BM31" i="13"/>
  <c r="BL31" i="13"/>
  <c r="BK31" i="13"/>
  <c r="BJ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I31" i="13"/>
  <c r="AH31" i="13"/>
  <c r="AG31" i="13"/>
  <c r="AF31" i="13"/>
  <c r="AE31" i="13"/>
  <c r="AD31" i="13"/>
  <c r="AC31" i="13"/>
  <c r="AB31" i="13"/>
  <c r="AA31" i="13"/>
  <c r="Z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I31" i="13"/>
  <c r="H31" i="13"/>
  <c r="G31" i="13"/>
  <c r="F31" i="13"/>
  <c r="E31" i="13"/>
  <c r="D31" i="13"/>
  <c r="C31" i="13"/>
  <c r="BO30" i="13"/>
  <c r="BN30" i="13"/>
  <c r="BM30" i="13"/>
  <c r="BL30" i="13"/>
  <c r="BK30" i="13"/>
  <c r="BJ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I30" i="13"/>
  <c r="AH30" i="13"/>
  <c r="AG30" i="13"/>
  <c r="AF30" i="13"/>
  <c r="AE30" i="13"/>
  <c r="AD30" i="13"/>
  <c r="AC30" i="13"/>
  <c r="AB30" i="13"/>
  <c r="AA30" i="13"/>
  <c r="Z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I30" i="13"/>
  <c r="H30" i="13"/>
  <c r="G30" i="13"/>
  <c r="F30" i="13"/>
  <c r="E30" i="13"/>
  <c r="D30" i="13"/>
  <c r="C30" i="13"/>
  <c r="BO28" i="13"/>
  <c r="BN28" i="13"/>
  <c r="BM28" i="13"/>
  <c r="BL28" i="13"/>
  <c r="BK28" i="13"/>
  <c r="BJ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I28" i="13"/>
  <c r="AH28" i="13"/>
  <c r="AG28" i="13"/>
  <c r="AF28" i="13"/>
  <c r="AE28" i="13"/>
  <c r="AD28" i="13"/>
  <c r="AC28" i="13"/>
  <c r="AB28" i="13"/>
  <c r="AA28" i="13"/>
  <c r="Z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I28" i="13"/>
  <c r="H28" i="13"/>
  <c r="G28" i="13"/>
  <c r="F28" i="13"/>
  <c r="E28" i="13"/>
  <c r="D28" i="13"/>
  <c r="C28" i="13"/>
  <c r="BO27" i="13"/>
  <c r="BN27" i="13"/>
  <c r="BM27" i="13"/>
  <c r="BL27" i="13"/>
  <c r="BK27" i="13"/>
  <c r="BJ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I27" i="13"/>
  <c r="AH27" i="13"/>
  <c r="AG27" i="13"/>
  <c r="AF27" i="13"/>
  <c r="AE27" i="13"/>
  <c r="AD27" i="13"/>
  <c r="AC27" i="13"/>
  <c r="AB27" i="13"/>
  <c r="AA27" i="13"/>
  <c r="Z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I27" i="13"/>
  <c r="H27" i="13"/>
  <c r="G27" i="13"/>
  <c r="F27" i="13"/>
  <c r="E27" i="13"/>
  <c r="D27" i="13"/>
  <c r="C27" i="13"/>
  <c r="BO26" i="13"/>
  <c r="BN26" i="13"/>
  <c r="BM26" i="13"/>
  <c r="BL26" i="13"/>
  <c r="BK26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I26" i="13"/>
  <c r="AH26" i="13"/>
  <c r="AG26" i="13"/>
  <c r="AF26" i="13"/>
  <c r="AE26" i="13"/>
  <c r="AD26" i="13"/>
  <c r="AC26" i="13"/>
  <c r="AB26" i="13"/>
  <c r="AA26" i="13"/>
  <c r="Z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I26" i="13"/>
  <c r="H26" i="13"/>
  <c r="G26" i="13"/>
  <c r="F26" i="13"/>
  <c r="E26" i="13"/>
  <c r="D26" i="13"/>
  <c r="C26" i="13"/>
  <c r="BO25" i="13"/>
  <c r="BN25" i="13"/>
  <c r="BM25" i="13"/>
  <c r="BL25" i="13"/>
  <c r="BK25" i="13"/>
  <c r="BJ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I25" i="13"/>
  <c r="AH25" i="13"/>
  <c r="AG25" i="13"/>
  <c r="AF25" i="13"/>
  <c r="AE25" i="13"/>
  <c r="AD25" i="13"/>
  <c r="AC25" i="13"/>
  <c r="AB25" i="13"/>
  <c r="AA25" i="13"/>
  <c r="Z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I25" i="13"/>
  <c r="H25" i="13"/>
  <c r="G25" i="13"/>
  <c r="F25" i="13"/>
  <c r="E25" i="13"/>
  <c r="D25" i="13"/>
  <c r="C25" i="13"/>
  <c r="BO24" i="13"/>
  <c r="BN24" i="13"/>
  <c r="BM24" i="13"/>
  <c r="BL24" i="13"/>
  <c r="BK24" i="13"/>
  <c r="BJ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I24" i="13"/>
  <c r="AH24" i="13"/>
  <c r="AG24" i="13"/>
  <c r="AF24" i="13"/>
  <c r="AE24" i="13"/>
  <c r="AD24" i="13"/>
  <c r="AC24" i="13"/>
  <c r="AB24" i="13"/>
  <c r="AA24" i="13"/>
  <c r="Z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I24" i="13"/>
  <c r="H24" i="13"/>
  <c r="G24" i="13"/>
  <c r="F24" i="13"/>
  <c r="E24" i="13"/>
  <c r="D24" i="13"/>
  <c r="C24" i="13"/>
  <c r="BO23" i="13"/>
  <c r="BN23" i="13"/>
  <c r="BM23" i="13"/>
  <c r="BL23" i="13"/>
  <c r="BK23" i="13"/>
  <c r="BJ23" i="13"/>
  <c r="BI23" i="13"/>
  <c r="BH23" i="13"/>
  <c r="BG23" i="13"/>
  <c r="BF23" i="13"/>
  <c r="BE23" i="13"/>
  <c r="BD23" i="13"/>
  <c r="BC23" i="13"/>
  <c r="BB23" i="13"/>
  <c r="BA23" i="13"/>
  <c r="AZ23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I23" i="13"/>
  <c r="AH23" i="13"/>
  <c r="AG23" i="13"/>
  <c r="AF23" i="13"/>
  <c r="AE23" i="13"/>
  <c r="AD23" i="13"/>
  <c r="AC23" i="13"/>
  <c r="AB23" i="13"/>
  <c r="AA23" i="13"/>
  <c r="Z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I23" i="13"/>
  <c r="H23" i="13"/>
  <c r="G23" i="13"/>
  <c r="F23" i="13"/>
  <c r="E23" i="13"/>
  <c r="D23" i="13"/>
  <c r="C23" i="13"/>
  <c r="BO22" i="13"/>
  <c r="BN22" i="13"/>
  <c r="BM22" i="13"/>
  <c r="BL22" i="13"/>
  <c r="BK22" i="13"/>
  <c r="BJ22" i="13"/>
  <c r="BI22" i="13"/>
  <c r="BH22" i="13"/>
  <c r="BG22" i="13"/>
  <c r="BF22" i="13"/>
  <c r="BE22" i="13"/>
  <c r="BD22" i="13"/>
  <c r="BC22" i="13"/>
  <c r="BB22" i="13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I22" i="13"/>
  <c r="AH22" i="13"/>
  <c r="AG22" i="13"/>
  <c r="AF22" i="13"/>
  <c r="AE22" i="13"/>
  <c r="AD22" i="13"/>
  <c r="AC22" i="13"/>
  <c r="AB22" i="13"/>
  <c r="AA22" i="13"/>
  <c r="Z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I22" i="13"/>
  <c r="H22" i="13"/>
  <c r="G22" i="13"/>
  <c r="F22" i="13"/>
  <c r="E22" i="13"/>
  <c r="D22" i="13"/>
  <c r="C22" i="13"/>
  <c r="BO21" i="13"/>
  <c r="BN21" i="13"/>
  <c r="BM21" i="13"/>
  <c r="BL21" i="13"/>
  <c r="BK21" i="13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I21" i="13"/>
  <c r="AH21" i="13"/>
  <c r="AG21" i="13"/>
  <c r="AF21" i="13"/>
  <c r="AE21" i="13"/>
  <c r="AD21" i="13"/>
  <c r="AC21" i="13"/>
  <c r="AB21" i="13"/>
  <c r="AA21" i="13"/>
  <c r="Z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I21" i="13"/>
  <c r="H21" i="13"/>
  <c r="G21" i="13"/>
  <c r="F21" i="13"/>
  <c r="E21" i="13"/>
  <c r="D21" i="13"/>
  <c r="C21" i="13"/>
  <c r="BO20" i="13"/>
  <c r="BN20" i="13"/>
  <c r="BM20" i="13"/>
  <c r="BL20" i="13"/>
  <c r="BK20" i="13"/>
  <c r="BJ20" i="13"/>
  <c r="BI20" i="13"/>
  <c r="BH20" i="13"/>
  <c r="BG20" i="13"/>
  <c r="BF20" i="13"/>
  <c r="BE20" i="13"/>
  <c r="BD20" i="13"/>
  <c r="BC20" i="13"/>
  <c r="BB20" i="13"/>
  <c r="BA20" i="13"/>
  <c r="AZ20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I20" i="13"/>
  <c r="AH20" i="13"/>
  <c r="AG20" i="13"/>
  <c r="AF20" i="13"/>
  <c r="AE20" i="13"/>
  <c r="AD20" i="13"/>
  <c r="AC20" i="13"/>
  <c r="AB20" i="13"/>
  <c r="AA20" i="13"/>
  <c r="Z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I20" i="13"/>
  <c r="H20" i="13"/>
  <c r="G20" i="13"/>
  <c r="F20" i="13"/>
  <c r="E20" i="13"/>
  <c r="D20" i="13"/>
  <c r="C20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I19" i="13"/>
  <c r="AH19" i="13"/>
  <c r="AG19" i="13"/>
  <c r="AF19" i="13"/>
  <c r="AE19" i="13"/>
  <c r="AD19" i="13"/>
  <c r="AC19" i="13"/>
  <c r="AB19" i="13"/>
  <c r="AA19" i="13"/>
  <c r="Z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I19" i="13"/>
  <c r="H19" i="13"/>
  <c r="G19" i="13"/>
  <c r="F19" i="13"/>
  <c r="E19" i="13"/>
  <c r="D19" i="13"/>
  <c r="C19" i="13"/>
  <c r="BO15" i="13"/>
  <c r="BN15" i="13"/>
  <c r="BM15" i="13"/>
  <c r="BL15" i="13"/>
  <c r="BK15" i="13"/>
  <c r="BJ15" i="13"/>
  <c r="BI15" i="13"/>
  <c r="BH15" i="13"/>
  <c r="BG15" i="13"/>
  <c r="BF15" i="13"/>
  <c r="BE15" i="13"/>
  <c r="BD15" i="13"/>
  <c r="BC15" i="13"/>
  <c r="BB15" i="13"/>
  <c r="BA15" i="13"/>
  <c r="AZ15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I15" i="13"/>
  <c r="H15" i="13"/>
  <c r="G15" i="13"/>
  <c r="F15" i="13"/>
  <c r="E15" i="13"/>
  <c r="D15" i="13"/>
  <c r="C15" i="13"/>
  <c r="BO14" i="13"/>
  <c r="BN14" i="13"/>
  <c r="BM14" i="13"/>
  <c r="BL14" i="13"/>
  <c r="BK14" i="13"/>
  <c r="BJ14" i="13"/>
  <c r="BI14" i="13"/>
  <c r="BH14" i="13"/>
  <c r="BG14" i="13"/>
  <c r="BF14" i="13"/>
  <c r="BE14" i="13"/>
  <c r="BD14" i="13"/>
  <c r="BC14" i="13"/>
  <c r="BB14" i="13"/>
  <c r="BA14" i="13"/>
  <c r="AZ14" i="13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I14" i="13"/>
  <c r="H14" i="13"/>
  <c r="G14" i="13"/>
  <c r="F14" i="13"/>
  <c r="E14" i="13"/>
  <c r="D14" i="13"/>
  <c r="C14" i="13"/>
  <c r="BO13" i="13"/>
  <c r="BN13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I13" i="13"/>
  <c r="H13" i="13"/>
  <c r="G13" i="13"/>
  <c r="F13" i="13"/>
  <c r="E13" i="13"/>
  <c r="D13" i="13"/>
  <c r="C13" i="13"/>
  <c r="BO12" i="13"/>
  <c r="BN12" i="13"/>
  <c r="BM12" i="13"/>
  <c r="BL12" i="13"/>
  <c r="BK12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I12" i="13"/>
  <c r="H12" i="13"/>
  <c r="G12" i="13"/>
  <c r="F12" i="13"/>
  <c r="E12" i="13"/>
  <c r="B78" i="1"/>
  <c r="D12" i="13"/>
  <c r="B12" i="1" l="1"/>
  <c r="B60" i="13"/>
  <c r="B61" i="13"/>
  <c r="B62" i="13"/>
  <c r="B63" i="13"/>
  <c r="B64" i="13"/>
  <c r="B75" i="13"/>
  <c r="B76" i="13"/>
  <c r="B79" i="13"/>
  <c r="B13" i="13"/>
  <c r="B14" i="13"/>
  <c r="B15" i="13"/>
  <c r="B19" i="13"/>
  <c r="B20" i="13"/>
  <c r="B21" i="13"/>
  <c r="B22" i="13"/>
  <c r="B23" i="13"/>
  <c r="B24" i="13"/>
  <c r="B25" i="13"/>
  <c r="B26" i="13"/>
  <c r="B27" i="13"/>
  <c r="B28" i="13"/>
  <c r="B30" i="13"/>
  <c r="B31" i="13"/>
  <c r="B32" i="13"/>
  <c r="B34" i="13"/>
  <c r="B35" i="13"/>
  <c r="B36" i="13"/>
  <c r="B37" i="13"/>
  <c r="B43" i="13"/>
  <c r="B44" i="13"/>
  <c r="B45" i="13"/>
  <c r="B46" i="13"/>
  <c r="B47" i="13"/>
  <c r="B48" i="13"/>
  <c r="B49" i="13"/>
  <c r="B50" i="13"/>
  <c r="B51" i="13"/>
  <c r="B52" i="13"/>
  <c r="B53" i="13"/>
  <c r="B57" i="13"/>
  <c r="B58" i="13"/>
  <c r="C12" i="13"/>
  <c r="B12" i="13" s="1"/>
  <c r="D78" i="13"/>
  <c r="B78" i="13" s="1"/>
  <c r="R83" i="4"/>
  <c r="R76" i="4"/>
  <c r="R75" i="4"/>
  <c r="R73" i="4"/>
  <c r="BO65" i="17"/>
  <c r="BN65" i="17"/>
  <c r="BM65" i="17"/>
  <c r="BL65" i="17"/>
  <c r="BK65" i="17"/>
  <c r="BJ65" i="17"/>
  <c r="BI65" i="17"/>
  <c r="BH65" i="17"/>
  <c r="BG65" i="17"/>
  <c r="BF65" i="17"/>
  <c r="BE65" i="17"/>
  <c r="BD65" i="17"/>
  <c r="BC65" i="17"/>
  <c r="BB65" i="17"/>
  <c r="BA65" i="17"/>
  <c r="AZ65" i="17"/>
  <c r="AY65" i="17"/>
  <c r="AX65" i="17"/>
  <c r="AW65" i="17"/>
  <c r="AV65" i="17"/>
  <c r="AU65" i="17"/>
  <c r="AT65" i="17"/>
  <c r="AS65" i="17"/>
  <c r="AR65" i="17"/>
  <c r="AQ65" i="17"/>
  <c r="AP65" i="17"/>
  <c r="AO65" i="17"/>
  <c r="AN65" i="17"/>
  <c r="AM65" i="17"/>
  <c r="AI65" i="17"/>
  <c r="AH65" i="17"/>
  <c r="AG65" i="17"/>
  <c r="AF65" i="17"/>
  <c r="AE65" i="17"/>
  <c r="AD65" i="17"/>
  <c r="AC65" i="17"/>
  <c r="AB65" i="17"/>
  <c r="AA65" i="17"/>
  <c r="Z65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I65" i="17"/>
  <c r="H65" i="17"/>
  <c r="G65" i="17"/>
  <c r="F65" i="17"/>
  <c r="E65" i="17"/>
  <c r="D65" i="17"/>
  <c r="C65" i="17"/>
  <c r="R60" i="4"/>
  <c r="R59" i="4"/>
  <c r="R58" i="4"/>
  <c r="R57" i="4"/>
  <c r="R56" i="4"/>
  <c r="R55" i="4"/>
  <c r="R54" i="4"/>
  <c r="BO54" i="17"/>
  <c r="BN54" i="17"/>
  <c r="BN67" i="17" s="1"/>
  <c r="BM54" i="17"/>
  <c r="BL54" i="17"/>
  <c r="BL67" i="17" s="1"/>
  <c r="BK54" i="17"/>
  <c r="BJ54" i="17"/>
  <c r="BJ67" i="17" s="1"/>
  <c r="BI54" i="17"/>
  <c r="BH54" i="17"/>
  <c r="BH67" i="17" s="1"/>
  <c r="BG54" i="17"/>
  <c r="BF54" i="17"/>
  <c r="BF67" i="17" s="1"/>
  <c r="BE54" i="17"/>
  <c r="BD54" i="17"/>
  <c r="BD67" i="17" s="1"/>
  <c r="BC54" i="17"/>
  <c r="BB54" i="17"/>
  <c r="BB67" i="17" s="1"/>
  <c r="BA54" i="17"/>
  <c r="AZ54" i="17"/>
  <c r="AY54" i="17"/>
  <c r="AX54" i="17"/>
  <c r="AX67" i="17" s="1"/>
  <c r="AW54" i="17"/>
  <c r="AV54" i="17"/>
  <c r="AV67" i="17" s="1"/>
  <c r="AU54" i="17"/>
  <c r="AT54" i="17"/>
  <c r="AT67" i="17" s="1"/>
  <c r="AS54" i="17"/>
  <c r="AR54" i="17"/>
  <c r="AR67" i="17" s="1"/>
  <c r="AQ54" i="17"/>
  <c r="AP54" i="17"/>
  <c r="AP67" i="17" s="1"/>
  <c r="AO54" i="17"/>
  <c r="AN54" i="17"/>
  <c r="AN67" i="17" s="1"/>
  <c r="AM54" i="17"/>
  <c r="AI54" i="17"/>
  <c r="AI67" i="17" s="1"/>
  <c r="AH54" i="17"/>
  <c r="AG54" i="17"/>
  <c r="AG67" i="17" s="1"/>
  <c r="AF54" i="17"/>
  <c r="AE54" i="17"/>
  <c r="AE67" i="17" s="1"/>
  <c r="AD54" i="17"/>
  <c r="AC54" i="17"/>
  <c r="AC67" i="17" s="1"/>
  <c r="AB54" i="17"/>
  <c r="AA54" i="17"/>
  <c r="AA67" i="17" s="1"/>
  <c r="Z54" i="17"/>
  <c r="X54" i="17"/>
  <c r="X67" i="17" s="1"/>
  <c r="W54" i="17"/>
  <c r="V54" i="17"/>
  <c r="V67" i="17" s="1"/>
  <c r="U54" i="17"/>
  <c r="T54" i="17"/>
  <c r="T67" i="17" s="1"/>
  <c r="S54" i="17"/>
  <c r="R54" i="17"/>
  <c r="R67" i="17" s="1"/>
  <c r="Q54" i="17"/>
  <c r="P54" i="17"/>
  <c r="O54" i="17"/>
  <c r="N54" i="17"/>
  <c r="N67" i="17" s="1"/>
  <c r="M54" i="17"/>
  <c r="L54" i="17"/>
  <c r="L67" i="17" s="1"/>
  <c r="K54" i="17"/>
  <c r="I54" i="17"/>
  <c r="I67" i="17" s="1"/>
  <c r="H54" i="17"/>
  <c r="G54" i="17"/>
  <c r="G67" i="17" s="1"/>
  <c r="F54" i="17"/>
  <c r="E54" i="17"/>
  <c r="E67" i="17" s="1"/>
  <c r="D54" i="17"/>
  <c r="C54" i="17"/>
  <c r="C67" i="17" s="1"/>
  <c r="R50" i="4"/>
  <c r="R49" i="4"/>
  <c r="R48" i="4"/>
  <c r="R47" i="4"/>
  <c r="R46" i="4"/>
  <c r="R45" i="4"/>
  <c r="R44" i="4"/>
  <c r="R43" i="4"/>
  <c r="R42" i="4"/>
  <c r="R41" i="4"/>
  <c r="R40" i="4"/>
  <c r="R34" i="4"/>
  <c r="R33" i="4"/>
  <c r="R32" i="4"/>
  <c r="R29" i="4"/>
  <c r="R28" i="4"/>
  <c r="R27" i="4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I29" i="17"/>
  <c r="AH29" i="17"/>
  <c r="AG29" i="17"/>
  <c r="AF29" i="17"/>
  <c r="AE29" i="17"/>
  <c r="AD29" i="17"/>
  <c r="AC29" i="17"/>
  <c r="AB29" i="17"/>
  <c r="AA29" i="17"/>
  <c r="Z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I29" i="17"/>
  <c r="H29" i="17"/>
  <c r="G29" i="17"/>
  <c r="F29" i="17"/>
  <c r="E29" i="17"/>
  <c r="D29" i="17"/>
  <c r="C29" i="17"/>
  <c r="R25" i="4"/>
  <c r="R24" i="4"/>
  <c r="R23" i="4"/>
  <c r="R22" i="4"/>
  <c r="R21" i="4"/>
  <c r="R20" i="4"/>
  <c r="R19" i="4"/>
  <c r="R18" i="4"/>
  <c r="R17" i="4"/>
  <c r="R16" i="4"/>
  <c r="BO16" i="17"/>
  <c r="BO74" i="17" s="1"/>
  <c r="BO80" i="17" s="1"/>
  <c r="BO83" i="17" s="1"/>
  <c r="BO85" i="17" s="1"/>
  <c r="BO87" i="17" s="1"/>
  <c r="BO33" i="17" s="1"/>
  <c r="BN16" i="17"/>
  <c r="BN74" i="17" s="1"/>
  <c r="BN80" i="17" s="1"/>
  <c r="BN83" i="17" s="1"/>
  <c r="BN85" i="17" s="1"/>
  <c r="BN87" i="17" s="1"/>
  <c r="BN33" i="17" s="1"/>
  <c r="BM16" i="17"/>
  <c r="BM74" i="17" s="1"/>
  <c r="BM80" i="17" s="1"/>
  <c r="BM83" i="17" s="1"/>
  <c r="BM85" i="17" s="1"/>
  <c r="BM87" i="17" s="1"/>
  <c r="BM33" i="17" s="1"/>
  <c r="BL16" i="17"/>
  <c r="BL74" i="17" s="1"/>
  <c r="BL80" i="17" s="1"/>
  <c r="BL83" i="17" s="1"/>
  <c r="BL85" i="17" s="1"/>
  <c r="BL87" i="17" s="1"/>
  <c r="BL33" i="17" s="1"/>
  <c r="BK16" i="17"/>
  <c r="BK74" i="17" s="1"/>
  <c r="BK80" i="17" s="1"/>
  <c r="BK83" i="17" s="1"/>
  <c r="BK85" i="17" s="1"/>
  <c r="BK87" i="17" s="1"/>
  <c r="BK33" i="17" s="1"/>
  <c r="BJ16" i="17"/>
  <c r="BJ74" i="17" s="1"/>
  <c r="BJ80" i="17" s="1"/>
  <c r="BJ83" i="17" s="1"/>
  <c r="BJ85" i="17" s="1"/>
  <c r="BJ87" i="17" s="1"/>
  <c r="BJ33" i="17" s="1"/>
  <c r="BI16" i="17"/>
  <c r="BI74" i="17" s="1"/>
  <c r="BI80" i="17" s="1"/>
  <c r="BI83" i="17" s="1"/>
  <c r="BI85" i="17" s="1"/>
  <c r="BI87" i="17" s="1"/>
  <c r="BI33" i="17" s="1"/>
  <c r="BH16" i="17"/>
  <c r="BH74" i="17" s="1"/>
  <c r="BH80" i="17" s="1"/>
  <c r="BH83" i="17" s="1"/>
  <c r="BH85" i="17" s="1"/>
  <c r="BH87" i="17" s="1"/>
  <c r="BH33" i="17" s="1"/>
  <c r="BG16" i="17"/>
  <c r="BG74" i="17" s="1"/>
  <c r="BG80" i="17" s="1"/>
  <c r="BG83" i="17" s="1"/>
  <c r="BG85" i="17" s="1"/>
  <c r="BG87" i="17" s="1"/>
  <c r="BG33" i="17" s="1"/>
  <c r="BF16" i="17"/>
  <c r="BF74" i="17" s="1"/>
  <c r="BF80" i="17" s="1"/>
  <c r="BF83" i="17" s="1"/>
  <c r="BF85" i="17" s="1"/>
  <c r="BF87" i="17" s="1"/>
  <c r="BF33" i="17" s="1"/>
  <c r="BE16" i="17"/>
  <c r="BE74" i="17" s="1"/>
  <c r="BE80" i="17" s="1"/>
  <c r="BE83" i="17" s="1"/>
  <c r="BE85" i="17" s="1"/>
  <c r="BE87" i="17" s="1"/>
  <c r="BE33" i="17" s="1"/>
  <c r="BD16" i="17"/>
  <c r="BD74" i="17" s="1"/>
  <c r="BD80" i="17" s="1"/>
  <c r="BD83" i="17" s="1"/>
  <c r="BD85" i="17" s="1"/>
  <c r="BD87" i="17" s="1"/>
  <c r="BD33" i="17" s="1"/>
  <c r="BC16" i="17"/>
  <c r="BB16" i="17"/>
  <c r="BB74" i="17" s="1"/>
  <c r="BB80" i="17" s="1"/>
  <c r="BB83" i="17" s="1"/>
  <c r="BB85" i="17" s="1"/>
  <c r="BB87" i="17" s="1"/>
  <c r="BB33" i="17" s="1"/>
  <c r="BA16" i="17"/>
  <c r="BA74" i="17" s="1"/>
  <c r="BA80" i="17" s="1"/>
  <c r="BA83" i="17" s="1"/>
  <c r="BA85" i="17" s="1"/>
  <c r="BA87" i="17" s="1"/>
  <c r="BA33" i="17" s="1"/>
  <c r="BA33" i="13" s="1"/>
  <c r="AZ16" i="17"/>
  <c r="AY16" i="17"/>
  <c r="AY74" i="17" s="1"/>
  <c r="AY80" i="17" s="1"/>
  <c r="AY83" i="17" s="1"/>
  <c r="AY85" i="17" s="1"/>
  <c r="AY87" i="17" s="1"/>
  <c r="AY33" i="17" s="1"/>
  <c r="AX16" i="17"/>
  <c r="AX74" i="17" s="1"/>
  <c r="AX80" i="17" s="1"/>
  <c r="AX83" i="17" s="1"/>
  <c r="AX85" i="17" s="1"/>
  <c r="AX87" i="17" s="1"/>
  <c r="AX33" i="17" s="1"/>
  <c r="AW16" i="17"/>
  <c r="AW74" i="17" s="1"/>
  <c r="AW80" i="17" s="1"/>
  <c r="AW83" i="17" s="1"/>
  <c r="AW85" i="17" s="1"/>
  <c r="AW87" i="17" s="1"/>
  <c r="AW33" i="17" s="1"/>
  <c r="AV16" i="17"/>
  <c r="AV74" i="17" s="1"/>
  <c r="AV80" i="17" s="1"/>
  <c r="AV83" i="17" s="1"/>
  <c r="AV85" i="17" s="1"/>
  <c r="AV87" i="17" s="1"/>
  <c r="AV33" i="17" s="1"/>
  <c r="AU16" i="17"/>
  <c r="AU74" i="17" s="1"/>
  <c r="AU80" i="17" s="1"/>
  <c r="AU83" i="17" s="1"/>
  <c r="AU85" i="17" s="1"/>
  <c r="AU87" i="17" s="1"/>
  <c r="AU33" i="17" s="1"/>
  <c r="AT16" i="17"/>
  <c r="AT74" i="17" s="1"/>
  <c r="AT80" i="17" s="1"/>
  <c r="AT83" i="17" s="1"/>
  <c r="AT85" i="17" s="1"/>
  <c r="AT87" i="17" s="1"/>
  <c r="AT33" i="17" s="1"/>
  <c r="AS16" i="17"/>
  <c r="AS74" i="17" s="1"/>
  <c r="AS80" i="17" s="1"/>
  <c r="AS83" i="17" s="1"/>
  <c r="AS85" i="17" s="1"/>
  <c r="AS87" i="17" s="1"/>
  <c r="AS33" i="17" s="1"/>
  <c r="AR16" i="17"/>
  <c r="AR74" i="17" s="1"/>
  <c r="AR80" i="17" s="1"/>
  <c r="AR83" i="17" s="1"/>
  <c r="AR85" i="17" s="1"/>
  <c r="AR87" i="17" s="1"/>
  <c r="AR33" i="17" s="1"/>
  <c r="AQ16" i="17"/>
  <c r="AQ74" i="17" s="1"/>
  <c r="AQ80" i="17" s="1"/>
  <c r="AQ83" i="17" s="1"/>
  <c r="AQ85" i="17" s="1"/>
  <c r="AQ87" i="17" s="1"/>
  <c r="AQ33" i="17" s="1"/>
  <c r="AP16" i="17"/>
  <c r="AP74" i="17" s="1"/>
  <c r="AP80" i="17" s="1"/>
  <c r="AP83" i="17" s="1"/>
  <c r="AP85" i="17" s="1"/>
  <c r="AP87" i="17" s="1"/>
  <c r="AP33" i="17" s="1"/>
  <c r="AO16" i="17"/>
  <c r="AO74" i="17" s="1"/>
  <c r="AO80" i="17" s="1"/>
  <c r="AO83" i="17" s="1"/>
  <c r="AO85" i="17" s="1"/>
  <c r="AO87" i="17" s="1"/>
  <c r="AO33" i="17" s="1"/>
  <c r="AN16" i="17"/>
  <c r="AN74" i="17" s="1"/>
  <c r="AN80" i="17" s="1"/>
  <c r="AN83" i="17" s="1"/>
  <c r="AN85" i="17" s="1"/>
  <c r="AN87" i="17" s="1"/>
  <c r="AN33" i="17" s="1"/>
  <c r="AM16" i="17"/>
  <c r="AM74" i="17" s="1"/>
  <c r="AI16" i="17"/>
  <c r="AI74" i="17" s="1"/>
  <c r="AI80" i="17" s="1"/>
  <c r="AI83" i="17" s="1"/>
  <c r="AI85" i="17" s="1"/>
  <c r="AI87" i="17" s="1"/>
  <c r="AI33" i="17" s="1"/>
  <c r="AH16" i="17"/>
  <c r="AH74" i="17" s="1"/>
  <c r="AH80" i="17" s="1"/>
  <c r="AH83" i="17" s="1"/>
  <c r="AH85" i="17" s="1"/>
  <c r="AH87" i="17" s="1"/>
  <c r="AH33" i="17" s="1"/>
  <c r="AG16" i="17"/>
  <c r="AG74" i="17" s="1"/>
  <c r="AG80" i="17" s="1"/>
  <c r="AG83" i="17" s="1"/>
  <c r="AG85" i="17" s="1"/>
  <c r="AG87" i="17" s="1"/>
  <c r="AG33" i="17" s="1"/>
  <c r="AF16" i="17"/>
  <c r="AF74" i="17" s="1"/>
  <c r="AF80" i="17" s="1"/>
  <c r="AF83" i="17" s="1"/>
  <c r="AF85" i="17" s="1"/>
  <c r="AF87" i="17" s="1"/>
  <c r="AF33" i="17" s="1"/>
  <c r="AE16" i="17"/>
  <c r="AE74" i="17" s="1"/>
  <c r="AE80" i="17" s="1"/>
  <c r="AE83" i="17" s="1"/>
  <c r="AE85" i="17" s="1"/>
  <c r="AE87" i="17" s="1"/>
  <c r="AE33" i="17" s="1"/>
  <c r="AD16" i="17"/>
  <c r="AD74" i="17" s="1"/>
  <c r="AD80" i="17" s="1"/>
  <c r="AD83" i="17" s="1"/>
  <c r="AD85" i="17" s="1"/>
  <c r="AD87" i="17" s="1"/>
  <c r="AD33" i="17" s="1"/>
  <c r="AC16" i="17"/>
  <c r="AC74" i="17" s="1"/>
  <c r="AC80" i="17" s="1"/>
  <c r="AC83" i="17" s="1"/>
  <c r="AC85" i="17" s="1"/>
  <c r="AC87" i="17" s="1"/>
  <c r="AC33" i="17" s="1"/>
  <c r="AB16" i="17"/>
  <c r="AB74" i="17" s="1"/>
  <c r="AB80" i="17" s="1"/>
  <c r="AB83" i="17" s="1"/>
  <c r="AB85" i="17" s="1"/>
  <c r="AB87" i="17" s="1"/>
  <c r="AB33" i="17" s="1"/>
  <c r="AA16" i="17"/>
  <c r="Z16" i="17"/>
  <c r="Z74" i="17" s="1"/>
  <c r="Z80" i="17" s="1"/>
  <c r="Z83" i="17" s="1"/>
  <c r="Z85" i="17" s="1"/>
  <c r="Z87" i="17" s="1"/>
  <c r="Z33" i="17" s="1"/>
  <c r="X16" i="17"/>
  <c r="X74" i="17" s="1"/>
  <c r="X80" i="17" s="1"/>
  <c r="X83" i="17" s="1"/>
  <c r="X85" i="17" s="1"/>
  <c r="X87" i="17" s="1"/>
  <c r="X33" i="17" s="1"/>
  <c r="W16" i="17"/>
  <c r="W74" i="17" s="1"/>
  <c r="W80" i="17" s="1"/>
  <c r="W83" i="17" s="1"/>
  <c r="W85" i="17" s="1"/>
  <c r="W87" i="17" s="1"/>
  <c r="W33" i="17" s="1"/>
  <c r="V16" i="17"/>
  <c r="V74" i="17" s="1"/>
  <c r="V80" i="17" s="1"/>
  <c r="V83" i="17" s="1"/>
  <c r="V85" i="17" s="1"/>
  <c r="V87" i="17" s="1"/>
  <c r="V33" i="17" s="1"/>
  <c r="U16" i="17"/>
  <c r="T16" i="17"/>
  <c r="T74" i="17" s="1"/>
  <c r="T80" i="17" s="1"/>
  <c r="T83" i="17" s="1"/>
  <c r="T85" i="17" s="1"/>
  <c r="T87" i="17" s="1"/>
  <c r="T33" i="17" s="1"/>
  <c r="S16" i="17"/>
  <c r="S74" i="17" s="1"/>
  <c r="S80" i="17" s="1"/>
  <c r="S83" i="17" s="1"/>
  <c r="S85" i="17" s="1"/>
  <c r="S87" i="17" s="1"/>
  <c r="S33" i="17" s="1"/>
  <c r="R16" i="17"/>
  <c r="R74" i="17" s="1"/>
  <c r="R80" i="17" s="1"/>
  <c r="R83" i="17" s="1"/>
  <c r="R85" i="17" s="1"/>
  <c r="R87" i="17" s="1"/>
  <c r="R33" i="17" s="1"/>
  <c r="Q16" i="17"/>
  <c r="Q74" i="17" s="1"/>
  <c r="Q80" i="17" s="1"/>
  <c r="Q83" i="17" s="1"/>
  <c r="Q85" i="17" s="1"/>
  <c r="Q87" i="17" s="1"/>
  <c r="Q33" i="17" s="1"/>
  <c r="P16" i="17"/>
  <c r="P74" i="17" s="1"/>
  <c r="P80" i="17" s="1"/>
  <c r="P83" i="17" s="1"/>
  <c r="P85" i="17" s="1"/>
  <c r="P87" i="17" s="1"/>
  <c r="P33" i="17" s="1"/>
  <c r="O16" i="17"/>
  <c r="O74" i="17" s="1"/>
  <c r="O80" i="17" s="1"/>
  <c r="O83" i="17" s="1"/>
  <c r="O85" i="17" s="1"/>
  <c r="O87" i="17" s="1"/>
  <c r="O33" i="17" s="1"/>
  <c r="N16" i="17"/>
  <c r="N74" i="17" s="1"/>
  <c r="N80" i="17" s="1"/>
  <c r="N83" i="17" s="1"/>
  <c r="N85" i="17" s="1"/>
  <c r="N87" i="17" s="1"/>
  <c r="N33" i="17" s="1"/>
  <c r="M16" i="17"/>
  <c r="L16" i="17"/>
  <c r="L74" i="17" s="1"/>
  <c r="L80" i="17" s="1"/>
  <c r="L83" i="17" s="1"/>
  <c r="L85" i="17" s="1"/>
  <c r="L87" i="17" s="1"/>
  <c r="L33" i="17" s="1"/>
  <c r="K16" i="17"/>
  <c r="K74" i="17" s="1"/>
  <c r="K80" i="17" s="1"/>
  <c r="K83" i="17" s="1"/>
  <c r="K85" i="17" s="1"/>
  <c r="K87" i="17" s="1"/>
  <c r="K33" i="17" s="1"/>
  <c r="I16" i="17"/>
  <c r="I74" i="17" s="1"/>
  <c r="I80" i="17" s="1"/>
  <c r="I83" i="17" s="1"/>
  <c r="I85" i="17" s="1"/>
  <c r="I87" i="17" s="1"/>
  <c r="I33" i="17" s="1"/>
  <c r="H16" i="17"/>
  <c r="G16" i="17"/>
  <c r="G74" i="17" s="1"/>
  <c r="G80" i="17" s="1"/>
  <c r="G83" i="17" s="1"/>
  <c r="G85" i="17" s="1"/>
  <c r="G87" i="17" s="1"/>
  <c r="G33" i="17" s="1"/>
  <c r="F16" i="17"/>
  <c r="F74" i="17" s="1"/>
  <c r="E16" i="17"/>
  <c r="E74" i="17" s="1"/>
  <c r="E80" i="17" s="1"/>
  <c r="E83" i="17" s="1"/>
  <c r="E85" i="17" s="1"/>
  <c r="E87" i="17" s="1"/>
  <c r="E33" i="17" s="1"/>
  <c r="D16" i="17"/>
  <c r="D74" i="17" s="1"/>
  <c r="D80" i="17" s="1"/>
  <c r="D83" i="17" s="1"/>
  <c r="D85" i="17" s="1"/>
  <c r="D87" i="17" s="1"/>
  <c r="D33" i="17" s="1"/>
  <c r="C16" i="17"/>
  <c r="C74" i="17" s="1"/>
  <c r="C80" i="17" s="1"/>
  <c r="R12" i="4"/>
  <c r="R11" i="4"/>
  <c r="R10" i="4"/>
  <c r="R9" i="4"/>
  <c r="BO65" i="13"/>
  <c r="BN65" i="13"/>
  <c r="BM65" i="13"/>
  <c r="BL65" i="13"/>
  <c r="BK65" i="13"/>
  <c r="BJ65" i="13"/>
  <c r="BI65" i="13"/>
  <c r="BH65" i="13"/>
  <c r="BG65" i="13"/>
  <c r="BF65" i="13"/>
  <c r="BE65" i="13"/>
  <c r="BD65" i="13"/>
  <c r="BC65" i="13"/>
  <c r="BB65" i="13"/>
  <c r="BA65" i="13"/>
  <c r="AZ65" i="13"/>
  <c r="AY65" i="13"/>
  <c r="AX65" i="13"/>
  <c r="AW65" i="13"/>
  <c r="AV65" i="13"/>
  <c r="AU65" i="13"/>
  <c r="AT65" i="13"/>
  <c r="AS65" i="13"/>
  <c r="AQ65" i="13"/>
  <c r="AP65" i="13"/>
  <c r="AO65" i="13"/>
  <c r="AN65" i="13"/>
  <c r="AM65" i="13"/>
  <c r="AI65" i="13"/>
  <c r="AH65" i="13"/>
  <c r="AG65" i="13"/>
  <c r="AF65" i="13"/>
  <c r="AE65" i="13"/>
  <c r="AD65" i="13"/>
  <c r="AC65" i="13"/>
  <c r="AB65" i="13"/>
  <c r="AA65" i="13"/>
  <c r="Z65" i="13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I65" i="13"/>
  <c r="H65" i="13"/>
  <c r="G65" i="13"/>
  <c r="F65" i="13"/>
  <c r="E65" i="13"/>
  <c r="D65" i="13"/>
  <c r="BO54" i="13"/>
  <c r="BN54" i="13"/>
  <c r="BN67" i="13" s="1"/>
  <c r="BM54" i="13"/>
  <c r="BL54" i="13"/>
  <c r="BL67" i="13" s="1"/>
  <c r="BK54" i="13"/>
  <c r="BJ54" i="13"/>
  <c r="BJ67" i="13" s="1"/>
  <c r="BI54" i="13"/>
  <c r="BH54" i="13"/>
  <c r="BG54" i="13"/>
  <c r="BF54" i="13"/>
  <c r="BE54" i="13"/>
  <c r="BD54" i="13"/>
  <c r="BD67" i="13" s="1"/>
  <c r="E69" i="16" s="1"/>
  <c r="BC54" i="13"/>
  <c r="BB54" i="13"/>
  <c r="BB67" i="13" s="1"/>
  <c r="BA54" i="13"/>
  <c r="AZ54" i="13"/>
  <c r="AZ67" i="13" s="1"/>
  <c r="E66" i="16" s="1"/>
  <c r="AY54" i="13"/>
  <c r="AX54" i="13"/>
  <c r="AW54" i="13"/>
  <c r="AV54" i="13"/>
  <c r="AV67" i="13" s="1"/>
  <c r="E60" i="16" s="1"/>
  <c r="AU54" i="13"/>
  <c r="AT54" i="13"/>
  <c r="AS54" i="13"/>
  <c r="AR54" i="13"/>
  <c r="AQ54" i="13"/>
  <c r="AP54" i="13"/>
  <c r="AO54" i="13"/>
  <c r="AN54" i="13"/>
  <c r="AM54" i="13"/>
  <c r="AI54" i="13"/>
  <c r="AH54" i="13"/>
  <c r="AG54" i="13"/>
  <c r="AF54" i="13"/>
  <c r="AE54" i="13"/>
  <c r="AD54" i="13"/>
  <c r="AC54" i="13"/>
  <c r="AB54" i="13"/>
  <c r="AA54" i="13"/>
  <c r="Z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I54" i="13"/>
  <c r="H54" i="13"/>
  <c r="G54" i="13"/>
  <c r="F54" i="13"/>
  <c r="E54" i="13"/>
  <c r="D54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I29" i="13"/>
  <c r="AH29" i="13"/>
  <c r="AG29" i="13"/>
  <c r="AF29" i="13"/>
  <c r="AE29" i="13"/>
  <c r="AD29" i="13"/>
  <c r="AC29" i="13"/>
  <c r="AB29" i="13"/>
  <c r="AA29" i="13"/>
  <c r="Z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I29" i="13"/>
  <c r="H29" i="13"/>
  <c r="G29" i="13"/>
  <c r="F29" i="13"/>
  <c r="E29" i="13"/>
  <c r="D29" i="13"/>
  <c r="BO16" i="13"/>
  <c r="BN16" i="13"/>
  <c r="BM16" i="13"/>
  <c r="BL16" i="13"/>
  <c r="BK16" i="13"/>
  <c r="BJ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I16" i="13"/>
  <c r="H16" i="13"/>
  <c r="G16" i="13"/>
  <c r="F16" i="13"/>
  <c r="E16" i="13"/>
  <c r="D16" i="13"/>
  <c r="BK65" i="1"/>
  <c r="BK54" i="1"/>
  <c r="BK29" i="1"/>
  <c r="BK16" i="1"/>
  <c r="BL65" i="1"/>
  <c r="BL54" i="1"/>
  <c r="BL29" i="1"/>
  <c r="BL16" i="1"/>
  <c r="BM65" i="1"/>
  <c r="BM54" i="1"/>
  <c r="BM29" i="1"/>
  <c r="BM16" i="1"/>
  <c r="BJ65" i="1"/>
  <c r="BJ54" i="1"/>
  <c r="BJ29" i="1"/>
  <c r="BJ16" i="1"/>
  <c r="BI65" i="1"/>
  <c r="BI54" i="1"/>
  <c r="BI29" i="1"/>
  <c r="BI16" i="1"/>
  <c r="BN65" i="1"/>
  <c r="BN54" i="1"/>
  <c r="BN29" i="1"/>
  <c r="BN16" i="1"/>
  <c r="BO65" i="1"/>
  <c r="BO54" i="1"/>
  <c r="BO29" i="1"/>
  <c r="BO16" i="1"/>
  <c r="BE65" i="1"/>
  <c r="BE54" i="1"/>
  <c r="BE29" i="1"/>
  <c r="BE16" i="1"/>
  <c r="BF65" i="1"/>
  <c r="BF54" i="1"/>
  <c r="BF29" i="1"/>
  <c r="BF16" i="1"/>
  <c r="BG65" i="1"/>
  <c r="BG54" i="1"/>
  <c r="BG29" i="1"/>
  <c r="BG16" i="1"/>
  <c r="BH65" i="1"/>
  <c r="BH54" i="1"/>
  <c r="BH29" i="1"/>
  <c r="BH16" i="1"/>
  <c r="AT65" i="1"/>
  <c r="AT54" i="1"/>
  <c r="AT29" i="1"/>
  <c r="AT16" i="1"/>
  <c r="AU65" i="1"/>
  <c r="AU54" i="1"/>
  <c r="AU29" i="1"/>
  <c r="AU16" i="1"/>
  <c r="AP65" i="1"/>
  <c r="AP54" i="1"/>
  <c r="AP29" i="1"/>
  <c r="AP16" i="1"/>
  <c r="AN65" i="1"/>
  <c r="AN54" i="1"/>
  <c r="AN29" i="1"/>
  <c r="AN16" i="1"/>
  <c r="AE65" i="1"/>
  <c r="AE54" i="1"/>
  <c r="AE29" i="1"/>
  <c r="AE16" i="1"/>
  <c r="AF65" i="1"/>
  <c r="AF54" i="1"/>
  <c r="AF29" i="1"/>
  <c r="AF16" i="1"/>
  <c r="AG65" i="1"/>
  <c r="AG54" i="1"/>
  <c r="AG29" i="1"/>
  <c r="AG16" i="1"/>
  <c r="AH65" i="1"/>
  <c r="AH54" i="1"/>
  <c r="AH29" i="1"/>
  <c r="AH16" i="1"/>
  <c r="AB65" i="1"/>
  <c r="AB54" i="1"/>
  <c r="AB29" i="1"/>
  <c r="AB16" i="1"/>
  <c r="AA65" i="1"/>
  <c r="AA54" i="1"/>
  <c r="AA29" i="1"/>
  <c r="AA16" i="1"/>
  <c r="W65" i="1"/>
  <c r="W54" i="1"/>
  <c r="W29" i="1"/>
  <c r="W16" i="1"/>
  <c r="V65" i="1"/>
  <c r="V54" i="1"/>
  <c r="V29" i="1"/>
  <c r="V16" i="1"/>
  <c r="N65" i="1"/>
  <c r="N54" i="1"/>
  <c r="N29" i="1"/>
  <c r="N16" i="1"/>
  <c r="M65" i="1"/>
  <c r="M54" i="1"/>
  <c r="M29" i="1"/>
  <c r="M16" i="1"/>
  <c r="I65" i="1"/>
  <c r="I54" i="1"/>
  <c r="I29" i="1"/>
  <c r="I16" i="1"/>
  <c r="AZ74" i="17" l="1"/>
  <c r="AZ80" i="17" s="1"/>
  <c r="AZ83" i="17" s="1"/>
  <c r="AZ85" i="17" s="1"/>
  <c r="AZ87" i="17" s="1"/>
  <c r="AZ33" i="17" s="1"/>
  <c r="AT67" i="13"/>
  <c r="E58" i="16" s="1"/>
  <c r="AA74" i="17"/>
  <c r="AA80" i="17" s="1"/>
  <c r="AA83" i="17" s="1"/>
  <c r="AA85" i="17" s="1"/>
  <c r="AA87" i="17" s="1"/>
  <c r="AA33" i="17" s="1"/>
  <c r="K67" i="17"/>
  <c r="O67" i="17"/>
  <c r="S67" i="17"/>
  <c r="W67" i="17"/>
  <c r="AB67" i="17"/>
  <c r="AF67" i="17"/>
  <c r="AM67" i="17"/>
  <c r="AQ67" i="17"/>
  <c r="AU67" i="17"/>
  <c r="AY67" i="17"/>
  <c r="D67" i="17"/>
  <c r="H67" i="17"/>
  <c r="M67" i="17"/>
  <c r="Q67" i="17"/>
  <c r="U67" i="17"/>
  <c r="Z67" i="17"/>
  <c r="AD67" i="17"/>
  <c r="AH67" i="17"/>
  <c r="AO67" i="17"/>
  <c r="AS67" i="17"/>
  <c r="AW67" i="17"/>
  <c r="BA67" i="17"/>
  <c r="BE67" i="17"/>
  <c r="E74" i="13"/>
  <c r="E80" i="13" s="1"/>
  <c r="E83" i="13" s="1"/>
  <c r="E85" i="13" s="1"/>
  <c r="E87" i="13" s="1"/>
  <c r="G74" i="13"/>
  <c r="G80" i="13" s="1"/>
  <c r="G83" i="13" s="1"/>
  <c r="G85" i="13" s="1"/>
  <c r="G87" i="13" s="1"/>
  <c r="I74" i="13"/>
  <c r="I80" i="13" s="1"/>
  <c r="I83" i="13" s="1"/>
  <c r="I85" i="13" s="1"/>
  <c r="I87" i="13" s="1"/>
  <c r="L74" i="13"/>
  <c r="L80" i="13" s="1"/>
  <c r="L83" i="13" s="1"/>
  <c r="L85" i="13" s="1"/>
  <c r="L87" i="13" s="1"/>
  <c r="N74" i="13"/>
  <c r="N80" i="13" s="1"/>
  <c r="N83" i="13" s="1"/>
  <c r="N85" i="13" s="1"/>
  <c r="N87" i="13" s="1"/>
  <c r="P74" i="13"/>
  <c r="P80" i="13" s="1"/>
  <c r="P83" i="13" s="1"/>
  <c r="P85" i="13" s="1"/>
  <c r="P87" i="13" s="1"/>
  <c r="R74" i="13"/>
  <c r="R80" i="13" s="1"/>
  <c r="R83" i="13" s="1"/>
  <c r="R85" i="13" s="1"/>
  <c r="R87" i="13" s="1"/>
  <c r="T74" i="13"/>
  <c r="T80" i="13" s="1"/>
  <c r="T83" i="13" s="1"/>
  <c r="T85" i="13" s="1"/>
  <c r="T87" i="13" s="1"/>
  <c r="V74" i="13"/>
  <c r="V80" i="13" s="1"/>
  <c r="V83" i="13" s="1"/>
  <c r="V85" i="13" s="1"/>
  <c r="V87" i="13" s="1"/>
  <c r="X74" i="13"/>
  <c r="X80" i="13" s="1"/>
  <c r="X83" i="13" s="1"/>
  <c r="X85" i="13" s="1"/>
  <c r="X87" i="13" s="1"/>
  <c r="AA74" i="13"/>
  <c r="AA80" i="13" s="1"/>
  <c r="AA83" i="13" s="1"/>
  <c r="AA85" i="13" s="1"/>
  <c r="AA87" i="13" s="1"/>
  <c r="AC74" i="13"/>
  <c r="AC80" i="13" s="1"/>
  <c r="AC83" i="13" s="1"/>
  <c r="AC85" i="13" s="1"/>
  <c r="AC87" i="13" s="1"/>
  <c r="AE74" i="13"/>
  <c r="AE80" i="13" s="1"/>
  <c r="AE83" i="13" s="1"/>
  <c r="AE85" i="13" s="1"/>
  <c r="AE87" i="13" s="1"/>
  <c r="AG74" i="13"/>
  <c r="AG80" i="13" s="1"/>
  <c r="AG83" i="13" s="1"/>
  <c r="AG85" i="13" s="1"/>
  <c r="AG87" i="13" s="1"/>
  <c r="AI74" i="13"/>
  <c r="AI80" i="13" s="1"/>
  <c r="AI83" i="13" s="1"/>
  <c r="AI85" i="13" s="1"/>
  <c r="AI87" i="13" s="1"/>
  <c r="AN74" i="13"/>
  <c r="AN80" i="13" s="1"/>
  <c r="AN83" i="13" s="1"/>
  <c r="AN85" i="13" s="1"/>
  <c r="AN87" i="13" s="1"/>
  <c r="AP74" i="13"/>
  <c r="AP80" i="13" s="1"/>
  <c r="AP83" i="13" s="1"/>
  <c r="AP85" i="13" s="1"/>
  <c r="AP87" i="13" s="1"/>
  <c r="AR74" i="13"/>
  <c r="AR80" i="13" s="1"/>
  <c r="AR83" i="13" s="1"/>
  <c r="AR85" i="13" s="1"/>
  <c r="AR87" i="13" s="1"/>
  <c r="AT74" i="13"/>
  <c r="AT80" i="13" s="1"/>
  <c r="AT83" i="13" s="1"/>
  <c r="AT85" i="13" s="1"/>
  <c r="AT87" i="13" s="1"/>
  <c r="AV74" i="13"/>
  <c r="AV80" i="13" s="1"/>
  <c r="AV83" i="13" s="1"/>
  <c r="AV85" i="13" s="1"/>
  <c r="AV87" i="13" s="1"/>
  <c r="AX74" i="13"/>
  <c r="AX80" i="13" s="1"/>
  <c r="AX83" i="13" s="1"/>
  <c r="AX85" i="13" s="1"/>
  <c r="AX87" i="13" s="1"/>
  <c r="AZ74" i="13"/>
  <c r="AZ80" i="13" s="1"/>
  <c r="AZ83" i="13" s="1"/>
  <c r="AZ85" i="13" s="1"/>
  <c r="AZ87" i="13" s="1"/>
  <c r="BB74" i="13"/>
  <c r="BB80" i="13" s="1"/>
  <c r="BB83" i="13" s="1"/>
  <c r="BB85" i="13" s="1"/>
  <c r="BB87" i="13" s="1"/>
  <c r="BD74" i="13"/>
  <c r="BD80" i="13" s="1"/>
  <c r="BD83" i="13" s="1"/>
  <c r="BD85" i="13" s="1"/>
  <c r="BD87" i="13" s="1"/>
  <c r="BF74" i="13"/>
  <c r="BF80" i="13" s="1"/>
  <c r="BF83" i="13" s="1"/>
  <c r="BF85" i="13" s="1"/>
  <c r="BF87" i="13" s="1"/>
  <c r="BH74" i="13"/>
  <c r="BH80" i="13" s="1"/>
  <c r="BH83" i="13" s="1"/>
  <c r="BH85" i="13" s="1"/>
  <c r="BH87" i="13" s="1"/>
  <c r="BJ74" i="13"/>
  <c r="BJ80" i="13" s="1"/>
  <c r="BJ83" i="13" s="1"/>
  <c r="BJ85" i="13" s="1"/>
  <c r="BJ87" i="13" s="1"/>
  <c r="BL74" i="13"/>
  <c r="BL80" i="13" s="1"/>
  <c r="BL83" i="13" s="1"/>
  <c r="BL85" i="13" s="1"/>
  <c r="BL87" i="13" s="1"/>
  <c r="BN74" i="13"/>
  <c r="BN80" i="13" s="1"/>
  <c r="BN83" i="13" s="1"/>
  <c r="BN85" i="13" s="1"/>
  <c r="BN87" i="13" s="1"/>
  <c r="BA38" i="13"/>
  <c r="E67" i="13"/>
  <c r="E13" i="16" s="1"/>
  <c r="G67" i="13"/>
  <c r="E15" i="16" s="1"/>
  <c r="I67" i="13"/>
  <c r="E17" i="16" s="1"/>
  <c r="L67" i="13"/>
  <c r="E22" i="16" s="1"/>
  <c r="N67" i="13"/>
  <c r="E24" i="16" s="1"/>
  <c r="P67" i="13"/>
  <c r="E26" i="16" s="1"/>
  <c r="R67" i="13"/>
  <c r="E28" i="16" s="1"/>
  <c r="T67" i="13"/>
  <c r="E30" i="16" s="1"/>
  <c r="V67" i="13"/>
  <c r="E32" i="16" s="1"/>
  <c r="X67" i="13"/>
  <c r="E34" i="16" s="1"/>
  <c r="AA67" i="13"/>
  <c r="E39" i="16" s="1"/>
  <c r="AC67" i="13"/>
  <c r="E41" i="16" s="1"/>
  <c r="AE67" i="13"/>
  <c r="E45" i="16" s="1"/>
  <c r="AG67" i="13"/>
  <c r="AI67" i="13"/>
  <c r="AN67" i="13"/>
  <c r="E53" i="16" s="1"/>
  <c r="BI67" i="17"/>
  <c r="BK67" i="17"/>
  <c r="BM67" i="17"/>
  <c r="B29" i="17"/>
  <c r="B65" i="17"/>
  <c r="AF74" i="1"/>
  <c r="AF80" i="1" s="1"/>
  <c r="AF83" i="1" s="1"/>
  <c r="AF85" i="1" s="1"/>
  <c r="AF87" i="1" s="1"/>
  <c r="AF33" i="1" s="1"/>
  <c r="AF33" i="13" s="1"/>
  <c r="AF67" i="1"/>
  <c r="AE67" i="1"/>
  <c r="AN74" i="1"/>
  <c r="AN80" i="1" s="1"/>
  <c r="AN83" i="1" s="1"/>
  <c r="AN85" i="1" s="1"/>
  <c r="AN87" i="1" s="1"/>
  <c r="AN33" i="1" s="1"/>
  <c r="AN67" i="1"/>
  <c r="AP74" i="1"/>
  <c r="AP80" i="1" s="1"/>
  <c r="AP83" i="1" s="1"/>
  <c r="AP85" i="1" s="1"/>
  <c r="AP87" i="1" s="1"/>
  <c r="AP33" i="1" s="1"/>
  <c r="AP33" i="13" s="1"/>
  <c r="AU74" i="1"/>
  <c r="AU80" i="1" s="1"/>
  <c r="AU83" i="1" s="1"/>
  <c r="AU85" i="1" s="1"/>
  <c r="AU87" i="1" s="1"/>
  <c r="AU33" i="1" s="1"/>
  <c r="AU33" i="13" s="1"/>
  <c r="AU38" i="13" s="1"/>
  <c r="AU40" i="13" s="1"/>
  <c r="D59" i="16" s="1"/>
  <c r="AU67" i="1"/>
  <c r="AT74" i="1"/>
  <c r="AT80" i="1" s="1"/>
  <c r="AT83" i="1" s="1"/>
  <c r="AT85" i="1" s="1"/>
  <c r="AT87" i="1" s="1"/>
  <c r="AT33" i="1" s="1"/>
  <c r="AT33" i="13" s="1"/>
  <c r="BG74" i="1"/>
  <c r="BG80" i="1" s="1"/>
  <c r="BG83" i="1" s="1"/>
  <c r="BG85" i="1" s="1"/>
  <c r="BG87" i="1" s="1"/>
  <c r="BG33" i="1" s="1"/>
  <c r="BG33" i="13" s="1"/>
  <c r="BG38" i="13" s="1"/>
  <c r="BG40" i="13" s="1"/>
  <c r="D72" i="16" s="1"/>
  <c r="BG67" i="1"/>
  <c r="BE74" i="1"/>
  <c r="BE80" i="1" s="1"/>
  <c r="BE83" i="1" s="1"/>
  <c r="BE85" i="1" s="1"/>
  <c r="BE87" i="1" s="1"/>
  <c r="BE33" i="1" s="1"/>
  <c r="BE33" i="13" s="1"/>
  <c r="BE38" i="13" s="1"/>
  <c r="BE40" i="13" s="1"/>
  <c r="D70" i="16" s="1"/>
  <c r="BE67" i="1"/>
  <c r="BO74" i="1"/>
  <c r="BO80" i="1" s="1"/>
  <c r="BO83" i="1" s="1"/>
  <c r="BO85" i="1" s="1"/>
  <c r="BO87" i="1" s="1"/>
  <c r="BO33" i="1" s="1"/>
  <c r="BO33" i="13" s="1"/>
  <c r="BO67" i="1"/>
  <c r="BN74" i="1"/>
  <c r="BN80" i="1" s="1"/>
  <c r="BN83" i="1" s="1"/>
  <c r="BN85" i="1" s="1"/>
  <c r="BN87" i="1" s="1"/>
  <c r="BN33" i="1" s="1"/>
  <c r="BN33" i="13" s="1"/>
  <c r="BN67" i="1"/>
  <c r="BI74" i="1"/>
  <c r="BI80" i="1" s="1"/>
  <c r="BI83" i="1" s="1"/>
  <c r="BI85" i="1" s="1"/>
  <c r="BI87" i="1" s="1"/>
  <c r="BI33" i="1" s="1"/>
  <c r="BI33" i="13" s="1"/>
  <c r="BI67" i="1"/>
  <c r="BJ74" i="1"/>
  <c r="BJ80" i="1" s="1"/>
  <c r="BJ83" i="1" s="1"/>
  <c r="BJ85" i="1" s="1"/>
  <c r="BJ87" i="1" s="1"/>
  <c r="BJ33" i="1" s="1"/>
  <c r="BJ33" i="13" s="1"/>
  <c r="BJ67" i="1"/>
  <c r="BM74" i="1"/>
  <c r="BM80" i="1" s="1"/>
  <c r="BM83" i="1" s="1"/>
  <c r="BM85" i="1" s="1"/>
  <c r="BM87" i="1" s="1"/>
  <c r="BM33" i="1" s="1"/>
  <c r="BM33" i="13" s="1"/>
  <c r="BM38" i="13" s="1"/>
  <c r="BM40" i="13" s="1"/>
  <c r="BM67" i="1"/>
  <c r="BL74" i="1"/>
  <c r="BL80" i="1" s="1"/>
  <c r="BL83" i="1" s="1"/>
  <c r="BL85" i="1" s="1"/>
  <c r="BL87" i="1" s="1"/>
  <c r="BL33" i="1" s="1"/>
  <c r="BL33" i="13" s="1"/>
  <c r="BL38" i="13" s="1"/>
  <c r="BL40" i="13" s="1"/>
  <c r="BL67" i="1"/>
  <c r="AT67" i="1"/>
  <c r="BC67" i="17"/>
  <c r="BG67" i="17"/>
  <c r="D74" i="13"/>
  <c r="D80" i="13" s="1"/>
  <c r="D83" i="13" s="1"/>
  <c r="D85" i="13" s="1"/>
  <c r="D87" i="13" s="1"/>
  <c r="F74" i="13"/>
  <c r="F80" i="13" s="1"/>
  <c r="F83" i="13" s="1"/>
  <c r="F85" i="13" s="1"/>
  <c r="F87" i="13" s="1"/>
  <c r="H74" i="13"/>
  <c r="H80" i="13" s="1"/>
  <c r="H83" i="13" s="1"/>
  <c r="H85" i="13" s="1"/>
  <c r="H87" i="13" s="1"/>
  <c r="K74" i="13"/>
  <c r="K80" i="13" s="1"/>
  <c r="K83" i="13" s="1"/>
  <c r="K85" i="13" s="1"/>
  <c r="K87" i="13" s="1"/>
  <c r="O74" i="13"/>
  <c r="O80" i="13" s="1"/>
  <c r="O83" i="13" s="1"/>
  <c r="O85" i="13" s="1"/>
  <c r="O87" i="13" s="1"/>
  <c r="Q74" i="13"/>
  <c r="Q80" i="13" s="1"/>
  <c r="Q83" i="13" s="1"/>
  <c r="Q85" i="13" s="1"/>
  <c r="Q87" i="13" s="1"/>
  <c r="S74" i="13"/>
  <c r="S80" i="13" s="1"/>
  <c r="S83" i="13" s="1"/>
  <c r="S85" i="13" s="1"/>
  <c r="S87" i="13" s="1"/>
  <c r="U74" i="13"/>
  <c r="U80" i="13" s="1"/>
  <c r="U83" i="13" s="1"/>
  <c r="U85" i="13" s="1"/>
  <c r="U87" i="13" s="1"/>
  <c r="W74" i="13"/>
  <c r="W80" i="13" s="1"/>
  <c r="W83" i="13" s="1"/>
  <c r="W85" i="13" s="1"/>
  <c r="W87" i="13" s="1"/>
  <c r="Z74" i="13"/>
  <c r="Z80" i="13" s="1"/>
  <c r="Z83" i="13" s="1"/>
  <c r="Z85" i="13" s="1"/>
  <c r="Z87" i="13" s="1"/>
  <c r="AB74" i="13"/>
  <c r="AB80" i="13" s="1"/>
  <c r="AB83" i="13" s="1"/>
  <c r="AB85" i="13" s="1"/>
  <c r="AB87" i="13" s="1"/>
  <c r="AD74" i="13"/>
  <c r="AD80" i="13" s="1"/>
  <c r="AD83" i="13" s="1"/>
  <c r="AD85" i="13" s="1"/>
  <c r="AD87" i="13" s="1"/>
  <c r="AF74" i="13"/>
  <c r="AF80" i="13" s="1"/>
  <c r="AF83" i="13" s="1"/>
  <c r="AF85" i="13" s="1"/>
  <c r="AF87" i="13" s="1"/>
  <c r="AH74" i="13"/>
  <c r="AH80" i="13" s="1"/>
  <c r="AH83" i="13" s="1"/>
  <c r="AH85" i="13" s="1"/>
  <c r="AH87" i="13" s="1"/>
  <c r="AM74" i="13"/>
  <c r="AO74" i="13"/>
  <c r="AO80" i="13" s="1"/>
  <c r="AO83" i="13" s="1"/>
  <c r="AO85" i="13" s="1"/>
  <c r="AO87" i="13" s="1"/>
  <c r="AQ74" i="13"/>
  <c r="AQ80" i="13" s="1"/>
  <c r="AQ83" i="13" s="1"/>
  <c r="AQ85" i="13" s="1"/>
  <c r="AQ87" i="13" s="1"/>
  <c r="AS74" i="13"/>
  <c r="AS80" i="13" s="1"/>
  <c r="AS83" i="13" s="1"/>
  <c r="AS85" i="13" s="1"/>
  <c r="AS87" i="13" s="1"/>
  <c r="AU74" i="13"/>
  <c r="AU80" i="13" s="1"/>
  <c r="AU83" i="13" s="1"/>
  <c r="AU85" i="13" s="1"/>
  <c r="AU87" i="13" s="1"/>
  <c r="AW74" i="13"/>
  <c r="AW80" i="13" s="1"/>
  <c r="AW83" i="13" s="1"/>
  <c r="AW85" i="13" s="1"/>
  <c r="AW87" i="13" s="1"/>
  <c r="AY74" i="13"/>
  <c r="AY80" i="13" s="1"/>
  <c r="AY83" i="13" s="1"/>
  <c r="AY85" i="13" s="1"/>
  <c r="AY87" i="13" s="1"/>
  <c r="BA74" i="13"/>
  <c r="BA80" i="13" s="1"/>
  <c r="BA83" i="13" s="1"/>
  <c r="BA85" i="13" s="1"/>
  <c r="BA87" i="13" s="1"/>
  <c r="BC74" i="13"/>
  <c r="BC80" i="13" s="1"/>
  <c r="BC83" i="13" s="1"/>
  <c r="BC85" i="13" s="1"/>
  <c r="BC87" i="13" s="1"/>
  <c r="BE74" i="13"/>
  <c r="BE80" i="13" s="1"/>
  <c r="BE83" i="13" s="1"/>
  <c r="BE85" i="13" s="1"/>
  <c r="BE87" i="13" s="1"/>
  <c r="BG74" i="13"/>
  <c r="BG80" i="13" s="1"/>
  <c r="BG83" i="13" s="1"/>
  <c r="BG85" i="13" s="1"/>
  <c r="BG87" i="13" s="1"/>
  <c r="BI74" i="13"/>
  <c r="BI80" i="13" s="1"/>
  <c r="BI83" i="13" s="1"/>
  <c r="BI85" i="13" s="1"/>
  <c r="BI87" i="13" s="1"/>
  <c r="BK74" i="13"/>
  <c r="BK80" i="13" s="1"/>
  <c r="BK83" i="13" s="1"/>
  <c r="BK85" i="13" s="1"/>
  <c r="BK87" i="13" s="1"/>
  <c r="BM74" i="13"/>
  <c r="BM80" i="13" s="1"/>
  <c r="BM83" i="13" s="1"/>
  <c r="BM85" i="13" s="1"/>
  <c r="BM87" i="13" s="1"/>
  <c r="BO74" i="13"/>
  <c r="BO80" i="13" s="1"/>
  <c r="BO83" i="13" s="1"/>
  <c r="BO85" i="13" s="1"/>
  <c r="BO87" i="13" s="1"/>
  <c r="F80" i="17"/>
  <c r="F83" i="17" s="1"/>
  <c r="F85" i="17" s="1"/>
  <c r="F87" i="17" s="1"/>
  <c r="F33" i="17" s="1"/>
  <c r="F38" i="17" s="1"/>
  <c r="F40" i="17" s="1"/>
  <c r="H74" i="17"/>
  <c r="H80" i="17" s="1"/>
  <c r="H83" i="17" s="1"/>
  <c r="H85" i="17" s="1"/>
  <c r="H87" i="17" s="1"/>
  <c r="H33" i="17" s="1"/>
  <c r="H38" i="17" s="1"/>
  <c r="H40" i="17" s="1"/>
  <c r="B16" i="17"/>
  <c r="AZ67" i="17"/>
  <c r="B54" i="17"/>
  <c r="BK74" i="1"/>
  <c r="BK80" i="1" s="1"/>
  <c r="BK83" i="1" s="1"/>
  <c r="BK85" i="1" s="1"/>
  <c r="BK87" i="1" s="1"/>
  <c r="BK33" i="1" s="1"/>
  <c r="BK33" i="13" s="1"/>
  <c r="BK38" i="13" s="1"/>
  <c r="BK40" i="13" s="1"/>
  <c r="BK67" i="1"/>
  <c r="E38" i="17"/>
  <c r="G38" i="17"/>
  <c r="I38" i="17"/>
  <c r="I40" i="17" s="1"/>
  <c r="L38" i="17"/>
  <c r="N38" i="17"/>
  <c r="R38" i="17"/>
  <c r="T38" i="17"/>
  <c r="V38" i="17"/>
  <c r="X38" i="17"/>
  <c r="AA38" i="17"/>
  <c r="AA40" i="17" s="1"/>
  <c r="AC38" i="17"/>
  <c r="AE38" i="17"/>
  <c r="AE40" i="17" s="1"/>
  <c r="AG38" i="17"/>
  <c r="AI38" i="17"/>
  <c r="AP38" i="17"/>
  <c r="AR38" i="17"/>
  <c r="AT38" i="17"/>
  <c r="AV38" i="17"/>
  <c r="AX38" i="17"/>
  <c r="AZ38" i="17"/>
  <c r="BB38" i="17"/>
  <c r="BD38" i="17"/>
  <c r="BF38" i="17"/>
  <c r="BH38" i="17"/>
  <c r="BJ38" i="17"/>
  <c r="BL38" i="17"/>
  <c r="BN38" i="17"/>
  <c r="BA38" i="17"/>
  <c r="AF38" i="13"/>
  <c r="BI38" i="13"/>
  <c r="BI40" i="13" s="1"/>
  <c r="BO38" i="13"/>
  <c r="BO40" i="13" s="1"/>
  <c r="AP38" i="13"/>
  <c r="AP40" i="13" s="1"/>
  <c r="D55" i="16" s="1"/>
  <c r="AT38" i="13"/>
  <c r="AT40" i="13" s="1"/>
  <c r="D58" i="16" s="1"/>
  <c r="BJ38" i="13"/>
  <c r="BN38" i="13"/>
  <c r="AN33" i="13"/>
  <c r="AN38" i="13" s="1"/>
  <c r="AN40" i="13" s="1"/>
  <c r="D53" i="16" s="1"/>
  <c r="BH74" i="1"/>
  <c r="BH80" i="1" s="1"/>
  <c r="BH83" i="1" s="1"/>
  <c r="BH85" i="1" s="1"/>
  <c r="BH87" i="1" s="1"/>
  <c r="BH33" i="1" s="1"/>
  <c r="BH33" i="13" s="1"/>
  <c r="BH38" i="13" s="1"/>
  <c r="BH40" i="13" s="1"/>
  <c r="D73" i="16" s="1"/>
  <c r="BH67" i="13"/>
  <c r="E73" i="16" s="1"/>
  <c r="BH67" i="1"/>
  <c r="BF67" i="13"/>
  <c r="E71" i="16" s="1"/>
  <c r="BC74" i="17"/>
  <c r="BC80" i="17" s="1"/>
  <c r="BC83" i="17" s="1"/>
  <c r="BC85" i="17" s="1"/>
  <c r="BC87" i="17" s="1"/>
  <c r="BC33" i="17" s="1"/>
  <c r="BC33" i="13" s="1"/>
  <c r="BC38" i="13" s="1"/>
  <c r="BC40" i="13" s="1"/>
  <c r="D68" i="16" s="1"/>
  <c r="AX67" i="13"/>
  <c r="E64" i="16" s="1"/>
  <c r="AP67" i="13"/>
  <c r="E55" i="16" s="1"/>
  <c r="AP67" i="1"/>
  <c r="AN38" i="17"/>
  <c r="AN40" i="17" s="1"/>
  <c r="U74" i="17"/>
  <c r="U80" i="17" s="1"/>
  <c r="U83" i="17" s="1"/>
  <c r="U85" i="17" s="1"/>
  <c r="U87" i="17" s="1"/>
  <c r="U33" i="17" s="1"/>
  <c r="U38" i="17" s="1"/>
  <c r="U40" i="17" s="1"/>
  <c r="P67" i="17"/>
  <c r="P38" i="17"/>
  <c r="P40" i="17" s="1"/>
  <c r="M74" i="17"/>
  <c r="M80" i="17" s="1"/>
  <c r="M83" i="17" s="1"/>
  <c r="M85" i="17" s="1"/>
  <c r="M87" i="17" s="1"/>
  <c r="M33" i="17" s="1"/>
  <c r="M38" i="17" s="1"/>
  <c r="M40" i="17" s="1"/>
  <c r="M74" i="13"/>
  <c r="M80" i="13" s="1"/>
  <c r="M83" i="13" s="1"/>
  <c r="M85" i="13" s="1"/>
  <c r="M87" i="13" s="1"/>
  <c r="F67" i="17"/>
  <c r="D67" i="13"/>
  <c r="E12" i="16" s="1"/>
  <c r="F67" i="13"/>
  <c r="E14" i="16" s="1"/>
  <c r="H67" i="13"/>
  <c r="E16" i="16" s="1"/>
  <c r="K67" i="13"/>
  <c r="E21" i="16" s="1"/>
  <c r="M67" i="13"/>
  <c r="E23" i="16" s="1"/>
  <c r="O67" i="13"/>
  <c r="E25" i="16" s="1"/>
  <c r="Q67" i="13"/>
  <c r="E27" i="16" s="1"/>
  <c r="S67" i="13"/>
  <c r="E29" i="16" s="1"/>
  <c r="U67" i="13"/>
  <c r="E31" i="16" s="1"/>
  <c r="W67" i="13"/>
  <c r="E33" i="16" s="1"/>
  <c r="Z67" i="13"/>
  <c r="E38" i="16" s="1"/>
  <c r="AB67" i="13"/>
  <c r="E40" i="16" s="1"/>
  <c r="AD67" i="13"/>
  <c r="E42" i="16" s="1"/>
  <c r="AF67" i="13"/>
  <c r="AH67" i="13"/>
  <c r="AM67" i="13"/>
  <c r="E52" i="16" s="1"/>
  <c r="AO67" i="13"/>
  <c r="E54" i="16" s="1"/>
  <c r="AQ67" i="13"/>
  <c r="E56" i="16" s="1"/>
  <c r="AS67" i="13"/>
  <c r="AU67" i="13"/>
  <c r="E59" i="16" s="1"/>
  <c r="AW67" i="13"/>
  <c r="E63" i="16" s="1"/>
  <c r="AY67" i="13"/>
  <c r="E65" i="16" s="1"/>
  <c r="BA67" i="13"/>
  <c r="E67" i="16" s="1"/>
  <c r="BC67" i="13"/>
  <c r="E68" i="16" s="1"/>
  <c r="BE67" i="13"/>
  <c r="E70" i="16" s="1"/>
  <c r="BG67" i="13"/>
  <c r="E72" i="16" s="1"/>
  <c r="BI67" i="13"/>
  <c r="BK67" i="13"/>
  <c r="BM67" i="13"/>
  <c r="BO67" i="13"/>
  <c r="BJ40" i="13"/>
  <c r="BN40" i="13"/>
  <c r="AF40" i="13"/>
  <c r="BA40" i="13"/>
  <c r="D38" i="17"/>
  <c r="D40" i="17" s="1"/>
  <c r="K38" i="17"/>
  <c r="K40" i="17" s="1"/>
  <c r="O38" i="17"/>
  <c r="O40" i="17" s="1"/>
  <c r="Q38" i="17"/>
  <c r="Q40" i="17" s="1"/>
  <c r="S38" i="17"/>
  <c r="W38" i="17"/>
  <c r="W40" i="17" s="1"/>
  <c r="Z38" i="17"/>
  <c r="AB38" i="17"/>
  <c r="AB40" i="17" s="1"/>
  <c r="AD38" i="17"/>
  <c r="AD40" i="17" s="1"/>
  <c r="AF38" i="17"/>
  <c r="AF40" i="17" s="1"/>
  <c r="AH38" i="17"/>
  <c r="AH40" i="17" s="1"/>
  <c r="AO38" i="17"/>
  <c r="AO40" i="17" s="1"/>
  <c r="AQ38" i="17"/>
  <c r="AQ40" i="17" s="1"/>
  <c r="AS38" i="17"/>
  <c r="AS40" i="17" s="1"/>
  <c r="AU38" i="17"/>
  <c r="AU40" i="17" s="1"/>
  <c r="AW38" i="17"/>
  <c r="AY38" i="17"/>
  <c r="BE38" i="17"/>
  <c r="BE40" i="17" s="1"/>
  <c r="BG38" i="17"/>
  <c r="BG40" i="17" s="1"/>
  <c r="BI38" i="17"/>
  <c r="BI40" i="17" s="1"/>
  <c r="BK38" i="17"/>
  <c r="BM38" i="17"/>
  <c r="BM40" i="17" s="1"/>
  <c r="BO38" i="17"/>
  <c r="S40" i="17"/>
  <c r="Z40" i="17"/>
  <c r="AW40" i="17"/>
  <c r="AY40" i="17"/>
  <c r="BA40" i="17"/>
  <c r="BK40" i="17"/>
  <c r="BO40" i="17"/>
  <c r="BO67" i="17"/>
  <c r="C83" i="17"/>
  <c r="E40" i="17"/>
  <c r="G40" i="17"/>
  <c r="L40" i="17"/>
  <c r="N40" i="17"/>
  <c r="R40" i="17"/>
  <c r="T40" i="17"/>
  <c r="V40" i="17"/>
  <c r="X40" i="17"/>
  <c r="AC40" i="17"/>
  <c r="AG40" i="17"/>
  <c r="AI40" i="17"/>
  <c r="AP40" i="17"/>
  <c r="AR40" i="17"/>
  <c r="AT40" i="17"/>
  <c r="AV40" i="17"/>
  <c r="AX40" i="17"/>
  <c r="AZ40" i="17"/>
  <c r="BB40" i="17"/>
  <c r="BD40" i="17"/>
  <c r="BF40" i="17"/>
  <c r="BH40" i="17"/>
  <c r="BJ40" i="17"/>
  <c r="BL40" i="17"/>
  <c r="BN40" i="17"/>
  <c r="AP38" i="1"/>
  <c r="AP40" i="1" s="1"/>
  <c r="AU38" i="1"/>
  <c r="AT38" i="1"/>
  <c r="AT40" i="1" s="1"/>
  <c r="BE38" i="1"/>
  <c r="BE40" i="1" s="1"/>
  <c r="BO38" i="1"/>
  <c r="BO40" i="1" s="1"/>
  <c r="BN38" i="1"/>
  <c r="BN40" i="1" s="1"/>
  <c r="BI38" i="1"/>
  <c r="BI40" i="1" s="1"/>
  <c r="BJ38" i="1"/>
  <c r="BJ40" i="1" s="1"/>
  <c r="BM38" i="1"/>
  <c r="BM40" i="1" s="1"/>
  <c r="BL38" i="1"/>
  <c r="BL40" i="1" s="1"/>
  <c r="BK38" i="1"/>
  <c r="BK40" i="1" s="1"/>
  <c r="BF74" i="1"/>
  <c r="BF80" i="1" s="1"/>
  <c r="BF83" i="1" s="1"/>
  <c r="BF85" i="1" s="1"/>
  <c r="BF87" i="1" s="1"/>
  <c r="BF33" i="1" s="1"/>
  <c r="BF67" i="1"/>
  <c r="AU40" i="1"/>
  <c r="AF38" i="1"/>
  <c r="AF40" i="1" s="1"/>
  <c r="AN38" i="1"/>
  <c r="AN40" i="1" s="1"/>
  <c r="AE74" i="1"/>
  <c r="AE80" i="1" s="1"/>
  <c r="AE83" i="1" s="1"/>
  <c r="AE85" i="1" s="1"/>
  <c r="AE87" i="1" s="1"/>
  <c r="AE33" i="1" s="1"/>
  <c r="I74" i="1"/>
  <c r="I80" i="1" s="1"/>
  <c r="I83" i="1" s="1"/>
  <c r="I85" i="1" s="1"/>
  <c r="I87" i="1" s="1"/>
  <c r="I33" i="1" s="1"/>
  <c r="I33" i="13" s="1"/>
  <c r="I38" i="13" s="1"/>
  <c r="I40" i="13" s="1"/>
  <c r="D17" i="16" s="1"/>
  <c r="I67" i="1"/>
  <c r="V74" i="1"/>
  <c r="V80" i="1" s="1"/>
  <c r="V83" i="1" s="1"/>
  <c r="V85" i="1" s="1"/>
  <c r="V87" i="1" s="1"/>
  <c r="V33" i="1" s="1"/>
  <c r="V33" i="13" s="1"/>
  <c r="V38" i="13" s="1"/>
  <c r="V40" i="13" s="1"/>
  <c r="D32" i="16" s="1"/>
  <c r="V67" i="1"/>
  <c r="W74" i="1"/>
  <c r="W80" i="1" s="1"/>
  <c r="W83" i="1" s="1"/>
  <c r="W85" i="1" s="1"/>
  <c r="W87" i="1" s="1"/>
  <c r="W33" i="1" s="1"/>
  <c r="W33" i="13" s="1"/>
  <c r="W38" i="13" s="1"/>
  <c r="W40" i="13" s="1"/>
  <c r="D33" i="16" s="1"/>
  <c r="W67" i="1"/>
  <c r="AA74" i="1"/>
  <c r="AA80" i="1" s="1"/>
  <c r="AA83" i="1" s="1"/>
  <c r="AA85" i="1" s="1"/>
  <c r="AA87" i="1" s="1"/>
  <c r="AA33" i="1" s="1"/>
  <c r="AA67" i="1"/>
  <c r="I38" i="1"/>
  <c r="I40" i="1" s="1"/>
  <c r="AB74" i="1"/>
  <c r="AB80" i="1" s="1"/>
  <c r="AB83" i="1" s="1"/>
  <c r="AB85" i="1" s="1"/>
  <c r="AB87" i="1" s="1"/>
  <c r="AB33" i="1" s="1"/>
  <c r="AB38" i="1" s="1"/>
  <c r="AB40" i="1" s="1"/>
  <c r="AB67" i="1"/>
  <c r="AH74" i="1"/>
  <c r="AH80" i="1" s="1"/>
  <c r="AH83" i="1" s="1"/>
  <c r="AH85" i="1" s="1"/>
  <c r="AH87" i="1" s="1"/>
  <c r="AH33" i="1" s="1"/>
  <c r="AH67" i="1"/>
  <c r="AG74" i="1"/>
  <c r="AG80" i="1" s="1"/>
  <c r="AG83" i="1" s="1"/>
  <c r="AG85" i="1" s="1"/>
  <c r="AG87" i="1" s="1"/>
  <c r="AG33" i="1" s="1"/>
  <c r="AG33" i="13" s="1"/>
  <c r="AG38" i="13" s="1"/>
  <c r="AG40" i="13" s="1"/>
  <c r="AG67" i="1"/>
  <c r="M74" i="1"/>
  <c r="M80" i="1" s="1"/>
  <c r="M83" i="1" s="1"/>
  <c r="M85" i="1" s="1"/>
  <c r="M87" i="1" s="1"/>
  <c r="M33" i="1" s="1"/>
  <c r="M38" i="1" s="1"/>
  <c r="M40" i="1" s="1"/>
  <c r="M67" i="1"/>
  <c r="N74" i="1"/>
  <c r="N80" i="1" s="1"/>
  <c r="N83" i="1" s="1"/>
  <c r="N85" i="1" s="1"/>
  <c r="N87" i="1" s="1"/>
  <c r="N33" i="1" s="1"/>
  <c r="N67" i="1"/>
  <c r="E65" i="1"/>
  <c r="E54" i="1"/>
  <c r="E29" i="1"/>
  <c r="E16" i="1"/>
  <c r="AA33" i="13" l="1"/>
  <c r="AA38" i="13" s="1"/>
  <c r="AA40" i="13" s="1"/>
  <c r="D39" i="16" s="1"/>
  <c r="AG38" i="1"/>
  <c r="AG40" i="1" s="1"/>
  <c r="BG38" i="1"/>
  <c r="BG40" i="1" s="1"/>
  <c r="BH38" i="1"/>
  <c r="BH40" i="1" s="1"/>
  <c r="E36" i="16"/>
  <c r="B67" i="17"/>
  <c r="B74" i="17"/>
  <c r="AA38" i="1"/>
  <c r="AA40" i="1" s="1"/>
  <c r="V38" i="1"/>
  <c r="V40" i="1" s="1"/>
  <c r="BC38" i="17"/>
  <c r="BC40" i="17" s="1"/>
  <c r="AH38" i="1"/>
  <c r="AH40" i="1" s="1"/>
  <c r="AH33" i="13"/>
  <c r="AH38" i="13" s="1"/>
  <c r="AH40" i="13" s="1"/>
  <c r="E46" i="16"/>
  <c r="E50" i="16" s="1"/>
  <c r="M33" i="13"/>
  <c r="M38" i="13" s="1"/>
  <c r="M40" i="13" s="1"/>
  <c r="D23" i="16" s="1"/>
  <c r="AE38" i="1"/>
  <c r="AE40" i="1" s="1"/>
  <c r="AE33" i="13"/>
  <c r="AE38" i="13" s="1"/>
  <c r="AE40" i="13" s="1"/>
  <c r="D45" i="16" s="1"/>
  <c r="AB33" i="13"/>
  <c r="AB38" i="13" s="1"/>
  <c r="AB40" i="13" s="1"/>
  <c r="D40" i="16" s="1"/>
  <c r="E74" i="16"/>
  <c r="E76" i="16" s="1"/>
  <c r="D74" i="16"/>
  <c r="BF38" i="1"/>
  <c r="BF40" i="1" s="1"/>
  <c r="BF33" i="13"/>
  <c r="BF38" i="13" s="1"/>
  <c r="BF40" i="13" s="1"/>
  <c r="D71" i="16" s="1"/>
  <c r="W38" i="1"/>
  <c r="W40" i="1" s="1"/>
  <c r="N38" i="1"/>
  <c r="N40" i="1" s="1"/>
  <c r="N33" i="13"/>
  <c r="N38" i="13" s="1"/>
  <c r="N40" i="13" s="1"/>
  <c r="D24" i="16" s="1"/>
  <c r="C85" i="17"/>
  <c r="E74" i="1"/>
  <c r="E80" i="1" s="1"/>
  <c r="E83" i="1" s="1"/>
  <c r="E85" i="1" s="1"/>
  <c r="E87" i="1" s="1"/>
  <c r="E33" i="1" s="1"/>
  <c r="E67" i="1"/>
  <c r="AV65" i="1"/>
  <c r="AV54" i="1"/>
  <c r="AV29" i="1"/>
  <c r="AV16" i="1"/>
  <c r="E38" i="1" l="1"/>
  <c r="E40" i="1" s="1"/>
  <c r="E33" i="13"/>
  <c r="E38" i="13" s="1"/>
  <c r="E40" i="13" s="1"/>
  <c r="D13" i="16" s="1"/>
  <c r="C87" i="17"/>
  <c r="AV67" i="1"/>
  <c r="AV74" i="1"/>
  <c r="AV80" i="1" s="1"/>
  <c r="AV83" i="1" s="1"/>
  <c r="AV85" i="1" s="1"/>
  <c r="AV87" i="1" s="1"/>
  <c r="AV33" i="1" s="1"/>
  <c r="AV38" i="1" l="1"/>
  <c r="AV40" i="1" s="1"/>
  <c r="AV33" i="13"/>
  <c r="AV38" i="13" s="1"/>
  <c r="AV40" i="13" s="1"/>
  <c r="D60" i="16" s="1"/>
  <c r="C33" i="17"/>
  <c r="H28" i="10"/>
  <c r="C38" i="17" l="1"/>
  <c r="C40" i="17" l="1"/>
  <c r="Q82" i="15" l="1"/>
  <c r="Q79" i="15"/>
  <c r="Q73" i="15"/>
  <c r="Q65" i="15"/>
  <c r="O63" i="15"/>
  <c r="Q63" i="15" s="1"/>
  <c r="Q55" i="15"/>
  <c r="Q54" i="15"/>
  <c r="Q41" i="15"/>
  <c r="Q40" i="15"/>
  <c r="Q38" i="15"/>
  <c r="Q17" i="15"/>
  <c r="Q16" i="15"/>
  <c r="C73" i="15"/>
  <c r="E14" i="12" l="1"/>
  <c r="F19" i="15" s="1"/>
  <c r="I21" i="12"/>
  <c r="J26" i="15" s="1"/>
  <c r="I20" i="12"/>
  <c r="J25" i="15" s="1"/>
  <c r="I19" i="12"/>
  <c r="J24" i="15" s="1"/>
  <c r="I18" i="12"/>
  <c r="J23" i="15" s="1"/>
  <c r="I17" i="12"/>
  <c r="J22" i="15" s="1"/>
  <c r="I16" i="12"/>
  <c r="J21" i="15" s="1"/>
  <c r="I15" i="12"/>
  <c r="J20" i="15" s="1"/>
  <c r="I14" i="12"/>
  <c r="J19" i="15" s="1"/>
  <c r="I13" i="12"/>
  <c r="J18" i="15" s="1"/>
  <c r="I9" i="12"/>
  <c r="J14" i="15" s="1"/>
  <c r="I8" i="12"/>
  <c r="J13" i="15" s="1"/>
  <c r="I7" i="12"/>
  <c r="J12" i="15" s="1"/>
  <c r="I6" i="12"/>
  <c r="J11" i="15" s="1"/>
  <c r="E21" i="12"/>
  <c r="F26" i="15" s="1"/>
  <c r="E8" i="12"/>
  <c r="F13" i="15" s="1"/>
  <c r="E7" i="12"/>
  <c r="F12" i="15" s="1"/>
  <c r="E6" i="12"/>
  <c r="F11" i="15" s="1"/>
  <c r="F65" i="1" l="1"/>
  <c r="F54" i="1"/>
  <c r="F29" i="1"/>
  <c r="F16" i="1"/>
  <c r="F67" i="1" l="1"/>
  <c r="F74" i="1"/>
  <c r="F80" i="1" s="1"/>
  <c r="F83" i="1" s="1"/>
  <c r="F85" i="1" s="1"/>
  <c r="F87" i="1" s="1"/>
  <c r="F33" i="1" s="1"/>
  <c r="F33" i="13" s="1"/>
  <c r="F38" i="13" s="1"/>
  <c r="F40" i="13" s="1"/>
  <c r="D14" i="16" s="1"/>
  <c r="F38" i="1" l="1"/>
  <c r="F40" i="1" s="1"/>
  <c r="I22" i="12" l="1"/>
  <c r="J27" i="15" s="1"/>
  <c r="E9" i="12" l="1"/>
  <c r="F14" i="15" s="1"/>
  <c r="E15" i="12" l="1"/>
  <c r="E13" i="12"/>
  <c r="F18" i="15" s="1"/>
  <c r="E16" i="12"/>
  <c r="F21" i="15" s="1"/>
  <c r="F20" i="15" l="1"/>
  <c r="E20" i="12"/>
  <c r="E18" i="12"/>
  <c r="E17" i="12"/>
  <c r="F22" i="15" s="1"/>
  <c r="E19" i="12"/>
  <c r="E22" i="12"/>
  <c r="F27" i="15" l="1"/>
  <c r="F25" i="15"/>
  <c r="F24" i="15"/>
  <c r="F23" i="15"/>
  <c r="Z65" i="1"/>
  <c r="Z54" i="1"/>
  <c r="Z29" i="1"/>
  <c r="R65" i="1" l="1"/>
  <c r="S65" i="1"/>
  <c r="T65" i="1"/>
  <c r="U65" i="1"/>
  <c r="X65" i="1"/>
  <c r="X16" i="1"/>
  <c r="X29" i="1"/>
  <c r="R54" i="1"/>
  <c r="S54" i="1"/>
  <c r="T54" i="1"/>
  <c r="U54" i="1"/>
  <c r="X54" i="1"/>
  <c r="R29" i="1"/>
  <c r="S29" i="1"/>
  <c r="T29" i="1"/>
  <c r="U29" i="1"/>
  <c r="R16" i="1"/>
  <c r="S16" i="1"/>
  <c r="T16" i="1"/>
  <c r="U16" i="1"/>
  <c r="R74" i="1" l="1"/>
  <c r="R80" i="1" s="1"/>
  <c r="R83" i="1" s="1"/>
  <c r="R85" i="1" s="1"/>
  <c r="R87" i="1" s="1"/>
  <c r="R33" i="1" s="1"/>
  <c r="R33" i="13" s="1"/>
  <c r="R38" i="13" s="1"/>
  <c r="R40" i="13" s="1"/>
  <c r="D28" i="16" s="1"/>
  <c r="T74" i="1"/>
  <c r="T80" i="1" s="1"/>
  <c r="T83" i="1" s="1"/>
  <c r="T85" i="1" s="1"/>
  <c r="T87" i="1" s="1"/>
  <c r="T33" i="1" s="1"/>
  <c r="T33" i="13" s="1"/>
  <c r="T38" i="13" s="1"/>
  <c r="T40" i="13" s="1"/>
  <c r="D30" i="16" s="1"/>
  <c r="U67" i="1"/>
  <c r="S67" i="1"/>
  <c r="X67" i="1"/>
  <c r="T67" i="1"/>
  <c r="R67" i="1"/>
  <c r="X74" i="1"/>
  <c r="X80" i="1" s="1"/>
  <c r="X83" i="1" s="1"/>
  <c r="X85" i="1" s="1"/>
  <c r="X87" i="1" s="1"/>
  <c r="X33" i="1" s="1"/>
  <c r="S74" i="1"/>
  <c r="S80" i="1" s="1"/>
  <c r="S83" i="1" s="1"/>
  <c r="S85" i="1" s="1"/>
  <c r="S87" i="1" s="1"/>
  <c r="S33" i="1" s="1"/>
  <c r="S33" i="13" s="1"/>
  <c r="S38" i="13" s="1"/>
  <c r="S40" i="13" s="1"/>
  <c r="D29" i="16" s="1"/>
  <c r="U74" i="1"/>
  <c r="U80" i="1" s="1"/>
  <c r="U83" i="1" s="1"/>
  <c r="U85" i="1" s="1"/>
  <c r="U87" i="1" s="1"/>
  <c r="U33" i="1" s="1"/>
  <c r="U33" i="13" s="1"/>
  <c r="U38" i="13" s="1"/>
  <c r="U40" i="13" s="1"/>
  <c r="D31" i="16" s="1"/>
  <c r="T38" i="1" l="1"/>
  <c r="T40" i="1" s="1"/>
  <c r="X33" i="13"/>
  <c r="X38" i="13" s="1"/>
  <c r="X40" i="13" s="1"/>
  <c r="D34" i="16" s="1"/>
  <c r="R38" i="1"/>
  <c r="R40" i="1" s="1"/>
  <c r="U38" i="1"/>
  <c r="U40" i="1" s="1"/>
  <c r="X38" i="1"/>
  <c r="X40" i="1" s="1"/>
  <c r="S38" i="1"/>
  <c r="S40" i="1" s="1"/>
  <c r="C16" i="13" l="1"/>
  <c r="B16" i="13" s="1"/>
  <c r="C65" i="13"/>
  <c r="C54" i="13"/>
  <c r="B54" i="13" s="1"/>
  <c r="C29" i="13"/>
  <c r="B29" i="13" s="1"/>
  <c r="C67" i="13" l="1"/>
  <c r="C74" i="13"/>
  <c r="B74" i="13" s="1"/>
  <c r="E11" i="16" l="1"/>
  <c r="E19" i="16" s="1"/>
  <c r="E43" i="16"/>
  <c r="C80" i="13"/>
  <c r="C83" i="13" l="1"/>
  <c r="C85" i="13" l="1"/>
  <c r="I68" i="12"/>
  <c r="J73" i="15" s="1"/>
  <c r="H68" i="12"/>
  <c r="I73" i="15" s="1"/>
  <c r="G68" i="12"/>
  <c r="H73" i="15" s="1"/>
  <c r="F68" i="12"/>
  <c r="G73" i="15" s="1"/>
  <c r="I75" i="12"/>
  <c r="J80" i="15" s="1"/>
  <c r="H75" i="12"/>
  <c r="I80" i="15" s="1"/>
  <c r="G75" i="12"/>
  <c r="H80" i="15" s="1"/>
  <c r="F75" i="12"/>
  <c r="G80" i="15" s="1"/>
  <c r="E75" i="12"/>
  <c r="F80" i="15" s="1"/>
  <c r="D75" i="12"/>
  <c r="E80" i="15" s="1"/>
  <c r="M80" i="15" s="1"/>
  <c r="O80" i="15" s="1"/>
  <c r="Q80" i="15" s="1"/>
  <c r="I28" i="12"/>
  <c r="J33" i="15" s="1"/>
  <c r="H28" i="12"/>
  <c r="I33" i="15" s="1"/>
  <c r="G28" i="12"/>
  <c r="H33" i="15" s="1"/>
  <c r="F28" i="12"/>
  <c r="G33" i="15" s="1"/>
  <c r="E28" i="12"/>
  <c r="I70" i="12"/>
  <c r="J75" i="15" s="1"/>
  <c r="I52" i="12"/>
  <c r="J57" i="15" s="1"/>
  <c r="I47" i="12"/>
  <c r="J52" i="15" s="1"/>
  <c r="I41" i="12"/>
  <c r="J46" i="15" s="1"/>
  <c r="I38" i="12"/>
  <c r="I26" i="12"/>
  <c r="J31" i="15" s="1"/>
  <c r="H22" i="12"/>
  <c r="I27" i="15" s="1"/>
  <c r="H21" i="12"/>
  <c r="I26" i="15" s="1"/>
  <c r="H20" i="12"/>
  <c r="I25" i="15" s="1"/>
  <c r="H19" i="12"/>
  <c r="I24" i="15" s="1"/>
  <c r="H18" i="12"/>
  <c r="I23" i="15" s="1"/>
  <c r="H17" i="12"/>
  <c r="I22" i="15" s="1"/>
  <c r="H16" i="12"/>
  <c r="I21" i="15" s="1"/>
  <c r="H15" i="12"/>
  <c r="I20" i="15" s="1"/>
  <c r="H14" i="12"/>
  <c r="I19" i="15" s="1"/>
  <c r="H13" i="12"/>
  <c r="I18" i="15" s="1"/>
  <c r="H9" i="12"/>
  <c r="I14" i="15" s="1"/>
  <c r="H8" i="12"/>
  <c r="I13" i="15" s="1"/>
  <c r="H7" i="12"/>
  <c r="I12" i="15" s="1"/>
  <c r="H6" i="12"/>
  <c r="I11" i="15" s="1"/>
  <c r="E69" i="12"/>
  <c r="F74" i="15" s="1"/>
  <c r="E54" i="12"/>
  <c r="F59" i="15" s="1"/>
  <c r="E46" i="12"/>
  <c r="F51" i="15" s="1"/>
  <c r="I75" i="11"/>
  <c r="I28" i="11" s="1"/>
  <c r="H75" i="11"/>
  <c r="H28" i="11" s="1"/>
  <c r="G75" i="11"/>
  <c r="G28" i="11" s="1"/>
  <c r="F75" i="11"/>
  <c r="F28" i="11" s="1"/>
  <c r="E75" i="11"/>
  <c r="E28" i="11" s="1"/>
  <c r="D75" i="11"/>
  <c r="D28" i="11" s="1"/>
  <c r="C28" i="11" s="1"/>
  <c r="F59" i="11"/>
  <c r="H48" i="11"/>
  <c r="E10" i="11"/>
  <c r="I79" i="12"/>
  <c r="I54" i="12"/>
  <c r="J59" i="15" s="1"/>
  <c r="I46" i="12"/>
  <c r="J51" i="15" s="1"/>
  <c r="I40" i="12"/>
  <c r="J45" i="15" s="1"/>
  <c r="I30" i="12"/>
  <c r="J35" i="15" s="1"/>
  <c r="H72" i="12"/>
  <c r="I77" i="15" s="1"/>
  <c r="H56" i="12"/>
  <c r="I61" i="15" s="1"/>
  <c r="H54" i="12"/>
  <c r="I59" i="15" s="1"/>
  <c r="H51" i="12"/>
  <c r="I56" i="15" s="1"/>
  <c r="H46" i="12"/>
  <c r="I51" i="15" s="1"/>
  <c r="H44" i="12"/>
  <c r="I49" i="15" s="1"/>
  <c r="H42" i="12"/>
  <c r="I47" i="15" s="1"/>
  <c r="H40" i="12"/>
  <c r="I45" i="15" s="1"/>
  <c r="H38" i="12"/>
  <c r="I43" i="15" s="1"/>
  <c r="H31" i="12"/>
  <c r="I36" i="15" s="1"/>
  <c r="H24" i="12"/>
  <c r="I29" i="15" s="1"/>
  <c r="G22" i="12"/>
  <c r="H27" i="15" s="1"/>
  <c r="G21" i="12"/>
  <c r="H26" i="15" s="1"/>
  <c r="G20" i="12"/>
  <c r="H25" i="15" s="1"/>
  <c r="G19" i="12"/>
  <c r="H24" i="15" s="1"/>
  <c r="G18" i="12"/>
  <c r="H23" i="15" s="1"/>
  <c r="G17" i="12"/>
  <c r="H22" i="15" s="1"/>
  <c r="G16" i="12"/>
  <c r="H21" i="15" s="1"/>
  <c r="G15" i="12"/>
  <c r="H20" i="15" s="1"/>
  <c r="G14" i="12"/>
  <c r="H19" i="15" s="1"/>
  <c r="G13" i="12"/>
  <c r="H18" i="15" s="1"/>
  <c r="G9" i="12"/>
  <c r="H14" i="15" s="1"/>
  <c r="G8" i="12"/>
  <c r="H13" i="15" s="1"/>
  <c r="G7" i="12"/>
  <c r="H12" i="15" s="1"/>
  <c r="G6" i="12"/>
  <c r="H11" i="15" s="1"/>
  <c r="F56" i="12"/>
  <c r="G61" i="15" s="1"/>
  <c r="F55" i="12"/>
  <c r="G60" i="15" s="1"/>
  <c r="F52" i="12"/>
  <c r="G57" i="15" s="1"/>
  <c r="F31" i="12"/>
  <c r="G36" i="15" s="1"/>
  <c r="F30" i="12"/>
  <c r="G35" i="15" s="1"/>
  <c r="F25" i="12"/>
  <c r="G30" i="15" s="1"/>
  <c r="F22" i="12"/>
  <c r="G27" i="15" s="1"/>
  <c r="F21" i="12"/>
  <c r="G26" i="15" s="1"/>
  <c r="F20" i="12"/>
  <c r="G25" i="15" s="1"/>
  <c r="F19" i="12"/>
  <c r="G24" i="15" s="1"/>
  <c r="F18" i="12"/>
  <c r="G23" i="15" s="1"/>
  <c r="F15" i="12"/>
  <c r="G20" i="15" s="1"/>
  <c r="F14" i="12"/>
  <c r="G19" i="15" s="1"/>
  <c r="F7" i="12"/>
  <c r="G12" i="15" s="1"/>
  <c r="F6" i="12"/>
  <c r="G11" i="15" s="1"/>
  <c r="E56" i="12"/>
  <c r="F61" i="15" s="1"/>
  <c r="E51" i="12"/>
  <c r="F56" i="15" s="1"/>
  <c r="E44" i="12"/>
  <c r="F49" i="15" s="1"/>
  <c r="E40" i="12"/>
  <c r="F45" i="15" s="1"/>
  <c r="E38" i="12"/>
  <c r="F43" i="15" s="1"/>
  <c r="E37" i="12"/>
  <c r="F42" i="15" s="1"/>
  <c r="E31" i="12"/>
  <c r="F36" i="15" s="1"/>
  <c r="E30" i="12"/>
  <c r="F35" i="15" s="1"/>
  <c r="E26" i="12"/>
  <c r="F31" i="15" s="1"/>
  <c r="E25" i="12"/>
  <c r="F30" i="15" s="1"/>
  <c r="E24" i="12"/>
  <c r="D75" i="10"/>
  <c r="D52" i="12"/>
  <c r="E57" i="15" s="1"/>
  <c r="D51" i="12"/>
  <c r="E56" i="15" s="1"/>
  <c r="D47" i="12"/>
  <c r="D46" i="12"/>
  <c r="D45" i="12"/>
  <c r="E50" i="15" s="1"/>
  <c r="D44" i="12"/>
  <c r="E49" i="15" s="1"/>
  <c r="D43" i="12"/>
  <c r="E48" i="15" s="1"/>
  <c r="D42" i="12"/>
  <c r="E47" i="15" s="1"/>
  <c r="D41" i="12"/>
  <c r="D40" i="12"/>
  <c r="D39" i="12"/>
  <c r="E44" i="15" s="1"/>
  <c r="D38" i="12"/>
  <c r="E43" i="15" s="1"/>
  <c r="D37" i="12"/>
  <c r="E42" i="15" s="1"/>
  <c r="D31" i="12"/>
  <c r="D30" i="12"/>
  <c r="D22" i="12"/>
  <c r="D21" i="12"/>
  <c r="D20" i="12"/>
  <c r="D19" i="12"/>
  <c r="D18" i="12"/>
  <c r="D16" i="12"/>
  <c r="E21" i="15" s="1"/>
  <c r="D15" i="12"/>
  <c r="D14" i="12"/>
  <c r="D13" i="12"/>
  <c r="E18" i="15" s="1"/>
  <c r="D8" i="12"/>
  <c r="E13" i="15" s="1"/>
  <c r="D7" i="12"/>
  <c r="I75" i="10"/>
  <c r="H75" i="10"/>
  <c r="G75" i="10"/>
  <c r="F75" i="10"/>
  <c r="E75" i="10"/>
  <c r="H48" i="10"/>
  <c r="I28" i="10"/>
  <c r="G28" i="10"/>
  <c r="F28" i="10"/>
  <c r="E28" i="10"/>
  <c r="I56" i="12"/>
  <c r="I57" i="12"/>
  <c r="J62" i="15" s="1"/>
  <c r="I72" i="12"/>
  <c r="J77" i="15" s="1"/>
  <c r="I45" i="12"/>
  <c r="I51" i="12"/>
  <c r="J56" i="15" s="1"/>
  <c r="I43" i="12"/>
  <c r="I37" i="12"/>
  <c r="F72" i="12"/>
  <c r="G77" i="15" s="1"/>
  <c r="F71" i="12"/>
  <c r="G76" i="15" s="1"/>
  <c r="F51" i="12"/>
  <c r="F29" i="12"/>
  <c r="G34" i="15" s="1"/>
  <c r="F26" i="12"/>
  <c r="F9" i="12"/>
  <c r="G14" i="15" s="1"/>
  <c r="F57" i="12"/>
  <c r="G62" i="15" s="1"/>
  <c r="D17" i="12"/>
  <c r="E22" i="15" s="1"/>
  <c r="D9" i="12"/>
  <c r="D53" i="12"/>
  <c r="D6" i="12"/>
  <c r="F8" i="12"/>
  <c r="F17" i="12"/>
  <c r="F16" i="12"/>
  <c r="F13" i="12"/>
  <c r="C28" i="10" l="1"/>
  <c r="E12" i="15"/>
  <c r="C7" i="12"/>
  <c r="E23" i="15"/>
  <c r="C18" i="12"/>
  <c r="E19" i="15"/>
  <c r="C14" i="12"/>
  <c r="E24" i="15"/>
  <c r="C19" i="12"/>
  <c r="E26" i="15"/>
  <c r="C21" i="12"/>
  <c r="E35" i="15"/>
  <c r="E46" i="15"/>
  <c r="E52" i="15"/>
  <c r="E20" i="15"/>
  <c r="C15" i="12"/>
  <c r="E25" i="15"/>
  <c r="C20" i="12"/>
  <c r="E27" i="15"/>
  <c r="C22" i="12"/>
  <c r="E45" i="15"/>
  <c r="E51" i="15"/>
  <c r="E11" i="15"/>
  <c r="C6" i="12"/>
  <c r="E14" i="15"/>
  <c r="C9" i="12"/>
  <c r="G56" i="15"/>
  <c r="J48" i="15"/>
  <c r="J50" i="15"/>
  <c r="E58" i="15"/>
  <c r="J61" i="15"/>
  <c r="F29" i="15"/>
  <c r="G31" i="15"/>
  <c r="E36" i="15"/>
  <c r="J43" i="15"/>
  <c r="G22" i="15"/>
  <c r="C17" i="12"/>
  <c r="G21" i="15"/>
  <c r="M21" i="15" s="1"/>
  <c r="C16" i="12"/>
  <c r="G13" i="15"/>
  <c r="M13" i="15" s="1"/>
  <c r="C8" i="12"/>
  <c r="J42" i="15"/>
  <c r="G18" i="15"/>
  <c r="C13" i="12"/>
  <c r="M33" i="15"/>
  <c r="F33" i="15"/>
  <c r="F23" i="11"/>
  <c r="F15" i="15"/>
  <c r="J28" i="15"/>
  <c r="F48" i="11"/>
  <c r="H10" i="11"/>
  <c r="H23" i="11"/>
  <c r="F24" i="12"/>
  <c r="G29" i="15" s="1"/>
  <c r="H69" i="12"/>
  <c r="I55" i="12"/>
  <c r="D24" i="12"/>
  <c r="E29" i="15" s="1"/>
  <c r="D26" i="12"/>
  <c r="E31" i="15" s="1"/>
  <c r="D54" i="12"/>
  <c r="E59" i="15" s="1"/>
  <c r="D56" i="12"/>
  <c r="E61" i="15" s="1"/>
  <c r="D69" i="12"/>
  <c r="E74" i="15" s="1"/>
  <c r="D79" i="12"/>
  <c r="E42" i="12"/>
  <c r="F47" i="15" s="1"/>
  <c r="F39" i="12"/>
  <c r="G44" i="15" s="1"/>
  <c r="F41" i="12"/>
  <c r="G46" i="15" s="1"/>
  <c r="F43" i="12"/>
  <c r="G48" i="15" s="1"/>
  <c r="F45" i="12"/>
  <c r="G50" i="15" s="1"/>
  <c r="F47" i="12"/>
  <c r="G52" i="15" s="1"/>
  <c r="F69" i="12"/>
  <c r="G74" i="15" s="1"/>
  <c r="F79" i="12"/>
  <c r="G25" i="12"/>
  <c r="H30" i="15" s="1"/>
  <c r="G29" i="12"/>
  <c r="H34" i="15" s="1"/>
  <c r="G31" i="12"/>
  <c r="H36" i="15" s="1"/>
  <c r="G38" i="12"/>
  <c r="H43" i="15" s="1"/>
  <c r="G40" i="12"/>
  <c r="H45" i="15" s="1"/>
  <c r="G42" i="12"/>
  <c r="H47" i="15" s="1"/>
  <c r="G44" i="12"/>
  <c r="H49" i="15" s="1"/>
  <c r="G46" i="12"/>
  <c r="H51" i="15" s="1"/>
  <c r="G52" i="12"/>
  <c r="G54" i="12"/>
  <c r="H59" i="15" s="1"/>
  <c r="G56" i="12"/>
  <c r="H61" i="15" s="1"/>
  <c r="G69" i="12"/>
  <c r="H74" i="15" s="1"/>
  <c r="G71" i="12"/>
  <c r="H76" i="15" s="1"/>
  <c r="G79" i="12"/>
  <c r="H25" i="12"/>
  <c r="I30" i="15" s="1"/>
  <c r="H30" i="12"/>
  <c r="I35" i="15" s="1"/>
  <c r="H37" i="12"/>
  <c r="I42" i="15" s="1"/>
  <c r="H39" i="12"/>
  <c r="I44" i="15" s="1"/>
  <c r="H41" i="12"/>
  <c r="I46" i="15" s="1"/>
  <c r="H43" i="12"/>
  <c r="I48" i="15" s="1"/>
  <c r="H45" i="12"/>
  <c r="I50" i="15" s="1"/>
  <c r="H47" i="12"/>
  <c r="I52" i="15" s="1"/>
  <c r="H52" i="12"/>
  <c r="I57" i="15" s="1"/>
  <c r="E10" i="12"/>
  <c r="G10" i="11"/>
  <c r="G23" i="11"/>
  <c r="G48" i="11"/>
  <c r="H59" i="11"/>
  <c r="H61" i="11" s="1"/>
  <c r="I23" i="11"/>
  <c r="F61" i="11"/>
  <c r="D29" i="12"/>
  <c r="F10" i="11"/>
  <c r="F53" i="12"/>
  <c r="G58" i="15" s="1"/>
  <c r="I10" i="11"/>
  <c r="I44" i="12"/>
  <c r="I42" i="12"/>
  <c r="I24" i="12"/>
  <c r="J29" i="15" s="1"/>
  <c r="H23" i="10"/>
  <c r="D48" i="10"/>
  <c r="D25" i="12"/>
  <c r="E30" i="15" s="1"/>
  <c r="D55" i="12"/>
  <c r="E60" i="15" s="1"/>
  <c r="D57" i="12"/>
  <c r="D70" i="12"/>
  <c r="E75" i="15" s="1"/>
  <c r="E41" i="12"/>
  <c r="F46" i="15" s="1"/>
  <c r="E43" i="12"/>
  <c r="F48" i="15" s="1"/>
  <c r="E45" i="12"/>
  <c r="F50" i="15" s="1"/>
  <c r="E47" i="12"/>
  <c r="F52" i="15" s="1"/>
  <c r="E52" i="12"/>
  <c r="F57" i="15" s="1"/>
  <c r="E55" i="12"/>
  <c r="F60" i="15" s="1"/>
  <c r="E57" i="12"/>
  <c r="F62" i="15" s="1"/>
  <c r="E70" i="12"/>
  <c r="F75" i="15" s="1"/>
  <c r="F38" i="12"/>
  <c r="G43" i="15" s="1"/>
  <c r="F40" i="12"/>
  <c r="G45" i="15" s="1"/>
  <c r="F42" i="12"/>
  <c r="G47" i="15" s="1"/>
  <c r="F44" i="12"/>
  <c r="G49" i="15" s="1"/>
  <c r="F46" i="12"/>
  <c r="G51" i="15" s="1"/>
  <c r="F70" i="12"/>
  <c r="G75" i="15" s="1"/>
  <c r="G24" i="12"/>
  <c r="H29" i="15" s="1"/>
  <c r="G26" i="12"/>
  <c r="H31" i="15" s="1"/>
  <c r="G30" i="12"/>
  <c r="H35" i="15" s="1"/>
  <c r="G37" i="12"/>
  <c r="H42" i="15" s="1"/>
  <c r="G39" i="12"/>
  <c r="H44" i="15" s="1"/>
  <c r="G41" i="12"/>
  <c r="H46" i="15" s="1"/>
  <c r="G43" i="12"/>
  <c r="H48" i="15" s="1"/>
  <c r="G45" i="12"/>
  <c r="H50" i="15" s="1"/>
  <c r="G47" i="12"/>
  <c r="H52" i="15" s="1"/>
  <c r="G53" i="12"/>
  <c r="H58" i="15" s="1"/>
  <c r="G55" i="12"/>
  <c r="H60" i="15" s="1"/>
  <c r="G57" i="12"/>
  <c r="H62" i="15" s="1"/>
  <c r="G70" i="12"/>
  <c r="H75" i="15" s="1"/>
  <c r="G72" i="12"/>
  <c r="H77" i="15" s="1"/>
  <c r="H55" i="12"/>
  <c r="I60" i="15" s="1"/>
  <c r="H57" i="12"/>
  <c r="I62" i="15" s="1"/>
  <c r="I69" i="12"/>
  <c r="J74" i="15" s="1"/>
  <c r="D23" i="11"/>
  <c r="D48" i="11"/>
  <c r="C87" i="13"/>
  <c r="I48" i="11"/>
  <c r="I71" i="12"/>
  <c r="J76" i="15" s="1"/>
  <c r="I59" i="11"/>
  <c r="E59" i="11"/>
  <c r="G59" i="11"/>
  <c r="G61" i="11" s="1"/>
  <c r="D10" i="11"/>
  <c r="E23" i="11"/>
  <c r="E67" i="11" s="1"/>
  <c r="E48" i="11"/>
  <c r="E53" i="12"/>
  <c r="F58" i="15" s="1"/>
  <c r="G51" i="12"/>
  <c r="H56" i="15" s="1"/>
  <c r="I25" i="12"/>
  <c r="E39" i="12"/>
  <c r="F44" i="15" s="1"/>
  <c r="H79" i="12"/>
  <c r="E29" i="12"/>
  <c r="F34" i="15" s="1"/>
  <c r="E72" i="12"/>
  <c r="F77" i="15" s="1"/>
  <c r="E71" i="12"/>
  <c r="F76" i="15" s="1"/>
  <c r="H29" i="12"/>
  <c r="I34" i="15" s="1"/>
  <c r="D71" i="12"/>
  <c r="M22" i="15"/>
  <c r="F37" i="12"/>
  <c r="G42" i="15" s="1"/>
  <c r="F48" i="10"/>
  <c r="I31" i="12"/>
  <c r="J36" i="15" s="1"/>
  <c r="F23" i="10"/>
  <c r="D72" i="12"/>
  <c r="F54" i="12"/>
  <c r="I23" i="12"/>
  <c r="D48" i="12"/>
  <c r="D23" i="10"/>
  <c r="G67" i="11"/>
  <c r="G73" i="11" s="1"/>
  <c r="G76" i="11" s="1"/>
  <c r="D59" i="11"/>
  <c r="F10" i="10"/>
  <c r="H10" i="10"/>
  <c r="D59" i="10"/>
  <c r="D61" i="10" s="1"/>
  <c r="F59" i="10"/>
  <c r="E10" i="10"/>
  <c r="G10" i="10"/>
  <c r="I10" i="10"/>
  <c r="E23" i="10"/>
  <c r="G23" i="10"/>
  <c r="I23" i="10"/>
  <c r="E48" i="10"/>
  <c r="G48" i="10"/>
  <c r="I48" i="10"/>
  <c r="E59" i="10"/>
  <c r="G59" i="10"/>
  <c r="I59" i="10"/>
  <c r="D10" i="10"/>
  <c r="E53" i="15" l="1"/>
  <c r="C56" i="12"/>
  <c r="C46" i="12"/>
  <c r="C40" i="12"/>
  <c r="C47" i="12"/>
  <c r="C41" i="12"/>
  <c r="C30" i="12"/>
  <c r="C38" i="12"/>
  <c r="C45" i="12"/>
  <c r="C43" i="12"/>
  <c r="G59" i="15"/>
  <c r="C54" i="12"/>
  <c r="J30" i="15"/>
  <c r="C25" i="12"/>
  <c r="E62" i="15"/>
  <c r="C57" i="12"/>
  <c r="J47" i="15"/>
  <c r="M47" i="15" s="1"/>
  <c r="C42" i="12"/>
  <c r="J60" i="15"/>
  <c r="M60" i="15" s="1"/>
  <c r="C55" i="12"/>
  <c r="C37" i="12"/>
  <c r="C31" i="12"/>
  <c r="C24" i="12"/>
  <c r="C51" i="12"/>
  <c r="E77" i="15"/>
  <c r="M77" i="15" s="1"/>
  <c r="C72" i="12"/>
  <c r="E76" i="15"/>
  <c r="J49" i="15"/>
  <c r="M49" i="15" s="1"/>
  <c r="C44" i="12"/>
  <c r="E34" i="15"/>
  <c r="H57" i="15"/>
  <c r="H64" i="15" s="1"/>
  <c r="C52" i="12"/>
  <c r="I74" i="15"/>
  <c r="M74" i="15" s="1"/>
  <c r="C69" i="12"/>
  <c r="F67" i="11"/>
  <c r="F59" i="12"/>
  <c r="D61" i="11"/>
  <c r="H67" i="10"/>
  <c r="G28" i="15"/>
  <c r="M36" i="15"/>
  <c r="M12" i="15"/>
  <c r="M35" i="15"/>
  <c r="M45" i="15"/>
  <c r="M20" i="15"/>
  <c r="M19" i="15"/>
  <c r="M50" i="15"/>
  <c r="M46" i="15"/>
  <c r="M52" i="15"/>
  <c r="M48" i="15"/>
  <c r="I28" i="15"/>
  <c r="I15" i="15"/>
  <c r="H28" i="15"/>
  <c r="M51" i="15"/>
  <c r="M43" i="15"/>
  <c r="M57" i="15"/>
  <c r="H53" i="15"/>
  <c r="H15" i="15"/>
  <c r="I53" i="15"/>
  <c r="M61" i="15"/>
  <c r="M26" i="15"/>
  <c r="G64" i="15"/>
  <c r="F10" i="12"/>
  <c r="G15" i="15"/>
  <c r="M23" i="15"/>
  <c r="M25" i="15"/>
  <c r="E48" i="12"/>
  <c r="F53" i="15"/>
  <c r="M24" i="15"/>
  <c r="M27" i="15"/>
  <c r="M42" i="15"/>
  <c r="M56" i="15"/>
  <c r="M62" i="15"/>
  <c r="M29" i="15"/>
  <c r="J15" i="15"/>
  <c r="M30" i="15"/>
  <c r="E64" i="15"/>
  <c r="E66" i="15" s="1"/>
  <c r="E28" i="15"/>
  <c r="E15" i="15"/>
  <c r="M11" i="15"/>
  <c r="C59" i="11"/>
  <c r="H67" i="11"/>
  <c r="H10" i="12"/>
  <c r="D59" i="12"/>
  <c r="D61" i="12" s="1"/>
  <c r="H23" i="12"/>
  <c r="G59" i="12"/>
  <c r="E73" i="11"/>
  <c r="E76" i="11" s="1"/>
  <c r="E78" i="11" s="1"/>
  <c r="E80" i="11" s="1"/>
  <c r="H48" i="12"/>
  <c r="F48" i="12"/>
  <c r="F61" i="12" s="1"/>
  <c r="I67" i="11"/>
  <c r="I73" i="11" s="1"/>
  <c r="I76" i="11" s="1"/>
  <c r="I78" i="11" s="1"/>
  <c r="I10" i="12"/>
  <c r="I67" i="12" s="1"/>
  <c r="J72" i="15" s="1"/>
  <c r="I29" i="12"/>
  <c r="J34" i="15" s="1"/>
  <c r="G48" i="12"/>
  <c r="G23" i="12"/>
  <c r="G61" i="10"/>
  <c r="E59" i="12"/>
  <c r="G10" i="12"/>
  <c r="D67" i="11"/>
  <c r="D73" i="11" s="1"/>
  <c r="F61" i="10"/>
  <c r="D10" i="12"/>
  <c r="I39" i="12"/>
  <c r="C23" i="11"/>
  <c r="F67" i="10"/>
  <c r="F23" i="12"/>
  <c r="D67" i="10"/>
  <c r="D73" i="10" s="1"/>
  <c r="D76" i="10" s="1"/>
  <c r="D78" i="10" s="1"/>
  <c r="E61" i="11"/>
  <c r="I61" i="10"/>
  <c r="E23" i="12"/>
  <c r="E67" i="12" s="1"/>
  <c r="F72" i="15" s="1"/>
  <c r="H26" i="12"/>
  <c r="C26" i="12" s="1"/>
  <c r="I53" i="12"/>
  <c r="J58" i="15" s="1"/>
  <c r="I61" i="11"/>
  <c r="C10" i="11"/>
  <c r="I67" i="10"/>
  <c r="I73" i="10" s="1"/>
  <c r="I76" i="10" s="1"/>
  <c r="I78" i="10" s="1"/>
  <c r="E61" i="10"/>
  <c r="G67" i="10"/>
  <c r="G73" i="10" s="1"/>
  <c r="G76" i="10" s="1"/>
  <c r="D23" i="12"/>
  <c r="C10" i="10"/>
  <c r="E67" i="10"/>
  <c r="E73" i="10" s="1"/>
  <c r="E76" i="10" s="1"/>
  <c r="E78" i="10" s="1"/>
  <c r="C23" i="10"/>
  <c r="J44" i="15" l="1"/>
  <c r="C39" i="12"/>
  <c r="C29" i="12"/>
  <c r="F73" i="10"/>
  <c r="C67" i="10"/>
  <c r="F73" i="11"/>
  <c r="C67" i="11"/>
  <c r="E61" i="12"/>
  <c r="F67" i="12"/>
  <c r="F73" i="12" s="1"/>
  <c r="I31" i="15"/>
  <c r="M31" i="15" s="1"/>
  <c r="H66" i="15"/>
  <c r="F28" i="15"/>
  <c r="M14" i="15"/>
  <c r="G67" i="12"/>
  <c r="H72" i="15" s="1"/>
  <c r="G61" i="12"/>
  <c r="M18" i="15"/>
  <c r="M59" i="15"/>
  <c r="F64" i="15"/>
  <c r="F66" i="15" s="1"/>
  <c r="G53" i="15"/>
  <c r="G66" i="15" s="1"/>
  <c r="E80" i="10"/>
  <c r="E27" i="10" s="1"/>
  <c r="E32" i="10" s="1"/>
  <c r="E34" i="10" s="1"/>
  <c r="I80" i="10"/>
  <c r="I27" i="10" s="1"/>
  <c r="I32" i="10" s="1"/>
  <c r="I34" i="10" s="1"/>
  <c r="E73" i="12"/>
  <c r="F78" i="15" s="1"/>
  <c r="D80" i="10"/>
  <c r="D27" i="10" s="1"/>
  <c r="D32" i="10" s="1"/>
  <c r="D34" i="10" s="1"/>
  <c r="I59" i="12"/>
  <c r="M34" i="15"/>
  <c r="I80" i="11"/>
  <c r="I27" i="11" s="1"/>
  <c r="I32" i="11" s="1"/>
  <c r="I34" i="11" s="1"/>
  <c r="I73" i="12"/>
  <c r="J78" i="15" s="1"/>
  <c r="C10" i="12"/>
  <c r="D67" i="12"/>
  <c r="E72" i="15" s="1"/>
  <c r="I48" i="12"/>
  <c r="H67" i="12"/>
  <c r="I72" i="15" s="1"/>
  <c r="D76" i="11"/>
  <c r="G78" i="15" l="1"/>
  <c r="F76" i="11"/>
  <c r="F76" i="10"/>
  <c r="G72" i="15"/>
  <c r="M72" i="15" s="1"/>
  <c r="C67" i="12"/>
  <c r="M28" i="15"/>
  <c r="I61" i="12"/>
  <c r="M15" i="15"/>
  <c r="G73" i="12"/>
  <c r="H78" i="15" s="1"/>
  <c r="E76" i="12"/>
  <c r="F81" i="15" s="1"/>
  <c r="F76" i="12"/>
  <c r="M44" i="15"/>
  <c r="J53" i="15"/>
  <c r="J64" i="15"/>
  <c r="I76" i="12"/>
  <c r="J81" i="15" s="1"/>
  <c r="D73" i="12"/>
  <c r="C23" i="12"/>
  <c r="D78" i="11"/>
  <c r="D80" i="11" s="1"/>
  <c r="F78" i="10" l="1"/>
  <c r="F78" i="11"/>
  <c r="G81" i="15"/>
  <c r="D76" i="12"/>
  <c r="E81" i="15" s="1"/>
  <c r="E78" i="15"/>
  <c r="G76" i="12"/>
  <c r="H81" i="15" s="1"/>
  <c r="F78" i="12"/>
  <c r="E78" i="12"/>
  <c r="I78" i="12"/>
  <c r="M53" i="15"/>
  <c r="J66" i="15"/>
  <c r="F80" i="11" l="1"/>
  <c r="F80" i="10"/>
  <c r="D78" i="12"/>
  <c r="D80" i="12" s="1"/>
  <c r="E83" i="15" s="1"/>
  <c r="F80" i="12"/>
  <c r="I80" i="12"/>
  <c r="J83" i="15" s="1"/>
  <c r="D27" i="11"/>
  <c r="D32" i="11" s="1"/>
  <c r="D34" i="11" s="1"/>
  <c r="G83" i="15" l="1"/>
  <c r="F27" i="10"/>
  <c r="F32" i="10" s="1"/>
  <c r="F34" i="10" s="1"/>
  <c r="F27" i="11"/>
  <c r="F32" i="11" s="1"/>
  <c r="F34" i="11" s="1"/>
  <c r="F27" i="12"/>
  <c r="G32" i="15" s="1"/>
  <c r="I27" i="12"/>
  <c r="D27" i="12"/>
  <c r="E32" i="15" s="1"/>
  <c r="J32" i="15" l="1"/>
  <c r="J37" i="15" s="1"/>
  <c r="J39" i="15" s="1"/>
  <c r="I32" i="12"/>
  <c r="I34" i="12" s="1"/>
  <c r="F32" i="12"/>
  <c r="F34" i="12" s="1"/>
  <c r="G37" i="15"/>
  <c r="G39" i="15" s="1"/>
  <c r="D32" i="12"/>
  <c r="D34" i="12" s="1"/>
  <c r="V82" i="5"/>
  <c r="V78" i="5"/>
  <c r="V75" i="5"/>
  <c r="V74" i="5"/>
  <c r="V73" i="5"/>
  <c r="V72" i="5"/>
  <c r="V71" i="5"/>
  <c r="V61" i="5"/>
  <c r="V60" i="5"/>
  <c r="V59" i="5"/>
  <c r="V58" i="5"/>
  <c r="V57" i="5"/>
  <c r="V56" i="5"/>
  <c r="V55" i="5"/>
  <c r="V54" i="5"/>
  <c r="V50" i="5"/>
  <c r="V49" i="5"/>
  <c r="V48" i="5"/>
  <c r="V47" i="5"/>
  <c r="V46" i="5"/>
  <c r="V45" i="5"/>
  <c r="V44" i="5"/>
  <c r="V43" i="5"/>
  <c r="V42" i="5"/>
  <c r="V41" i="5"/>
  <c r="V40" i="5"/>
  <c r="V34" i="5"/>
  <c r="V33" i="5"/>
  <c r="V32" i="5"/>
  <c r="V28" i="5"/>
  <c r="V27" i="5"/>
  <c r="V25" i="5"/>
  <c r="V24" i="5"/>
  <c r="V23" i="5"/>
  <c r="V21" i="5"/>
  <c r="V20" i="5"/>
  <c r="V19" i="5"/>
  <c r="V18" i="5"/>
  <c r="V17" i="5"/>
  <c r="V16" i="5"/>
  <c r="V12" i="5"/>
  <c r="V11" i="5"/>
  <c r="V10" i="5"/>
  <c r="X78" i="5"/>
  <c r="X75" i="5"/>
  <c r="X74" i="5"/>
  <c r="X73" i="5"/>
  <c r="X72" i="5"/>
  <c r="X71" i="5"/>
  <c r="X61" i="5"/>
  <c r="X60" i="5"/>
  <c r="X59" i="5"/>
  <c r="X58" i="5"/>
  <c r="X57" i="5"/>
  <c r="X56" i="5"/>
  <c r="X55" i="5"/>
  <c r="X54" i="5"/>
  <c r="X50" i="5"/>
  <c r="X49" i="5"/>
  <c r="X48" i="5"/>
  <c r="X47" i="5"/>
  <c r="X46" i="5"/>
  <c r="X45" i="5"/>
  <c r="X44" i="5"/>
  <c r="X43" i="5"/>
  <c r="X42" i="5"/>
  <c r="X41" i="5"/>
  <c r="X40" i="5"/>
  <c r="X34" i="5"/>
  <c r="X33" i="5"/>
  <c r="X32" i="5"/>
  <c r="X28" i="5"/>
  <c r="X27" i="5"/>
  <c r="X25" i="5"/>
  <c r="X24" i="5"/>
  <c r="X23" i="5"/>
  <c r="X21" i="5"/>
  <c r="X20" i="5"/>
  <c r="X19" i="5"/>
  <c r="X18" i="5"/>
  <c r="X17" i="5"/>
  <c r="X16" i="5"/>
  <c r="X12" i="5"/>
  <c r="X11" i="5"/>
  <c r="X10" i="5"/>
  <c r="R78" i="5"/>
  <c r="R71" i="5"/>
  <c r="T71" i="5" s="1"/>
  <c r="R61" i="5"/>
  <c r="T61" i="5" s="1"/>
  <c r="N78" i="5"/>
  <c r="N71" i="5"/>
  <c r="P71" i="5" s="1"/>
  <c r="N61" i="5"/>
  <c r="P61" i="5" s="1"/>
  <c r="J78" i="5"/>
  <c r="J61" i="5"/>
  <c r="L61" i="5" s="1"/>
  <c r="F78" i="5"/>
  <c r="F71" i="5"/>
  <c r="F61" i="5"/>
  <c r="H61" i="5" s="1"/>
  <c r="H71" i="5"/>
  <c r="B78" i="5"/>
  <c r="B61" i="5"/>
  <c r="E37" i="15" l="1"/>
  <c r="E39" i="15" s="1"/>
  <c r="D61" i="5"/>
  <c r="X31" i="4"/>
  <c r="V62" i="4"/>
  <c r="V62" i="5" s="1"/>
  <c r="X62" i="5" s="1"/>
  <c r="V51" i="4"/>
  <c r="X61" i="4"/>
  <c r="V31" i="4"/>
  <c r="V31" i="5" s="1"/>
  <c r="N83" i="4"/>
  <c r="N82" i="5" l="1"/>
  <c r="V64" i="4"/>
  <c r="V64" i="5" s="1"/>
  <c r="X64" i="5" s="1"/>
  <c r="V51" i="5"/>
  <c r="X51" i="5" s="1"/>
  <c r="F82" i="5"/>
  <c r="T31" i="4" l="1"/>
  <c r="R31" i="5" s="1"/>
  <c r="R31" i="4"/>
  <c r="N31" i="5" s="1"/>
  <c r="P31" i="4"/>
  <c r="J31" i="5" s="1"/>
  <c r="N31" i="4"/>
  <c r="B71" i="5"/>
  <c r="F31" i="5" l="1"/>
  <c r="P72" i="4"/>
  <c r="J71" i="5" s="1"/>
  <c r="L71" i="5" s="1"/>
  <c r="D71" i="5"/>
  <c r="N32" i="4" l="1"/>
  <c r="F32" i="5" l="1"/>
  <c r="N72" i="5" l="1"/>
  <c r="N59" i="5" l="1"/>
  <c r="N58" i="5"/>
  <c r="N57" i="5"/>
  <c r="N55" i="5"/>
  <c r="N50" i="5"/>
  <c r="N49" i="5"/>
  <c r="N47" i="5"/>
  <c r="N46" i="5"/>
  <c r="N45" i="5"/>
  <c r="N44" i="5"/>
  <c r="N43" i="5"/>
  <c r="N41" i="5"/>
  <c r="N33" i="5"/>
  <c r="N24" i="5"/>
  <c r="N17" i="5"/>
  <c r="N10" i="5"/>
  <c r="N74" i="5"/>
  <c r="N27" i="5"/>
  <c r="N32" i="5" l="1"/>
  <c r="N76" i="4"/>
  <c r="N75" i="4"/>
  <c r="N73" i="4"/>
  <c r="N16" i="5"/>
  <c r="N21" i="5"/>
  <c r="N25" i="5"/>
  <c r="N42" i="5"/>
  <c r="N75" i="5"/>
  <c r="N29" i="5"/>
  <c r="N40" i="5"/>
  <c r="N56" i="5"/>
  <c r="N34" i="5"/>
  <c r="N54" i="5"/>
  <c r="N9" i="5"/>
  <c r="N18" i="5"/>
  <c r="N20" i="5"/>
  <c r="N23" i="5"/>
  <c r="N22" i="5"/>
  <c r="N11" i="5"/>
  <c r="N28" i="5"/>
  <c r="N60" i="5"/>
  <c r="N12" i="5"/>
  <c r="F72" i="5" l="1"/>
  <c r="F75" i="5"/>
  <c r="F74" i="5"/>
  <c r="R62" i="4"/>
  <c r="N62" i="5" s="1"/>
  <c r="R13" i="4"/>
  <c r="N13" i="5" s="1"/>
  <c r="BA54" i="1"/>
  <c r="BA29" i="1"/>
  <c r="BA16" i="1"/>
  <c r="AS54" i="1"/>
  <c r="AS29" i="1"/>
  <c r="AS16" i="1"/>
  <c r="R26" i="4" l="1"/>
  <c r="N26" i="5" s="1"/>
  <c r="N19" i="5"/>
  <c r="BA74" i="1"/>
  <c r="AS74" i="1"/>
  <c r="AS80" i="1" s="1"/>
  <c r="AS65" i="1"/>
  <c r="AS67" i="1" s="1"/>
  <c r="AC65" i="1"/>
  <c r="AC54" i="1"/>
  <c r="AC29" i="1"/>
  <c r="AC16" i="1"/>
  <c r="Z16" i="1"/>
  <c r="Z74" i="1" s="1"/>
  <c r="Z80" i="1" s="1"/>
  <c r="Z83" i="1" s="1"/>
  <c r="Z85" i="1" s="1"/>
  <c r="Z87" i="1" s="1"/>
  <c r="Z33" i="1" s="1"/>
  <c r="AD65" i="1"/>
  <c r="AD54" i="1"/>
  <c r="AD29" i="1"/>
  <c r="AD16" i="1"/>
  <c r="Z38" i="1" l="1"/>
  <c r="Z40" i="1" s="1"/>
  <c r="Z33" i="13"/>
  <c r="Z38" i="13" s="1"/>
  <c r="Z40" i="13" s="1"/>
  <c r="D38" i="16" s="1"/>
  <c r="R71" i="4"/>
  <c r="N70" i="5" s="1"/>
  <c r="AS83" i="1"/>
  <c r="AS85" i="1" s="1"/>
  <c r="AS87" i="1" s="1"/>
  <c r="AS33" i="1" s="1"/>
  <c r="AS33" i="13" s="1"/>
  <c r="AS38" i="13" s="1"/>
  <c r="AS40" i="13" s="1"/>
  <c r="BA65" i="1"/>
  <c r="BA67" i="1" s="1"/>
  <c r="BA80" i="1"/>
  <c r="AC74" i="1"/>
  <c r="AC80" i="1" s="1"/>
  <c r="AC67" i="1"/>
  <c r="AD74" i="1"/>
  <c r="AD80" i="1" s="1"/>
  <c r="Z67" i="1"/>
  <c r="AD67" i="1"/>
  <c r="Q65" i="1"/>
  <c r="Q54" i="1"/>
  <c r="Q16" i="1"/>
  <c r="AS38" i="1" l="1"/>
  <c r="AS40" i="1" s="1"/>
  <c r="AD83" i="1"/>
  <c r="AD85" i="1" s="1"/>
  <c r="AD87" i="1" s="1"/>
  <c r="AD33" i="1" s="1"/>
  <c r="AD33" i="13" s="1"/>
  <c r="AD38" i="13" s="1"/>
  <c r="AD40" i="13" s="1"/>
  <c r="D42" i="16" s="1"/>
  <c r="AC83" i="1"/>
  <c r="AC85" i="1" s="1"/>
  <c r="AC87" i="1" s="1"/>
  <c r="AC33" i="1" s="1"/>
  <c r="AC33" i="13" s="1"/>
  <c r="AC38" i="13" s="1"/>
  <c r="AC40" i="13" s="1"/>
  <c r="D41" i="16" s="1"/>
  <c r="BA83" i="1"/>
  <c r="BA85" i="1" s="1"/>
  <c r="BA87" i="1" s="1"/>
  <c r="BA38" i="1"/>
  <c r="BA40" i="1" s="1"/>
  <c r="Q67" i="1"/>
  <c r="Q29" i="1"/>
  <c r="Q74" i="1" s="1"/>
  <c r="Q80" i="1" s="1"/>
  <c r="D16" i="1"/>
  <c r="AX54" i="1"/>
  <c r="BC29" i="1"/>
  <c r="AI65" i="1"/>
  <c r="N34" i="4"/>
  <c r="L29" i="1"/>
  <c r="AQ65" i="1"/>
  <c r="BD16" i="1"/>
  <c r="BD29" i="1"/>
  <c r="BD54" i="1"/>
  <c r="BD65" i="1"/>
  <c r="BC16" i="1"/>
  <c r="BC54" i="1"/>
  <c r="BC65" i="1"/>
  <c r="BB65" i="1"/>
  <c r="BB16" i="1"/>
  <c r="BB29" i="1"/>
  <c r="AZ54" i="1"/>
  <c r="AZ16" i="1"/>
  <c r="AZ29" i="1"/>
  <c r="AY29" i="1"/>
  <c r="AY16" i="1"/>
  <c r="AY54" i="1"/>
  <c r="AY65" i="1"/>
  <c r="AX65" i="1"/>
  <c r="AX16" i="1"/>
  <c r="AX29" i="1"/>
  <c r="AW65" i="1"/>
  <c r="AW16" i="1"/>
  <c r="AW29" i="1"/>
  <c r="AR16" i="1"/>
  <c r="AR29" i="1"/>
  <c r="AR54" i="1"/>
  <c r="AQ16" i="1"/>
  <c r="AQ29" i="1"/>
  <c r="AQ54" i="1"/>
  <c r="AO29" i="1"/>
  <c r="AO16" i="1"/>
  <c r="AO54" i="1"/>
  <c r="AM16" i="1"/>
  <c r="AM29" i="1"/>
  <c r="AM54" i="1"/>
  <c r="AM65" i="1"/>
  <c r="AI16" i="1"/>
  <c r="AI29" i="1"/>
  <c r="AI54" i="1"/>
  <c r="P16" i="1"/>
  <c r="P54" i="1"/>
  <c r="P65" i="1"/>
  <c r="O16" i="1"/>
  <c r="O54" i="1"/>
  <c r="O65" i="1"/>
  <c r="L16" i="1"/>
  <c r="L54" i="1"/>
  <c r="L65" i="1"/>
  <c r="K29" i="1"/>
  <c r="K16" i="1"/>
  <c r="K54" i="1"/>
  <c r="K65" i="1"/>
  <c r="H16" i="1"/>
  <c r="H29" i="1"/>
  <c r="H54" i="1"/>
  <c r="H65" i="1"/>
  <c r="G16" i="1"/>
  <c r="G29" i="1"/>
  <c r="G54" i="1"/>
  <c r="G65" i="1"/>
  <c r="D29" i="1"/>
  <c r="D54" i="1"/>
  <c r="D65" i="1"/>
  <c r="C16" i="1"/>
  <c r="C29" i="1"/>
  <c r="C54" i="1"/>
  <c r="C65" i="1"/>
  <c r="N16" i="4"/>
  <c r="N11" i="4"/>
  <c r="N59" i="4"/>
  <c r="N55" i="4"/>
  <c r="N50" i="4"/>
  <c r="N49" i="4"/>
  <c r="N47" i="4"/>
  <c r="N46" i="4"/>
  <c r="N44" i="4"/>
  <c r="N43" i="4"/>
  <c r="N41" i="4"/>
  <c r="N33" i="4"/>
  <c r="N24" i="4"/>
  <c r="N20" i="4"/>
  <c r="N18" i="4"/>
  <c r="N17" i="4"/>
  <c r="N12" i="4"/>
  <c r="N10" i="4"/>
  <c r="B16" i="1" l="1"/>
  <c r="AD38" i="1"/>
  <c r="AD40" i="1" s="1"/>
  <c r="BC74" i="1"/>
  <c r="BC80" i="1" s="1"/>
  <c r="BC83" i="1" s="1"/>
  <c r="BC85" i="1" s="1"/>
  <c r="BC87" i="1" s="1"/>
  <c r="AC38" i="1"/>
  <c r="AC40" i="1" s="1"/>
  <c r="F11" i="5"/>
  <c r="F16" i="5"/>
  <c r="K74" i="1"/>
  <c r="K80" i="1" s="1"/>
  <c r="F10" i="5"/>
  <c r="F33" i="5"/>
  <c r="F44" i="5"/>
  <c r="F24" i="5"/>
  <c r="F43" i="5"/>
  <c r="F46" i="5"/>
  <c r="F49" i="5"/>
  <c r="F55" i="5"/>
  <c r="F17" i="5"/>
  <c r="F41" i="5"/>
  <c r="F20" i="5"/>
  <c r="F47" i="5"/>
  <c r="F59" i="5"/>
  <c r="F12" i="5"/>
  <c r="F18" i="5"/>
  <c r="F34" i="5"/>
  <c r="F50" i="5"/>
  <c r="AW74" i="1"/>
  <c r="AW80" i="1" s="1"/>
  <c r="AW83" i="1" s="1"/>
  <c r="AW85" i="1" s="1"/>
  <c r="AW87" i="1" s="1"/>
  <c r="Q83" i="1"/>
  <c r="Q85" i="1" s="1"/>
  <c r="Q87" i="1" s="1"/>
  <c r="Q33" i="1" s="1"/>
  <c r="Q33" i="13" s="1"/>
  <c r="Q38" i="13" s="1"/>
  <c r="Q40" i="13" s="1"/>
  <c r="D27" i="16" s="1"/>
  <c r="E10" i="3"/>
  <c r="N9" i="4"/>
  <c r="N22" i="4"/>
  <c r="K67" i="1"/>
  <c r="O67" i="1"/>
  <c r="BB74" i="1"/>
  <c r="BB80" i="1" s="1"/>
  <c r="AM67" i="1"/>
  <c r="AY67" i="1"/>
  <c r="N54" i="4"/>
  <c r="N57" i="4"/>
  <c r="N60" i="4"/>
  <c r="AQ67" i="1"/>
  <c r="BD67" i="1"/>
  <c r="E9" i="3"/>
  <c r="N40" i="4"/>
  <c r="D74" i="1"/>
  <c r="D80" i="1" s="1"/>
  <c r="G67" i="1"/>
  <c r="G74" i="1"/>
  <c r="G80" i="1" s="1"/>
  <c r="H67" i="1"/>
  <c r="P67" i="1"/>
  <c r="AI67" i="1"/>
  <c r="AO74" i="1"/>
  <c r="AO80" i="1" s="1"/>
  <c r="H74" i="1"/>
  <c r="H80" i="1" s="1"/>
  <c r="C67" i="1"/>
  <c r="D67" i="1"/>
  <c r="L67" i="1"/>
  <c r="AR74" i="1"/>
  <c r="E8" i="3"/>
  <c r="O29" i="1"/>
  <c r="O74" i="1" s="1"/>
  <c r="O80" i="1" s="1"/>
  <c r="P29" i="1"/>
  <c r="C74" i="1"/>
  <c r="AX67" i="1"/>
  <c r="N19" i="4"/>
  <c r="N21" i="4"/>
  <c r="N23" i="4"/>
  <c r="N25" i="4"/>
  <c r="AM74" i="1"/>
  <c r="AQ74" i="1"/>
  <c r="AX74" i="1"/>
  <c r="AX80" i="1" s="1"/>
  <c r="AY74" i="1"/>
  <c r="AY80" i="1" s="1"/>
  <c r="AZ74" i="1"/>
  <c r="AZ80" i="1" s="1"/>
  <c r="BC67" i="1"/>
  <c r="BD74" i="1"/>
  <c r="BD80" i="1" s="1"/>
  <c r="BC38" i="1"/>
  <c r="BC40" i="1" s="1"/>
  <c r="L74" i="1"/>
  <c r="L80" i="1" s="1"/>
  <c r="C80" i="1" l="1"/>
  <c r="C83" i="1" s="1"/>
  <c r="C85" i="1" s="1"/>
  <c r="C87" i="1" s="1"/>
  <c r="B29" i="1"/>
  <c r="Q38" i="1"/>
  <c r="Q40" i="1" s="1"/>
  <c r="F40" i="5"/>
  <c r="F60" i="5"/>
  <c r="F54" i="5"/>
  <c r="F22" i="5"/>
  <c r="F21" i="5"/>
  <c r="F57" i="5"/>
  <c r="F9" i="5"/>
  <c r="F23" i="5"/>
  <c r="F19" i="5"/>
  <c r="F25" i="5"/>
  <c r="E11" i="3"/>
  <c r="C21" i="7"/>
  <c r="C11" i="7"/>
  <c r="N13" i="4"/>
  <c r="N26" i="4"/>
  <c r="AW33" i="1"/>
  <c r="AW33" i="13" s="1"/>
  <c r="AW38" i="13" s="1"/>
  <c r="AW40" i="13" s="1"/>
  <c r="D63" i="16" s="1"/>
  <c r="AY83" i="1"/>
  <c r="AY85" i="1" s="1"/>
  <c r="AY87" i="1" s="1"/>
  <c r="AY33" i="1" s="1"/>
  <c r="AY33" i="13" s="1"/>
  <c r="AY38" i="13" s="1"/>
  <c r="AY40" i="13" s="1"/>
  <c r="D65" i="16" s="1"/>
  <c r="L83" i="1"/>
  <c r="L85" i="1" s="1"/>
  <c r="L87" i="1" s="1"/>
  <c r="L33" i="1" s="1"/>
  <c r="L33" i="13" s="1"/>
  <c r="L38" i="13" s="1"/>
  <c r="L40" i="13" s="1"/>
  <c r="D22" i="16" s="1"/>
  <c r="BD83" i="1"/>
  <c r="BD85" i="1" s="1"/>
  <c r="BD87" i="1" s="1"/>
  <c r="BD33" i="1" s="1"/>
  <c r="BD33" i="13" s="1"/>
  <c r="BD38" i="13" s="1"/>
  <c r="BD40" i="13" s="1"/>
  <c r="D69" i="16" s="1"/>
  <c r="AZ83" i="1"/>
  <c r="AZ85" i="1" s="1"/>
  <c r="AZ87" i="1" s="1"/>
  <c r="AZ33" i="1" s="1"/>
  <c r="AZ33" i="13" s="1"/>
  <c r="AZ38" i="13" s="1"/>
  <c r="AZ40" i="13" s="1"/>
  <c r="D66" i="16" s="1"/>
  <c r="AX83" i="1"/>
  <c r="AX85" i="1" s="1"/>
  <c r="AX87" i="1" s="1"/>
  <c r="AX33" i="1" s="1"/>
  <c r="AX33" i="13" s="1"/>
  <c r="AX38" i="13" s="1"/>
  <c r="AX40" i="13" s="1"/>
  <c r="D64" i="16" s="1"/>
  <c r="O83" i="1"/>
  <c r="O85" i="1" s="1"/>
  <c r="O87" i="1" s="1"/>
  <c r="O33" i="1" s="1"/>
  <c r="O33" i="13" s="1"/>
  <c r="O38" i="13" s="1"/>
  <c r="O40" i="13" s="1"/>
  <c r="D25" i="16" s="1"/>
  <c r="H83" i="1"/>
  <c r="H85" i="1" s="1"/>
  <c r="H87" i="1" s="1"/>
  <c r="H33" i="1" s="1"/>
  <c r="H33" i="13" s="1"/>
  <c r="H38" i="13" s="1"/>
  <c r="H40" i="13" s="1"/>
  <c r="D16" i="16" s="1"/>
  <c r="AO83" i="1"/>
  <c r="AO85" i="1" s="1"/>
  <c r="AO87" i="1" s="1"/>
  <c r="AO33" i="1" s="1"/>
  <c r="AO33" i="13" s="1"/>
  <c r="AO38" i="13" s="1"/>
  <c r="AO40" i="13" s="1"/>
  <c r="D54" i="16" s="1"/>
  <c r="G83" i="1"/>
  <c r="G85" i="1" s="1"/>
  <c r="G87" i="1" s="1"/>
  <c r="G33" i="1" s="1"/>
  <c r="G33" i="13" s="1"/>
  <c r="G38" i="13" s="1"/>
  <c r="G40" i="13" s="1"/>
  <c r="D15" i="16" s="1"/>
  <c r="D83" i="1"/>
  <c r="D85" i="1" s="1"/>
  <c r="D87" i="1" s="1"/>
  <c r="D33" i="1" s="1"/>
  <c r="D33" i="13" s="1"/>
  <c r="D38" i="13" s="1"/>
  <c r="D40" i="13" s="1"/>
  <c r="D12" i="16" s="1"/>
  <c r="BB83" i="1"/>
  <c r="BB85" i="1" s="1"/>
  <c r="BB87" i="1" s="1"/>
  <c r="BB33" i="1" s="1"/>
  <c r="BB33" i="13" s="1"/>
  <c r="BB38" i="13" s="1"/>
  <c r="BB40" i="13" s="1"/>
  <c r="D67" i="16" s="1"/>
  <c r="K83" i="1"/>
  <c r="N27" i="4"/>
  <c r="AQ80" i="1"/>
  <c r="N28" i="4"/>
  <c r="AI74" i="1"/>
  <c r="AI80" i="1" s="1"/>
  <c r="N29" i="4"/>
  <c r="P74" i="1"/>
  <c r="P80" i="1" s="1"/>
  <c r="N45" i="4"/>
  <c r="AR80" i="1"/>
  <c r="AZ65" i="1"/>
  <c r="AZ67" i="1" s="1"/>
  <c r="N58" i="4"/>
  <c r="D76" i="16" l="1"/>
  <c r="B74" i="1"/>
  <c r="E68" i="12"/>
  <c r="F73" i="15" s="1"/>
  <c r="BB38" i="1"/>
  <c r="BB40" i="1" s="1"/>
  <c r="G38" i="1"/>
  <c r="G40" i="1" s="1"/>
  <c r="H38" i="1"/>
  <c r="H40" i="1" s="1"/>
  <c r="AX38" i="1"/>
  <c r="AX40" i="1" s="1"/>
  <c r="BD38" i="1"/>
  <c r="BD40" i="1" s="1"/>
  <c r="L38" i="1"/>
  <c r="L40" i="1" s="1"/>
  <c r="AY38" i="1"/>
  <c r="AY40" i="1" s="1"/>
  <c r="AW38" i="1"/>
  <c r="AW40" i="1" s="1"/>
  <c r="D38" i="1"/>
  <c r="D40" i="1" s="1"/>
  <c r="AO38" i="1"/>
  <c r="AO40" i="1" s="1"/>
  <c r="AZ38" i="1"/>
  <c r="AZ40" i="1" s="1"/>
  <c r="O38" i="1"/>
  <c r="O40" i="1" s="1"/>
  <c r="F26" i="5"/>
  <c r="F13" i="5"/>
  <c r="K85" i="1"/>
  <c r="F45" i="5"/>
  <c r="F29" i="5"/>
  <c r="F27" i="5"/>
  <c r="F58" i="5"/>
  <c r="F28" i="5"/>
  <c r="N71" i="4"/>
  <c r="C33" i="1"/>
  <c r="AQ83" i="1"/>
  <c r="AQ85" i="1" s="1"/>
  <c r="AQ87" i="1" s="1"/>
  <c r="AQ33" i="1" s="1"/>
  <c r="AQ33" i="13" s="1"/>
  <c r="AQ38" i="13" s="1"/>
  <c r="AQ40" i="13" s="1"/>
  <c r="D56" i="16" s="1"/>
  <c r="AR83" i="1"/>
  <c r="AR85" i="1" s="1"/>
  <c r="AR87" i="1" s="1"/>
  <c r="AR33" i="1" s="1"/>
  <c r="AR33" i="13" s="1"/>
  <c r="AR38" i="13" s="1"/>
  <c r="AR40" i="13" s="1"/>
  <c r="D57" i="16" s="1"/>
  <c r="P83" i="1"/>
  <c r="P85" i="1" s="1"/>
  <c r="P87" i="1" s="1"/>
  <c r="P33" i="1" s="1"/>
  <c r="P33" i="13" s="1"/>
  <c r="P38" i="13" s="1"/>
  <c r="P40" i="13" s="1"/>
  <c r="D26" i="16" s="1"/>
  <c r="AI83" i="1"/>
  <c r="N42" i="4"/>
  <c r="AO65" i="1"/>
  <c r="BB54" i="1"/>
  <c r="BB67" i="1" s="1"/>
  <c r="C33" i="13" l="1"/>
  <c r="C38" i="13" s="1"/>
  <c r="C40" i="13" s="1"/>
  <c r="D11" i="16" s="1"/>
  <c r="D19" i="16" s="1"/>
  <c r="D68" i="12"/>
  <c r="E73" i="15" s="1"/>
  <c r="E79" i="12"/>
  <c r="E27" i="11"/>
  <c r="E32" i="11" s="1"/>
  <c r="E34" i="11" s="1"/>
  <c r="P38" i="1"/>
  <c r="P40" i="1" s="1"/>
  <c r="AR38" i="1"/>
  <c r="AR40" i="1" s="1"/>
  <c r="AQ38" i="1"/>
  <c r="AQ40" i="1" s="1"/>
  <c r="D43" i="16"/>
  <c r="AI85" i="1"/>
  <c r="AI87" i="1" s="1"/>
  <c r="AI33" i="1" s="1"/>
  <c r="AI33" i="13" s="1"/>
  <c r="AI38" i="13" s="1"/>
  <c r="AI40" i="13" s="1"/>
  <c r="D46" i="16" s="1"/>
  <c r="D50" i="16" s="1"/>
  <c r="G78" i="12"/>
  <c r="G78" i="11"/>
  <c r="G78" i="10"/>
  <c r="F70" i="5"/>
  <c r="K87" i="1"/>
  <c r="F42" i="5"/>
  <c r="AO67" i="1"/>
  <c r="E80" i="12" l="1"/>
  <c r="F83" i="15" s="1"/>
  <c r="C79" i="12"/>
  <c r="G80" i="10"/>
  <c r="G27" i="10" s="1"/>
  <c r="G32" i="10" s="1"/>
  <c r="G34" i="10" s="1"/>
  <c r="G80" i="12"/>
  <c r="H83" i="15" s="1"/>
  <c r="G80" i="11"/>
  <c r="G27" i="11" s="1"/>
  <c r="G32" i="11" s="1"/>
  <c r="G34" i="11" s="1"/>
  <c r="AI38" i="1"/>
  <c r="AI40" i="1" s="1"/>
  <c r="C48" i="10"/>
  <c r="K33" i="1"/>
  <c r="C38" i="1"/>
  <c r="E27" i="12" l="1"/>
  <c r="F32" i="15" s="1"/>
  <c r="K33" i="13"/>
  <c r="K38" i="13" s="1"/>
  <c r="K40" i="13" s="1"/>
  <c r="D21" i="16" s="1"/>
  <c r="D36" i="16" s="1"/>
  <c r="G27" i="12"/>
  <c r="H32" i="15" s="1"/>
  <c r="R51" i="4"/>
  <c r="K38" i="1"/>
  <c r="N48" i="5"/>
  <c r="C40" i="1"/>
  <c r="E32" i="12" l="1"/>
  <c r="E34" i="12" s="1"/>
  <c r="H37" i="15"/>
  <c r="H39" i="15" s="1"/>
  <c r="G32" i="12"/>
  <c r="G34" i="12" s="1"/>
  <c r="F37" i="15"/>
  <c r="F39" i="15" s="1"/>
  <c r="C48" i="11"/>
  <c r="C61" i="11" s="1"/>
  <c r="K40" i="1"/>
  <c r="R64" i="4"/>
  <c r="N64" i="5" s="1"/>
  <c r="N51" i="5"/>
  <c r="C48" i="12" l="1"/>
  <c r="N48" i="4" l="1"/>
  <c r="AW54" i="1"/>
  <c r="B54" i="1" s="1"/>
  <c r="AW67" i="1" l="1"/>
  <c r="F48" i="5"/>
  <c r="N51" i="4"/>
  <c r="F51" i="5" l="1"/>
  <c r="H71" i="12" l="1"/>
  <c r="I76" i="15" l="1"/>
  <c r="C71" i="12"/>
  <c r="M76" i="15"/>
  <c r="B59" i="1" l="1"/>
  <c r="H53" i="10" l="1"/>
  <c r="C53" i="10" s="1"/>
  <c r="AR59" i="13"/>
  <c r="B59" i="13" s="1"/>
  <c r="N56" i="4"/>
  <c r="AR65" i="1"/>
  <c r="B65" i="1" s="1"/>
  <c r="N62" i="4" l="1"/>
  <c r="F56" i="5"/>
  <c r="H53" i="12"/>
  <c r="C53" i="12" s="1"/>
  <c r="C59" i="10"/>
  <c r="C61" i="10" s="1"/>
  <c r="H59" i="10"/>
  <c r="H61" i="10" s="1"/>
  <c r="AR67" i="1"/>
  <c r="B67" i="1" s="1"/>
  <c r="AR65" i="13"/>
  <c r="B65" i="13" s="1"/>
  <c r="AR67" i="13" l="1"/>
  <c r="B67" i="13" s="1"/>
  <c r="I58" i="15"/>
  <c r="H59" i="12"/>
  <c r="H61" i="12" s="1"/>
  <c r="C59" i="12"/>
  <c r="C61" i="12" s="1"/>
  <c r="F62" i="5"/>
  <c r="N64" i="4"/>
  <c r="F64" i="5" s="1"/>
  <c r="I64" i="15" l="1"/>
  <c r="I66" i="15" s="1"/>
  <c r="M58" i="15"/>
  <c r="E57" i="16"/>
  <c r="E61" i="16" s="1"/>
  <c r="E82" i="16" s="1"/>
  <c r="M64" i="15" l="1"/>
  <c r="M66" i="15" s="1"/>
  <c r="H18" i="5" l="1"/>
  <c r="P48" i="5"/>
  <c r="H48" i="5"/>
  <c r="P10" i="5"/>
  <c r="P11" i="5"/>
  <c r="H11" i="5"/>
  <c r="H9" i="5"/>
  <c r="H16" i="5"/>
  <c r="P16" i="5"/>
  <c r="H17" i="5"/>
  <c r="P17" i="5"/>
  <c r="P18" i="5"/>
  <c r="H19" i="5"/>
  <c r="P19" i="5"/>
  <c r="H20" i="5"/>
  <c r="P20" i="5"/>
  <c r="H21" i="5"/>
  <c r="P21" i="5"/>
  <c r="H22" i="5"/>
  <c r="P22" i="5"/>
  <c r="H23" i="5"/>
  <c r="P23" i="5"/>
  <c r="H24" i="5"/>
  <c r="P24" i="5"/>
  <c r="H25" i="5"/>
  <c r="P25" i="5"/>
  <c r="P9" i="5"/>
  <c r="H10" i="5"/>
  <c r="H12" i="5"/>
  <c r="P12" i="5"/>
  <c r="H27" i="5"/>
  <c r="P27" i="5"/>
  <c r="H28" i="5"/>
  <c r="P28" i="5"/>
  <c r="H29" i="5"/>
  <c r="P29" i="5"/>
  <c r="P78" i="5"/>
  <c r="H32" i="5"/>
  <c r="P32" i="5"/>
  <c r="H33" i="5"/>
  <c r="P33" i="5"/>
  <c r="H34" i="5"/>
  <c r="P34" i="5"/>
  <c r="H40" i="5"/>
  <c r="P40" i="5"/>
  <c r="H41" i="5"/>
  <c r="P41" i="5"/>
  <c r="H42" i="5"/>
  <c r="P42" i="5"/>
  <c r="H43" i="5"/>
  <c r="P43" i="5"/>
  <c r="H44" i="5"/>
  <c r="P44" i="5"/>
  <c r="H45" i="5"/>
  <c r="P45" i="5"/>
  <c r="H46" i="5"/>
  <c r="P46" i="5"/>
  <c r="H47" i="5"/>
  <c r="P47" i="5"/>
  <c r="H49" i="5"/>
  <c r="P49" i="5"/>
  <c r="H50" i="5"/>
  <c r="P50" i="5"/>
  <c r="H54" i="5"/>
  <c r="P54" i="5"/>
  <c r="H55" i="5"/>
  <c r="P55" i="5"/>
  <c r="H56" i="5"/>
  <c r="P56" i="5"/>
  <c r="H57" i="5"/>
  <c r="P57" i="5"/>
  <c r="H58" i="5"/>
  <c r="P58" i="5"/>
  <c r="H59" i="5"/>
  <c r="P59" i="5"/>
  <c r="H60" i="5"/>
  <c r="P60" i="5"/>
  <c r="H72" i="5"/>
  <c r="P72" i="5"/>
  <c r="H70" i="5"/>
  <c r="H74" i="5"/>
  <c r="H75" i="5"/>
  <c r="P74" i="5"/>
  <c r="P75" i="5"/>
  <c r="P70" i="5"/>
  <c r="P13" i="5"/>
  <c r="P31" i="5"/>
  <c r="H13" i="5"/>
  <c r="P26" i="5"/>
  <c r="P51" i="5"/>
  <c r="P62" i="5"/>
  <c r="H51" i="5"/>
  <c r="H26" i="5"/>
  <c r="H62" i="5"/>
  <c r="P64" i="5"/>
  <c r="H64" i="5"/>
  <c r="O81" i="5" l="1"/>
  <c r="G81" i="5"/>
  <c r="G82" i="5" s="1"/>
  <c r="H31" i="5"/>
  <c r="H78" i="5"/>
  <c r="O82" i="5" l="1"/>
  <c r="P82" i="5" s="1"/>
  <c r="D26" i="3" l="1"/>
  <c r="D30" i="3" s="1"/>
  <c r="D32" i="3" s="1"/>
  <c r="D34" i="3" s="1"/>
  <c r="AL71" i="1" l="1"/>
  <c r="AL71" i="17"/>
  <c r="AL71" i="13"/>
  <c r="F47" i="16"/>
  <c r="J64" i="10"/>
  <c r="F48" i="16"/>
  <c r="J64" i="12"/>
  <c r="K69" i="15" s="1"/>
  <c r="F78" i="16"/>
  <c r="J64" i="11"/>
  <c r="F18" i="16"/>
  <c r="F35" i="16"/>
  <c r="F75" i="16"/>
  <c r="J71" i="13"/>
  <c r="J71" i="17"/>
  <c r="J71" i="1"/>
  <c r="Y71" i="1"/>
  <c r="Y71" i="13"/>
  <c r="BP71" i="17"/>
  <c r="BQ71" i="17"/>
  <c r="AJ71" i="17"/>
  <c r="AK71" i="17"/>
  <c r="AJ71" i="13"/>
  <c r="AK71" i="1"/>
  <c r="F55" i="16"/>
  <c r="F40" i="16"/>
  <c r="AY71" i="13"/>
  <c r="R71" i="17"/>
  <c r="Z71" i="13"/>
  <c r="BI71" i="1"/>
  <c r="D71" i="13"/>
  <c r="AE71" i="17"/>
  <c r="W71" i="1"/>
  <c r="BK71" i="17"/>
  <c r="AD71" i="13"/>
  <c r="O71" i="13"/>
  <c r="BL71" i="1"/>
  <c r="V71" i="1"/>
  <c r="BH71" i="17"/>
  <c r="BO71" i="1"/>
  <c r="F26" i="16"/>
  <c r="D64" i="10"/>
  <c r="Z71" i="1"/>
  <c r="G71" i="1"/>
  <c r="F67" i="16"/>
  <c r="F66" i="16"/>
  <c r="F33" i="16"/>
  <c r="AA71" i="13"/>
  <c r="AZ71" i="17"/>
  <c r="BH71" i="13"/>
  <c r="Q71" i="17"/>
  <c r="BD71" i="13"/>
  <c r="BN71" i="17"/>
  <c r="BF71" i="1"/>
  <c r="AV71" i="17"/>
  <c r="S71" i="13"/>
  <c r="F42" i="16"/>
  <c r="BO71" i="17"/>
  <c r="BE71" i="1"/>
  <c r="P71" i="17"/>
  <c r="AU71" i="17"/>
  <c r="F31" i="16"/>
  <c r="R71" i="1"/>
  <c r="G64" i="12"/>
  <c r="H69" i="15" s="1"/>
  <c r="H71" i="1"/>
  <c r="F72" i="16"/>
  <c r="F45" i="16"/>
  <c r="F60" i="16"/>
  <c r="AS71" i="13"/>
  <c r="W71" i="17"/>
  <c r="V71" i="13"/>
  <c r="BC71" i="17"/>
  <c r="Q71" i="13"/>
  <c r="AR71" i="13"/>
  <c r="D71" i="17"/>
  <c r="S71" i="17"/>
  <c r="E71" i="13"/>
  <c r="F64" i="16"/>
  <c r="F71" i="17"/>
  <c r="AF71" i="17"/>
  <c r="AF71" i="13"/>
  <c r="BL71" i="17"/>
  <c r="F14" i="16"/>
  <c r="AV71" i="1"/>
  <c r="C71" i="13"/>
  <c r="D64" i="11"/>
  <c r="F63" i="16"/>
  <c r="F57" i="16"/>
  <c r="F73" i="16"/>
  <c r="AU71" i="13"/>
  <c r="BE71" i="17"/>
  <c r="AB71" i="1"/>
  <c r="V71" i="17"/>
  <c r="R71" i="13"/>
  <c r="W71" i="13"/>
  <c r="AQ71" i="17"/>
  <c r="BA71" i="17"/>
  <c r="M71" i="1"/>
  <c r="F53" i="16"/>
  <c r="G71" i="17"/>
  <c r="AN71" i="17"/>
  <c r="Y71" i="17"/>
  <c r="BP71" i="13"/>
  <c r="BP71" i="1"/>
  <c r="BQ71" i="13"/>
  <c r="AK71" i="13"/>
  <c r="BQ71" i="1"/>
  <c r="AJ71" i="1"/>
  <c r="F54" i="16"/>
  <c r="F56" i="16"/>
  <c r="I71" i="13"/>
  <c r="X71" i="17"/>
  <c r="AN71" i="1"/>
  <c r="BD71" i="17"/>
  <c r="AV71" i="13"/>
  <c r="AG71" i="13"/>
  <c r="I71" i="17"/>
  <c r="AC71" i="17"/>
  <c r="AG71" i="1"/>
  <c r="F68" i="16"/>
  <c r="U71" i="13"/>
  <c r="AS71" i="17"/>
  <c r="F71" i="13"/>
  <c r="BK71" i="13"/>
  <c r="L71" i="13"/>
  <c r="F15" i="16"/>
  <c r="AX71" i="1"/>
  <c r="L71" i="1"/>
  <c r="E64" i="12"/>
  <c r="F69" i="15" s="1"/>
  <c r="F39" i="16"/>
  <c r="F70" i="16"/>
  <c r="AO71" i="13"/>
  <c r="BF71" i="17"/>
  <c r="BN71" i="1"/>
  <c r="AB71" i="17"/>
  <c r="N71" i="13"/>
  <c r="BA71" i="13"/>
  <c r="AR71" i="17"/>
  <c r="BJ71" i="17"/>
  <c r="BG71" i="1"/>
  <c r="F46" i="16"/>
  <c r="BN71" i="13"/>
  <c r="BB71" i="17"/>
  <c r="AW71" i="13"/>
  <c r="I71" i="1"/>
  <c r="G71" i="13"/>
  <c r="F22" i="16"/>
  <c r="I64" i="11"/>
  <c r="AC71" i="1"/>
  <c r="G64" i="11"/>
  <c r="F38" i="16"/>
  <c r="F69" i="16"/>
  <c r="F41" i="16"/>
  <c r="BG71" i="13"/>
  <c r="M71" i="17"/>
  <c r="BI71" i="17"/>
  <c r="AH71" i="1"/>
  <c r="BM71" i="13"/>
  <c r="O71" i="17"/>
  <c r="BE71" i="13"/>
  <c r="BM71" i="1"/>
  <c r="F65" i="16"/>
  <c r="AI71" i="13"/>
  <c r="AN71" i="13"/>
  <c r="H71" i="13"/>
  <c r="BJ71" i="1"/>
  <c r="C71" i="17"/>
  <c r="F25" i="16"/>
  <c r="BC71" i="1"/>
  <c r="D64" i="12"/>
  <c r="E69" i="15" s="1"/>
  <c r="E64" i="11"/>
  <c r="F71" i="16"/>
  <c r="F74" i="16"/>
  <c r="F11" i="16"/>
  <c r="AH71" i="13"/>
  <c r="AY71" i="17"/>
  <c r="AI71" i="17"/>
  <c r="AT71" i="1"/>
  <c r="AT71" i="13"/>
  <c r="BM71" i="17"/>
  <c r="AP71" i="13"/>
  <c r="Z71" i="17"/>
  <c r="F59" i="16"/>
  <c r="AZ71" i="13"/>
  <c r="AF71" i="1"/>
  <c r="T71" i="13"/>
  <c r="P71" i="13"/>
  <c r="L71" i="17"/>
  <c r="F17" i="16"/>
  <c r="F24" i="16"/>
  <c r="AD71" i="1"/>
  <c r="X71" i="1"/>
  <c r="K71" i="1"/>
  <c r="BI71" i="13"/>
  <c r="AG71" i="17"/>
  <c r="BK71" i="1"/>
  <c r="AX71" i="17"/>
  <c r="N71" i="17"/>
  <c r="F34" i="16"/>
  <c r="S71" i="1"/>
  <c r="P71" i="1"/>
  <c r="AE71" i="13"/>
  <c r="N71" i="1"/>
  <c r="AC71" i="13"/>
  <c r="U71" i="17"/>
  <c r="F13" i="16"/>
  <c r="AY71" i="1"/>
  <c r="AW71" i="1"/>
  <c r="AP71" i="17"/>
  <c r="K71" i="17"/>
  <c r="BJ71" i="13"/>
  <c r="AT71" i="17"/>
  <c r="K71" i="13"/>
  <c r="F12" i="16"/>
  <c r="Q71" i="1"/>
  <c r="C71" i="1"/>
  <c r="AD71" i="17"/>
  <c r="AW71" i="17"/>
  <c r="F29" i="16"/>
  <c r="AI71" i="1"/>
  <c r="F71" i="1"/>
  <c r="F27" i="16"/>
  <c r="BD71" i="1"/>
  <c r="BG71" i="17"/>
  <c r="AA71" i="1"/>
  <c r="F28" i="16"/>
  <c r="AS71" i="1"/>
  <c r="F64" i="11"/>
  <c r="BB71" i="1"/>
  <c r="F58" i="16"/>
  <c r="BL71" i="13"/>
  <c r="M71" i="13"/>
  <c r="BB71" i="13"/>
  <c r="AU71" i="1"/>
  <c r="X71" i="13"/>
  <c r="F16" i="16"/>
  <c r="T71" i="1"/>
  <c r="AZ71" i="1"/>
  <c r="AO71" i="17"/>
  <c r="E71" i="17"/>
  <c r="AQ71" i="13"/>
  <c r="AH71" i="17"/>
  <c r="F21" i="16"/>
  <c r="I64" i="10"/>
  <c r="G64" i="10"/>
  <c r="BH71" i="1"/>
  <c r="E71" i="1"/>
  <c r="AA71" i="17"/>
  <c r="AP71" i="1"/>
  <c r="F30" i="16"/>
  <c r="I64" i="12"/>
  <c r="J69" i="15" s="1"/>
  <c r="U71" i="1"/>
  <c r="BO71" i="13"/>
  <c r="T71" i="17"/>
  <c r="AB71" i="13"/>
  <c r="BC71" i="13"/>
  <c r="AX71" i="13"/>
  <c r="F23" i="16"/>
  <c r="F64" i="12"/>
  <c r="G69" i="15" s="1"/>
  <c r="D71" i="1"/>
  <c r="AO71" i="1"/>
  <c r="AR71" i="1"/>
  <c r="BF71" i="13"/>
  <c r="O71" i="1"/>
  <c r="AQ71" i="1"/>
  <c r="AE71" i="1"/>
  <c r="H71" i="17"/>
  <c r="F64" i="10"/>
  <c r="BA71" i="1"/>
  <c r="F32" i="16"/>
  <c r="E64" i="10"/>
  <c r="H78" i="16" l="1"/>
  <c r="F79" i="16"/>
  <c r="F36" i="16"/>
  <c r="H36" i="16" s="1"/>
  <c r="F76" i="16"/>
  <c r="H76" i="16" s="1"/>
  <c r="F50" i="16"/>
  <c r="H50" i="16" s="1"/>
  <c r="F19" i="16"/>
  <c r="F43" i="16"/>
  <c r="H43" i="16" s="1"/>
  <c r="H19" i="16" l="1"/>
  <c r="BP9" i="1" l="1"/>
  <c r="BP9" i="17" s="1"/>
  <c r="BN9" i="1"/>
  <c r="BN9" i="17" s="1"/>
  <c r="BL9" i="1"/>
  <c r="BL9" i="17" s="1"/>
  <c r="AV9" i="1"/>
  <c r="AV9" i="17" s="1"/>
  <c r="AT9" i="1"/>
  <c r="AT9" i="17" s="1"/>
  <c r="AR9" i="1"/>
  <c r="AR9" i="17" s="1"/>
  <c r="AP9" i="1"/>
  <c r="AP9" i="17" s="1"/>
  <c r="AN9" i="1"/>
  <c r="AN9" i="17" s="1"/>
  <c r="AL9" i="1"/>
  <c r="AL9" i="17" s="1"/>
  <c r="AJ9" i="1"/>
  <c r="AJ9" i="17" s="1"/>
  <c r="AH9" i="1"/>
  <c r="AH9" i="17" s="1"/>
  <c r="AD9" i="1"/>
  <c r="AD9" i="17" s="1"/>
  <c r="AB9" i="1"/>
  <c r="AB9" i="17" s="1"/>
  <c r="Z9" i="1"/>
  <c r="Z9" i="17" s="1"/>
  <c r="Y9" i="1"/>
  <c r="Y9" i="17" s="1"/>
  <c r="W9" i="1"/>
  <c r="W9" i="17" s="1"/>
  <c r="T9" i="1"/>
  <c r="T9" i="17" s="1"/>
  <c r="I9" i="1"/>
  <c r="I9" i="17" s="1"/>
  <c r="O9" i="1"/>
  <c r="O9" i="17" s="1"/>
  <c r="E9" i="1"/>
  <c r="E9" i="17" s="1"/>
  <c r="C9" i="1"/>
  <c r="C9" i="17" s="1"/>
  <c r="BK9" i="1"/>
  <c r="BK9" i="17" s="1"/>
  <c r="BH9" i="1"/>
  <c r="BH9" i="17" s="1"/>
  <c r="BG9" i="1"/>
  <c r="BG9" i="17" s="1"/>
  <c r="BE9" i="1"/>
  <c r="BE9" i="17" s="1"/>
  <c r="BC9" i="1"/>
  <c r="BC9" i="17" s="1"/>
  <c r="BA9" i="1"/>
  <c r="BA9" i="17" s="1"/>
  <c r="AY9" i="1"/>
  <c r="AY9" i="17" s="1"/>
  <c r="AW9" i="1"/>
  <c r="AW9" i="17" s="1"/>
  <c r="AF9" i="1"/>
  <c r="AF9" i="17" s="1"/>
  <c r="X9" i="1"/>
  <c r="X9" i="17" s="1"/>
  <c r="V9" i="1"/>
  <c r="V9" i="17" s="1"/>
  <c r="U9" i="1"/>
  <c r="U9" i="17" s="1"/>
  <c r="S9" i="1"/>
  <c r="S9" i="17" s="1"/>
  <c r="P9" i="1"/>
  <c r="P9" i="17" s="1"/>
  <c r="G9" i="1"/>
  <c r="G9" i="17" s="1"/>
  <c r="BO9" i="1"/>
  <c r="BO9" i="17" s="1"/>
  <c r="BM9" i="1"/>
  <c r="BM9" i="17" s="1"/>
  <c r="BJ9" i="1"/>
  <c r="BJ9" i="17" s="1"/>
  <c r="AU9" i="1"/>
  <c r="AU9" i="17" s="1"/>
  <c r="AS9" i="1"/>
  <c r="AS9" i="17" s="1"/>
  <c r="AQ9" i="1"/>
  <c r="AQ9" i="17" s="1"/>
  <c r="AO9" i="1"/>
  <c r="AO9" i="17" s="1"/>
  <c r="AM9" i="1"/>
  <c r="AM9" i="17" s="1"/>
  <c r="AK9" i="1"/>
  <c r="AK9" i="17" s="1"/>
  <c r="AI9" i="1"/>
  <c r="AI9" i="17" s="1"/>
  <c r="AC9" i="1"/>
  <c r="AC9" i="17" s="1"/>
  <c r="AA9" i="1"/>
  <c r="AA9" i="17" s="1"/>
  <c r="R9" i="1"/>
  <c r="R9" i="17" s="1"/>
  <c r="J9" i="1"/>
  <c r="J9" i="17" s="1"/>
  <c r="H9" i="1"/>
  <c r="H9" i="17" s="1"/>
  <c r="N9" i="1"/>
  <c r="N9" i="17" s="1"/>
  <c r="L9" i="1"/>
  <c r="L9" i="17" s="1"/>
  <c r="BQ9" i="1"/>
  <c r="BQ9" i="17" s="1"/>
  <c r="BI9" i="1"/>
  <c r="BI9" i="17" s="1"/>
  <c r="BF9" i="1"/>
  <c r="BF9" i="17" s="1"/>
  <c r="BD9" i="1"/>
  <c r="BD9" i="17" s="1"/>
  <c r="BB9" i="1"/>
  <c r="BB9" i="17" s="1"/>
  <c r="AX9" i="1"/>
  <c r="AX9" i="17" s="1"/>
  <c r="AE9" i="1"/>
  <c r="AE9" i="17" s="1"/>
  <c r="Q9" i="1"/>
  <c r="Q9" i="17" s="1"/>
  <c r="F9" i="1"/>
  <c r="F9" i="17" s="1"/>
  <c r="M9" i="1"/>
  <c r="M9" i="17" s="1"/>
  <c r="D9" i="1"/>
  <c r="D9" i="17" s="1"/>
  <c r="L31" i="5"/>
  <c r="T31" i="5"/>
  <c r="D78" i="5" l="1"/>
  <c r="AG9" i="1"/>
  <c r="AG9" i="17" s="1"/>
  <c r="K9" i="1"/>
  <c r="K9" i="17" s="1"/>
  <c r="AZ9" i="1"/>
  <c r="AZ9" i="17" s="1"/>
  <c r="J22" i="4" l="1"/>
  <c r="B22" i="5"/>
  <c r="D22" i="5" s="1"/>
  <c r="P22" i="4"/>
  <c r="C24" i="15"/>
  <c r="O24" i="15" s="1"/>
  <c r="Q24" i="15" s="1"/>
  <c r="J41" i="4"/>
  <c r="B41" i="5"/>
  <c r="D41" i="5" s="1"/>
  <c r="P41" i="4"/>
  <c r="C43" i="15"/>
  <c r="O43" i="15" s="1"/>
  <c r="Q43" i="15" s="1"/>
  <c r="J59" i="4"/>
  <c r="B59" i="5"/>
  <c r="D59" i="5" s="1"/>
  <c r="C61" i="15"/>
  <c r="O61" i="15" s="1"/>
  <c r="Q61" i="15" s="1"/>
  <c r="P59" i="4"/>
  <c r="J29" i="4"/>
  <c r="P29" i="4"/>
  <c r="C31" i="15"/>
  <c r="O31" i="15" s="1"/>
  <c r="Q31" i="15" s="1"/>
  <c r="B29" i="5"/>
  <c r="D29" i="5" s="1"/>
  <c r="J76" i="4"/>
  <c r="B75" i="5"/>
  <c r="D75" i="5" s="1"/>
  <c r="P76" i="4"/>
  <c r="C77" i="15"/>
  <c r="O77" i="15" s="1"/>
  <c r="Q77" i="15" s="1"/>
  <c r="J42" i="4"/>
  <c r="P42" i="4"/>
  <c r="B42" i="5"/>
  <c r="D42" i="5" s="1"/>
  <c r="C44" i="15"/>
  <c r="O44" i="15" s="1"/>
  <c r="Q44" i="15" s="1"/>
  <c r="J54" i="4"/>
  <c r="L62" i="4"/>
  <c r="B62" i="5" s="1"/>
  <c r="D62" i="5" s="1"/>
  <c r="C56" i="15"/>
  <c r="B54" i="5"/>
  <c r="D54" i="5" s="1"/>
  <c r="P54" i="4"/>
  <c r="J74" i="4"/>
  <c r="B73" i="5"/>
  <c r="D73" i="5" s="1"/>
  <c r="C75" i="15"/>
  <c r="C14" i="7"/>
  <c r="C6" i="7"/>
  <c r="J27" i="4"/>
  <c r="B27" i="5"/>
  <c r="D27" i="5" s="1"/>
  <c r="C29" i="15"/>
  <c r="O29" i="15" s="1"/>
  <c r="Q29" i="15" s="1"/>
  <c r="P27" i="4"/>
  <c r="J40" i="4"/>
  <c r="C42" i="15"/>
  <c r="B40" i="5"/>
  <c r="D40" i="5" s="1"/>
  <c r="L51" i="4"/>
  <c r="P40" i="4"/>
  <c r="J21" i="4"/>
  <c r="C23" i="15"/>
  <c r="O23" i="15" s="1"/>
  <c r="Q23" i="15" s="1"/>
  <c r="P21" i="4"/>
  <c r="B21" i="5"/>
  <c r="D21" i="5" s="1"/>
  <c r="J49" i="4"/>
  <c r="C51" i="15"/>
  <c r="O51" i="15" s="1"/>
  <c r="Q51" i="15" s="1"/>
  <c r="B49" i="5"/>
  <c r="D49" i="5" s="1"/>
  <c r="P49" i="4"/>
  <c r="J9" i="4"/>
  <c r="B9" i="5"/>
  <c r="D9" i="5" s="1"/>
  <c r="L13" i="4"/>
  <c r="C11" i="15"/>
  <c r="P9" i="4"/>
  <c r="J50" i="4"/>
  <c r="P50" i="4"/>
  <c r="B50" i="5"/>
  <c r="D50" i="5" s="1"/>
  <c r="C52" i="15"/>
  <c r="O52" i="15" s="1"/>
  <c r="Q52" i="15" s="1"/>
  <c r="J16" i="4"/>
  <c r="C18" i="15"/>
  <c r="L26" i="4"/>
  <c r="P16" i="4"/>
  <c r="B16" i="5"/>
  <c r="D16" i="5" s="1"/>
  <c r="J25" i="4"/>
  <c r="C27" i="15"/>
  <c r="O27" i="15" s="1"/>
  <c r="Q27" i="15" s="1"/>
  <c r="B25" i="5"/>
  <c r="D25" i="5" s="1"/>
  <c r="P25" i="4"/>
  <c r="J43" i="4"/>
  <c r="B43" i="5"/>
  <c r="D43" i="5" s="1"/>
  <c r="P43" i="4"/>
  <c r="C45" i="15"/>
  <c r="O45" i="15" s="1"/>
  <c r="Q45" i="15" s="1"/>
  <c r="J57" i="4"/>
  <c r="B57" i="5"/>
  <c r="D57" i="5" s="1"/>
  <c r="P57" i="4"/>
  <c r="C59" i="15"/>
  <c r="O59" i="15" s="1"/>
  <c r="Q59" i="15" s="1"/>
  <c r="J19" i="4"/>
  <c r="B19" i="5"/>
  <c r="D19" i="5" s="1"/>
  <c r="P19" i="4"/>
  <c r="C21" i="15"/>
  <c r="O21" i="15" s="1"/>
  <c r="Q21" i="15" s="1"/>
  <c r="J32" i="4"/>
  <c r="C34" i="15"/>
  <c r="O34" i="15" s="1"/>
  <c r="Q34" i="15" s="1"/>
  <c r="B32" i="5"/>
  <c r="D32" i="5" s="1"/>
  <c r="P32" i="4"/>
  <c r="J75" i="4"/>
  <c r="P75" i="4"/>
  <c r="C76" i="15"/>
  <c r="O76" i="15" s="1"/>
  <c r="Q76" i="15" s="1"/>
  <c r="B74" i="5"/>
  <c r="D74" i="5" s="1"/>
  <c r="J10" i="4"/>
  <c r="B10" i="5"/>
  <c r="D10" i="5" s="1"/>
  <c r="P10" i="4"/>
  <c r="C12" i="15"/>
  <c r="O12" i="15" s="1"/>
  <c r="Q12" i="15" s="1"/>
  <c r="J60" i="4"/>
  <c r="P60" i="4"/>
  <c r="C62" i="15"/>
  <c r="O62" i="15" s="1"/>
  <c r="Q62" i="15" s="1"/>
  <c r="B60" i="5"/>
  <c r="D60" i="5" s="1"/>
  <c r="J18" i="4"/>
  <c r="B18" i="5"/>
  <c r="D18" i="5" s="1"/>
  <c r="P18" i="4"/>
  <c r="C20" i="15"/>
  <c r="O20" i="15" s="1"/>
  <c r="Q20" i="15" s="1"/>
  <c r="J31" i="4"/>
  <c r="B31" i="5"/>
  <c r="D31" i="5" s="1"/>
  <c r="C33" i="15"/>
  <c r="O33" i="15" s="1"/>
  <c r="Q33" i="15" s="1"/>
  <c r="J55" i="4"/>
  <c r="C57" i="15"/>
  <c r="O57" i="15" s="1"/>
  <c r="Q57" i="15" s="1"/>
  <c r="P55" i="4"/>
  <c r="B55" i="5"/>
  <c r="D55" i="5" s="1"/>
  <c r="J11" i="4"/>
  <c r="B11" i="5"/>
  <c r="D11" i="5" s="1"/>
  <c r="P11" i="4"/>
  <c r="C13" i="15"/>
  <c r="O13" i="15" s="1"/>
  <c r="Q13" i="15" s="1"/>
  <c r="J28" i="4"/>
  <c r="B28" i="5"/>
  <c r="D28" i="5" s="1"/>
  <c r="P28" i="4"/>
  <c r="C30" i="15"/>
  <c r="O30" i="15" s="1"/>
  <c r="Q30" i="15" s="1"/>
  <c r="J34" i="4"/>
  <c r="P34" i="4"/>
  <c r="B34" i="5"/>
  <c r="D34" i="5" s="1"/>
  <c r="C36" i="15"/>
  <c r="O36" i="15" s="1"/>
  <c r="Q36" i="15" s="1"/>
  <c r="J48" i="4"/>
  <c r="C50" i="15"/>
  <c r="O50" i="15" s="1"/>
  <c r="Q50" i="15" s="1"/>
  <c r="B48" i="5"/>
  <c r="D48" i="5" s="1"/>
  <c r="P48" i="4"/>
  <c r="J73" i="4"/>
  <c r="C74" i="15"/>
  <c r="O74" i="15" s="1"/>
  <c r="Q74" i="15" s="1"/>
  <c r="P73" i="4"/>
  <c r="B72" i="5"/>
  <c r="D72" i="5" s="1"/>
  <c r="J12" i="4"/>
  <c r="P12" i="4"/>
  <c r="B12" i="5"/>
  <c r="D12" i="5" s="1"/>
  <c r="C14" i="15"/>
  <c r="O14" i="15" s="1"/>
  <c r="Q14" i="15" s="1"/>
  <c r="J47" i="4"/>
  <c r="C49" i="15"/>
  <c r="O49" i="15" s="1"/>
  <c r="Q49" i="15" s="1"/>
  <c r="B47" i="5"/>
  <c r="D47" i="5" s="1"/>
  <c r="P47" i="4"/>
  <c r="J44" i="4"/>
  <c r="C46" i="15"/>
  <c r="O46" i="15" s="1"/>
  <c r="Q46" i="15" s="1"/>
  <c r="P44" i="4"/>
  <c r="B44" i="5"/>
  <c r="D44" i="5" s="1"/>
  <c r="J23" i="4"/>
  <c r="B23" i="5"/>
  <c r="D23" i="5" s="1"/>
  <c r="C25" i="15"/>
  <c r="O25" i="15" s="1"/>
  <c r="Q25" i="15" s="1"/>
  <c r="P23" i="4"/>
  <c r="J58" i="4"/>
  <c r="C60" i="15"/>
  <c r="O60" i="15" s="1"/>
  <c r="Q60" i="15" s="1"/>
  <c r="P58" i="4"/>
  <c r="B58" i="5"/>
  <c r="D58" i="5" s="1"/>
  <c r="J30" i="4"/>
  <c r="B30" i="5"/>
  <c r="D30" i="5" s="1"/>
  <c r="C32" i="15"/>
  <c r="J45" i="4"/>
  <c r="P45" i="4"/>
  <c r="C47" i="15"/>
  <c r="O47" i="15" s="1"/>
  <c r="Q47" i="15" s="1"/>
  <c r="B45" i="5"/>
  <c r="D45" i="5" s="1"/>
  <c r="J84" i="4"/>
  <c r="B83" i="5"/>
  <c r="D83" i="5" s="1"/>
  <c r="C83" i="15"/>
  <c r="J46" i="4"/>
  <c r="C48" i="15"/>
  <c r="O48" i="15" s="1"/>
  <c r="Q48" i="15" s="1"/>
  <c r="B46" i="5"/>
  <c r="D46" i="5" s="1"/>
  <c r="P46" i="4"/>
  <c r="J20" i="4"/>
  <c r="B20" i="5"/>
  <c r="D20" i="5" s="1"/>
  <c r="P20" i="4"/>
  <c r="C22" i="15"/>
  <c r="O22" i="15" s="1"/>
  <c r="Q22" i="15" s="1"/>
  <c r="J24" i="4"/>
  <c r="P24" i="4"/>
  <c r="B24" i="5"/>
  <c r="D24" i="5" s="1"/>
  <c r="C26" i="15"/>
  <c r="O26" i="15" s="1"/>
  <c r="Q26" i="15" s="1"/>
  <c r="J56" i="4"/>
  <c r="B56" i="5"/>
  <c r="D56" i="5" s="1"/>
  <c r="C58" i="15"/>
  <c r="O58" i="15" s="1"/>
  <c r="Q58" i="15" s="1"/>
  <c r="P56" i="4"/>
  <c r="J33" i="4"/>
  <c r="C35" i="15"/>
  <c r="O35" i="15" s="1"/>
  <c r="Q35" i="15" s="1"/>
  <c r="B33" i="5"/>
  <c r="D33" i="5" s="1"/>
  <c r="P33" i="4"/>
  <c r="J17" i="4"/>
  <c r="B17" i="5"/>
  <c r="D17" i="5" s="1"/>
  <c r="C19" i="15"/>
  <c r="O19" i="15" s="1"/>
  <c r="Q19" i="15" s="1"/>
  <c r="P17" i="4"/>
  <c r="L78" i="5"/>
  <c r="T78" i="5"/>
  <c r="J33" i="5" l="1"/>
  <c r="L33" i="5" s="1"/>
  <c r="T33" i="4"/>
  <c r="T56" i="4"/>
  <c r="J56" i="5"/>
  <c r="L56" i="5" s="1"/>
  <c r="J62" i="4"/>
  <c r="J13" i="4"/>
  <c r="T60" i="4"/>
  <c r="J60" i="5"/>
  <c r="L60" i="5" s="1"/>
  <c r="T75" i="4"/>
  <c r="J74" i="5"/>
  <c r="L74" i="5" s="1"/>
  <c r="B26" i="5"/>
  <c r="D26" i="5" s="1"/>
  <c r="L35" i="4"/>
  <c r="B35" i="5" s="1"/>
  <c r="D35" i="5" s="1"/>
  <c r="C15" i="15"/>
  <c r="O11" i="15"/>
  <c r="J21" i="5"/>
  <c r="L21" i="5" s="1"/>
  <c r="T21" i="4"/>
  <c r="P51" i="4"/>
  <c r="T40" i="4"/>
  <c r="J40" i="5"/>
  <c r="L40" i="5" s="1"/>
  <c r="O56" i="15"/>
  <c r="C64" i="15"/>
  <c r="J75" i="5"/>
  <c r="L75" i="5" s="1"/>
  <c r="T76" i="4"/>
  <c r="T41" i="4"/>
  <c r="J41" i="5"/>
  <c r="L41" i="5" s="1"/>
  <c r="J22" i="5"/>
  <c r="L22" i="5" s="1"/>
  <c r="T22" i="4"/>
  <c r="T17" i="4"/>
  <c r="J17" i="5"/>
  <c r="L17" i="5" s="1"/>
  <c r="T46" i="4"/>
  <c r="J46" i="5"/>
  <c r="L46" i="5" s="1"/>
  <c r="J23" i="5"/>
  <c r="L23" i="5" s="1"/>
  <c r="T23" i="4"/>
  <c r="T44" i="4"/>
  <c r="J44" i="5"/>
  <c r="L44" i="5" s="1"/>
  <c r="T47" i="4"/>
  <c r="J47" i="5"/>
  <c r="L47" i="5" s="1"/>
  <c r="J48" i="5"/>
  <c r="L48" i="5" s="1"/>
  <c r="T48" i="4"/>
  <c r="J18" i="5"/>
  <c r="L18" i="5" s="1"/>
  <c r="T18" i="4"/>
  <c r="C28" i="15"/>
  <c r="C37" i="15" s="1"/>
  <c r="O18" i="15"/>
  <c r="T50" i="4"/>
  <c r="J50" i="5"/>
  <c r="L50" i="5" s="1"/>
  <c r="B13" i="5"/>
  <c r="D13" i="5" s="1"/>
  <c r="L71" i="4"/>
  <c r="L37" i="4"/>
  <c r="L64" i="4"/>
  <c r="B51" i="5"/>
  <c r="D51" i="5" s="1"/>
  <c r="T27" i="4"/>
  <c r="J27" i="5"/>
  <c r="L27" i="5" s="1"/>
  <c r="T42" i="4"/>
  <c r="J42" i="5"/>
  <c r="L42" i="5" s="1"/>
  <c r="J29" i="5"/>
  <c r="L29" i="5" s="1"/>
  <c r="T29" i="4"/>
  <c r="J20" i="5"/>
  <c r="L20" i="5" s="1"/>
  <c r="T20" i="4"/>
  <c r="J45" i="5"/>
  <c r="L45" i="5" s="1"/>
  <c r="T45" i="4"/>
  <c r="J58" i="5"/>
  <c r="L58" i="5" s="1"/>
  <c r="T58" i="4"/>
  <c r="J72" i="5"/>
  <c r="L72" i="5" s="1"/>
  <c r="T73" i="4"/>
  <c r="T28" i="4"/>
  <c r="J28" i="5"/>
  <c r="L28" i="5" s="1"/>
  <c r="T11" i="4"/>
  <c r="J11" i="5"/>
  <c r="L11" i="5" s="1"/>
  <c r="T55" i="4"/>
  <c r="J55" i="5"/>
  <c r="L55" i="5" s="1"/>
  <c r="C81" i="5"/>
  <c r="C82" i="5" s="1"/>
  <c r="T32" i="4"/>
  <c r="J32" i="5"/>
  <c r="L32" i="5" s="1"/>
  <c r="T25" i="4"/>
  <c r="J25" i="5"/>
  <c r="L25" i="5" s="1"/>
  <c r="J26" i="4"/>
  <c r="J35" i="4" s="1"/>
  <c r="P62" i="4"/>
  <c r="J62" i="5" s="1"/>
  <c r="L62" i="5" s="1"/>
  <c r="J54" i="5"/>
  <c r="L54" i="5" s="1"/>
  <c r="T54" i="4"/>
  <c r="J51" i="4"/>
  <c r="J64" i="4" s="1"/>
  <c r="T24" i="4"/>
  <c r="J24" i="5"/>
  <c r="L24" i="5" s="1"/>
  <c r="J12" i="5"/>
  <c r="L12" i="5" s="1"/>
  <c r="T12" i="4"/>
  <c r="J34" i="5"/>
  <c r="L34" i="5" s="1"/>
  <c r="T34" i="4"/>
  <c r="T10" i="4"/>
  <c r="J10" i="5"/>
  <c r="L10" i="5" s="1"/>
  <c r="J19" i="5"/>
  <c r="L19" i="5" s="1"/>
  <c r="T19" i="4"/>
  <c r="J57" i="5"/>
  <c r="L57" i="5" s="1"/>
  <c r="T57" i="4"/>
  <c r="T43" i="4"/>
  <c r="J43" i="5"/>
  <c r="L43" i="5" s="1"/>
  <c r="J16" i="5"/>
  <c r="L16" i="5" s="1"/>
  <c r="P26" i="4"/>
  <c r="T16" i="4"/>
  <c r="J9" i="5"/>
  <c r="L9" i="5" s="1"/>
  <c r="P13" i="4"/>
  <c r="T9" i="4"/>
  <c r="J49" i="5"/>
  <c r="L49" i="5" s="1"/>
  <c r="T49" i="4"/>
  <c r="C53" i="15"/>
  <c r="O42" i="15"/>
  <c r="J59" i="5"/>
  <c r="L59" i="5" s="1"/>
  <c r="T59" i="4"/>
  <c r="C66" i="15" l="1"/>
  <c r="X59" i="4"/>
  <c r="R59" i="5"/>
  <c r="T59" i="5" s="1"/>
  <c r="X49" i="4"/>
  <c r="R49" i="5"/>
  <c r="T49" i="5" s="1"/>
  <c r="R19" i="5"/>
  <c r="T19" i="5" s="1"/>
  <c r="X19" i="4"/>
  <c r="R34" i="5"/>
  <c r="T34" i="5" s="1"/>
  <c r="X34" i="4"/>
  <c r="R32" i="5"/>
  <c r="T32" i="5" s="1"/>
  <c r="X32" i="4"/>
  <c r="R72" i="5"/>
  <c r="T72" i="5" s="1"/>
  <c r="X73" i="4"/>
  <c r="X45" i="4"/>
  <c r="R45" i="5"/>
  <c r="T45" i="5" s="1"/>
  <c r="R20" i="5"/>
  <c r="T20" i="5" s="1"/>
  <c r="X20" i="4"/>
  <c r="X27" i="4"/>
  <c r="R27" i="5"/>
  <c r="T27" i="5" s="1"/>
  <c r="C72" i="15"/>
  <c r="L77" i="4"/>
  <c r="B70" i="5"/>
  <c r="D70" i="5" s="1"/>
  <c r="O28" i="15"/>
  <c r="Q18" i="15"/>
  <c r="X18" i="4"/>
  <c r="R18" i="5"/>
  <c r="T18" i="5" s="1"/>
  <c r="R23" i="5"/>
  <c r="T23" i="5" s="1"/>
  <c r="X23" i="4"/>
  <c r="R21" i="5"/>
  <c r="T21" i="5" s="1"/>
  <c r="X21" i="4"/>
  <c r="O15" i="15"/>
  <c r="Q11" i="15"/>
  <c r="J37" i="4"/>
  <c r="J71" i="4"/>
  <c r="J77" i="4" s="1"/>
  <c r="J80" i="4" s="1"/>
  <c r="J82" i="4" s="1"/>
  <c r="J83" i="4" s="1"/>
  <c r="X33" i="4"/>
  <c r="R33" i="5"/>
  <c r="T33" i="5" s="1"/>
  <c r="T26" i="4"/>
  <c r="X16" i="4"/>
  <c r="R16" i="5"/>
  <c r="T16" i="5" s="1"/>
  <c r="X43" i="4"/>
  <c r="R43" i="5"/>
  <c r="T43" i="5" s="1"/>
  <c r="R11" i="5"/>
  <c r="T11" i="5" s="1"/>
  <c r="X11" i="4"/>
  <c r="R47" i="5"/>
  <c r="T47" i="5" s="1"/>
  <c r="X47" i="4"/>
  <c r="C39" i="15"/>
  <c r="R74" i="5"/>
  <c r="T74" i="5" s="1"/>
  <c r="X75" i="4"/>
  <c r="Q42" i="15"/>
  <c r="O53" i="15"/>
  <c r="T13" i="4"/>
  <c r="R9" i="5"/>
  <c r="T9" i="5" s="1"/>
  <c r="J26" i="5"/>
  <c r="L26" i="5" s="1"/>
  <c r="R57" i="5"/>
  <c r="T57" i="5" s="1"/>
  <c r="X57" i="4"/>
  <c r="X12" i="4"/>
  <c r="R12" i="5"/>
  <c r="T12" i="5" s="1"/>
  <c r="X24" i="4"/>
  <c r="R24" i="5"/>
  <c r="T24" i="5" s="1"/>
  <c r="R54" i="5"/>
  <c r="T54" i="5" s="1"/>
  <c r="X54" i="4"/>
  <c r="T62" i="4"/>
  <c r="R62" i="5" s="1"/>
  <c r="T62" i="5" s="1"/>
  <c r="R25" i="5"/>
  <c r="T25" i="5" s="1"/>
  <c r="X25" i="4"/>
  <c r="K81" i="5"/>
  <c r="K82" i="5" s="1"/>
  <c r="X58" i="4"/>
  <c r="R58" i="5"/>
  <c r="T58" i="5" s="1"/>
  <c r="R42" i="5"/>
  <c r="T42" i="5" s="1"/>
  <c r="X42" i="4"/>
  <c r="B64" i="5"/>
  <c r="D64" i="5" s="1"/>
  <c r="E8" i="16"/>
  <c r="E84" i="16" s="1"/>
  <c r="R48" i="5"/>
  <c r="T48" i="5" s="1"/>
  <c r="X48" i="4"/>
  <c r="X17" i="4"/>
  <c r="R17" i="5"/>
  <c r="T17" i="5" s="1"/>
  <c r="R41" i="5"/>
  <c r="T41" i="5" s="1"/>
  <c r="X41" i="4"/>
  <c r="Q56" i="15"/>
  <c r="O64" i="15"/>
  <c r="Q64" i="15" s="1"/>
  <c r="R40" i="5"/>
  <c r="T40" i="5" s="1"/>
  <c r="T51" i="4"/>
  <c r="X40" i="4"/>
  <c r="X56" i="4"/>
  <c r="R56" i="5"/>
  <c r="T56" i="5" s="1"/>
  <c r="J13" i="5"/>
  <c r="L13" i="5" s="1"/>
  <c r="P71" i="4"/>
  <c r="X10" i="4"/>
  <c r="R10" i="5"/>
  <c r="T10" i="5" s="1"/>
  <c r="X55" i="4"/>
  <c r="R55" i="5"/>
  <c r="T55" i="5" s="1"/>
  <c r="X28" i="4"/>
  <c r="R28" i="5"/>
  <c r="T28" i="5" s="1"/>
  <c r="R29" i="5"/>
  <c r="T29" i="5" s="1"/>
  <c r="D8" i="16"/>
  <c r="L66" i="4"/>
  <c r="B37" i="5"/>
  <c r="D37" i="5" s="1"/>
  <c r="L68" i="4"/>
  <c r="R50" i="5"/>
  <c r="T50" i="5" s="1"/>
  <c r="X50" i="4"/>
  <c r="R44" i="5"/>
  <c r="T44" i="5" s="1"/>
  <c r="X44" i="4"/>
  <c r="X46" i="4"/>
  <c r="R46" i="5"/>
  <c r="T46" i="5" s="1"/>
  <c r="R22" i="5"/>
  <c r="T22" i="5" s="1"/>
  <c r="R75" i="5"/>
  <c r="T75" i="5" s="1"/>
  <c r="X76" i="4"/>
  <c r="P64" i="4"/>
  <c r="J51" i="5"/>
  <c r="L51" i="5" s="1"/>
  <c r="R60" i="5"/>
  <c r="T60" i="5" s="1"/>
  <c r="X60" i="4"/>
  <c r="F8" i="16" l="1"/>
  <c r="J64" i="5"/>
  <c r="L64" i="5" s="1"/>
  <c r="C10" i="7"/>
  <c r="C12" i="7" s="1"/>
  <c r="J68" i="4"/>
  <c r="C69" i="15"/>
  <c r="L67" i="4"/>
  <c r="J66" i="4"/>
  <c r="X62" i="4"/>
  <c r="B76" i="5"/>
  <c r="D76" i="5" s="1"/>
  <c r="C78" i="15"/>
  <c r="L80" i="4"/>
  <c r="W13" i="5"/>
  <c r="X51" i="4"/>
  <c r="Q15" i="15"/>
  <c r="O72" i="15"/>
  <c r="Q72" i="15" s="1"/>
  <c r="J70" i="5"/>
  <c r="L70" i="5" s="1"/>
  <c r="R51" i="5"/>
  <c r="T51" i="5" s="1"/>
  <c r="T64" i="4"/>
  <c r="R13" i="5"/>
  <c r="T13" i="5" s="1"/>
  <c r="T71" i="4"/>
  <c r="Q28" i="15"/>
  <c r="O66" i="15"/>
  <c r="Q66" i="15" s="1"/>
  <c r="Q53" i="15"/>
  <c r="R26" i="5"/>
  <c r="T26" i="5" s="1"/>
  <c r="X64" i="4" l="1"/>
  <c r="S81" i="5"/>
  <c r="S82" i="5" s="1"/>
  <c r="C16" i="7"/>
  <c r="AM77" i="1" s="1"/>
  <c r="C24" i="7"/>
  <c r="W26" i="5"/>
  <c r="I63" i="10"/>
  <c r="C68" i="15"/>
  <c r="O68" i="15" s="1"/>
  <c r="Q68" i="15" s="1"/>
  <c r="B67" i="5"/>
  <c r="D67" i="5" s="1"/>
  <c r="J67" i="4"/>
  <c r="BA70" i="1"/>
  <c r="AY70" i="17"/>
  <c r="AX70" i="1"/>
  <c r="D63" i="12"/>
  <c r="E68" i="15" s="1"/>
  <c r="AU70" i="17"/>
  <c r="L70" i="13"/>
  <c r="BH70" i="1"/>
  <c r="AX70" i="13"/>
  <c r="AH70" i="13"/>
  <c r="AR70" i="1"/>
  <c r="BG70" i="13"/>
  <c r="AQ70" i="17"/>
  <c r="AD70" i="17"/>
  <c r="T70" i="13"/>
  <c r="AO70" i="1"/>
  <c r="BO70" i="17"/>
  <c r="BM70" i="13"/>
  <c r="BO70" i="13"/>
  <c r="W70" i="17"/>
  <c r="AP70" i="1"/>
  <c r="BH70" i="13"/>
  <c r="AW70" i="1"/>
  <c r="J63" i="12"/>
  <c r="K68" i="15" s="1"/>
  <c r="G63" i="10"/>
  <c r="J70" i="1"/>
  <c r="H70" i="1"/>
  <c r="E70" i="1"/>
  <c r="BP70" i="1"/>
  <c r="BJ70" i="13"/>
  <c r="AV70" i="1"/>
  <c r="BP70" i="13"/>
  <c r="AL70" i="17"/>
  <c r="C70" i="1"/>
  <c r="AV70" i="17"/>
  <c r="AJ70" i="13"/>
  <c r="V70" i="13"/>
  <c r="M70" i="13"/>
  <c r="E70" i="13"/>
  <c r="AL70" i="1"/>
  <c r="BL70" i="13"/>
  <c r="AF70" i="17"/>
  <c r="E63" i="10"/>
  <c r="I70" i="1"/>
  <c r="AY70" i="1"/>
  <c r="AD70" i="13"/>
  <c r="AW70" i="17"/>
  <c r="BF70" i="1"/>
  <c r="BH70" i="17"/>
  <c r="F70" i="13"/>
  <c r="F70" i="1"/>
  <c r="AF70" i="1"/>
  <c r="AC70" i="13"/>
  <c r="BE70" i="13"/>
  <c r="AP70" i="13"/>
  <c r="F63" i="10"/>
  <c r="N70" i="13"/>
  <c r="AO70" i="13"/>
  <c r="AZ70" i="13"/>
  <c r="F70" i="17"/>
  <c r="AZ70" i="17"/>
  <c r="AG70" i="17"/>
  <c r="U70" i="1"/>
  <c r="AU70" i="13"/>
  <c r="J70" i="17"/>
  <c r="BC70" i="17"/>
  <c r="BC70" i="1"/>
  <c r="AA70" i="13"/>
  <c r="U70" i="13"/>
  <c r="AS70" i="13"/>
  <c r="AC70" i="1"/>
  <c r="V70" i="17"/>
  <c r="AS70" i="1"/>
  <c r="Z70" i="1"/>
  <c r="AT70" i="13"/>
  <c r="BJ70" i="1"/>
  <c r="BI70" i="17"/>
  <c r="BB70" i="13"/>
  <c r="G70" i="13"/>
  <c r="Q70" i="13"/>
  <c r="AH70" i="1"/>
  <c r="AE70" i="17"/>
  <c r="G70" i="17"/>
  <c r="AS70" i="17"/>
  <c r="AJ70" i="1"/>
  <c r="AI70" i="17"/>
  <c r="AC70" i="17"/>
  <c r="BN70" i="13"/>
  <c r="AB70" i="13"/>
  <c r="O70" i="13"/>
  <c r="P70" i="17"/>
  <c r="AV70" i="13"/>
  <c r="S70" i="17"/>
  <c r="Q70" i="17"/>
  <c r="BG70" i="1"/>
  <c r="AJ70" i="17"/>
  <c r="H70" i="13"/>
  <c r="AD70" i="1"/>
  <c r="X70" i="1"/>
  <c r="K70" i="1"/>
  <c r="Q70" i="1"/>
  <c r="D70" i="13"/>
  <c r="BE70" i="1"/>
  <c r="U70" i="17"/>
  <c r="D70" i="1"/>
  <c r="AN70" i="13"/>
  <c r="BD70" i="1"/>
  <c r="T70" i="1"/>
  <c r="AN70" i="17"/>
  <c r="AI70" i="1"/>
  <c r="Z70" i="17"/>
  <c r="K70" i="17"/>
  <c r="H70" i="17"/>
  <c r="BK70" i="17"/>
  <c r="BM70" i="17"/>
  <c r="BK70" i="13"/>
  <c r="AT70" i="1"/>
  <c r="AU70" i="1"/>
  <c r="E63" i="12"/>
  <c r="F68" i="15" s="1"/>
  <c r="AY70" i="13"/>
  <c r="AE70" i="13"/>
  <c r="J70" i="13"/>
  <c r="AE70" i="1"/>
  <c r="BK70" i="1"/>
  <c r="BL70" i="1"/>
  <c r="BC70" i="13"/>
  <c r="C70" i="17"/>
  <c r="T70" i="17"/>
  <c r="R70" i="13"/>
  <c r="S70" i="13"/>
  <c r="BP70" i="17"/>
  <c r="D70" i="17"/>
  <c r="AB70" i="17"/>
  <c r="BB70" i="17"/>
  <c r="BB70" i="1"/>
  <c r="L70" i="1"/>
  <c r="V70" i="1"/>
  <c r="AF70" i="13"/>
  <c r="BO70" i="1"/>
  <c r="AN70" i="1"/>
  <c r="Y70" i="1"/>
  <c r="K70" i="13"/>
  <c r="AK70" i="1"/>
  <c r="F63" i="12"/>
  <c r="G68" i="15" s="1"/>
  <c r="AG70" i="1"/>
  <c r="G63" i="12"/>
  <c r="H68" i="15" s="1"/>
  <c r="BQ70" i="1"/>
  <c r="R70" i="1"/>
  <c r="BD70" i="17"/>
  <c r="BE70" i="17"/>
  <c r="AT70" i="17"/>
  <c r="Y70" i="13"/>
  <c r="AA70" i="1"/>
  <c r="X70" i="17"/>
  <c r="BN70" i="1"/>
  <c r="C70" i="13"/>
  <c r="AK70" i="13"/>
  <c r="BQ70" i="17"/>
  <c r="BM70" i="1"/>
  <c r="S70" i="1"/>
  <c r="AA70" i="17"/>
  <c r="I70" i="13"/>
  <c r="N70" i="17"/>
  <c r="W70" i="1"/>
  <c r="BF70" i="13"/>
  <c r="E70" i="17"/>
  <c r="BI70" i="1"/>
  <c r="J63" i="10"/>
  <c r="R70" i="17"/>
  <c r="D63" i="10"/>
  <c r="N70" i="1"/>
  <c r="M70" i="17"/>
  <c r="BJ70" i="17"/>
  <c r="AR70" i="17"/>
  <c r="AZ70" i="1"/>
  <c r="BA70" i="17"/>
  <c r="AR70" i="13"/>
  <c r="BD70" i="13"/>
  <c r="BN70" i="17"/>
  <c r="AQ70" i="13"/>
  <c r="M70" i="1"/>
  <c r="AL70" i="13"/>
  <c r="AO70" i="17"/>
  <c r="AP70" i="17"/>
  <c r="AI70" i="13"/>
  <c r="BA70" i="13"/>
  <c r="BL70" i="17"/>
  <c r="AB70" i="1"/>
  <c r="O70" i="17"/>
  <c r="AH70" i="17"/>
  <c r="G70" i="1"/>
  <c r="Y70" i="17"/>
  <c r="W70" i="13"/>
  <c r="X70" i="13"/>
  <c r="AQ70" i="1"/>
  <c r="BI70" i="13"/>
  <c r="BF70" i="17"/>
  <c r="AK70" i="17"/>
  <c r="AG70" i="13"/>
  <c r="BQ70" i="13"/>
  <c r="O70" i="1"/>
  <c r="L70" i="17"/>
  <c r="P70" i="1"/>
  <c r="AW70" i="13"/>
  <c r="P70" i="13"/>
  <c r="I70" i="17"/>
  <c r="AX70" i="17"/>
  <c r="Z70" i="13"/>
  <c r="I63" i="12"/>
  <c r="J68" i="15" s="1"/>
  <c r="BG70" i="17"/>
  <c r="R64" i="5"/>
  <c r="T64" i="5" s="1"/>
  <c r="C20" i="7"/>
  <c r="C22" i="7" s="1"/>
  <c r="C26" i="7" s="1"/>
  <c r="AM77" i="17" s="1"/>
  <c r="R70" i="5"/>
  <c r="T70" i="5" s="1"/>
  <c r="B79" i="5"/>
  <c r="D79" i="5" s="1"/>
  <c r="L82" i="4"/>
  <c r="C81" i="15"/>
  <c r="H70" i="11" l="1"/>
  <c r="AM80" i="17"/>
  <c r="B77" i="17"/>
  <c r="R74" i="4" s="1"/>
  <c r="B81" i="5"/>
  <c r="L83" i="4"/>
  <c r="H70" i="10"/>
  <c r="AM77" i="13"/>
  <c r="B77" i="1"/>
  <c r="N74" i="4" s="1"/>
  <c r="AM80" i="1"/>
  <c r="X31" i="5"/>
  <c r="B80" i="1" l="1"/>
  <c r="AM83" i="1"/>
  <c r="F73" i="5"/>
  <c r="H73" i="5" s="1"/>
  <c r="N77" i="4"/>
  <c r="P74" i="4"/>
  <c r="P83" i="4"/>
  <c r="B82" i="5"/>
  <c r="R77" i="4"/>
  <c r="N73" i="5"/>
  <c r="P73" i="5" s="1"/>
  <c r="AM80" i="13"/>
  <c r="B77" i="13"/>
  <c r="B80" i="17"/>
  <c r="AM83" i="17"/>
  <c r="C70" i="10"/>
  <c r="H73" i="10"/>
  <c r="H70" i="12"/>
  <c r="C70" i="11"/>
  <c r="H73" i="11"/>
  <c r="B83" i="17" l="1"/>
  <c r="AM85" i="17"/>
  <c r="AM83" i="13"/>
  <c r="B80" i="13"/>
  <c r="R80" i="4"/>
  <c r="N76" i="5"/>
  <c r="P76" i="5" s="1"/>
  <c r="T74" i="4"/>
  <c r="J73" i="5"/>
  <c r="L73" i="5" s="1"/>
  <c r="P77" i="4"/>
  <c r="C70" i="12"/>
  <c r="I75" i="15"/>
  <c r="M75" i="15" s="1"/>
  <c r="O75" i="15" s="1"/>
  <c r="Q75" i="15" s="1"/>
  <c r="H73" i="12"/>
  <c r="F76" i="5"/>
  <c r="H76" i="5" s="1"/>
  <c r="N80" i="4"/>
  <c r="C73" i="10"/>
  <c r="H76" i="10"/>
  <c r="AM85" i="1"/>
  <c r="B83" i="1"/>
  <c r="C73" i="11"/>
  <c r="H76" i="11"/>
  <c r="W81" i="5"/>
  <c r="T83" i="4"/>
  <c r="J82" i="5"/>
  <c r="L82" i="5" s="1"/>
  <c r="C73" i="12" l="1"/>
  <c r="I78" i="15"/>
  <c r="M78" i="15" s="1"/>
  <c r="O78" i="15" s="1"/>
  <c r="Q78" i="15" s="1"/>
  <c r="H76" i="12"/>
  <c r="R82" i="5"/>
  <c r="T82" i="5" s="1"/>
  <c r="X83" i="4"/>
  <c r="W82" i="5"/>
  <c r="X82" i="5" s="1"/>
  <c r="R73" i="5"/>
  <c r="T73" i="5" s="1"/>
  <c r="X74" i="4"/>
  <c r="T77" i="4"/>
  <c r="AM85" i="13"/>
  <c r="B83" i="13"/>
  <c r="B85" i="1"/>
  <c r="AM87" i="1"/>
  <c r="C76" i="10"/>
  <c r="H78" i="10"/>
  <c r="F79" i="5"/>
  <c r="H79" i="5" s="1"/>
  <c r="N82" i="4"/>
  <c r="B85" i="17"/>
  <c r="AM87" i="17"/>
  <c r="C76" i="11"/>
  <c r="H78" i="11"/>
  <c r="J76" i="5"/>
  <c r="L76" i="5" s="1"/>
  <c r="P80" i="4"/>
  <c r="N79" i="5"/>
  <c r="P79" i="5" s="1"/>
  <c r="R82" i="4"/>
  <c r="N81" i="5" l="1"/>
  <c r="P81" i="5" s="1"/>
  <c r="R84" i="4"/>
  <c r="C78" i="10"/>
  <c r="H80" i="10"/>
  <c r="R76" i="5"/>
  <c r="T76" i="5" s="1"/>
  <c r="T80" i="4"/>
  <c r="C78" i="11"/>
  <c r="H80" i="11"/>
  <c r="B87" i="17"/>
  <c r="AM33" i="17"/>
  <c r="C76" i="12"/>
  <c r="I81" i="15"/>
  <c r="M81" i="15" s="1"/>
  <c r="O81" i="15" s="1"/>
  <c r="Q81" i="15" s="1"/>
  <c r="H78" i="12"/>
  <c r="P82" i="4"/>
  <c r="J79" i="5"/>
  <c r="L79" i="5" s="1"/>
  <c r="F81" i="5"/>
  <c r="N84" i="4"/>
  <c r="B87" i="1"/>
  <c r="AM33" i="1"/>
  <c r="B85" i="13"/>
  <c r="AM87" i="13"/>
  <c r="B87" i="13" s="1"/>
  <c r="B33" i="17" l="1"/>
  <c r="AM38" i="17"/>
  <c r="AM38" i="1"/>
  <c r="AM33" i="13"/>
  <c r="B33" i="1"/>
  <c r="C78" i="12"/>
  <c r="H80" i="12"/>
  <c r="J81" i="5"/>
  <c r="L81" i="5" s="1"/>
  <c r="P84" i="4"/>
  <c r="C80" i="11"/>
  <c r="C27" i="11" s="1"/>
  <c r="C32" i="11" s="1"/>
  <c r="C34" i="11" s="1"/>
  <c r="H27" i="11"/>
  <c r="H32" i="11" s="1"/>
  <c r="H34" i="11" s="1"/>
  <c r="R79" i="5"/>
  <c r="T79" i="5" s="1"/>
  <c r="T82" i="4"/>
  <c r="N83" i="5"/>
  <c r="P83" i="5" s="1"/>
  <c r="R30" i="4"/>
  <c r="F83" i="5"/>
  <c r="H83" i="5" s="1"/>
  <c r="N30" i="4"/>
  <c r="C80" i="10"/>
  <c r="C27" i="10" s="1"/>
  <c r="C32" i="10" s="1"/>
  <c r="C34" i="10" s="1"/>
  <c r="H27" i="10"/>
  <c r="H32" i="10" s="1"/>
  <c r="H34" i="10" s="1"/>
  <c r="H64" i="10" l="1"/>
  <c r="H63" i="10"/>
  <c r="C64" i="11"/>
  <c r="C63" i="10"/>
  <c r="C64" i="10"/>
  <c r="R81" i="5"/>
  <c r="T81" i="5" s="1"/>
  <c r="T84" i="4"/>
  <c r="J83" i="5"/>
  <c r="L83" i="5" s="1"/>
  <c r="P30" i="4"/>
  <c r="F30" i="5"/>
  <c r="H30" i="5" s="1"/>
  <c r="N35" i="4"/>
  <c r="AM38" i="13"/>
  <c r="B33" i="13"/>
  <c r="B38" i="17"/>
  <c r="AM40" i="17"/>
  <c r="R35" i="4"/>
  <c r="N30" i="5"/>
  <c r="P30" i="5" s="1"/>
  <c r="H64" i="11"/>
  <c r="C80" i="12"/>
  <c r="C27" i="12" s="1"/>
  <c r="C32" i="12" s="1"/>
  <c r="C34" i="12" s="1"/>
  <c r="I83" i="15"/>
  <c r="M83" i="15" s="1"/>
  <c r="O83" i="15" s="1"/>
  <c r="Q83" i="15" s="1"/>
  <c r="H27" i="12"/>
  <c r="B38" i="1"/>
  <c r="AM40" i="1"/>
  <c r="J30" i="5" l="1"/>
  <c r="L30" i="5" s="1"/>
  <c r="P35" i="4"/>
  <c r="AM71" i="1"/>
  <c r="B71" i="1" s="1"/>
  <c r="B40" i="1"/>
  <c r="B70" i="1" s="1"/>
  <c r="AM70" i="1"/>
  <c r="C63" i="12"/>
  <c r="C64" i="12"/>
  <c r="N35" i="5"/>
  <c r="P35" i="5" s="1"/>
  <c r="R37" i="4"/>
  <c r="B38" i="13"/>
  <c r="AM40" i="13"/>
  <c r="B40" i="17"/>
  <c r="B70" i="17" s="1"/>
  <c r="AM70" i="17"/>
  <c r="AM71" i="17"/>
  <c r="B71" i="17" s="1"/>
  <c r="N37" i="4"/>
  <c r="F35" i="5"/>
  <c r="H35" i="5" s="1"/>
  <c r="R83" i="5"/>
  <c r="T83" i="5" s="1"/>
  <c r="T30" i="4"/>
  <c r="I32" i="15"/>
  <c r="H32" i="12"/>
  <c r="H34" i="12" s="1"/>
  <c r="H63" i="12" l="1"/>
  <c r="I68" i="15" s="1"/>
  <c r="H64" i="12"/>
  <c r="I69" i="15" s="1"/>
  <c r="I37" i="15"/>
  <c r="I39" i="15" s="1"/>
  <c r="M32" i="15"/>
  <c r="F37" i="5"/>
  <c r="H37" i="5" s="1"/>
  <c r="N68" i="4"/>
  <c r="B40" i="13"/>
  <c r="B70" i="13" s="1"/>
  <c r="AM70" i="13"/>
  <c r="AM71" i="13"/>
  <c r="D52" i="16"/>
  <c r="R30" i="5"/>
  <c r="T30" i="5" s="1"/>
  <c r="T35" i="4"/>
  <c r="J35" i="5"/>
  <c r="L35" i="5" s="1"/>
  <c r="P37" i="4"/>
  <c r="N37" i="5"/>
  <c r="P37" i="5" s="1"/>
  <c r="R68" i="4"/>
  <c r="R35" i="5" l="1"/>
  <c r="T35" i="5" s="1"/>
  <c r="T37" i="4"/>
  <c r="M37" i="15"/>
  <c r="M39" i="15" s="1"/>
  <c r="M69" i="15" s="1"/>
  <c r="O32" i="15"/>
  <c r="P68" i="4"/>
  <c r="P66" i="4"/>
  <c r="J37" i="5"/>
  <c r="L37" i="5" s="1"/>
  <c r="D61" i="16"/>
  <c r="D82" i="16" s="1"/>
  <c r="D84" i="16" s="1"/>
  <c r="F52" i="16"/>
  <c r="F61" i="16" s="1"/>
  <c r="F82" i="16" s="1"/>
  <c r="F84" i="16" s="1"/>
  <c r="B71" i="13"/>
  <c r="H82" i="16" l="1"/>
  <c r="Q32" i="15"/>
  <c r="O37" i="15"/>
  <c r="H61" i="16"/>
  <c r="P67" i="4"/>
  <c r="N66" i="4"/>
  <c r="V9" i="4"/>
  <c r="R37" i="5"/>
  <c r="T37" i="5" s="1"/>
  <c r="T66" i="4"/>
  <c r="T68" i="4"/>
  <c r="T67" i="4" l="1"/>
  <c r="R66" i="4"/>
  <c r="J63" i="11"/>
  <c r="N67" i="4"/>
  <c r="F67" i="5" s="1"/>
  <c r="H67" i="5" s="1"/>
  <c r="J67" i="5"/>
  <c r="L67" i="5" s="1"/>
  <c r="D63" i="11"/>
  <c r="H63" i="11"/>
  <c r="G63" i="11"/>
  <c r="C63" i="11"/>
  <c r="E63" i="11"/>
  <c r="I63" i="11"/>
  <c r="F63" i="11"/>
  <c r="V29" i="4"/>
  <c r="V22" i="4"/>
  <c r="V9" i="5"/>
  <c r="X9" i="5" s="1"/>
  <c r="V13" i="4"/>
  <c r="X9" i="4"/>
  <c r="X13" i="4" s="1"/>
  <c r="Q37" i="15"/>
  <c r="O39" i="15"/>
  <c r="Q39" i="15" l="1"/>
  <c r="O69" i="15"/>
  <c r="V13" i="5"/>
  <c r="X13" i="5" s="1"/>
  <c r="V22" i="5"/>
  <c r="X22" i="5" s="1"/>
  <c r="V26" i="4"/>
  <c r="X22" i="4"/>
  <c r="X26" i="4" s="1"/>
  <c r="V29" i="5"/>
  <c r="X29" i="5" s="1"/>
  <c r="X29" i="4"/>
  <c r="R67" i="4"/>
  <c r="N67" i="5" s="1"/>
  <c r="P67" i="5" s="1"/>
  <c r="R67" i="5"/>
  <c r="T67" i="5" s="1"/>
  <c r="X71" i="4" l="1"/>
  <c r="X77" i="4" s="1"/>
  <c r="X80" i="4" s="1"/>
  <c r="X82" i="4" s="1"/>
  <c r="X84" i="4" s="1"/>
  <c r="X30" i="4" s="1"/>
  <c r="X35" i="4" s="1"/>
  <c r="X37" i="4" s="1"/>
  <c r="X66" i="4" s="1"/>
  <c r="V66" i="4" s="1"/>
  <c r="V71" i="4"/>
  <c r="V26" i="5"/>
  <c r="X26" i="5" s="1"/>
  <c r="X67" i="4" l="1"/>
  <c r="V67" i="4" s="1"/>
  <c r="V70" i="5"/>
  <c r="X70" i="5" s="1"/>
  <c r="V77" i="4"/>
  <c r="V80" i="4" l="1"/>
  <c r="V76" i="5"/>
  <c r="X76" i="5" s="1"/>
  <c r="V82" i="4" l="1"/>
  <c r="V79" i="5"/>
  <c r="X79" i="5" s="1"/>
  <c r="V81" i="5" l="1"/>
  <c r="X81" i="5" s="1"/>
  <c r="V84" i="4"/>
  <c r="V30" i="4" l="1"/>
  <c r="V83" i="5"/>
  <c r="X83" i="5" s="1"/>
  <c r="V30" i="5" l="1"/>
  <c r="X30" i="5" s="1"/>
  <c r="V35" i="4"/>
  <c r="V35" i="5" l="1"/>
  <c r="X35" i="5" s="1"/>
  <c r="V37" i="4"/>
  <c r="V37" i="5" s="1"/>
  <c r="X37" i="5" s="1"/>
</calcChain>
</file>

<file path=xl/sharedStrings.xml><?xml version="1.0" encoding="utf-8"?>
<sst xmlns="http://schemas.openxmlformats.org/spreadsheetml/2006/main" count="1193" uniqueCount="438">
  <si>
    <t>3.1</t>
  </si>
  <si>
    <t>4.1</t>
  </si>
  <si>
    <t>3.2</t>
  </si>
  <si>
    <t>3.3</t>
  </si>
  <si>
    <t>3.4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</si>
  <si>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</si>
  <si>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</si>
  <si>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</si>
  <si>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</si>
  <si>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</si>
  <si>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</si>
  <si>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</si>
  <si>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</si>
  <si>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</si>
  <si>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</si>
  <si>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</si>
  <si>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</si>
  <si>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</si>
  <si>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</si>
  <si>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</si>
  <si>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</si>
  <si>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</si>
  <si>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</si>
  <si>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</si>
  <si>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</si>
  <si>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</si>
  <si>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</si>
  <si>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</si>
  <si>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</si>
  <si>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</si>
  <si>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 xml:space="preserve">Capital Structure </t>
  </si>
  <si>
    <t>Embedded Cost</t>
  </si>
  <si>
    <t>Weighted Cost</t>
  </si>
  <si>
    <t>DEBT%</t>
  </si>
  <si>
    <t>PREFERRED %</t>
  </si>
  <si>
    <t>COMMON %</t>
  </si>
  <si>
    <t>Tab 6</t>
  </si>
  <si>
    <t>Total Restating Adjustments</t>
  </si>
  <si>
    <t>Tab 3 - Revenue</t>
  </si>
  <si>
    <t>Tab 5 - Net Power Costs</t>
  </si>
  <si>
    <t>Tab 7 - Taxes</t>
  </si>
  <si>
    <t>Tab 8 - Rate Base</t>
  </si>
  <si>
    <t>5.4</t>
  </si>
  <si>
    <t>4.8</t>
  </si>
  <si>
    <t>5.3</t>
  </si>
  <si>
    <t>7.5</t>
  </si>
  <si>
    <t>7.6</t>
  </si>
  <si>
    <t>5.2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</si>
  <si>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</si>
  <si>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</si>
  <si>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</si>
  <si>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</si>
  <si>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</si>
  <si>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</si>
  <si>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</si>
  <si>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</si>
  <si>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</si>
  <si>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</si>
  <si>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</si>
  <si>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</si>
  <si>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</si>
  <si>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</si>
  <si>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</si>
  <si>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</si>
  <si>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</si>
  <si>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</si>
  <si>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</si>
  <si>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</si>
  <si>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</si>
  <si>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</si>
  <si>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</si>
  <si>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</si>
  <si>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</si>
  <si>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</si>
  <si>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</si>
  <si>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</si>
  <si>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</si>
  <si>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</si>
  <si>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</si>
  <si>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</si>
  <si>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</si>
  <si>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</si>
  <si>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</si>
  <si>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</si>
  <si>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</si>
  <si>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</si>
  <si>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</si>
  <si>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</si>
  <si>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</si>
  <si>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</si>
  <si>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</si>
  <si>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</si>
  <si>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</si>
  <si>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</si>
  <si>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</si>
  <si>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</si>
  <si>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</si>
  <si>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</si>
  <si>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</si>
  <si>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</si>
  <si>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</si>
  <si>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</si>
  <si>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</si>
  <si>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</si>
  <si>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</si>
  <si>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</si>
  <si>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</si>
  <si>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</si>
  <si>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</si>
  <si>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</si>
  <si>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</si>
  <si>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</si>
  <si>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</si>
  <si>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Temperature Normalization</t>
  </si>
  <si>
    <t>Net Power Costs - Restating</t>
  </si>
  <si>
    <t>BPA Residential Exchange</t>
  </si>
  <si>
    <t>AFUDC - Equity</t>
  </si>
  <si>
    <t>Customer Advances for Construction</t>
  </si>
  <si>
    <t>Miscellaneous Rate Base</t>
  </si>
  <si>
    <t>Effective Price Change</t>
  </si>
  <si>
    <t>James River Royalty Offset</t>
  </si>
  <si>
    <t>Pension Curtailment</t>
  </si>
  <si>
    <t>Restating Adjustments</t>
  </si>
  <si>
    <t>Total Restated Actual Results</t>
  </si>
  <si>
    <t>Total Normalized Results</t>
  </si>
  <si>
    <t>(1)</t>
  </si>
  <si>
    <t>(2)</t>
  </si>
  <si>
    <t>(3)</t>
  </si>
  <si>
    <t>(4)</t>
  </si>
  <si>
    <t>(5)</t>
  </si>
  <si>
    <t>(6)</t>
  </si>
  <si>
    <t>Unadjusted
Results</t>
  </si>
  <si>
    <t>(From RAM - Results Tab)</t>
  </si>
  <si>
    <t>Interest True-up Calculation</t>
  </si>
  <si>
    <t>Unadjusted Interest Expense</t>
  </si>
  <si>
    <t>Restated Washington Allocated Rate Base</t>
  </si>
  <si>
    <t>Weighted Cost of Debt</t>
  </si>
  <si>
    <t>Restated Interest Expense</t>
  </si>
  <si>
    <t>Restating Adjustment</t>
  </si>
  <si>
    <t>Restated Results</t>
  </si>
  <si>
    <t>Federal Income Taxes Before Credits</t>
  </si>
  <si>
    <t>Energy Tax Credits</t>
  </si>
  <si>
    <t>Federal Income Taxes</t>
  </si>
  <si>
    <t>Price Change</t>
  </si>
  <si>
    <t>Results with Price Change</t>
  </si>
  <si>
    <t>(7)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</si>
  <si>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</si>
  <si>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</si>
  <si>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</si>
  <si>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</si>
  <si>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</si>
  <si>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</si>
  <si>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Federal Income Tax @ 35.00%</t>
  </si>
  <si>
    <t>Net Operating Income</t>
  </si>
  <si>
    <t>Net to Gross Bump-up Factor</t>
  </si>
  <si>
    <t>State Taxes</t>
  </si>
  <si>
    <t>Unadjusted Results</t>
  </si>
  <si>
    <t>Capital Structure and Cost</t>
  </si>
  <si>
    <t>Estimated Return on Equity Impact</t>
  </si>
  <si>
    <t>Variables</t>
  </si>
  <si>
    <t>Variance</t>
  </si>
  <si>
    <t>Summary
Sheet</t>
  </si>
  <si>
    <t>Regulatory Adjustment Model (RAM)</t>
  </si>
  <si>
    <t>Check Totals (RAM to Summary Tab)</t>
  </si>
  <si>
    <t>Above</t>
  </si>
  <si>
    <t>Reference</t>
  </si>
  <si>
    <t>Page 1.1, Line 66, Column (1)</t>
  </si>
  <si>
    <t>Page 1.1, Line 66, Column (3)</t>
  </si>
  <si>
    <t>Page 1.1, Line 57, Column (3)</t>
  </si>
  <si>
    <t>Page 1.1, Line 66, Column (5)</t>
  </si>
  <si>
    <t>Page 1.1, Line 57, Column (5)</t>
  </si>
  <si>
    <t>Page 2.1</t>
  </si>
  <si>
    <t>Page 1.4</t>
  </si>
  <si>
    <t>Total Adjustments</t>
  </si>
  <si>
    <t>Income Taxes:  Federal</t>
  </si>
  <si>
    <t xml:space="preserve">                         State</t>
  </si>
  <si>
    <t>Deferred Income Taxes</t>
  </si>
  <si>
    <t>Weatherization Loans</t>
  </si>
  <si>
    <t xml:space="preserve">   Deductions:</t>
  </si>
  <si>
    <t>Miscellaneous Deductions</t>
  </si>
  <si>
    <t xml:space="preserve">   Total Deductions:</t>
  </si>
  <si>
    <t>Estimated ROE impact</t>
  </si>
  <si>
    <t>Page 1.6</t>
  </si>
  <si>
    <t>Page 1.5</t>
  </si>
  <si>
    <t>Revenue Adjustments
(Tab 3)</t>
  </si>
  <si>
    <t>O&amp;M Adjustments
(Tab 4)</t>
  </si>
  <si>
    <t>Net Power Cost Adjustments
(Tab 5)</t>
  </si>
  <si>
    <t>Depreciation &amp; Amortization
(Tab 6)</t>
  </si>
  <si>
    <t>Tax Adjustments
(Tab 7)</t>
  </si>
  <si>
    <t>NOI</t>
  </si>
  <si>
    <t>Rate Base</t>
  </si>
  <si>
    <t>Unadjusted Washington Allocated Data (Per Books)</t>
  </si>
  <si>
    <t>Rev. Req.</t>
  </si>
  <si>
    <t xml:space="preserve">Notes: </t>
  </si>
  <si>
    <t>REC Revenues</t>
  </si>
  <si>
    <t>3.7</t>
  </si>
  <si>
    <t>DSM Revenue and Expense Removal</t>
  </si>
  <si>
    <t>4.9</t>
  </si>
  <si>
    <t>4.10</t>
  </si>
  <si>
    <t>4.12</t>
  </si>
  <si>
    <t>4.13</t>
  </si>
  <si>
    <t>Memberships &amp; Subscriptions</t>
  </si>
  <si>
    <t>Colstrip #3 Removal</t>
  </si>
  <si>
    <t>Reg Asset Amortization</t>
  </si>
  <si>
    <t>SO2 Emission Allowance Sales</t>
  </si>
  <si>
    <t>4.11</t>
  </si>
  <si>
    <t>AMR Savings</t>
  </si>
  <si>
    <t>5.1.1</t>
  </si>
  <si>
    <t>General Wage Increase - Pro Forma</t>
  </si>
  <si>
    <t>Summary of Total Adjustments</t>
  </si>
  <si>
    <t>Summary of Restating Adjustments</t>
  </si>
  <si>
    <t>7.6.1</t>
  </si>
  <si>
    <t>WASHINGTON SUMMARY OF ADJUSTMENTS - TOTAL</t>
  </si>
  <si>
    <t>WASHINGTON SUMMARY OF ADJUSTMENTS - RESTATING</t>
  </si>
  <si>
    <t>Total Adjusted Results</t>
  </si>
  <si>
    <t>8.10</t>
  </si>
  <si>
    <t>Revenue Requirement Adjustment Summary</t>
  </si>
  <si>
    <t>Summary</t>
  </si>
  <si>
    <t>Total</t>
  </si>
  <si>
    <t>pg 1.1 RAM</t>
  </si>
  <si>
    <t>Tab 3</t>
  </si>
  <si>
    <t>Tab 4</t>
  </si>
  <si>
    <t>Tab 5</t>
  </si>
  <si>
    <t>Tab 7</t>
  </si>
  <si>
    <t>Tab 8</t>
  </si>
  <si>
    <t>Total Normalized</t>
  </si>
  <si>
    <t>Revenue Adjustments</t>
  </si>
  <si>
    <t>O&amp;M Adjustments</t>
  </si>
  <si>
    <t>Net Power Cost Adjustments</t>
  </si>
  <si>
    <t>Depreciation &amp; Amortization Adjustments</t>
  </si>
  <si>
    <t>Tax Adjustments</t>
  </si>
  <si>
    <t>Rate Base Adjustments</t>
  </si>
  <si>
    <t>Normalizing Adjustments</t>
  </si>
  <si>
    <t>Washington Normalized Results</t>
  </si>
  <si>
    <t>Results</t>
  </si>
  <si>
    <t>Federal Income Taxes + Other</t>
  </si>
  <si>
    <t>7.6/7.6.1</t>
  </si>
  <si>
    <t>Adj. No.</t>
  </si>
  <si>
    <t>Tab 3 - Revenue - Subtotal</t>
  </si>
  <si>
    <t>Tab 4 - O&amp;M - Subtotal</t>
  </si>
  <si>
    <t>Tab 5 - NPC - Subtotal</t>
  </si>
  <si>
    <t>Tab 6 - Depreciation/Amortization - Subtotal</t>
  </si>
  <si>
    <t>Tab 7 - Tax- Subtotal</t>
  </si>
  <si>
    <t>Tab 8 - Rate Base- Subtotal</t>
  </si>
  <si>
    <t>Line No.</t>
  </si>
  <si>
    <t>The table below presents the Company's restating and pro forma ratemaking adjustments and their impact on net operating income (NOI), rate base, and the Washington revenue requirement.</t>
  </si>
  <si>
    <t>A</t>
  </si>
  <si>
    <t>B</t>
  </si>
  <si>
    <t>C</t>
  </si>
  <si>
    <t>D</t>
  </si>
  <si>
    <t>E</t>
  </si>
  <si>
    <t>F</t>
  </si>
  <si>
    <t>Subtotal Normalizing Adjustments</t>
  </si>
  <si>
    <t>Removal of Colstrip #4 AFUDC</t>
  </si>
  <si>
    <t>Pro Forma Adjustments</t>
  </si>
  <si>
    <t>WASHINGTON SUMMARY OF ADJUSTMENTS - PRO FORMA</t>
  </si>
  <si>
    <t>Pro Forma Results</t>
  </si>
  <si>
    <t>Pro Forma Washington Allocated Rate Base</t>
  </si>
  <si>
    <t>Pro Forma Interest Expense</t>
  </si>
  <si>
    <t>Pro Forma Adjustment</t>
  </si>
  <si>
    <t>Summary of Pro Forma Adjustments</t>
  </si>
  <si>
    <t>Miscellaneous Expense &amp; Revenue</t>
  </si>
  <si>
    <t>General Wage Increase - Restating</t>
  </si>
  <si>
    <t>Irrigation Load Control Program</t>
  </si>
  <si>
    <t>Advertising</t>
  </si>
  <si>
    <t>Legal Expenses</t>
  </si>
  <si>
    <t>4.14</t>
  </si>
  <si>
    <t>Tab 6 - Depreciation &amp; Amortization</t>
  </si>
  <si>
    <t>6.2</t>
  </si>
  <si>
    <t>Depreciation and Amortization Reserve to June 2012 Year-End Balance</t>
  </si>
  <si>
    <t>WA Low Income Tax Credit</t>
  </si>
  <si>
    <t>7.9</t>
  </si>
  <si>
    <t>WA Public Utility Tax Adjustment</t>
  </si>
  <si>
    <t>8.5.1</t>
  </si>
  <si>
    <t>Jim Bridger Mine Rate Base</t>
  </si>
  <si>
    <t>Environmental Settlement (PERCO)</t>
  </si>
  <si>
    <t>Trojan Unrecovered Plant</t>
  </si>
  <si>
    <t>8.11</t>
  </si>
  <si>
    <t>Misc. Asset Sales and Removals</t>
  </si>
  <si>
    <t>8.12</t>
  </si>
  <si>
    <t>8.12.1</t>
  </si>
  <si>
    <t>8.12.2</t>
  </si>
  <si>
    <t>8.12.3</t>
  </si>
  <si>
    <t>8.12.4</t>
  </si>
  <si>
    <t>8.12.5</t>
  </si>
  <si>
    <t>8.12.6</t>
  </si>
  <si>
    <t>Adjust June 2012 AMA Plant Balances to June 2012 Year-End</t>
  </si>
  <si>
    <t>Tab 4 - Operations &amp; Maintenance</t>
  </si>
  <si>
    <t>Tab 7 Taxes</t>
  </si>
  <si>
    <t>Naughton Write-Off</t>
  </si>
  <si>
    <t>PowerTax ADIT Balance</t>
  </si>
  <si>
    <t>Revenue Normalizing</t>
  </si>
  <si>
    <t>Ancillary Revenue</t>
  </si>
  <si>
    <t>Check</t>
  </si>
  <si>
    <t>8.5/8.5.1</t>
  </si>
  <si>
    <t>8.12 - 8.12.6</t>
  </si>
  <si>
    <t>Washington Allocated Acutal Results June 2012</t>
  </si>
  <si>
    <t>6.2.1</t>
  </si>
  <si>
    <t>6.2.2</t>
  </si>
  <si>
    <t>6.2.3</t>
  </si>
  <si>
    <t>6.2 - 6.2.3</t>
  </si>
  <si>
    <t>6.3</t>
  </si>
  <si>
    <t>6.3.1</t>
  </si>
  <si>
    <t>9.1</t>
  </si>
  <si>
    <t>Production Factor</t>
  </si>
  <si>
    <t>Tab 9</t>
  </si>
  <si>
    <t>8.13</t>
  </si>
  <si>
    <t>4.15</t>
  </si>
  <si>
    <t>Investor Supplied Working Capital</t>
  </si>
  <si>
    <t>3.8</t>
  </si>
  <si>
    <t>Page 7.1 - Exhibit No.___(SRM-3)</t>
  </si>
  <si>
    <t>Tab 9 - Production Factor- Subtotal</t>
  </si>
  <si>
    <t>Production Factor Adjustments
(Tab 9)</t>
  </si>
  <si>
    <t>WUTC Public Utility Tax</t>
  </si>
  <si>
    <t>Tabs 3-9</t>
  </si>
  <si>
    <t>Rate Base Adjustments
(Tab 8)</t>
  </si>
  <si>
    <t>12 Months Ended June 30, 2012</t>
  </si>
  <si>
    <t>Per Books Reconciliation</t>
  </si>
  <si>
    <t>No WCA Modifications</t>
  </si>
  <si>
    <t>Commercial Temperature Normalization</t>
  </si>
  <si>
    <t>38/62 Demand Energy Ratio</t>
  </si>
  <si>
    <t>200 Coincident Peaks</t>
  </si>
  <si>
    <t>Net Power Costs</t>
  </si>
  <si>
    <t>(1) The revenue requirement column is calculated using the Company's rebuttal return on rate base of 7.75% and the NOI conversion factor of 61.940%.</t>
  </si>
  <si>
    <t>The development of these percentages can be found in Exhibit No.___(SRM-7) on pages 2.1 and 1.3 respectively.</t>
  </si>
  <si>
    <t>Wheeling Revenue - REVISED</t>
  </si>
  <si>
    <t>Schedule 300 Fee Change - REVISED</t>
  </si>
  <si>
    <t>Remove Non-Recurring Entries - REVISED</t>
  </si>
  <si>
    <t>Insurance Expense  - REVISED</t>
  </si>
  <si>
    <t>Uncollectible Expense - REVISED</t>
  </si>
  <si>
    <t>O&amp;M Efficiency - REVISED</t>
  </si>
  <si>
    <t>Net Power Costs - Pro Forma - REVISED</t>
  </si>
  <si>
    <t>Hydro Decommissioning - REVISED</t>
  </si>
  <si>
    <t>Proposed Depreciation Rates - Expense - REVISED</t>
  </si>
  <si>
    <t>Proposed Depreciation Rates - Reserve - REVISED</t>
  </si>
  <si>
    <t>Proposed Depreciation Rates - Tax - REVISED</t>
  </si>
  <si>
    <t>6.3.2</t>
  </si>
  <si>
    <t>Interest True Up - REVISED</t>
  </si>
  <si>
    <t>Property Tax Expense - REVISED</t>
  </si>
  <si>
    <t>Renewable Energy Tax Credit - REVISED</t>
  </si>
  <si>
    <t>Flow-Through Adjustment - REVISED</t>
  </si>
  <si>
    <t>Remove Deferred State Tax Expense &amp; Balance - REVISED</t>
  </si>
  <si>
    <t>Major Plant Additions - REVISED</t>
  </si>
  <si>
    <t>Powerdale Hydro Removal - REVISED</t>
  </si>
  <si>
    <t>Production Factor - REVISED</t>
  </si>
  <si>
    <t>(SRM-7) Page 1.0</t>
  </si>
  <si>
    <t>(SRM-7), Page 1.7 Total</t>
  </si>
  <si>
    <t>(SRM-7), Page 1.8 Total</t>
  </si>
  <si>
    <t>(SRM-7), Page 1.9 Total</t>
  </si>
  <si>
    <t>(SRM-7), Page 1.10 Total</t>
  </si>
  <si>
    <t>(SRM-7), Page 1.11 Total</t>
  </si>
  <si>
    <t>(SRM-7), Page 1.12 Total</t>
  </si>
  <si>
    <t>(SRM-7), Page 1.13 Total</t>
  </si>
  <si>
    <t>(SRM-7), Page 1.14 Total</t>
  </si>
  <si>
    <t>(SRM-7), Page 1.14 - 1.15 Total</t>
  </si>
  <si>
    <t>(SRM-7), Page 1.15 Total</t>
  </si>
  <si>
    <t>Rebuttal - Washington General Rate Case - June 2012</t>
  </si>
  <si>
    <t>(8)</t>
  </si>
  <si>
    <t>(9)</t>
  </si>
  <si>
    <t>(10)</t>
  </si>
  <si>
    <t>(11)</t>
  </si>
  <si>
    <t>(12)</t>
  </si>
  <si>
    <t>(6) + (7)</t>
  </si>
  <si>
    <t>(8) + (9)</t>
  </si>
  <si>
    <t>(10) + (11)</t>
  </si>
  <si>
    <t>Washington General Rate Case -  June 2012</t>
  </si>
  <si>
    <t>Washington Allocation Factors</t>
  </si>
  <si>
    <t>DESCRIPTION</t>
  </si>
  <si>
    <t>FACTOR</t>
  </si>
  <si>
    <t>Filed GRC</t>
  </si>
  <si>
    <t>Rebuttal GRC</t>
  </si>
  <si>
    <t>Situs</t>
  </si>
  <si>
    <t>S</t>
  </si>
  <si>
    <t>System Generation</t>
  </si>
  <si>
    <t>SG</t>
  </si>
  <si>
    <t>System Capacity</t>
  </si>
  <si>
    <t>SC</t>
  </si>
  <si>
    <t>System Energy</t>
  </si>
  <si>
    <t>SE</t>
  </si>
  <si>
    <t>Control Area Energy - West</t>
  </si>
  <si>
    <t>CAEW</t>
  </si>
  <si>
    <t>Control Area Energy - East</t>
  </si>
  <si>
    <t>CAEE</t>
  </si>
  <si>
    <t>System Overhead</t>
  </si>
  <si>
    <t>SO</t>
  </si>
  <si>
    <t>Gross Plant-System</t>
  </si>
  <si>
    <t>GPS</t>
  </si>
  <si>
    <t>System Net Plant</t>
  </si>
  <si>
    <t>SNP</t>
  </si>
  <si>
    <t>Division Net Plant Distribution</t>
  </si>
  <si>
    <t>SNPD</t>
  </si>
  <si>
    <t>Control Area Generation - West</t>
  </si>
  <si>
    <t>CAGW</t>
  </si>
  <si>
    <t>Control Area Generation - East</t>
  </si>
  <si>
    <t>CAGE</t>
  </si>
  <si>
    <t>Jim Bridger Generation</t>
  </si>
  <si>
    <t>JBG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</si>
  <si>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</si>
  <si>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</si>
  <si>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</si>
  <si>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</si>
  <si>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</si>
  <si>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</si>
  <si>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</si>
  <si>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CN</t>
  </si>
  <si>
    <t>CIAC</t>
  </si>
  <si>
    <t>Bad Debt Expense</t>
  </si>
  <si>
    <t>BADDEBT</t>
  </si>
  <si>
    <t>Accumulated Investment Tax Credit 1984</t>
  </si>
  <si>
    <t>ITC84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</si>
  <si>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</si>
  <si>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</si>
  <si>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</si>
  <si>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</si>
  <si>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</si>
  <si>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</si>
  <si>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</si>
  <si>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</si>
  <si>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</si>
  <si>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</si>
  <si>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</si>
  <si>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OTHER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</si>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</sst>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* #,##0.0000_);_(* \(#,##0.0000\);_(* &quot;-&quot;??_);_(@_)"/>
    <numFmt numFmtId="168" formatCode="0.0000%;\-0.0000%;&quot;-&quot;"/>
    <numFmt numFmtId="169" formatCode="_-* #,##0\ &quot;F&quot;_-;\-* #,##0\ &quot;F&quot;_-;_-* &quot;-&quot;\ &quot;F&quot;_-;_-@_-"/>
    <numFmt numFmtId="170" formatCode="&quot;$&quot;###0;[Red]\(&quot;$&quot;###0\)"/>
    <numFmt numFmtId="171" formatCode="&quot;$&quot;#,##0\ ;\(&quot;$&quot;#,##0\)"/>
    <numFmt numFmtId="172" formatCode="########\-###\-###"/>
    <numFmt numFmtId="173" formatCode="0.0"/>
    <numFmt numFmtId="174" formatCode="#,##0.000;[Red]\-#,##0.000"/>
    <numFmt numFmtId="175" formatCode="#,##0.0_);\(#,##0.0\);\-\ ;"/>
    <numFmt numFmtId="176" formatCode="#,##0.0000"/>
    <numFmt numFmtId="177" formatCode="mmm\ dd\,\ yyyy"/>
    <numFmt numFmtId="178" formatCode="General_)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1"/>
      <name val="TimesNewRomanPS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0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44" applyNumberFormat="0" applyAlignment="0" applyProtection="0"/>
    <xf numFmtId="0" fontId="25" fillId="23" borderId="45" applyNumberFormat="0" applyAlignment="0" applyProtection="0"/>
    <xf numFmtId="0" fontId="26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" fontId="2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3" fontId="28" fillId="0" borderId="0" applyFont="0" applyFill="0" applyBorder="0" applyAlignment="0" applyProtection="0"/>
    <xf numFmtId="0" fontId="29" fillId="0" borderId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2" fillId="0" borderId="0" applyFont="0" applyFill="0" applyBorder="0" applyAlignment="0" applyProtection="0"/>
    <xf numFmtId="170" fontId="33" fillId="0" borderId="0" applyFont="0" applyFill="0" applyBorder="0" applyProtection="0">
      <alignment horizontal="right"/>
    </xf>
    <xf numFmtId="5" fontId="29" fillId="0" borderId="0"/>
    <xf numFmtId="17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/>
    <xf numFmtId="0" fontId="2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left"/>
    </xf>
    <xf numFmtId="0" fontId="36" fillId="6" borderId="0" applyNumberFormat="0" applyBorder="0" applyAlignment="0" applyProtection="0"/>
    <xf numFmtId="38" fontId="4" fillId="24" borderId="0" applyNumberFormat="0" applyBorder="0" applyAlignment="0" applyProtection="0"/>
    <xf numFmtId="0" fontId="37" fillId="0" borderId="0"/>
    <xf numFmtId="0" fontId="12" fillId="0" borderId="2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6" applyNumberFormat="0" applyFill="0" applyAlignment="0" applyProtection="0"/>
    <xf numFmtId="0" fontId="40" fillId="0" borderId="0" applyNumberFormat="0" applyFill="0" applyBorder="0" applyAlignment="0" applyProtection="0"/>
    <xf numFmtId="10" fontId="4" fillId="25" borderId="8" applyNumberFormat="0" applyBorder="0" applyAlignment="0" applyProtection="0"/>
    <xf numFmtId="0" fontId="41" fillId="0" borderId="0" applyNumberFormat="0" applyFill="0" applyBorder="0" applyAlignment="0">
      <protection locked="0"/>
    </xf>
    <xf numFmtId="0" fontId="41" fillId="0" borderId="0" applyNumberFormat="0" applyFill="0" applyBorder="0" applyAlignment="0">
      <protection locked="0"/>
    </xf>
    <xf numFmtId="0" fontId="42" fillId="0" borderId="47" applyNumberFormat="0" applyFill="0" applyAlignment="0" applyProtection="0"/>
    <xf numFmtId="172" fontId="3" fillId="0" borderId="0"/>
    <xf numFmtId="173" fontId="11" fillId="0" borderId="0" applyNumberFormat="0" applyFill="0" applyBorder="0" applyAlignment="0" applyProtection="0"/>
    <xf numFmtId="0" fontId="43" fillId="26" borderId="0" applyNumberFormat="0" applyBorder="0" applyAlignment="0" applyProtection="0"/>
    <xf numFmtId="37" fontId="44" fillId="0" borderId="0" applyNumberFormat="0" applyFill="0" applyBorder="0"/>
    <xf numFmtId="37" fontId="44" fillId="0" borderId="0" applyNumberFormat="0" applyFill="0" applyBorder="0"/>
    <xf numFmtId="0" fontId="4" fillId="0" borderId="48" applyNumberFormat="0" applyBorder="0" applyAlignment="0"/>
    <xf numFmtId="174" fontId="3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1" fillId="0" borderId="0"/>
    <xf numFmtId="0" fontId="3" fillId="0" borderId="0"/>
    <xf numFmtId="0" fontId="32" fillId="0" borderId="0"/>
    <xf numFmtId="0" fontId="1" fillId="0" borderId="0"/>
    <xf numFmtId="37" fontId="29" fillId="0" borderId="0"/>
    <xf numFmtId="0" fontId="3" fillId="27" borderId="49" applyNumberFormat="0" applyFont="0" applyAlignment="0" applyProtection="0"/>
    <xf numFmtId="0" fontId="1" fillId="2" borderId="34" applyNumberFormat="0" applyFont="0" applyAlignment="0" applyProtection="0"/>
    <xf numFmtId="0" fontId="1" fillId="2" borderId="34" applyNumberFormat="0" applyFont="0" applyAlignment="0" applyProtection="0"/>
    <xf numFmtId="175" fontId="32" fillId="0" borderId="0" applyFont="0" applyFill="0" applyBorder="0" applyProtection="0"/>
    <xf numFmtId="0" fontId="46" fillId="22" borderId="50" applyNumberFormat="0" applyAlignment="0" applyProtection="0"/>
    <xf numFmtId="12" fontId="12" fillId="28" borderId="19">
      <alignment horizontal="left"/>
    </xf>
    <xf numFmtId="0" fontId="29" fillId="0" borderId="0"/>
    <xf numFmtId="0" fontId="29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/>
    <xf numFmtId="4" fontId="48" fillId="26" borderId="51" applyNumberFormat="0" applyProtection="0">
      <alignment vertical="center"/>
    </xf>
    <xf numFmtId="4" fontId="49" fillId="29" borderId="51" applyNumberFormat="0" applyProtection="0">
      <alignment vertical="center"/>
    </xf>
    <xf numFmtId="4" fontId="48" fillId="29" borderId="51" applyNumberFormat="0" applyProtection="0">
      <alignment vertical="center"/>
    </xf>
    <xf numFmtId="0" fontId="48" fillId="29" borderId="51" applyNumberFormat="0" applyProtection="0">
      <alignment horizontal="left" vertical="top" indent="1"/>
    </xf>
    <xf numFmtId="4" fontId="48" fillId="30" borderId="35" applyNumberFormat="0" applyProtection="0">
      <alignment vertical="center"/>
    </xf>
    <xf numFmtId="4" fontId="48" fillId="30" borderId="51" applyNumberFormat="0" applyProtection="0"/>
    <xf numFmtId="4" fontId="50" fillId="5" borderId="51" applyNumberFormat="0" applyProtection="0">
      <alignment horizontal="right" vertical="center"/>
    </xf>
    <xf numFmtId="4" fontId="50" fillId="11" borderId="51" applyNumberFormat="0" applyProtection="0">
      <alignment horizontal="right" vertical="center"/>
    </xf>
    <xf numFmtId="4" fontId="50" fillId="19" borderId="51" applyNumberFormat="0" applyProtection="0">
      <alignment horizontal="right" vertical="center"/>
    </xf>
    <xf numFmtId="4" fontId="50" fillId="13" borderId="51" applyNumberFormat="0" applyProtection="0">
      <alignment horizontal="right" vertical="center"/>
    </xf>
    <xf numFmtId="4" fontId="50" fillId="17" borderId="51" applyNumberFormat="0" applyProtection="0">
      <alignment horizontal="right" vertical="center"/>
    </xf>
    <xf numFmtId="4" fontId="50" fillId="21" borderId="51" applyNumberFormat="0" applyProtection="0">
      <alignment horizontal="right" vertical="center"/>
    </xf>
    <xf numFmtId="4" fontId="50" fillId="20" borderId="51" applyNumberFormat="0" applyProtection="0">
      <alignment horizontal="right" vertical="center"/>
    </xf>
    <xf numFmtId="4" fontId="50" fillId="31" borderId="51" applyNumberFormat="0" applyProtection="0">
      <alignment horizontal="right" vertical="center"/>
    </xf>
    <xf numFmtId="4" fontId="50" fillId="12" borderId="51" applyNumberFormat="0" applyProtection="0">
      <alignment horizontal="right" vertical="center"/>
    </xf>
    <xf numFmtId="4" fontId="48" fillId="32" borderId="52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50" fillId="33" borderId="0" applyNumberFormat="0" applyProtection="0">
      <alignment horizontal="left" indent="1"/>
    </xf>
    <xf numFmtId="4" fontId="51" fillId="34" borderId="0" applyNumberFormat="0" applyProtection="0">
      <alignment horizontal="left" vertical="center" indent="1"/>
    </xf>
    <xf numFmtId="4" fontId="50" fillId="35" borderId="51" applyNumberFormat="0" applyProtection="0">
      <alignment horizontal="right" vertical="center"/>
    </xf>
    <xf numFmtId="4" fontId="52" fillId="0" borderId="0" applyNumberFormat="0" applyProtection="0">
      <alignment horizontal="left" vertical="center" indent="1"/>
    </xf>
    <xf numFmtId="4" fontId="53" fillId="36" borderId="0" applyNumberFormat="0" applyProtection="0">
      <alignment horizontal="left" indent="1"/>
    </xf>
    <xf numFmtId="4" fontId="54" fillId="0" borderId="0" applyNumberFormat="0" applyProtection="0">
      <alignment horizontal="left" vertical="center" indent="1"/>
    </xf>
    <xf numFmtId="4" fontId="54" fillId="37" borderId="0" applyNumberFormat="0" applyProtection="0"/>
    <xf numFmtId="0" fontId="3" fillId="34" borderId="51" applyNumberFormat="0" applyProtection="0">
      <alignment horizontal="left" vertical="center" indent="1"/>
    </xf>
    <xf numFmtId="0" fontId="3" fillId="34" borderId="51" applyNumberFormat="0" applyProtection="0">
      <alignment horizontal="left" vertical="top" indent="1"/>
    </xf>
    <xf numFmtId="0" fontId="3" fillId="30" borderId="51" applyNumberFormat="0" applyProtection="0">
      <alignment horizontal="left" vertical="center" indent="1"/>
    </xf>
    <xf numFmtId="0" fontId="3" fillId="30" borderId="51" applyNumberFormat="0" applyProtection="0">
      <alignment horizontal="left" vertical="top" indent="1"/>
    </xf>
    <xf numFmtId="0" fontId="3" fillId="38" borderId="51" applyNumberFormat="0" applyProtection="0">
      <alignment horizontal="left" vertical="center" indent="1"/>
    </xf>
    <xf numFmtId="0" fontId="3" fillId="38" borderId="51" applyNumberFormat="0" applyProtection="0">
      <alignment horizontal="left" vertical="top" indent="1"/>
    </xf>
    <xf numFmtId="0" fontId="3" fillId="39" borderId="51" applyNumberFormat="0" applyProtection="0">
      <alignment horizontal="left" vertical="center" indent="1"/>
    </xf>
    <xf numFmtId="0" fontId="3" fillId="39" borderId="51" applyNumberFormat="0" applyProtection="0">
      <alignment horizontal="left" vertical="top" indent="1"/>
    </xf>
    <xf numFmtId="4" fontId="50" fillId="25" borderId="51" applyNumberFormat="0" applyProtection="0">
      <alignment vertical="center"/>
    </xf>
    <xf numFmtId="4" fontId="55" fillId="25" borderId="51" applyNumberFormat="0" applyProtection="0">
      <alignment vertical="center"/>
    </xf>
    <xf numFmtId="4" fontId="50" fillId="25" borderId="51" applyNumberFormat="0" applyProtection="0">
      <alignment horizontal="left" vertical="center" indent="1"/>
    </xf>
    <xf numFmtId="0" fontId="50" fillId="25" borderId="51" applyNumberFormat="0" applyProtection="0">
      <alignment horizontal="left" vertical="top" indent="1"/>
    </xf>
    <xf numFmtId="4" fontId="50" fillId="40" borderId="53" applyNumberFormat="0" applyProtection="0">
      <alignment horizontal="right" vertical="center"/>
    </xf>
    <xf numFmtId="4" fontId="50" fillId="0" borderId="51" applyNumberFormat="0" applyProtection="0">
      <alignment horizontal="right" vertical="center"/>
    </xf>
    <xf numFmtId="4" fontId="55" fillId="33" borderId="51" applyNumberFormat="0" applyProtection="0">
      <alignment horizontal="right" vertical="center"/>
    </xf>
    <xf numFmtId="4" fontId="50" fillId="0" borderId="51" applyNumberFormat="0" applyProtection="0">
      <alignment horizontal="left" vertical="center" indent="1"/>
    </xf>
    <xf numFmtId="4" fontId="50" fillId="0" borderId="51" applyNumberFormat="0" applyProtection="0">
      <alignment horizontal="left" vertical="center" indent="1"/>
    </xf>
    <xf numFmtId="0" fontId="50" fillId="30" borderId="51" applyNumberFormat="0" applyProtection="0">
      <alignment horizontal="center" vertical="top"/>
    </xf>
    <xf numFmtId="0" fontId="50" fillId="30" borderId="51" applyNumberFormat="0" applyProtection="0">
      <alignment horizontal="left" vertical="top"/>
    </xf>
    <xf numFmtId="4" fontId="56" fillId="0" borderId="0" applyNumberFormat="0" applyProtection="0">
      <alignment horizontal="left" vertical="center"/>
    </xf>
    <xf numFmtId="4" fontId="57" fillId="41" borderId="0" applyNumberFormat="0" applyProtection="0">
      <alignment horizontal="left"/>
    </xf>
    <xf numFmtId="4" fontId="58" fillId="33" borderId="51" applyNumberFormat="0" applyProtection="0">
      <alignment horizontal="right" vertical="center"/>
    </xf>
    <xf numFmtId="37" fontId="59" fillId="42" borderId="0" applyNumberFormat="0" applyFont="0" applyBorder="0" applyAlignment="0" applyProtection="0"/>
    <xf numFmtId="176" fontId="3" fillId="0" borderId="7">
      <alignment horizontal="justify" vertical="top" wrapText="1"/>
    </xf>
    <xf numFmtId="0" fontId="3" fillId="0" borderId="0">
      <alignment horizontal="left" wrapText="1"/>
    </xf>
    <xf numFmtId="2" fontId="3" fillId="0" borderId="0" applyFill="0" applyBorder="0" applyProtection="0">
      <alignment horizontal="right"/>
    </xf>
    <xf numFmtId="14" fontId="60" fillId="43" borderId="54" applyProtection="0">
      <alignment horizontal="right"/>
    </xf>
    <xf numFmtId="0" fontId="60" fillId="0" borderId="0" applyNumberFormat="0" applyFill="0" applyBorder="0" applyProtection="0">
      <alignment horizontal="left"/>
    </xf>
    <xf numFmtId="177" fontId="3" fillId="0" borderId="0" applyFill="0" applyBorder="0" applyAlignment="0" applyProtection="0">
      <alignment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61" fillId="0" borderId="0" applyNumberFormat="0" applyFill="0" applyBorder="0" applyAlignment="0" applyProtection="0"/>
    <xf numFmtId="0" fontId="5" fillId="0" borderId="8">
      <alignment horizontal="center" vertical="center" wrapText="1"/>
    </xf>
    <xf numFmtId="0" fontId="28" fillId="0" borderId="55" applyNumberFormat="0" applyFont="0" applyFill="0" applyAlignment="0" applyProtection="0"/>
    <xf numFmtId="0" fontId="29" fillId="0" borderId="56"/>
    <xf numFmtId="178" fontId="62" fillId="0" borderId="0">
      <alignment horizontal="left"/>
    </xf>
    <xf numFmtId="0" fontId="29" fillId="0" borderId="57"/>
    <xf numFmtId="38" fontId="50" fillId="0" borderId="6" applyFill="0" applyBorder="0" applyAlignment="0" applyProtection="0">
      <protection locked="0"/>
    </xf>
    <xf numFmtId="37" fontId="4" fillId="29" borderId="0" applyNumberFormat="0" applyBorder="0" applyAlignment="0" applyProtection="0"/>
    <xf numFmtId="37" fontId="4" fillId="0" borderId="0"/>
    <xf numFmtId="37" fontId="4" fillId="29" borderId="0" applyNumberFormat="0" applyBorder="0" applyAlignment="0" applyProtection="0"/>
    <xf numFmtId="3" fontId="63" fillId="44" borderId="58" applyProtection="0"/>
    <xf numFmtId="0" fontId="64" fillId="0" borderId="0" applyNumberFormat="0" applyFill="0" applyBorder="0" applyAlignment="0" applyProtection="0"/>
  </cellStyleXfs>
  <cellXfs count="405">
    <xf numFmtId="0" fontId="0" fillId="0" borderId="0" xfId="0"/>
    <xf numFmtId="164" fontId="5" fillId="0" borderId="0" xfId="1" applyNumberFormat="1" applyFont="1" applyAlignment="1">
      <alignment horizontal="left"/>
    </xf>
    <xf numFmtId="164" fontId="3" fillId="0" borderId="0" xfId="1" applyNumberFormat="1" applyFont="1" applyFill="1" applyBorder="1"/>
    <xf numFmtId="164" fontId="3" fillId="0" borderId="0" xfId="1" applyNumberFormat="1" applyFont="1"/>
    <xf numFmtId="164" fontId="5" fillId="0" borderId="0" xfId="1" applyNumberFormat="1" applyFont="1" applyFill="1" applyBorder="1"/>
    <xf numFmtId="164" fontId="5" fillId="0" borderId="0" xfId="1" applyNumberFormat="1" applyFont="1"/>
    <xf numFmtId="164" fontId="5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/>
    <xf numFmtId="165" fontId="3" fillId="0" borderId="24" xfId="2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165" fontId="3" fillId="0" borderId="0" xfId="2" applyNumberFormat="1" applyFont="1" applyBorder="1" applyAlignment="1">
      <alignment vertical="center"/>
    </xf>
    <xf numFmtId="164" fontId="5" fillId="0" borderId="0" xfId="1" quotePrefix="1" applyNumberFormat="1" applyFont="1" applyBorder="1" applyAlignment="1">
      <alignment horizontal="left" vertical="center"/>
    </xf>
    <xf numFmtId="10" fontId="3" fillId="0" borderId="0" xfId="2" applyNumberFormat="1" applyFont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10" fontId="3" fillId="0" borderId="10" xfId="2" applyNumberFormat="1" applyFont="1" applyFill="1" applyBorder="1" applyAlignment="1">
      <alignment vertical="center"/>
    </xf>
    <xf numFmtId="10" fontId="3" fillId="0" borderId="11" xfId="2" applyNumberFormat="1" applyFont="1" applyFill="1" applyBorder="1" applyAlignment="1">
      <alignment vertical="center"/>
    </xf>
    <xf numFmtId="10" fontId="3" fillId="0" borderId="24" xfId="2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5" fillId="0" borderId="0" xfId="0" applyFont="1"/>
    <xf numFmtId="0" fontId="5" fillId="0" borderId="2" xfId="0" applyFont="1" applyBorder="1"/>
    <xf numFmtId="164" fontId="3" fillId="0" borderId="29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Protection="1">
      <protection locked="0"/>
    </xf>
    <xf numFmtId="164" fontId="3" fillId="0" borderId="10" xfId="1" quotePrefix="1" applyNumberFormat="1" applyFont="1" applyFill="1" applyBorder="1" applyAlignment="1" applyProtection="1">
      <alignment horizontal="left"/>
      <protection locked="0"/>
    </xf>
    <xf numFmtId="164" fontId="3" fillId="0" borderId="10" xfId="1" applyNumberFormat="1" applyFont="1" applyFill="1" applyBorder="1" applyAlignment="1" applyProtection="1">
      <alignment horizontal="left"/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Alignment="1" applyProtection="1">
      <alignment horizontal="left"/>
      <protection locked="0"/>
    </xf>
    <xf numFmtId="164" fontId="3" fillId="0" borderId="16" xfId="1" applyNumberFormat="1" applyFont="1" applyFill="1" applyBorder="1" applyAlignment="1"/>
    <xf numFmtId="164" fontId="3" fillId="0" borderId="12" xfId="1" quotePrefix="1" applyNumberFormat="1" applyFont="1" applyFill="1" applyBorder="1" applyAlignment="1" applyProtection="1">
      <alignment horizontal="left"/>
      <protection locked="0"/>
    </xf>
    <xf numFmtId="164" fontId="3" fillId="0" borderId="16" xfId="1" applyNumberFormat="1" applyFont="1" applyFill="1" applyBorder="1" applyAlignment="1">
      <alignment vertical="center"/>
    </xf>
    <xf numFmtId="164" fontId="3" fillId="0" borderId="10" xfId="0" applyNumberFormat="1" applyFont="1" applyFill="1" applyBorder="1"/>
    <xf numFmtId="164" fontId="3" fillId="0" borderId="14" xfId="1" applyNumberFormat="1" applyFont="1" applyFill="1" applyBorder="1" applyProtection="1">
      <protection locked="0"/>
    </xf>
    <xf numFmtId="164" fontId="3" fillId="0" borderId="10" xfId="1" applyNumberFormat="1" applyFont="1" applyFill="1" applyBorder="1"/>
    <xf numFmtId="164" fontId="3" fillId="0" borderId="18" xfId="1" applyNumberFormat="1" applyFont="1" applyFill="1" applyBorder="1"/>
    <xf numFmtId="164" fontId="5" fillId="0" borderId="32" xfId="1" applyNumberFormat="1" applyFont="1" applyFill="1" applyBorder="1" applyAlignment="1">
      <alignment horizontal="centerContinuous"/>
    </xf>
    <xf numFmtId="165" fontId="3" fillId="0" borderId="0" xfId="2" applyNumberFormat="1" applyFont="1"/>
    <xf numFmtId="165" fontId="3" fillId="0" borderId="2" xfId="2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/>
    <xf numFmtId="165" fontId="3" fillId="0" borderId="6" xfId="2" applyNumberFormat="1" applyFont="1" applyBorder="1"/>
    <xf numFmtId="0" fontId="3" fillId="0" borderId="7" xfId="0" applyFont="1" applyBorder="1"/>
    <xf numFmtId="165" fontId="3" fillId="0" borderId="7" xfId="2" applyNumberFormat="1" applyFont="1" applyBorder="1"/>
    <xf numFmtId="165" fontId="3" fillId="0" borderId="8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2" xfId="0" applyFont="1" applyBorder="1"/>
    <xf numFmtId="165" fontId="3" fillId="0" borderId="0" xfId="2" quotePrefix="1" applyNumberFormat="1" applyFont="1"/>
    <xf numFmtId="10" fontId="3" fillId="0" borderId="0" xfId="2" applyNumberFormat="1" applyFont="1"/>
    <xf numFmtId="165" fontId="3" fillId="0" borderId="3" xfId="2" quotePrefix="1" applyNumberFormat="1" applyFont="1" applyBorder="1"/>
    <xf numFmtId="165" fontId="3" fillId="0" borderId="0" xfId="2" quotePrefix="1" applyNumberFormat="1" applyFont="1" applyBorder="1"/>
    <xf numFmtId="0" fontId="3" fillId="0" borderId="0" xfId="0" quotePrefix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5" fillId="0" borderId="0" xfId="1" applyNumberFormat="1" applyFont="1" applyAlignment="1"/>
    <xf numFmtId="0" fontId="7" fillId="0" borderId="0" xfId="0" applyFont="1" applyAlignment="1">
      <alignment horizontal="centerContinuous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164" fontId="9" fillId="0" borderId="0" xfId="1" applyNumberFormat="1" applyFont="1" applyAlignment="1">
      <alignment horizontal="left"/>
    </xf>
    <xf numFmtId="164" fontId="10" fillId="0" borderId="0" xfId="1" applyNumberFormat="1" applyFont="1" applyFill="1" applyBorder="1" applyAlignment="1">
      <alignment horizontal="center" wrapText="1"/>
    </xf>
    <xf numFmtId="0" fontId="3" fillId="0" borderId="0" xfId="3" applyFont="1" applyAlignment="1">
      <alignment horizontal="right"/>
    </xf>
    <xf numFmtId="164" fontId="4" fillId="0" borderId="0" xfId="1" applyNumberFormat="1" applyFont="1"/>
    <xf numFmtId="164" fontId="8" fillId="0" borderId="0" xfId="1" applyNumberFormat="1" applyFont="1" applyFill="1" applyBorder="1"/>
    <xf numFmtId="164" fontId="9" fillId="0" borderId="0" xfId="1" applyNumberFormat="1" applyFont="1" applyFill="1" applyBorder="1"/>
    <xf numFmtId="164" fontId="4" fillId="0" borderId="0" xfId="1" applyNumberFormat="1" applyFont="1" applyFill="1"/>
    <xf numFmtId="0" fontId="4" fillId="0" borderId="0" xfId="0" applyFont="1"/>
    <xf numFmtId="0" fontId="4" fillId="0" borderId="0" xfId="0" applyFont="1" applyFill="1"/>
    <xf numFmtId="164" fontId="4" fillId="0" borderId="2" xfId="1" applyNumberFormat="1" applyFont="1" applyFill="1" applyBorder="1"/>
    <xf numFmtId="43" fontId="4" fillId="0" borderId="0" xfId="0" applyNumberFormat="1" applyFont="1" applyFill="1"/>
    <xf numFmtId="164" fontId="3" fillId="0" borderId="0" xfId="1" quotePrefix="1" applyNumberFormat="1" applyFont="1" applyFill="1" applyBorder="1" applyAlignment="1" applyProtection="1">
      <alignment horizontal="center"/>
      <protection locked="0"/>
    </xf>
    <xf numFmtId="164" fontId="3" fillId="0" borderId="11" xfId="1" quotePrefix="1" applyNumberFormat="1" applyFont="1" applyFill="1" applyBorder="1" applyAlignment="1" applyProtection="1">
      <alignment horizontal="center"/>
      <protection locked="0"/>
    </xf>
    <xf numFmtId="164" fontId="3" fillId="0" borderId="30" xfId="1" quotePrefix="1" applyNumberFormat="1" applyFont="1" applyFill="1" applyBorder="1" applyAlignment="1" applyProtection="1">
      <alignment horizontal="center"/>
      <protection locked="0"/>
    </xf>
    <xf numFmtId="164" fontId="3" fillId="0" borderId="31" xfId="1" quotePrefix="1" applyNumberFormat="1" applyFont="1" applyFill="1" applyBorder="1" applyAlignment="1" applyProtection="1">
      <alignment horizontal="center"/>
      <protection locked="0"/>
    </xf>
    <xf numFmtId="164" fontId="3" fillId="0" borderId="24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quotePrefix="1" applyNumberFormat="1" applyFont="1" applyFill="1" applyBorder="1" applyAlignment="1" applyProtection="1">
      <alignment horizontal="center"/>
      <protection locked="0"/>
    </xf>
    <xf numFmtId="164" fontId="5" fillId="0" borderId="2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1" applyNumberFormat="1" applyFont="1" applyFill="1" applyBorder="1" applyProtection="1">
      <protection locked="0"/>
    </xf>
    <xf numFmtId="164" fontId="3" fillId="0" borderId="11" xfId="1" applyNumberFormat="1" applyFont="1" applyFill="1" applyBorder="1" applyAlignment="1" applyProtection="1">
      <alignment horizontal="center"/>
      <protection locked="0"/>
    </xf>
    <xf numFmtId="164" fontId="3" fillId="0" borderId="24" xfId="1" applyNumberFormat="1" applyFont="1" applyFill="1" applyBorder="1" applyProtection="1">
      <protection locked="0"/>
    </xf>
    <xf numFmtId="164" fontId="3" fillId="0" borderId="0" xfId="1" quotePrefix="1" applyNumberFormat="1" applyFont="1" applyFill="1" applyBorder="1" applyAlignment="1" applyProtection="1">
      <alignment horizontal="left"/>
      <protection locked="0"/>
    </xf>
    <xf numFmtId="164" fontId="3" fillId="0" borderId="11" xfId="1" quotePrefix="1" applyNumberFormat="1" applyFont="1" applyFill="1" applyBorder="1" applyAlignment="1" applyProtection="1">
      <alignment horizontal="left"/>
      <protection locked="0"/>
    </xf>
    <xf numFmtId="164" fontId="3" fillId="0" borderId="0" xfId="1" applyNumberFormat="1" applyFont="1" applyFill="1" applyBorder="1" applyAlignment="1" applyProtection="1">
      <alignment horizontal="left"/>
      <protection locked="0"/>
    </xf>
    <xf numFmtId="164" fontId="3" fillId="0" borderId="11" xfId="1" applyNumberFormat="1" applyFont="1" applyFill="1" applyBorder="1" applyAlignment="1" applyProtection="1">
      <alignment horizontal="left"/>
      <protection locked="0"/>
    </xf>
    <xf numFmtId="164" fontId="3" fillId="0" borderId="1" xfId="1" applyNumberFormat="1" applyFont="1" applyFill="1" applyBorder="1" applyProtection="1">
      <protection locked="0"/>
    </xf>
    <xf numFmtId="164" fontId="3" fillId="0" borderId="13" xfId="1" applyNumberFormat="1" applyFont="1" applyFill="1" applyBorder="1" applyProtection="1">
      <protection locked="0"/>
    </xf>
    <xf numFmtId="164" fontId="3" fillId="0" borderId="11" xfId="1" applyNumberFormat="1" applyFont="1" applyFill="1" applyBorder="1"/>
    <xf numFmtId="164" fontId="3" fillId="0" borderId="2" xfId="1" applyNumberFormat="1" applyFont="1" applyFill="1" applyBorder="1" applyAlignment="1" applyProtection="1">
      <alignment horizontal="left"/>
      <protection locked="0"/>
    </xf>
    <xf numFmtId="164" fontId="3" fillId="0" borderId="2" xfId="1" quotePrefix="1" applyNumberFormat="1" applyFont="1" applyFill="1" applyBorder="1" applyAlignment="1" applyProtection="1">
      <alignment horizontal="left"/>
      <protection locked="0"/>
    </xf>
    <xf numFmtId="164" fontId="3" fillId="0" borderId="15" xfId="1" applyNumberFormat="1" applyFont="1" applyFill="1" applyBorder="1" applyAlignment="1" applyProtection="1">
      <alignment horizontal="left"/>
      <protection locked="0"/>
    </xf>
    <xf numFmtId="164" fontId="3" fillId="0" borderId="2" xfId="1" applyNumberFormat="1" applyFont="1" applyFill="1" applyBorder="1" applyProtection="1">
      <protection locked="0"/>
    </xf>
    <xf numFmtId="164" fontId="3" fillId="0" borderId="24" xfId="1" quotePrefix="1" applyNumberFormat="1" applyFont="1" applyFill="1" applyBorder="1" applyAlignment="1" applyProtection="1">
      <alignment horizontal="left"/>
      <protection locked="0"/>
    </xf>
    <xf numFmtId="164" fontId="3" fillId="0" borderId="3" xfId="1" applyNumberFormat="1" applyFont="1" applyFill="1" applyBorder="1" applyAlignment="1"/>
    <xf numFmtId="164" fontId="3" fillId="0" borderId="17" xfId="1" applyNumberFormat="1" applyFont="1" applyFill="1" applyBorder="1" applyAlignment="1"/>
    <xf numFmtId="164" fontId="3" fillId="0" borderId="1" xfId="1" quotePrefix="1" applyNumberFormat="1" applyFont="1" applyFill="1" applyBorder="1" applyAlignment="1" applyProtection="1">
      <alignment horizontal="left"/>
      <protection locked="0"/>
    </xf>
    <xf numFmtId="164" fontId="3" fillId="0" borderId="13" xfId="1" quotePrefix="1" applyNumberFormat="1" applyFont="1" applyFill="1" applyBorder="1" applyAlignment="1" applyProtection="1">
      <alignment horizontal="left"/>
      <protection locked="0"/>
    </xf>
    <xf numFmtId="164" fontId="3" fillId="0" borderId="3" xfId="1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164" fontId="3" fillId="0" borderId="15" xfId="1" applyNumberFormat="1" applyFont="1" applyFill="1" applyBorder="1" applyProtection="1">
      <protection locked="0"/>
    </xf>
    <xf numFmtId="164" fontId="3" fillId="0" borderId="14" xfId="1" quotePrefix="1" applyNumberFormat="1" applyFont="1" applyFill="1" applyBorder="1" applyAlignment="1" applyProtection="1">
      <alignment horizontal="left"/>
      <protection locked="0"/>
    </xf>
    <xf numFmtId="164" fontId="3" fillId="0" borderId="15" xfId="1" quotePrefix="1" applyNumberFormat="1" applyFont="1" applyFill="1" applyBorder="1" applyAlignment="1" applyProtection="1">
      <alignment horizontal="left"/>
      <protection locked="0"/>
    </xf>
    <xf numFmtId="164" fontId="3" fillId="0" borderId="19" xfId="1" applyNumberFormat="1" applyFont="1" applyFill="1" applyBorder="1" applyProtection="1">
      <protection locked="0"/>
    </xf>
    <xf numFmtId="164" fontId="3" fillId="0" borderId="20" xfId="1" applyNumberFormat="1" applyFont="1" applyFill="1" applyBorder="1" applyProtection="1">
      <protection locked="0"/>
    </xf>
    <xf numFmtId="164" fontId="3" fillId="0" borderId="18" xfId="1" applyNumberFormat="1" applyFont="1" applyFill="1" applyBorder="1" applyProtection="1">
      <protection locked="0"/>
    </xf>
    <xf numFmtId="164" fontId="5" fillId="0" borderId="10" xfId="1" applyNumberFormat="1" applyFont="1" applyFill="1" applyBorder="1" applyAlignment="1" applyProtection="1">
      <alignment horizontal="center" wrapText="1"/>
      <protection locked="0"/>
    </xf>
    <xf numFmtId="164" fontId="5" fillId="0" borderId="11" xfId="1" applyNumberFormat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 applyProtection="1">
      <alignment horizontal="center" wrapText="1"/>
      <protection locked="0"/>
    </xf>
    <xf numFmtId="0" fontId="14" fillId="0" borderId="0" xfId="6" applyFont="1"/>
    <xf numFmtId="0" fontId="15" fillId="0" borderId="0" xfId="6" applyFont="1"/>
    <xf numFmtId="0" fontId="4" fillId="0" borderId="0" xfId="6" applyFont="1"/>
    <xf numFmtId="0" fontId="4" fillId="0" borderId="0" xfId="6" applyFont="1" applyAlignment="1">
      <alignment horizontal="left"/>
    </xf>
    <xf numFmtId="0" fontId="16" fillId="0" borderId="0" xfId="6" applyFont="1"/>
    <xf numFmtId="0" fontId="14" fillId="0" borderId="0" xfId="6" quotePrefix="1" applyFont="1"/>
    <xf numFmtId="0" fontId="5" fillId="0" borderId="0" xfId="6" quotePrefix="1" applyFont="1"/>
    <xf numFmtId="0" fontId="11" fillId="0" borderId="0" xfId="6" applyFont="1"/>
    <xf numFmtId="0" fontId="11" fillId="0" borderId="2" xfId="6" applyFont="1" applyBorder="1" applyAlignment="1">
      <alignment horizontal="centerContinuous"/>
    </xf>
    <xf numFmtId="0" fontId="4" fillId="0" borderId="2" xfId="6" applyFont="1" applyBorder="1" applyAlignment="1">
      <alignment horizontal="centerContinuous"/>
    </xf>
    <xf numFmtId="0" fontId="17" fillId="0" borderId="2" xfId="6" applyFont="1" applyBorder="1" applyAlignment="1">
      <alignment horizontal="centerContinuous"/>
    </xf>
    <xf numFmtId="0" fontId="4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16" fillId="0" borderId="0" xfId="6" applyFont="1" applyAlignment="1">
      <alignment horizontal="center"/>
    </xf>
    <xf numFmtId="17" fontId="11" fillId="0" borderId="2" xfId="6" applyNumberFormat="1" applyFont="1" applyBorder="1" applyAlignment="1">
      <alignment horizontal="center" wrapText="1"/>
    </xf>
    <xf numFmtId="17" fontId="4" fillId="0" borderId="0" xfId="6" applyNumberFormat="1" applyFont="1" applyAlignment="1">
      <alignment horizontal="center" wrapText="1"/>
    </xf>
    <xf numFmtId="17" fontId="18" fillId="0" borderId="2" xfId="6" applyNumberFormat="1" applyFont="1" applyBorder="1" applyAlignment="1">
      <alignment horizontal="center" wrapText="1"/>
    </xf>
    <xf numFmtId="0" fontId="4" fillId="0" borderId="0" xfId="6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0" xfId="6" applyNumberFormat="1" applyFont="1"/>
    <xf numFmtId="164" fontId="16" fillId="0" borderId="0" xfId="6" applyNumberFormat="1" applyFont="1"/>
    <xf numFmtId="164" fontId="4" fillId="0" borderId="1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16" fillId="0" borderId="1" xfId="1" applyNumberFormat="1" applyFont="1" applyBorder="1"/>
    <xf numFmtId="0" fontId="3" fillId="0" borderId="0" xfId="6"/>
    <xf numFmtId="0" fontId="4" fillId="0" borderId="0" xfId="6" applyFont="1" applyAlignment="1">
      <alignment horizontal="right" vertical="center"/>
    </xf>
    <xf numFmtId="164" fontId="4" fillId="0" borderId="2" xfId="1" applyNumberFormat="1" applyFont="1" applyBorder="1"/>
    <xf numFmtId="164" fontId="4" fillId="0" borderId="4" xfId="1" applyNumberFormat="1" applyFont="1" applyBorder="1" applyAlignment="1">
      <alignment vertical="center"/>
    </xf>
    <xf numFmtId="164" fontId="16" fillId="0" borderId="4" xfId="1" applyNumberFormat="1" applyFont="1" applyBorder="1" applyAlignment="1">
      <alignment vertical="center"/>
    </xf>
    <xf numFmtId="164" fontId="4" fillId="0" borderId="1" xfId="6" applyNumberFormat="1" applyFont="1" applyBorder="1"/>
    <xf numFmtId="164" fontId="16" fillId="0" borderId="1" xfId="1" applyNumberFormat="1" applyFont="1" applyBorder="1" applyAlignment="1">
      <alignment vertical="center"/>
    </xf>
    <xf numFmtId="164" fontId="16" fillId="0" borderId="0" xfId="1" applyNumberFormat="1" applyFont="1" applyAlignment="1">
      <alignment vertical="center"/>
    </xf>
    <xf numFmtId="0" fontId="4" fillId="0" borderId="0" xfId="6" applyFont="1" applyAlignment="1"/>
    <xf numFmtId="164" fontId="4" fillId="0" borderId="3" xfId="6" applyNumberFormat="1" applyFont="1" applyBorder="1"/>
    <xf numFmtId="164" fontId="4" fillId="0" borderId="0" xfId="1" applyNumberFormat="1" applyFont="1" applyBorder="1" applyAlignment="1"/>
    <xf numFmtId="164" fontId="16" fillId="0" borderId="3" xfId="1" applyNumberFormat="1" applyFont="1" applyBorder="1" applyAlignment="1"/>
    <xf numFmtId="164" fontId="16" fillId="0" borderId="3" xfId="1" applyNumberFormat="1" applyFont="1" applyBorder="1" applyAlignment="1">
      <alignment vertical="center"/>
    </xf>
    <xf numFmtId="165" fontId="16" fillId="0" borderId="0" xfId="2" applyNumberFormat="1" applyFont="1"/>
    <xf numFmtId="166" fontId="16" fillId="0" borderId="0" xfId="2" applyNumberFormat="1" applyFont="1"/>
    <xf numFmtId="165" fontId="4" fillId="0" borderId="0" xfId="2" applyNumberFormat="1" applyFont="1" applyAlignment="1">
      <alignment vertical="center"/>
    </xf>
    <xf numFmtId="164" fontId="4" fillId="0" borderId="0" xfId="1" quotePrefix="1" applyNumberFormat="1" applyFont="1"/>
    <xf numFmtId="0" fontId="4" fillId="0" borderId="0" xfId="6" quotePrefix="1" applyFont="1" applyAlignment="1">
      <alignment horizontal="left" vertical="center"/>
    </xf>
    <xf numFmtId="164" fontId="4" fillId="0" borderId="2" xfId="6" applyNumberFormat="1" applyFont="1" applyBorder="1"/>
    <xf numFmtId="164" fontId="4" fillId="0" borderId="0" xfId="1" applyNumberFormat="1" applyFont="1" applyBorder="1"/>
    <xf numFmtId="164" fontId="4" fillId="0" borderId="0" xfId="6" applyNumberFormat="1" applyFont="1" applyBorder="1"/>
    <xf numFmtId="164" fontId="4" fillId="0" borderId="2" xfId="1" applyNumberFormat="1" applyFont="1" applyBorder="1" applyAlignment="1">
      <alignment vertical="center"/>
    </xf>
    <xf numFmtId="164" fontId="16" fillId="0" borderId="2" xfId="1" applyNumberFormat="1" applyFont="1" applyBorder="1" applyAlignment="1">
      <alignment vertical="center"/>
    </xf>
    <xf numFmtId="164" fontId="4" fillId="0" borderId="5" xfId="6" applyNumberFormat="1" applyFont="1" applyBorder="1"/>
    <xf numFmtId="0" fontId="4" fillId="0" borderId="5" xfId="6" applyFont="1" applyBorder="1"/>
    <xf numFmtId="164" fontId="4" fillId="0" borderId="5" xfId="1" applyNumberFormat="1" applyFont="1" applyBorder="1" applyAlignment="1">
      <alignment vertical="center"/>
    </xf>
    <xf numFmtId="164" fontId="16" fillId="0" borderId="5" xfId="1" applyNumberFormat="1" applyFont="1" applyBorder="1" applyAlignment="1">
      <alignment vertical="center"/>
    </xf>
    <xf numFmtId="164" fontId="16" fillId="0" borderId="5" xfId="6" applyNumberFormat="1" applyFont="1" applyBorder="1"/>
    <xf numFmtId="0" fontId="4" fillId="0" borderId="0" xfId="6" applyFont="1" applyFill="1" applyAlignment="1">
      <alignment vertical="center"/>
    </xf>
    <xf numFmtId="10" fontId="4" fillId="0" borderId="0" xfId="2" applyNumberFormat="1" applyFont="1" applyFill="1"/>
    <xf numFmtId="10" fontId="4" fillId="0" borderId="0" xfId="2" applyNumberFormat="1" applyFont="1" applyFill="1" applyAlignment="1">
      <alignment vertical="center"/>
    </xf>
    <xf numFmtId="10" fontId="4" fillId="0" borderId="0" xfId="6" applyNumberFormat="1" applyFont="1" applyFill="1"/>
    <xf numFmtId="165" fontId="16" fillId="0" borderId="0" xfId="2" applyNumberFormat="1" applyFont="1" applyFill="1"/>
    <xf numFmtId="166" fontId="16" fillId="0" borderId="0" xfId="2" applyNumberFormat="1" applyFont="1" applyFill="1"/>
    <xf numFmtId="0" fontId="4" fillId="0" borderId="0" xfId="6" applyFont="1" applyFill="1"/>
    <xf numFmtId="164" fontId="4" fillId="0" borderId="4" xfId="6" applyNumberFormat="1" applyFont="1" applyBorder="1"/>
    <xf numFmtId="164" fontId="4" fillId="0" borderId="4" xfId="1" applyNumberFormat="1" applyFont="1" applyBorder="1"/>
    <xf numFmtId="164" fontId="8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9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/>
    <xf numFmtId="164" fontId="9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164" fontId="3" fillId="0" borderId="24" xfId="1" applyNumberFormat="1" applyFont="1" applyFill="1" applyBorder="1" applyAlignment="1" applyProtection="1">
      <alignment horizontal="center"/>
      <protection locked="0"/>
    </xf>
    <xf numFmtId="164" fontId="3" fillId="0" borderId="25" xfId="1" applyNumberFormat="1" applyFont="1" applyFill="1" applyBorder="1" applyProtection="1">
      <protection locked="0"/>
    </xf>
    <xf numFmtId="164" fontId="3" fillId="0" borderId="27" xfId="1" applyNumberFormat="1" applyFont="1" applyFill="1" applyBorder="1" applyProtection="1">
      <protection locked="0"/>
    </xf>
    <xf numFmtId="164" fontId="3" fillId="0" borderId="26" xfId="1" applyNumberFormat="1" applyFont="1" applyFill="1" applyBorder="1" applyAlignment="1"/>
    <xf numFmtId="164" fontId="3" fillId="0" borderId="25" xfId="1" quotePrefix="1" applyNumberFormat="1" applyFont="1" applyFill="1" applyBorder="1" applyAlignment="1" applyProtection="1">
      <alignment horizontal="left"/>
      <protection locked="0"/>
    </xf>
    <xf numFmtId="164" fontId="3" fillId="0" borderId="26" xfId="1" applyNumberFormat="1" applyFont="1" applyFill="1" applyBorder="1" applyAlignment="1">
      <alignment vertical="center"/>
    </xf>
    <xf numFmtId="164" fontId="3" fillId="0" borderId="17" xfId="1" applyNumberFormat="1" applyFont="1" applyFill="1" applyBorder="1" applyAlignment="1">
      <alignment vertical="center"/>
    </xf>
    <xf numFmtId="164" fontId="3" fillId="0" borderId="24" xfId="0" applyNumberFormat="1" applyFont="1" applyFill="1" applyBorder="1"/>
    <xf numFmtId="164" fontId="3" fillId="0" borderId="11" xfId="0" applyNumberFormat="1" applyFont="1" applyFill="1" applyBorder="1"/>
    <xf numFmtId="164" fontId="3" fillId="0" borderId="27" xfId="1" applyNumberFormat="1" applyFont="1" applyFill="1" applyBorder="1" applyAlignment="1">
      <alignment vertical="center"/>
    </xf>
    <xf numFmtId="164" fontId="3" fillId="0" borderId="24" xfId="1" applyNumberFormat="1" applyFont="1" applyFill="1" applyBorder="1"/>
    <xf numFmtId="164" fontId="3" fillId="0" borderId="28" xfId="1" applyNumberFormat="1" applyFont="1" applyFill="1" applyBorder="1"/>
    <xf numFmtId="164" fontId="3" fillId="0" borderId="19" xfId="1" applyNumberFormat="1" applyFont="1" applyFill="1" applyBorder="1"/>
    <xf numFmtId="0" fontId="3" fillId="0" borderId="0" xfId="0" applyFont="1" applyFill="1" applyBorder="1"/>
    <xf numFmtId="164" fontId="5" fillId="0" borderId="0" xfId="1" quotePrefix="1" applyNumberFormat="1" applyFont="1" applyFill="1" applyBorder="1" applyAlignment="1">
      <alignment horizontal="left" vertical="center"/>
    </xf>
    <xf numFmtId="164" fontId="3" fillId="0" borderId="24" xfId="1" applyNumberFormat="1" applyFont="1" applyFill="1" applyBorder="1" applyAlignment="1">
      <alignment vertical="center"/>
    </xf>
    <xf numFmtId="164" fontId="3" fillId="0" borderId="10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/>
    </xf>
    <xf numFmtId="164" fontId="3" fillId="0" borderId="20" xfId="1" applyNumberFormat="1" applyFont="1" applyFill="1" applyBorder="1"/>
    <xf numFmtId="164" fontId="5" fillId="0" borderId="24" xfId="1" applyNumberFormat="1" applyFont="1" applyFill="1" applyBorder="1" applyAlignment="1" applyProtection="1">
      <alignment horizontal="center" wrapText="1"/>
      <protection locked="0"/>
    </xf>
    <xf numFmtId="0" fontId="3" fillId="0" borderId="0" xfId="3" applyFont="1" applyFill="1" applyAlignment="1">
      <alignment horizontal="right"/>
    </xf>
    <xf numFmtId="41" fontId="3" fillId="0" borderId="11" xfId="1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164" fontId="11" fillId="0" borderId="0" xfId="1" applyNumberFormat="1" applyFont="1" applyFill="1"/>
    <xf numFmtId="2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Border="1"/>
    <xf numFmtId="164" fontId="11" fillId="0" borderId="0" xfId="1" applyNumberFormat="1" applyFont="1" applyFill="1" applyBorder="1"/>
    <xf numFmtId="0" fontId="11" fillId="0" borderId="0" xfId="0" applyFont="1" applyFill="1" applyBorder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11" fillId="0" borderId="1" xfId="0" applyNumberFormat="1" applyFont="1" applyBorder="1"/>
    <xf numFmtId="0" fontId="11" fillId="0" borderId="0" xfId="0" applyFont="1" applyFill="1" applyAlignment="1">
      <alignment horizontal="center"/>
    </xf>
    <xf numFmtId="164" fontId="5" fillId="0" borderId="0" xfId="1" quotePrefix="1" applyNumberFormat="1" applyFont="1" applyFill="1" applyBorder="1" applyAlignment="1" applyProtection="1">
      <alignment horizontal="center" wrapText="1"/>
      <protection locked="0"/>
    </xf>
    <xf numFmtId="165" fontId="3" fillId="0" borderId="6" xfId="2" applyNumberFormat="1" applyFont="1" applyFill="1" applyBorder="1"/>
    <xf numFmtId="165" fontId="3" fillId="0" borderId="0" xfId="2" applyNumberFormat="1" applyFont="1" applyFill="1" applyBorder="1"/>
    <xf numFmtId="165" fontId="3" fillId="0" borderId="7" xfId="2" applyNumberFormat="1" applyFont="1" applyFill="1" applyBorder="1"/>
    <xf numFmtId="165" fontId="3" fillId="0" borderId="2" xfId="2" applyNumberFormat="1" applyFont="1" applyFill="1" applyBorder="1"/>
    <xf numFmtId="165" fontId="3" fillId="0" borderId="0" xfId="2" applyNumberFormat="1" applyFont="1" applyFill="1"/>
    <xf numFmtId="164" fontId="3" fillId="0" borderId="2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4" fillId="0" borderId="0" xfId="0" quotePrefix="1" applyNumberFormat="1" applyFont="1" applyFill="1" applyAlignment="1">
      <alignment horizontal="center"/>
    </xf>
    <xf numFmtId="0" fontId="19" fillId="0" borderId="0" xfId="3" applyFont="1"/>
    <xf numFmtId="0" fontId="3" fillId="0" borderId="0" xfId="3" applyFont="1" applyAlignment="1">
      <alignment horizontal="center" wrapText="1"/>
    </xf>
    <xf numFmtId="0" fontId="3" fillId="0" borderId="0" xfId="3" applyFont="1"/>
    <xf numFmtId="164" fontId="3" fillId="0" borderId="0" xfId="4" applyNumberFormat="1" applyFont="1"/>
    <xf numFmtId="164" fontId="3" fillId="0" borderId="1" xfId="4" applyNumberFormat="1" applyFont="1" applyBorder="1"/>
    <xf numFmtId="164" fontId="3" fillId="0" borderId="2" xfId="4" applyNumberFormat="1" applyFont="1" applyBorder="1"/>
    <xf numFmtId="164" fontId="3" fillId="0" borderId="0" xfId="3" applyNumberFormat="1" applyFont="1"/>
    <xf numFmtId="0" fontId="3" fillId="0" borderId="0" xfId="3" quotePrefix="1" applyFont="1" applyAlignment="1">
      <alignment horizontal="left"/>
    </xf>
    <xf numFmtId="164" fontId="3" fillId="0" borderId="1" xfId="3" applyNumberFormat="1" applyFont="1" applyBorder="1"/>
    <xf numFmtId="164" fontId="3" fillId="0" borderId="3" xfId="3" applyNumberFormat="1" applyFont="1" applyBorder="1"/>
    <xf numFmtId="10" fontId="3" fillId="0" borderId="0" xfId="5" quotePrefix="1" applyNumberFormat="1" applyFont="1" applyAlignment="1">
      <alignment horizontal="left"/>
    </xf>
    <xf numFmtId="10" fontId="3" fillId="0" borderId="0" xfId="5" applyNumberFormat="1" applyFont="1"/>
    <xf numFmtId="0" fontId="3" fillId="0" borderId="0" xfId="3" applyFont="1" applyFill="1" applyBorder="1" applyAlignment="1">
      <alignment vertical="center"/>
    </xf>
    <xf numFmtId="164" fontId="3" fillId="0" borderId="0" xfId="4" quotePrefix="1" applyNumberFormat="1" applyFont="1"/>
    <xf numFmtId="164" fontId="3" fillId="0" borderId="2" xfId="3" applyNumberFormat="1" applyFont="1" applyBorder="1"/>
    <xf numFmtId="164" fontId="3" fillId="0" borderId="0" xfId="4" applyNumberFormat="1" applyFont="1" applyBorder="1"/>
    <xf numFmtId="164" fontId="3" fillId="0" borderId="0" xfId="3" applyNumberFormat="1" applyFont="1" applyBorder="1"/>
    <xf numFmtId="164" fontId="3" fillId="0" borderId="5" xfId="3" applyNumberFormat="1" applyFont="1" applyBorder="1"/>
    <xf numFmtId="0" fontId="19" fillId="0" borderId="0" xfId="3" applyFont="1" applyFill="1"/>
    <xf numFmtId="0" fontId="3" fillId="0" borderId="0" xfId="3" applyFont="1" applyFill="1" applyAlignment="1">
      <alignment horizontal="center" wrapText="1"/>
    </xf>
    <xf numFmtId="0" fontId="3" fillId="0" borderId="0" xfId="3" applyFont="1" applyFill="1"/>
    <xf numFmtId="164" fontId="3" fillId="0" borderId="0" xfId="4" applyNumberFormat="1" applyFont="1" applyFill="1"/>
    <xf numFmtId="164" fontId="3" fillId="0" borderId="1" xfId="4" applyNumberFormat="1" applyFont="1" applyFill="1" applyBorder="1"/>
    <xf numFmtId="164" fontId="3" fillId="0" borderId="0" xfId="4" applyNumberFormat="1" applyFont="1" applyFill="1" applyBorder="1"/>
    <xf numFmtId="164" fontId="3" fillId="0" borderId="4" xfId="3" applyNumberFormat="1" applyFont="1" applyFill="1" applyBorder="1"/>
    <xf numFmtId="0" fontId="3" fillId="0" borderId="0" xfId="3" quotePrefix="1" applyFont="1" applyFill="1" applyAlignment="1">
      <alignment horizontal="left"/>
    </xf>
    <xf numFmtId="164" fontId="3" fillId="0" borderId="1" xfId="3" applyNumberFormat="1" applyFont="1" applyFill="1" applyBorder="1"/>
    <xf numFmtId="164" fontId="3" fillId="0" borderId="3" xfId="3" applyNumberFormat="1" applyFont="1" applyFill="1" applyBorder="1"/>
    <xf numFmtId="164" fontId="3" fillId="0" borderId="2" xfId="4" applyNumberFormat="1" applyFont="1" applyFill="1" applyBorder="1"/>
    <xf numFmtId="10" fontId="3" fillId="0" borderId="0" xfId="5" quotePrefix="1" applyNumberFormat="1" applyFont="1" applyFill="1" applyAlignment="1">
      <alignment horizontal="left"/>
    </xf>
    <xf numFmtId="10" fontId="3" fillId="0" borderId="0" xfId="5" applyNumberFormat="1" applyFont="1" applyFill="1"/>
    <xf numFmtId="164" fontId="3" fillId="0" borderId="0" xfId="4" quotePrefix="1" applyNumberFormat="1" applyFont="1" applyFill="1"/>
    <xf numFmtId="164" fontId="3" fillId="0" borderId="0" xfId="3" applyNumberFormat="1" applyFont="1" applyFill="1"/>
    <xf numFmtId="164" fontId="3" fillId="0" borderId="0" xfId="3" applyNumberFormat="1" applyFont="1" applyFill="1" applyBorder="1"/>
    <xf numFmtId="164" fontId="3" fillId="0" borderId="4" xfId="4" applyNumberFormat="1" applyFont="1" applyFill="1" applyBorder="1"/>
    <xf numFmtId="164" fontId="3" fillId="0" borderId="5" xfId="3" applyNumberFormat="1" applyFont="1" applyFill="1" applyBorder="1"/>
    <xf numFmtId="164" fontId="3" fillId="0" borderId="2" xfId="3" applyNumberFormat="1" applyFont="1" applyFill="1" applyBorder="1"/>
    <xf numFmtId="164" fontId="19" fillId="0" borderId="0" xfId="1" applyNumberFormat="1" applyFont="1" applyFill="1"/>
    <xf numFmtId="0" fontId="4" fillId="0" borderId="0" xfId="6" applyFont="1" applyBorder="1" applyAlignment="1">
      <alignment horizontal="centerContinuous"/>
    </xf>
    <xf numFmtId="0" fontId="17" fillId="0" borderId="0" xfId="6" applyFont="1" applyBorder="1" applyAlignment="1">
      <alignment horizontal="centerContinuous"/>
    </xf>
    <xf numFmtId="0" fontId="4" fillId="0" borderId="0" xfId="6" applyFont="1" applyBorder="1" applyAlignment="1">
      <alignment horizontal="center"/>
    </xf>
    <xf numFmtId="0" fontId="11" fillId="0" borderId="0" xfId="6" applyFont="1" applyBorder="1" applyAlignment="1">
      <alignment horizontal="centerContinuous"/>
    </xf>
    <xf numFmtId="0" fontId="4" fillId="0" borderId="2" xfId="6" applyFont="1" applyBorder="1"/>
    <xf numFmtId="164" fontId="5" fillId="0" borderId="33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164" fontId="3" fillId="3" borderId="0" xfId="1" quotePrefix="1" applyNumberFormat="1" applyFont="1" applyFill="1" applyBorder="1" applyAlignment="1" applyProtection="1">
      <alignment horizontal="center"/>
      <protection locked="0"/>
    </xf>
    <xf numFmtId="164" fontId="3" fillId="3" borderId="11" xfId="1" quotePrefix="1" applyNumberFormat="1" applyFont="1" applyFill="1" applyBorder="1" applyAlignment="1" applyProtection="1">
      <alignment horizontal="center"/>
      <protection locked="0"/>
    </xf>
    <xf numFmtId="164" fontId="3" fillId="3" borderId="30" xfId="1" quotePrefix="1" applyNumberFormat="1" applyFont="1" applyFill="1" applyBorder="1" applyAlignment="1" applyProtection="1">
      <alignment horizontal="center"/>
      <protection locked="0"/>
    </xf>
    <xf numFmtId="164" fontId="3" fillId="3" borderId="31" xfId="1" quotePrefix="1" applyNumberFormat="1" applyFont="1" applyFill="1" applyBorder="1" applyAlignment="1" applyProtection="1">
      <alignment horizontal="center"/>
      <protection locked="0"/>
    </xf>
    <xf numFmtId="164" fontId="3" fillId="3" borderId="10" xfId="1" quotePrefix="1" applyNumberFormat="1" applyFont="1" applyFill="1" applyBorder="1" applyAlignment="1" applyProtection="1">
      <alignment horizontal="center"/>
      <protection locked="0"/>
    </xf>
    <xf numFmtId="164" fontId="5" fillId="3" borderId="0" xfId="1" applyNumberFormat="1" applyFont="1" applyFill="1" applyBorder="1" applyAlignment="1" applyProtection="1">
      <alignment horizontal="center" wrapText="1"/>
      <protection locked="0"/>
    </xf>
    <xf numFmtId="164" fontId="5" fillId="3" borderId="11" xfId="1" applyNumberFormat="1" applyFont="1" applyFill="1" applyBorder="1" applyAlignment="1" applyProtection="1">
      <alignment horizontal="center" wrapText="1"/>
      <protection locked="0"/>
    </xf>
    <xf numFmtId="164" fontId="5" fillId="3" borderId="10" xfId="1" quotePrefix="1" applyNumberFormat="1" applyFont="1" applyFill="1" applyBorder="1" applyAlignment="1" applyProtection="1">
      <alignment horizontal="center" wrapText="1"/>
      <protection locked="0"/>
    </xf>
    <xf numFmtId="164" fontId="3" fillId="3" borderId="0" xfId="1" applyNumberFormat="1" applyFont="1" applyFill="1" applyBorder="1" applyAlignment="1" applyProtection="1">
      <alignment horizontal="center"/>
      <protection locked="0"/>
    </xf>
    <xf numFmtId="164" fontId="3" fillId="3" borderId="11" xfId="1" applyNumberFormat="1" applyFont="1" applyFill="1" applyBorder="1" applyAlignment="1" applyProtection="1">
      <alignment horizontal="center"/>
      <protection locked="0"/>
    </xf>
    <xf numFmtId="164" fontId="3" fillId="3" borderId="0" xfId="1" applyNumberFormat="1" applyFont="1" applyFill="1" applyBorder="1" applyProtection="1">
      <protection locked="0"/>
    </xf>
    <xf numFmtId="164" fontId="3" fillId="3" borderId="10" xfId="1" applyNumberFormat="1" applyFont="1" applyFill="1" applyBorder="1" applyAlignment="1" applyProtection="1">
      <alignment horizontal="center"/>
      <protection locked="0"/>
    </xf>
    <xf numFmtId="164" fontId="3" fillId="3" borderId="11" xfId="1" applyNumberFormat="1" applyFont="1" applyFill="1" applyBorder="1" applyProtection="1">
      <protection locked="0"/>
    </xf>
    <xf numFmtId="164" fontId="3" fillId="3" borderId="10" xfId="1" applyNumberFormat="1" applyFont="1" applyFill="1" applyBorder="1" applyProtection="1">
      <protection locked="0"/>
    </xf>
    <xf numFmtId="164" fontId="3" fillId="3" borderId="0" xfId="1" quotePrefix="1" applyNumberFormat="1" applyFont="1" applyFill="1" applyBorder="1" applyAlignment="1" applyProtection="1">
      <alignment horizontal="left"/>
      <protection locked="0"/>
    </xf>
    <xf numFmtId="164" fontId="3" fillId="3" borderId="11" xfId="1" quotePrefix="1" applyNumberFormat="1" applyFont="1" applyFill="1" applyBorder="1" applyAlignment="1" applyProtection="1">
      <alignment horizontal="left"/>
      <protection locked="0"/>
    </xf>
    <xf numFmtId="164" fontId="3" fillId="3" borderId="0" xfId="1" applyNumberFormat="1" applyFont="1" applyFill="1" applyBorder="1" applyAlignment="1" applyProtection="1">
      <alignment horizontal="left"/>
      <protection locked="0"/>
    </xf>
    <xf numFmtId="164" fontId="3" fillId="3" borderId="10" xfId="1" applyNumberFormat="1" applyFont="1" applyFill="1" applyBorder="1" applyAlignment="1" applyProtection="1">
      <alignment horizontal="left"/>
      <protection locked="0"/>
    </xf>
    <xf numFmtId="164" fontId="3" fillId="3" borderId="11" xfId="1" applyNumberFormat="1" applyFont="1" applyFill="1" applyBorder="1" applyAlignment="1" applyProtection="1">
      <alignment horizontal="left"/>
      <protection locked="0"/>
    </xf>
    <xf numFmtId="164" fontId="3" fillId="3" borderId="1" xfId="1" applyNumberFormat="1" applyFont="1" applyFill="1" applyBorder="1" applyProtection="1">
      <protection locked="0"/>
    </xf>
    <xf numFmtId="164" fontId="3" fillId="3" borderId="13" xfId="1" applyNumberFormat="1" applyFont="1" applyFill="1" applyBorder="1" applyProtection="1">
      <protection locked="0"/>
    </xf>
    <xf numFmtId="164" fontId="3" fillId="3" borderId="12" xfId="1" applyNumberFormat="1" applyFont="1" applyFill="1" applyBorder="1" applyProtection="1">
      <protection locked="0"/>
    </xf>
    <xf numFmtId="164" fontId="3" fillId="3" borderId="10" xfId="1" quotePrefix="1" applyNumberFormat="1" applyFont="1" applyFill="1" applyBorder="1" applyAlignment="1" applyProtection="1">
      <alignment horizontal="left"/>
      <protection locked="0"/>
    </xf>
    <xf numFmtId="164" fontId="3" fillId="3" borderId="0" xfId="1" applyNumberFormat="1" applyFont="1" applyFill="1" applyBorder="1"/>
    <xf numFmtId="164" fontId="3" fillId="3" borderId="11" xfId="1" applyNumberFormat="1" applyFont="1" applyFill="1" applyBorder="1"/>
    <xf numFmtId="164" fontId="3" fillId="3" borderId="2" xfId="1" quotePrefix="1" applyNumberFormat="1" applyFont="1" applyFill="1" applyBorder="1" applyAlignment="1" applyProtection="1">
      <alignment horizontal="left"/>
      <protection locked="0"/>
    </xf>
    <xf numFmtId="164" fontId="3" fillId="3" borderId="15" xfId="1" quotePrefix="1" applyNumberFormat="1" applyFont="1" applyFill="1" applyBorder="1" applyAlignment="1" applyProtection="1">
      <alignment horizontal="left"/>
      <protection locked="0"/>
    </xf>
    <xf numFmtId="164" fontId="3" fillId="3" borderId="2" xfId="1" applyNumberFormat="1" applyFont="1" applyFill="1" applyBorder="1" applyAlignment="1" applyProtection="1">
      <alignment horizontal="left"/>
      <protection locked="0"/>
    </xf>
    <xf numFmtId="164" fontId="3" fillId="3" borderId="15" xfId="1" applyNumberFormat="1" applyFont="1" applyFill="1" applyBorder="1" applyAlignment="1" applyProtection="1">
      <alignment horizontal="left"/>
      <protection locked="0"/>
    </xf>
    <xf numFmtId="164" fontId="3" fillId="3" borderId="14" xfId="1" applyNumberFormat="1" applyFont="1" applyFill="1" applyBorder="1" applyAlignment="1" applyProtection="1">
      <alignment horizontal="left"/>
      <protection locked="0"/>
    </xf>
    <xf numFmtId="164" fontId="3" fillId="3" borderId="3" xfId="1" applyNumberFormat="1" applyFont="1" applyFill="1" applyBorder="1" applyAlignment="1"/>
    <xf numFmtId="164" fontId="3" fillId="3" borderId="17" xfId="1" applyNumberFormat="1" applyFont="1" applyFill="1" applyBorder="1" applyAlignment="1"/>
    <xf numFmtId="164" fontId="3" fillId="3" borderId="16" xfId="1" applyNumberFormat="1" applyFont="1" applyFill="1" applyBorder="1" applyAlignment="1"/>
    <xf numFmtId="164" fontId="3" fillId="3" borderId="1" xfId="1" quotePrefix="1" applyNumberFormat="1" applyFont="1" applyFill="1" applyBorder="1" applyAlignment="1" applyProtection="1">
      <alignment horizontal="left"/>
      <protection locked="0"/>
    </xf>
    <xf numFmtId="164" fontId="3" fillId="3" borderId="13" xfId="1" quotePrefix="1" applyNumberFormat="1" applyFont="1" applyFill="1" applyBorder="1" applyAlignment="1" applyProtection="1">
      <alignment horizontal="left"/>
      <protection locked="0"/>
    </xf>
    <xf numFmtId="164" fontId="3" fillId="3" borderId="12" xfId="1" quotePrefix="1" applyNumberFormat="1" applyFont="1" applyFill="1" applyBorder="1" applyAlignment="1" applyProtection="1">
      <alignment horizontal="left"/>
      <protection locked="0"/>
    </xf>
    <xf numFmtId="164" fontId="3" fillId="3" borderId="3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vertical="center"/>
    </xf>
    <xf numFmtId="164" fontId="3" fillId="3" borderId="16" xfId="1" applyNumberFormat="1" applyFont="1" applyFill="1" applyBorder="1" applyAlignment="1">
      <alignment vertical="center"/>
    </xf>
    <xf numFmtId="10" fontId="3" fillId="3" borderId="0" xfId="2" applyNumberFormat="1" applyFont="1" applyFill="1" applyBorder="1" applyAlignment="1">
      <alignment vertical="center"/>
    </xf>
    <xf numFmtId="10" fontId="3" fillId="3" borderId="11" xfId="2" applyNumberFormat="1" applyFont="1" applyFill="1" applyBorder="1" applyAlignment="1">
      <alignment vertical="center"/>
    </xf>
    <xf numFmtId="10" fontId="3" fillId="3" borderId="10" xfId="2" applyNumberFormat="1" applyFont="1" applyFill="1" applyBorder="1" applyAlignment="1">
      <alignment vertical="center"/>
    </xf>
    <xf numFmtId="164" fontId="3" fillId="3" borderId="0" xfId="0" applyNumberFormat="1" applyFont="1" applyFill="1" applyBorder="1"/>
    <xf numFmtId="164" fontId="3" fillId="3" borderId="11" xfId="0" applyNumberFormat="1" applyFont="1" applyFill="1" applyBorder="1"/>
    <xf numFmtId="164" fontId="3" fillId="3" borderId="10" xfId="0" applyNumberFormat="1" applyFont="1" applyFill="1" applyBorder="1"/>
    <xf numFmtId="41" fontId="3" fillId="0" borderId="1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41" fontId="3" fillId="3" borderId="0" xfId="2" applyNumberFormat="1" applyFont="1" applyFill="1" applyBorder="1" applyAlignment="1">
      <alignment vertical="center"/>
    </xf>
    <xf numFmtId="41" fontId="3" fillId="3" borderId="11" xfId="2" applyNumberFormat="1" applyFont="1" applyFill="1" applyBorder="1" applyAlignment="1">
      <alignment vertical="center"/>
    </xf>
    <xf numFmtId="41" fontId="3" fillId="0" borderId="11" xfId="2" applyNumberFormat="1" applyFont="1" applyFill="1" applyBorder="1" applyAlignment="1">
      <alignment vertical="center"/>
    </xf>
    <xf numFmtId="41" fontId="3" fillId="3" borderId="10" xfId="2" applyNumberFormat="1" applyFont="1" applyFill="1" applyBorder="1" applyAlignment="1">
      <alignment vertical="center"/>
    </xf>
    <xf numFmtId="164" fontId="3" fillId="3" borderId="2" xfId="1" applyNumberFormat="1" applyFont="1" applyFill="1" applyBorder="1" applyProtection="1">
      <protection locked="0"/>
    </xf>
    <xf numFmtId="164" fontId="3" fillId="3" borderId="15" xfId="1" applyNumberFormat="1" applyFont="1" applyFill="1" applyBorder="1" applyProtection="1">
      <protection locked="0"/>
    </xf>
    <xf numFmtId="164" fontId="3" fillId="3" borderId="14" xfId="1" applyNumberFormat="1" applyFont="1" applyFill="1" applyBorder="1" applyProtection="1"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164" fontId="3" fillId="3" borderId="10" xfId="1" applyNumberFormat="1" applyFont="1" applyFill="1" applyBorder="1"/>
    <xf numFmtId="164" fontId="3" fillId="3" borderId="19" xfId="1" applyNumberFormat="1" applyFont="1" applyFill="1" applyBorder="1" applyProtection="1">
      <protection locked="0"/>
    </xf>
    <xf numFmtId="164" fontId="3" fillId="3" borderId="20" xfId="1" applyNumberFormat="1" applyFont="1" applyFill="1" applyBorder="1" applyProtection="1">
      <protection locked="0"/>
    </xf>
    <xf numFmtId="164" fontId="3" fillId="3" borderId="18" xfId="1" applyNumberFormat="1" applyFont="1" applyFill="1" applyBorder="1"/>
    <xf numFmtId="164" fontId="3" fillId="3" borderId="19" xfId="1" applyNumberFormat="1" applyFont="1" applyFill="1" applyBorder="1"/>
    <xf numFmtId="164" fontId="3" fillId="3" borderId="20" xfId="1" applyNumberFormat="1" applyFont="1" applyFill="1" applyBorder="1"/>
    <xf numFmtId="0" fontId="14" fillId="0" borderId="0" xfId="6" applyFont="1" applyAlignment="1"/>
    <xf numFmtId="0" fontId="5" fillId="0" borderId="36" xfId="0" quotePrefix="1" applyFont="1" applyBorder="1" applyAlignment="1">
      <alignment horizontal="center"/>
    </xf>
    <xf numFmtId="0" fontId="5" fillId="0" borderId="37" xfId="0" quotePrefix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5" fillId="0" borderId="0" xfId="1" applyNumberFormat="1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64" fontId="3" fillId="0" borderId="36" xfId="1" applyNumberFormat="1" applyFont="1" applyBorder="1" applyAlignment="1">
      <alignment vertical="center"/>
    </xf>
    <xf numFmtId="164" fontId="3" fillId="0" borderId="37" xfId="1" applyNumberFormat="1" applyFont="1" applyBorder="1" applyAlignment="1">
      <alignment vertical="center"/>
    </xf>
    <xf numFmtId="164" fontId="3" fillId="0" borderId="36" xfId="1" applyNumberFormat="1" applyFont="1" applyFill="1" applyBorder="1" applyAlignment="1">
      <alignment vertical="center"/>
    </xf>
    <xf numFmtId="164" fontId="3" fillId="0" borderId="37" xfId="1" applyNumberFormat="1" applyFont="1" applyFill="1" applyBorder="1" applyAlignment="1">
      <alignment vertical="center"/>
    </xf>
    <xf numFmtId="164" fontId="3" fillId="0" borderId="38" xfId="1" applyNumberFormat="1" applyFont="1" applyBorder="1" applyAlignment="1">
      <alignment vertical="center"/>
    </xf>
    <xf numFmtId="164" fontId="3" fillId="0" borderId="39" xfId="1" applyNumberFormat="1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164" fontId="3" fillId="0" borderId="40" xfId="1" applyNumberFormat="1" applyFont="1" applyBorder="1" applyAlignment="1">
      <alignment vertical="center"/>
    </xf>
    <xf numFmtId="10" fontId="3" fillId="0" borderId="36" xfId="2" applyNumberFormat="1" applyFont="1" applyBorder="1" applyAlignment="1">
      <alignment vertical="center"/>
    </xf>
    <xf numFmtId="10" fontId="3" fillId="0" borderId="37" xfId="2" applyNumberFormat="1" applyFont="1" applyBorder="1" applyAlignment="1">
      <alignment vertical="center"/>
    </xf>
    <xf numFmtId="165" fontId="3" fillId="0" borderId="36" xfId="2" applyNumberFormat="1" applyFont="1" applyBorder="1" applyAlignment="1">
      <alignment vertical="center"/>
    </xf>
    <xf numFmtId="164" fontId="3" fillId="0" borderId="41" xfId="1" applyNumberFormat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5" fillId="0" borderId="9" xfId="1" applyNumberFormat="1" applyFont="1" applyBorder="1" applyAlignment="1">
      <alignment horizontal="centerContinuous"/>
    </xf>
    <xf numFmtId="164" fontId="5" fillId="0" borderId="1" xfId="1" applyNumberFormat="1" applyFont="1" applyBorder="1" applyAlignment="1">
      <alignment horizontal="centerContinuous"/>
    </xf>
    <xf numFmtId="164" fontId="5" fillId="0" borderId="40" xfId="1" applyNumberFormat="1" applyFont="1" applyBorder="1" applyAlignment="1">
      <alignment horizontal="centerContinuous"/>
    </xf>
    <xf numFmtId="0" fontId="5" fillId="0" borderId="0" xfId="6" applyFont="1" applyFill="1" applyBorder="1"/>
    <xf numFmtId="0" fontId="3" fillId="0" borderId="0" xfId="6" applyFill="1"/>
    <xf numFmtId="166" fontId="3" fillId="0" borderId="0" xfId="7" applyNumberFormat="1" applyFont="1" applyFill="1"/>
    <xf numFmtId="0" fontId="1" fillId="0" borderId="0" xfId="8" applyFill="1"/>
    <xf numFmtId="166" fontId="5" fillId="0" borderId="0" xfId="7" applyNumberFormat="1" applyFont="1" applyFill="1" applyBorder="1"/>
    <xf numFmtId="165" fontId="5" fillId="0" borderId="0" xfId="9" applyNumberFormat="1" applyFont="1" applyFill="1" applyBorder="1"/>
    <xf numFmtId="167" fontId="5" fillId="0" borderId="0" xfId="10" applyNumberFormat="1" applyFont="1" applyFill="1" applyBorder="1"/>
    <xf numFmtId="0" fontId="14" fillId="0" borderId="8" xfId="6" applyFont="1" applyFill="1" applyBorder="1" applyAlignment="1">
      <alignment horizontal="center"/>
    </xf>
    <xf numFmtId="166" fontId="14" fillId="0" borderId="43" xfId="7" applyNumberFormat="1" applyFont="1" applyFill="1" applyBorder="1" applyAlignment="1">
      <alignment horizontal="center" wrapText="1"/>
    </xf>
    <xf numFmtId="0" fontId="3" fillId="0" borderId="0" xfId="6" applyFill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1" fillId="0" borderId="0" xfId="8" applyFill="1" applyAlignment="1">
      <alignment horizontal="center"/>
    </xf>
    <xf numFmtId="0" fontId="20" fillId="0" borderId="8" xfId="8" applyFont="1" applyFill="1" applyBorder="1"/>
    <xf numFmtId="166" fontId="20" fillId="0" borderId="8" xfId="7" applyNumberFormat="1" applyFont="1" applyFill="1" applyBorder="1"/>
    <xf numFmtId="168" fontId="19" fillId="0" borderId="0" xfId="8" applyNumberFormat="1" applyFont="1" applyFill="1"/>
    <xf numFmtId="0" fontId="19" fillId="0" borderId="0" xfId="8" applyFont="1" applyFill="1"/>
    <xf numFmtId="166" fontId="19" fillId="0" borderId="0" xfId="8" applyNumberFormat="1" applyFont="1" applyFill="1"/>
    <xf numFmtId="166" fontId="0" fillId="0" borderId="0" xfId="7" applyNumberFormat="1" applyFont="1" applyFill="1"/>
    <xf numFmtId="164" fontId="5" fillId="0" borderId="21" xfId="1" applyNumberFormat="1" applyFont="1" applyFill="1" applyBorder="1" applyAlignment="1">
      <alignment horizontal="center"/>
    </xf>
    <xf numFmtId="164" fontId="5" fillId="0" borderId="22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14" fillId="0" borderId="0" xfId="6" applyFont="1" applyAlignment="1">
      <alignment horizontal="left" wrapText="1"/>
    </xf>
    <xf numFmtId="0" fontId="15" fillId="0" borderId="0" xfId="6" applyFont="1" applyAlignment="1"/>
    <xf numFmtId="0" fontId="19" fillId="0" borderId="0" xfId="3" applyFont="1" applyFill="1" applyAlignment="1">
      <alignment horizontal="center"/>
    </xf>
    <xf numFmtId="0" fontId="19" fillId="0" borderId="0" xfId="3" applyFont="1" applyAlignment="1">
      <alignment horizontal="center"/>
    </xf>
  </cellXfs>
  <cellStyles count="205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Bad 2" xfId="35"/>
    <cellStyle name="Calculation 2" xfId="36"/>
    <cellStyle name="Check Cell 2" xfId="37"/>
    <cellStyle name="Column total in dollars" xfId="38"/>
    <cellStyle name="Comma" xfId="1" builtinId="3"/>
    <cellStyle name="Comma  - Style1" xfId="39"/>
    <cellStyle name="Comma  - Style2" xfId="40"/>
    <cellStyle name="Comma  - Style3" xfId="41"/>
    <cellStyle name="Comma  - Style4" xfId="42"/>
    <cellStyle name="Comma  - Style5" xfId="43"/>
    <cellStyle name="Comma  - Style6" xfId="44"/>
    <cellStyle name="Comma  - Style7" xfId="45"/>
    <cellStyle name="Comma  - Style8" xfId="46"/>
    <cellStyle name="Comma (0)" xfId="47"/>
    <cellStyle name="Comma 2" xfId="4"/>
    <cellStyle name="Comma 2 2" xfId="48"/>
    <cellStyle name="Comma 2 2 2" xfId="49"/>
    <cellStyle name="Comma 3" xfId="10"/>
    <cellStyle name="Comma 4" xfId="50"/>
    <cellStyle name="Comma 4 2" xfId="51"/>
    <cellStyle name="Comma 4 3" xfId="52"/>
    <cellStyle name="Comma 4 3 2" xfId="53"/>
    <cellStyle name="Comma 5" xfId="54"/>
    <cellStyle name="Comma 6" xfId="55"/>
    <cellStyle name="Comma 7" xfId="56"/>
    <cellStyle name="Comma 8" xfId="57"/>
    <cellStyle name="Comma0" xfId="58"/>
    <cellStyle name="Comma0 - Style3" xfId="59"/>
    <cellStyle name="Comma0 - Style4" xfId="60"/>
    <cellStyle name="Comma0_5.1 - NPC Adjust March Semi" xfId="61"/>
    <cellStyle name="Comma1 - Style1" xfId="62"/>
    <cellStyle name="Currency 2" xfId="63"/>
    <cellStyle name="Currency 3" xfId="64"/>
    <cellStyle name="Currency 4" xfId="65"/>
    <cellStyle name="Currency 5" xfId="66"/>
    <cellStyle name="Currency No Comma" xfId="67"/>
    <cellStyle name="Currency(0)" xfId="68"/>
    <cellStyle name="Currency0" xfId="69"/>
    <cellStyle name="Date" xfId="70"/>
    <cellStyle name="Date - Style3" xfId="71"/>
    <cellStyle name="Date_5.1 - NPC Adjust March Semi" xfId="72"/>
    <cellStyle name="Explanatory Text 2" xfId="73"/>
    <cellStyle name="Fixed" xfId="74"/>
    <cellStyle name="General" xfId="75"/>
    <cellStyle name="Good 2" xfId="76"/>
    <cellStyle name="Grey" xfId="77"/>
    <cellStyle name="header" xfId="78"/>
    <cellStyle name="Header1" xfId="79"/>
    <cellStyle name="Header2" xfId="80"/>
    <cellStyle name="Heading 1 2" xfId="81"/>
    <cellStyle name="Heading 2 2" xfId="82"/>
    <cellStyle name="Heading 3 2" xfId="83"/>
    <cellStyle name="Heading 4 2" xfId="84"/>
    <cellStyle name="Input [yellow]" xfId="85"/>
    <cellStyle name="Input 2" xfId="86"/>
    <cellStyle name="Input 2 2" xfId="87"/>
    <cellStyle name="Linked Cell 2" xfId="88"/>
    <cellStyle name="Marathon" xfId="89"/>
    <cellStyle name="MCP" xfId="90"/>
    <cellStyle name="Neutral 2" xfId="91"/>
    <cellStyle name="nONE" xfId="92"/>
    <cellStyle name="nONE 2" xfId="93"/>
    <cellStyle name="noninput" xfId="94"/>
    <cellStyle name="Normal" xfId="0" builtinId="0"/>
    <cellStyle name="Normal - Style1" xfId="95"/>
    <cellStyle name="Normal 10" xfId="96"/>
    <cellStyle name="Normal 10 2" xfId="97"/>
    <cellStyle name="Normal 11" xfId="98"/>
    <cellStyle name="Normal 12" xfId="99"/>
    <cellStyle name="Normal 13" xfId="100"/>
    <cellStyle name="Normal 14" xfId="101"/>
    <cellStyle name="Normal 15" xfId="102"/>
    <cellStyle name="Normal 15 2" xfId="103"/>
    <cellStyle name="Normal 16" xfId="104"/>
    <cellStyle name="Normal 2" xfId="3"/>
    <cellStyle name="Normal 2 2" xfId="105"/>
    <cellStyle name="Normal 2 2 2" xfId="106"/>
    <cellStyle name="Normal 2 2 3" xfId="107"/>
    <cellStyle name="Normal 2 3" xfId="108"/>
    <cellStyle name="Normal 3" xfId="6"/>
    <cellStyle name="Normal 3 2" xfId="109"/>
    <cellStyle name="Normal 3 3" xfId="110"/>
    <cellStyle name="Normal 4" xfId="8"/>
    <cellStyle name="Normal 4 2" xfId="111"/>
    <cellStyle name="Normal 4 3" xfId="112"/>
    <cellStyle name="Normal 4 4" xfId="113"/>
    <cellStyle name="Normal 5" xfId="114"/>
    <cellStyle name="Normal 5 2" xfId="115"/>
    <cellStyle name="Normal 6" xfId="116"/>
    <cellStyle name="Normal 6 2" xfId="117"/>
    <cellStyle name="Normal 7" xfId="118"/>
    <cellStyle name="Normal 7 2" xfId="119"/>
    <cellStyle name="Normal 8" xfId="120"/>
    <cellStyle name="Normal 8 2" xfId="121"/>
    <cellStyle name="Normal 9" xfId="122"/>
    <cellStyle name="Normal 9 2" xfId="123"/>
    <cellStyle name="Normal(0)" xfId="124"/>
    <cellStyle name="Note 2" xfId="125"/>
    <cellStyle name="Note 3" xfId="126"/>
    <cellStyle name="Note 4" xfId="127"/>
    <cellStyle name="Number" xfId="128"/>
    <cellStyle name="Output 2" xfId="129"/>
    <cellStyle name="Password" xfId="130"/>
    <cellStyle name="Percen - Style1" xfId="131"/>
    <cellStyle name="Percen - Style2" xfId="132"/>
    <cellStyle name="Percent" xfId="2" builtinId="5"/>
    <cellStyle name="Percent [2]" xfId="133"/>
    <cellStyle name="Percent 2" xfId="5"/>
    <cellStyle name="Percent 2 2" xfId="134"/>
    <cellStyle name="Percent 2 2 2" xfId="135"/>
    <cellStyle name="Percent 3" xfId="7"/>
    <cellStyle name="Percent 3 2" xfId="9"/>
    <cellStyle name="Percent 4" xfId="136"/>
    <cellStyle name="Percent(0)" xfId="137"/>
    <cellStyle name="SAPBEXaggData" xfId="138"/>
    <cellStyle name="SAPBEXaggDataEmph" xfId="139"/>
    <cellStyle name="SAPBEXaggItem" xfId="140"/>
    <cellStyle name="SAPBEXaggItemX" xfId="141"/>
    <cellStyle name="SAPBEXchaText" xfId="142"/>
    <cellStyle name="SAPBEXchaText 2" xfId="143"/>
    <cellStyle name="SAPBEXexcBad7" xfId="144"/>
    <cellStyle name="SAPBEXexcBad8" xfId="145"/>
    <cellStyle name="SAPBEXexcBad9" xfId="146"/>
    <cellStyle name="SAPBEXexcCritical4" xfId="147"/>
    <cellStyle name="SAPBEXexcCritical5" xfId="148"/>
    <cellStyle name="SAPBEXexcCritical6" xfId="149"/>
    <cellStyle name="SAPBEXexcGood1" xfId="150"/>
    <cellStyle name="SAPBEXexcGood2" xfId="151"/>
    <cellStyle name="SAPBEXexcGood3" xfId="152"/>
    <cellStyle name="SAPBEXfilterDrill" xfId="153"/>
    <cellStyle name="SAPBEXfilterItem" xfId="154"/>
    <cellStyle name="SAPBEXfilterItem 2" xfId="155"/>
    <cellStyle name="SAPBEXfilterText" xfId="156"/>
    <cellStyle name="SAPBEXformats" xfId="157"/>
    <cellStyle name="SAPBEXheaderItem" xfId="158"/>
    <cellStyle name="SAPBEXheaderItem 2" xfId="159"/>
    <cellStyle name="SAPBEXheaderText" xfId="160"/>
    <cellStyle name="SAPBEXheaderText 2" xfId="161"/>
    <cellStyle name="SAPBEXHLevel0" xfId="162"/>
    <cellStyle name="SAPBEXHLevel0X" xfId="163"/>
    <cellStyle name="SAPBEXHLevel1" xfId="164"/>
    <cellStyle name="SAPBEXHLevel1X" xfId="165"/>
    <cellStyle name="SAPBEXHLevel2" xfId="166"/>
    <cellStyle name="SAPBEXHLevel2X" xfId="167"/>
    <cellStyle name="SAPBEXHLevel3" xfId="168"/>
    <cellStyle name="SAPBEXHLevel3X" xfId="169"/>
    <cellStyle name="SAPBEXresData" xfId="170"/>
    <cellStyle name="SAPBEXresDataEmph" xfId="171"/>
    <cellStyle name="SAPBEXresItem" xfId="172"/>
    <cellStyle name="SAPBEXresItemX" xfId="173"/>
    <cellStyle name="SAPBEXstdData" xfId="174"/>
    <cellStyle name="SAPBEXstdData 2" xfId="175"/>
    <cellStyle name="SAPBEXstdDataEmph" xfId="176"/>
    <cellStyle name="SAPBEXstdItem" xfId="177"/>
    <cellStyle name="SAPBEXstdItem 2" xfId="178"/>
    <cellStyle name="SAPBEXstdItemX" xfId="179"/>
    <cellStyle name="SAPBEXstdItemX 2" xfId="180"/>
    <cellStyle name="SAPBEXtitle" xfId="181"/>
    <cellStyle name="SAPBEXtitle 2" xfId="182"/>
    <cellStyle name="SAPBEXundefined" xfId="183"/>
    <cellStyle name="Shade" xfId="184"/>
    <cellStyle name="Special" xfId="185"/>
    <cellStyle name="Style 1" xfId="186"/>
    <cellStyle name="Style 21" xfId="187"/>
    <cellStyle name="Style 22" xfId="188"/>
    <cellStyle name="Style 24" xfId="189"/>
    <cellStyle name="Style 27" xfId="190"/>
    <cellStyle name="Style 35" xfId="191"/>
    <cellStyle name="Style 36" xfId="192"/>
    <cellStyle name="Title 2" xfId="193"/>
    <cellStyle name="Titles" xfId="194"/>
    <cellStyle name="Total 2" xfId="195"/>
    <cellStyle name="Total2 - Style2" xfId="196"/>
    <cellStyle name="TRANSMISSION RELIABILITY PORTION OF PROJECT" xfId="197"/>
    <cellStyle name="Underl - Style4" xfId="198"/>
    <cellStyle name="UNLocked" xfId="199"/>
    <cellStyle name="Unprot" xfId="200"/>
    <cellStyle name="Unprot$" xfId="201"/>
    <cellStyle name="Unprot_CA Blocking Jun08 - GRC" xfId="202"/>
    <cellStyle name="Unprotect" xfId="203"/>
    <cellStyle name="Warning Text 2" xfId="204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8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63" Type="http://schemas.openxmlformats.org/officeDocument/2006/relationships/externalLink" Target="externalLinks/externalLink50.xml"/><Relationship Id="rId68" Type="http://schemas.openxmlformats.org/officeDocument/2006/relationships/externalLink" Target="externalLinks/externalLink55.xml"/><Relationship Id="rId84" Type="http://schemas.openxmlformats.org/officeDocument/2006/relationships/customXml" Target="../customXml/item1.xml"/><Relationship Id="rId16" Type="http://schemas.openxmlformats.org/officeDocument/2006/relationships/externalLink" Target="externalLinks/externalLink3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74" Type="http://schemas.openxmlformats.org/officeDocument/2006/relationships/externalLink" Target="externalLinks/externalLink61.xml"/><Relationship Id="rId79" Type="http://schemas.openxmlformats.org/officeDocument/2006/relationships/externalLink" Target="externalLinks/externalLink66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1.xml"/><Relationship Id="rId69" Type="http://schemas.openxmlformats.org/officeDocument/2006/relationships/externalLink" Target="externalLinks/externalLink56.xml"/><Relationship Id="rId77" Type="http://schemas.openxmlformats.org/officeDocument/2006/relationships/externalLink" Target="externalLinks/externalLink6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72" Type="http://schemas.openxmlformats.org/officeDocument/2006/relationships/externalLink" Target="externalLinks/externalLink59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Relationship Id="rId67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57.xml"/><Relationship Id="rId75" Type="http://schemas.openxmlformats.org/officeDocument/2006/relationships/externalLink" Target="externalLinks/externalLink62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65" Type="http://schemas.openxmlformats.org/officeDocument/2006/relationships/externalLink" Target="externalLinks/externalLink52.xml"/><Relationship Id="rId73" Type="http://schemas.openxmlformats.org/officeDocument/2006/relationships/externalLink" Target="externalLinks/externalLink60.xml"/><Relationship Id="rId78" Type="http://schemas.openxmlformats.org/officeDocument/2006/relationships/externalLink" Target="externalLinks/externalLink65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9" Type="http://schemas.openxmlformats.org/officeDocument/2006/relationships/externalLink" Target="externalLinks/externalLink26.xml"/><Relationship Id="rId34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76" Type="http://schemas.openxmlformats.org/officeDocument/2006/relationships/externalLink" Target="externalLinks/externalLink6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6.xml"/><Relationship Id="rId24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66" Type="http://schemas.openxmlformats.org/officeDocument/2006/relationships/externalLink" Target="externalLinks/externalLink53.xml"/><Relationship Id="rId87" Type="http://schemas.openxmlformats.org/officeDocument/2006/relationships/customXml" Target="../customXml/item4.xml"/><Relationship Id="rId61" Type="http://schemas.openxmlformats.org/officeDocument/2006/relationships/externalLink" Target="externalLinks/externalLink48.xml"/><Relationship Id="rId8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2013%20WA%20GRC%20RAM%20-%20Temp%20Norm,%20D-E%20Rati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_2013%20WA%20GRC%20RAM%20-%20Temp%20Norm,%20D-E%20Ratio,%20200%20C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___2013%20WA%20GRC%20RAM%20-%20Rebutt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2013%20WA%20GRC%20JAM%20-%20Temp%20N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2013%20WA%20GRC%20JAM%20-%20Temp%20Norm,%20D-E%20Rati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_2013%20WA%20GRC%20JAM%20-%20Temp%20Norm,%20D-E%20Ratio,%20200%20C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__2013%20WA%20GRC%20JAM%20-%20Fil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____2013%20WA%20GRC%20JAM%20-%20Rebut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3%20-%20Revenue/3.1-3.3%20-%20Revenue%20Adjustmen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5%20-%20NPC/5.1-5.1.1%20-%20Net%20Power%20Costs,%20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3%20-%20Revenue/3.5%20-%20REC%20and%20REA%20Revenu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3%20-%20Revenue/3.6%20Wheeling%20Revenue%20-%20REVISED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7%20-%20DSM%20Expense%20and%20Removal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2-4.3%20-%20General%20Wage%20Increas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11%20-%20Misc.%20Asset%20Sales%20and%20Removal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4%20-%20Irrigation%20Load%20Control%20Progra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5%20-%20Remove%20Non-recurring%20Entries%20-%20REVISED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8%20-%20Insurance%20Expense%20-%20REVISED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3%20-%20Legal%20Expenses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4%20-%20Naughton%20Write%20Of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5%20-%20NPC/5.3%20-%20BPA%20Residential%20Exchang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10%20-%20Regulatory%20Asset%20Amortization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%20-%20Misc.%20General%20Expense%20and%20Revenu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2%20-%20%20Uncollectible%20Expense%20-%20REVISED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9%20-%20Advertising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0%20-%20Memberships%20and%20Subscription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2%20-%20Environmental%20Settlement%20(PERCO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5%20-%20NPC/5.4%20-%20Colstrip%20%233%20Removal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6%20-%20Dep%20&amp;%20Amort/6.3-6.3.2%20-%20Proposed%20Depreciation%20Rates%20-%20REVI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7%20-%20Removal%20of%20Colstrip%20%23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2013%20WA%20GRC%20JAM%20-%20No%20WCA%20Modification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8%20-%20WA%20Public%20Utility%20Tax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6%20-%20WA%20Flow%20Through%20-%20REVISE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7%20-%20Remove%20Deferred%20State%20Tax%20Expense%20and%20Balance%20-%20REVISED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9%20-%20Customer%20Service%20Deposits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1%20-%20Bridger%20Mine%20Rate%20Base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5%20-%20Misc.%20Rate%20Base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13%20-%20Investor%20Supplied%20Working%20Capital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4%20-%20ADIT%20Balance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3%20-%20Customer%20Advances%20for%20Construc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8%20-%20Trojan%20Unrecovered%20Pla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.PSB1_GROUPS.PSB.OR.PPW/REGULATN/ER/06_08%20Washington%20GRC/Models/WA%20RAM%20JUNE%202008%20GR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9%20-%20AFUDC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3%20-%20Renewable%20Energy%20Tax%20Credit%20-%20REVISED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9%20-%20Production%20Factor/9.1-%20Production%20Factor%20-%20REVISED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3%20-%20Revenue/3.7%20Anxillary%20Revenue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3%20-%20Revenue/3.8%20-%20Schedule%20300%20-%20REVISED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5%20-%20NPC/5.2%20-%20James%20River%20Royalty%20Offset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5%20-%20OM%20Efficiency%20-%20REVISED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4%20-%20Major%20Plant%20Additions%20-%20REVISED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6%20Powerdale%20Hydro%20-%20REVISED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11%20-%20AM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4%20-%20O&amp;M/4.6%20-%20Pension%20Curtailment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2%20-%20Property%20Tax%20-%20REVISED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7%20-%20Tax/7.5%20-%20Low%20Income%20Tax%20Credit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3%20-%20Revenue/3.4%20-%20SO2%20Emissions%20Allowances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6%20-%20Dep%20&amp;%20Amort/6.1%20-%20Hydro%20Decommisioning%20-%20REVISED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6%20-%20Dep%20&amp;%20Amort/6.2%20-%20Dep%20and%20Amort%20Reserve%20to%20June%202012%20Balanc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8%20-%20Rate%20Base/8.12%20-%20Adjust%20June%202012%20AMA%20Plant%20Balances%20to%20June%202012%20Balanc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REGULATN/ER/WA%20GRC%20June%202012%20Base/Rebuttal/June_21_2013/_Rebuttal%20Models/Summary%20Model/Revenue%20Requirement%20Summary%20Model%20-%20Rebuttal%20Posi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2013%20WA%20GRC%20RAM%20-%20No%20WCA%20Modifica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McDougal%20Workpapers%20(PACAug2013)/Models/__2013%20WA%20GRC%20RAM%20-%20Temp%20N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291874412.35000002</v>
          </cell>
        </row>
        <row r="12">
          <cell r="C12">
            <v>0</v>
          </cell>
        </row>
        <row r="13">
          <cell r="C13">
            <v>42006875.545972995</v>
          </cell>
        </row>
        <row r="14">
          <cell r="C14">
            <v>14722050.707582271</v>
          </cell>
        </row>
        <row r="18">
          <cell r="C18">
            <v>58611332.087912522</v>
          </cell>
        </row>
        <row r="19">
          <cell r="C19">
            <v>0</v>
          </cell>
        </row>
        <row r="20">
          <cell r="C20">
            <v>6652861.6050030869</v>
          </cell>
        </row>
        <row r="21">
          <cell r="C21">
            <v>105593313.11624148</v>
          </cell>
        </row>
        <row r="22">
          <cell r="C22">
            <v>28265737.858827021</v>
          </cell>
        </row>
        <row r="23">
          <cell r="C23">
            <v>11776963.805336518</v>
          </cell>
        </row>
        <row r="24">
          <cell r="C24">
            <v>7337446.3905429663</v>
          </cell>
        </row>
        <row r="25">
          <cell r="C25">
            <v>9564878.6371542886</v>
          </cell>
        </row>
        <row r="26">
          <cell r="C26">
            <v>0</v>
          </cell>
        </row>
        <row r="27">
          <cell r="C27">
            <v>9581850.2189846728</v>
          </cell>
        </row>
        <row r="29">
          <cell r="C29">
            <v>40353514.02291894</v>
          </cell>
        </row>
        <row r="30">
          <cell r="C30">
            <v>5218602.985285976</v>
          </cell>
        </row>
        <row r="31">
          <cell r="C31">
            <v>18853349.538158868</v>
          </cell>
        </row>
        <row r="32">
          <cell r="C32">
            <v>-12841280.770832337</v>
          </cell>
        </row>
        <row r="33">
          <cell r="C33">
            <v>0</v>
          </cell>
        </row>
        <row r="34">
          <cell r="C34">
            <v>19979182.377824493</v>
          </cell>
        </row>
        <row r="35">
          <cell r="C35">
            <v>0</v>
          </cell>
        </row>
        <row r="36">
          <cell r="C36">
            <v>-9839.6301668003671</v>
          </cell>
        </row>
        <row r="42">
          <cell r="C42">
            <v>1547214478.9235768</v>
          </cell>
        </row>
        <row r="43">
          <cell r="C43">
            <v>43693.73125839694</v>
          </cell>
        </row>
        <row r="44">
          <cell r="C44">
            <v>18039557.401734635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1895293.6350028669</v>
          </cell>
        </row>
        <row r="48">
          <cell r="C48">
            <v>5765129.1757591944</v>
          </cell>
        </row>
        <row r="49">
          <cell r="C49">
            <v>7429627.9655537764</v>
          </cell>
        </row>
        <row r="50">
          <cell r="C50">
            <v>3523551.1097699548</v>
          </cell>
        </row>
        <row r="51">
          <cell r="C51">
            <v>1957722.6656013455</v>
          </cell>
        </row>
        <row r="52">
          <cell r="C52">
            <v>0</v>
          </cell>
        </row>
        <row r="56">
          <cell r="C56">
            <v>-561454420.87903714</v>
          </cell>
        </row>
        <row r="57">
          <cell r="C57">
            <v>-40861853.959893808</v>
          </cell>
        </row>
        <row r="58">
          <cell r="C58">
            <v>-207783196.15498245</v>
          </cell>
        </row>
        <row r="59">
          <cell r="C59">
            <v>-546502.70866400003</v>
          </cell>
        </row>
        <row r="60">
          <cell r="C60">
            <v>15641.686989197849</v>
          </cell>
        </row>
        <row r="61">
          <cell r="C61">
            <v>0</v>
          </cell>
        </row>
        <row r="62">
          <cell r="C62">
            <v>-2868285.662819556</v>
          </cell>
        </row>
        <row r="68">
          <cell r="C68">
            <v>5.1355443533070248E-2</v>
          </cell>
        </row>
        <row r="69">
          <cell r="C69">
            <v>4.9932025149502582E-2</v>
          </cell>
        </row>
        <row r="74">
          <cell r="C74">
            <v>-3407419.2496892936</v>
          </cell>
        </row>
        <row r="75">
          <cell r="C75">
            <v>22000746.810698338</v>
          </cell>
        </row>
        <row r="76">
          <cell r="C76">
            <v>64966848.609342918</v>
          </cell>
        </row>
        <row r="77">
          <cell r="C77">
            <v>113617405.72222094</v>
          </cell>
        </row>
        <row r="83">
          <cell r="C83">
            <v>-12841280.770832337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291874412.35000002</v>
          </cell>
        </row>
        <row r="12">
          <cell r="C12">
            <v>0</v>
          </cell>
        </row>
        <row r="13">
          <cell r="C13">
            <v>42074621.823325895</v>
          </cell>
        </row>
        <row r="14">
          <cell r="C14">
            <v>14731219.388468461</v>
          </cell>
        </row>
        <row r="18">
          <cell r="C18">
            <v>58633166.016750753</v>
          </cell>
        </row>
        <row r="19">
          <cell r="C19">
            <v>0</v>
          </cell>
        </row>
        <row r="20">
          <cell r="C20">
            <v>6663590.9582726415</v>
          </cell>
        </row>
        <row r="21">
          <cell r="C21">
            <v>105731778.19954804</v>
          </cell>
        </row>
        <row r="22">
          <cell r="C22">
            <v>28308337.136472661</v>
          </cell>
        </row>
        <row r="23">
          <cell r="C23">
            <v>11776963.805336518</v>
          </cell>
        </row>
        <row r="24">
          <cell r="C24">
            <v>7337446.3905429663</v>
          </cell>
        </row>
        <row r="25">
          <cell r="C25">
            <v>9564878.6371542886</v>
          </cell>
        </row>
        <row r="26">
          <cell r="C26">
            <v>0</v>
          </cell>
        </row>
        <row r="27">
          <cell r="C27">
            <v>9591956.4534157887</v>
          </cell>
        </row>
        <row r="29">
          <cell r="C29">
            <v>40395166.485093981</v>
          </cell>
        </row>
        <row r="30">
          <cell r="C30">
            <v>5224756.9382451037</v>
          </cell>
        </row>
        <row r="31">
          <cell r="C31">
            <v>18862103.984280512</v>
          </cell>
        </row>
        <row r="32">
          <cell r="C32">
            <v>-12907074.207737017</v>
          </cell>
        </row>
        <row r="33">
          <cell r="C33">
            <v>0</v>
          </cell>
        </row>
        <row r="34">
          <cell r="C34">
            <v>19964719.142011229</v>
          </cell>
        </row>
        <row r="35">
          <cell r="C35">
            <v>0</v>
          </cell>
        </row>
        <row r="36">
          <cell r="C36">
            <v>-9851.5273486304777</v>
          </cell>
        </row>
        <row r="42">
          <cell r="C42">
            <v>1548941051.2367969</v>
          </cell>
        </row>
        <row r="43">
          <cell r="C43">
            <v>43755.273337945968</v>
          </cell>
        </row>
        <row r="44">
          <cell r="C44">
            <v>18044509.796518195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1897442.5252887486</v>
          </cell>
        </row>
        <row r="48">
          <cell r="C48">
            <v>5765129.1757591944</v>
          </cell>
        </row>
        <row r="49">
          <cell r="C49">
            <v>7434252.4055704726</v>
          </cell>
        </row>
        <row r="50">
          <cell r="C50">
            <v>3527567.1646159077</v>
          </cell>
        </row>
        <row r="51">
          <cell r="C51">
            <v>1957722.3254914517</v>
          </cell>
        </row>
        <row r="52">
          <cell r="C52">
            <v>0</v>
          </cell>
        </row>
        <row r="56">
          <cell r="C56">
            <v>-562037869.7650969</v>
          </cell>
        </row>
        <row r="57">
          <cell r="C57">
            <v>-40901906.77469416</v>
          </cell>
        </row>
        <row r="58">
          <cell r="C58">
            <v>-207777187.60872066</v>
          </cell>
        </row>
        <row r="59">
          <cell r="C59">
            <v>-546502.70866400003</v>
          </cell>
        </row>
        <row r="60">
          <cell r="C60">
            <v>15641.902326607649</v>
          </cell>
        </row>
        <row r="61">
          <cell r="C61">
            <v>0</v>
          </cell>
        </row>
        <row r="62">
          <cell r="C62">
            <v>-2870630.5498447018</v>
          </cell>
        </row>
        <row r="68">
          <cell r="C68">
            <v>5.1121750886613852E-2</v>
          </cell>
        </row>
        <row r="69">
          <cell r="C69">
            <v>4.9484509549241384E-2</v>
          </cell>
        </row>
        <row r="74">
          <cell r="C74">
            <v>-3411397.058115718</v>
          </cell>
        </row>
        <row r="75">
          <cell r="C75">
            <v>22026430.39984259</v>
          </cell>
        </row>
        <row r="76">
          <cell r="C76">
            <v>65020860.312072039</v>
          </cell>
        </row>
        <row r="77">
          <cell r="C77">
            <v>113634318.7116396</v>
          </cell>
        </row>
        <row r="83">
          <cell r="C83">
            <v>-12907074.207737017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291874412.35000002</v>
          </cell>
          <cell r="D11">
            <v>12188798</v>
          </cell>
          <cell r="E11">
            <v>304063210.35000002</v>
          </cell>
          <cell r="H11">
            <v>0</v>
          </cell>
          <cell r="I11">
            <v>304063210.35000002</v>
          </cell>
        </row>
        <row r="12">
          <cell r="C12">
            <v>0</v>
          </cell>
          <cell r="D12">
            <v>0</v>
          </cell>
          <cell r="E12">
            <v>0</v>
          </cell>
          <cell r="H12">
            <v>0</v>
          </cell>
          <cell r="I12">
            <v>0</v>
          </cell>
        </row>
        <row r="13">
          <cell r="C13">
            <v>20284349.57044993</v>
          </cell>
          <cell r="D13">
            <v>29248552.714326911</v>
          </cell>
          <cell r="E13">
            <v>49532902.284776837</v>
          </cell>
          <cell r="H13">
            <v>-33521990.660782024</v>
          </cell>
          <cell r="I13">
            <v>16010911.623994812</v>
          </cell>
        </row>
        <row r="14">
          <cell r="C14">
            <v>14731219.388468461</v>
          </cell>
          <cell r="D14">
            <v>-6643335.6433727471</v>
          </cell>
          <cell r="E14">
            <v>8087883.745095714</v>
          </cell>
          <cell r="H14">
            <v>-1207643.1699602779</v>
          </cell>
          <cell r="I14">
            <v>6880240.5751354359</v>
          </cell>
        </row>
        <row r="15">
          <cell r="C15">
            <v>326889981.30891842</v>
          </cell>
          <cell r="D15">
            <v>34794015.070954166</v>
          </cell>
          <cell r="E15">
            <v>361683996.37987256</v>
          </cell>
          <cell r="H15">
            <v>-34729633.8307423</v>
          </cell>
          <cell r="I15">
            <v>326954362.54913026</v>
          </cell>
        </row>
        <row r="18">
          <cell r="C18">
            <v>57640155.119002923</v>
          </cell>
          <cell r="D18">
            <v>-3065915.1524787517</v>
          </cell>
          <cell r="E18">
            <v>54574239.966524169</v>
          </cell>
          <cell r="H18">
            <v>6235738.2881588582</v>
          </cell>
          <cell r="I18">
            <v>60809978.254683025</v>
          </cell>
        </row>
        <row r="19">
          <cell r="C19">
            <v>0</v>
          </cell>
          <cell r="D19">
            <v>0</v>
          </cell>
          <cell r="E19">
            <v>0</v>
          </cell>
          <cell r="H19">
            <v>0</v>
          </cell>
          <cell r="I19">
            <v>0</v>
          </cell>
        </row>
        <row r="20">
          <cell r="C20">
            <v>6663590.9582726415</v>
          </cell>
          <cell r="D20">
            <v>-10937.488551293727</v>
          </cell>
          <cell r="E20">
            <v>6652653.469721348</v>
          </cell>
          <cell r="H20">
            <v>76843.60600506817</v>
          </cell>
          <cell r="I20">
            <v>6729497.075726416</v>
          </cell>
        </row>
        <row r="21">
          <cell r="C21">
            <v>93525238.019213989</v>
          </cell>
          <cell r="D21">
            <v>35831749.727180332</v>
          </cell>
          <cell r="E21">
            <v>129356987.74639432</v>
          </cell>
          <cell r="H21">
            <v>-43949874.317433879</v>
          </cell>
          <cell r="I21">
            <v>85407113.428960443</v>
          </cell>
        </row>
        <row r="22">
          <cell r="C22">
            <v>29812193.37902629</v>
          </cell>
          <cell r="D22">
            <v>-214183.04292550703</v>
          </cell>
          <cell r="E22">
            <v>29598010.336100783</v>
          </cell>
          <cell r="H22">
            <v>1048123.4322818731</v>
          </cell>
          <cell r="I22">
            <v>30646133.768382657</v>
          </cell>
        </row>
        <row r="23">
          <cell r="C23">
            <v>11776963.805336518</v>
          </cell>
          <cell r="D23">
            <v>160020.2992769148</v>
          </cell>
          <cell r="E23">
            <v>11936984.104613433</v>
          </cell>
          <cell r="H23">
            <v>-187993.96376952052</v>
          </cell>
          <cell r="I23">
            <v>11748990.140843913</v>
          </cell>
        </row>
        <row r="24">
          <cell r="C24">
            <v>7337446.3905429663</v>
          </cell>
          <cell r="D24">
            <v>-95892.097947057715</v>
          </cell>
          <cell r="E24">
            <v>7241554.292595909</v>
          </cell>
          <cell r="H24">
            <v>-95675.224328030716</v>
          </cell>
          <cell r="I24">
            <v>7145879.0682678781</v>
          </cell>
        </row>
        <row r="25">
          <cell r="C25">
            <v>9564878.6371542886</v>
          </cell>
          <cell r="D25">
            <v>-8643023.3541713227</v>
          </cell>
          <cell r="E25">
            <v>921855.28298296593</v>
          </cell>
          <cell r="H25">
            <v>-15958.322187900074</v>
          </cell>
          <cell r="I25">
            <v>905896.96079506585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7">
          <cell r="C27">
            <v>9591956.4534157887</v>
          </cell>
          <cell r="D27">
            <v>-553246.26744828257</v>
          </cell>
          <cell r="E27">
            <v>9038710.1859675068</v>
          </cell>
          <cell r="H27">
            <v>856362.45463226887</v>
          </cell>
          <cell r="I27">
            <v>9895072.6405997761</v>
          </cell>
        </row>
        <row r="28">
          <cell r="C28">
            <v>225912422.76196536</v>
          </cell>
          <cell r="D28">
            <v>23408572.622935034</v>
          </cell>
          <cell r="E28">
            <v>249320995.38490045</v>
          </cell>
          <cell r="H28">
            <v>-36032434.04664126</v>
          </cell>
          <cell r="I28">
            <v>213288561.33825919</v>
          </cell>
        </row>
        <row r="29">
          <cell r="C29">
            <v>40395166.485093981</v>
          </cell>
          <cell r="D29">
            <v>-166635.12781469582</v>
          </cell>
          <cell r="E29">
            <v>40228531.357279286</v>
          </cell>
          <cell r="H29">
            <v>1426876.0626340632</v>
          </cell>
          <cell r="I29">
            <v>41655407.419913352</v>
          </cell>
        </row>
        <row r="30">
          <cell r="C30">
            <v>5224756.9382451037</v>
          </cell>
          <cell r="D30">
            <v>0</v>
          </cell>
          <cell r="E30">
            <v>5224756.9382451037</v>
          </cell>
          <cell r="H30">
            <v>322905.22191917192</v>
          </cell>
          <cell r="I30">
            <v>5547662.1601642752</v>
          </cell>
        </row>
        <row r="31">
          <cell r="C31">
            <v>18862103.984280512</v>
          </cell>
          <cell r="D31">
            <v>803333.0524034946</v>
          </cell>
          <cell r="E31">
            <v>19665437.036684006</v>
          </cell>
          <cell r="H31">
            <v>160612.87488496222</v>
          </cell>
          <cell r="I31">
            <v>19826049.911568969</v>
          </cell>
        </row>
        <row r="32">
          <cell r="C32">
            <v>-16440176.3038087</v>
          </cell>
          <cell r="D32">
            <v>9506871.9484971166</v>
          </cell>
          <cell r="E32">
            <v>-6933304.3553115837</v>
          </cell>
          <cell r="H32">
            <v>-7264568.0136712119</v>
          </cell>
          <cell r="I32">
            <v>-14197872.368982796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</row>
        <row r="34">
          <cell r="C34">
            <v>19964719.142011229</v>
          </cell>
          <cell r="D34">
            <v>-675375.16163952637</v>
          </cell>
          <cell r="E34">
            <v>19289343.980371702</v>
          </cell>
          <cell r="H34">
            <v>1374885.3753007103</v>
          </cell>
          <cell r="I34">
            <v>20664229.355672412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</row>
        <row r="36">
          <cell r="C36">
            <v>-9851.5273486304777</v>
          </cell>
          <cell r="D36">
            <v>22014.805968385859</v>
          </cell>
          <cell r="E36">
            <v>12163.278619755381</v>
          </cell>
          <cell r="H36">
            <v>-854510.60376880702</v>
          </cell>
          <cell r="I36">
            <v>-842347.32514905161</v>
          </cell>
        </row>
        <row r="37">
          <cell r="C37">
            <v>293909141.48043889</v>
          </cell>
          <cell r="D37">
            <v>32898782.140349809</v>
          </cell>
          <cell r="E37">
            <v>326807923.62078875</v>
          </cell>
          <cell r="H37">
            <v>-40866233.12934237</v>
          </cell>
          <cell r="I37">
            <v>285941690.49144632</v>
          </cell>
        </row>
        <row r="39">
          <cell r="C39">
            <v>32980839.828479528</v>
          </cell>
          <cell r="D39">
            <v>1895232.9306043573</v>
          </cell>
          <cell r="E39">
            <v>34876072.759083807</v>
          </cell>
          <cell r="H39">
            <v>6136599.2986000702</v>
          </cell>
          <cell r="I39">
            <v>41012672.057683945</v>
          </cell>
        </row>
        <row r="42">
          <cell r="C42">
            <v>1548941051.2367969</v>
          </cell>
          <cell r="D42">
            <v>57876178.734442949</v>
          </cell>
          <cell r="E42">
            <v>1606817229.9712398</v>
          </cell>
          <cell r="H42">
            <v>46725593.118551798</v>
          </cell>
          <cell r="I42">
            <v>1653542823.0897915</v>
          </cell>
        </row>
        <row r="43">
          <cell r="C43">
            <v>43755.273337945968</v>
          </cell>
          <cell r="D43">
            <v>0</v>
          </cell>
          <cell r="E43">
            <v>43755.273337945968</v>
          </cell>
          <cell r="H43">
            <v>0</v>
          </cell>
          <cell r="I43">
            <v>43755.273337945968</v>
          </cell>
        </row>
        <row r="44">
          <cell r="C44">
            <v>18044509.796518195</v>
          </cell>
          <cell r="D44">
            <v>-3020114.2698418032</v>
          </cell>
          <cell r="E44">
            <v>15024395.526676392</v>
          </cell>
          <cell r="H44">
            <v>-273182.72115948144</v>
          </cell>
          <cell r="I44">
            <v>14751212.80551691</v>
          </cell>
        </row>
        <row r="45">
          <cell r="C45">
            <v>0</v>
          </cell>
          <cell r="D45">
            <v>0</v>
          </cell>
          <cell r="E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</row>
        <row r="47">
          <cell r="C47">
            <v>1897442.5252887486</v>
          </cell>
          <cell r="D47">
            <v>-1897442.5252888522</v>
          </cell>
          <cell r="E47">
            <v>-1.0360963642597198E-7</v>
          </cell>
          <cell r="H47">
            <v>0</v>
          </cell>
          <cell r="I47">
            <v>-1.0360963642597198E-7</v>
          </cell>
        </row>
        <row r="48">
          <cell r="C48">
            <v>5765129.1757591944</v>
          </cell>
          <cell r="D48">
            <v>-5765129.1757593453</v>
          </cell>
          <cell r="E48">
            <v>-1.5087425708770752E-7</v>
          </cell>
          <cell r="H48">
            <v>0</v>
          </cell>
          <cell r="I48">
            <v>-1.5087425708770752E-7</v>
          </cell>
        </row>
        <row r="49">
          <cell r="C49">
            <v>7434252.4055704726</v>
          </cell>
          <cell r="D49">
            <v>-7434252.4054248659</v>
          </cell>
          <cell r="E49">
            <v>1.4560669660568237E-4</v>
          </cell>
          <cell r="H49">
            <v>0</v>
          </cell>
          <cell r="I49">
            <v>1.4560669660568237E-4</v>
          </cell>
        </row>
        <row r="50">
          <cell r="C50">
            <v>3527567.1646159077</v>
          </cell>
          <cell r="D50">
            <v>24966396.746832084</v>
          </cell>
          <cell r="E50">
            <v>28493963.911447991</v>
          </cell>
          <cell r="H50">
            <v>0</v>
          </cell>
          <cell r="I50">
            <v>28493963.911447991</v>
          </cell>
        </row>
        <row r="51">
          <cell r="C51">
            <v>1957722.3254914517</v>
          </cell>
          <cell r="D51">
            <v>0</v>
          </cell>
          <cell r="E51">
            <v>1957722.3254914517</v>
          </cell>
          <cell r="H51">
            <v>0</v>
          </cell>
          <cell r="I51">
            <v>1957722.3254914517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0</v>
          </cell>
        </row>
        <row r="53">
          <cell r="C53">
            <v>1587611429.9033785</v>
          </cell>
          <cell r="D53">
            <v>64725637.104960173</v>
          </cell>
          <cell r="E53">
            <v>1652337067.0083389</v>
          </cell>
          <cell r="H53">
            <v>46452410.397392318</v>
          </cell>
          <cell r="I53">
            <v>1698789477.4057312</v>
          </cell>
        </row>
        <row r="56">
          <cell r="C56">
            <v>-562037869.7650969</v>
          </cell>
          <cell r="D56">
            <v>-26760558.483397081</v>
          </cell>
          <cell r="E56">
            <v>-588798428.24849403</v>
          </cell>
          <cell r="H56">
            <v>-663674.83898247697</v>
          </cell>
          <cell r="I56">
            <v>-589462103.08747649</v>
          </cell>
        </row>
        <row r="57">
          <cell r="C57">
            <v>-40901906.77469416</v>
          </cell>
          <cell r="D57">
            <v>-2563933.8844880732</v>
          </cell>
          <cell r="E57">
            <v>-43465840.659182236</v>
          </cell>
          <cell r="H57">
            <v>0</v>
          </cell>
          <cell r="I57">
            <v>-43465840.659182236</v>
          </cell>
        </row>
        <row r="58">
          <cell r="C58">
            <v>-207777187.60872066</v>
          </cell>
          <cell r="D58">
            <v>-19255762.993704576</v>
          </cell>
          <cell r="E58">
            <v>-227032950.60242525</v>
          </cell>
          <cell r="H58">
            <v>-7095918.375269697</v>
          </cell>
          <cell r="I58">
            <v>-234128868.97769496</v>
          </cell>
        </row>
        <row r="59">
          <cell r="C59">
            <v>-546502.70866400003</v>
          </cell>
          <cell r="D59">
            <v>23174.935291657439</v>
          </cell>
          <cell r="E59">
            <v>-523327.77337234258</v>
          </cell>
          <cell r="H59">
            <v>0</v>
          </cell>
          <cell r="I59">
            <v>-523327.77337234258</v>
          </cell>
        </row>
        <row r="60">
          <cell r="C60">
            <v>15641.902326607649</v>
          </cell>
          <cell r="D60">
            <v>-159520.90100264389</v>
          </cell>
          <cell r="E60">
            <v>-143878.99867603625</v>
          </cell>
          <cell r="H60">
            <v>0</v>
          </cell>
          <cell r="I60">
            <v>-143878.99867603625</v>
          </cell>
        </row>
        <row r="61">
          <cell r="C61">
            <v>0</v>
          </cell>
          <cell r="D61">
            <v>-3236612.0862499997</v>
          </cell>
          <cell r="E61">
            <v>-3236612.0862499997</v>
          </cell>
          <cell r="H61">
            <v>0</v>
          </cell>
          <cell r="I61">
            <v>-3236612.0862499997</v>
          </cell>
        </row>
        <row r="62">
          <cell r="C62">
            <v>-2870630.5498447018</v>
          </cell>
          <cell r="D62">
            <v>1143691.174893454</v>
          </cell>
          <cell r="E62">
            <v>-1726939.3749512478</v>
          </cell>
          <cell r="H62">
            <v>-1721174.3189683419</v>
          </cell>
          <cell r="I62">
            <v>-3448113.6939195897</v>
          </cell>
        </row>
        <row r="64">
          <cell r="C64">
            <v>-814118455.50469398</v>
          </cell>
          <cell r="D64">
            <v>-50809522.238657266</v>
          </cell>
          <cell r="E64">
            <v>-864927977.74335098</v>
          </cell>
          <cell r="H64">
            <v>-9480767.5332205165</v>
          </cell>
          <cell r="I64">
            <v>-874408745.27657151</v>
          </cell>
        </row>
        <row r="66">
          <cell r="C66">
            <v>773492974.3986845</v>
          </cell>
          <cell r="D66">
            <v>13916114.866302907</v>
          </cell>
          <cell r="E66">
            <v>787409089.26498795</v>
          </cell>
          <cell r="H66">
            <v>36971642.864171803</v>
          </cell>
          <cell r="I66">
            <v>824380732.12915969</v>
          </cell>
        </row>
        <row r="69">
          <cell r="C69">
            <v>3.3239938091812138E-2</v>
          </cell>
          <cell r="D69">
            <v>3.1661318190181129E-3</v>
          </cell>
          <cell r="E69">
            <v>3.6406069910830008E-2</v>
          </cell>
          <cell r="H69">
            <v>1.0450945123263285E-2</v>
          </cell>
          <cell r="I69">
            <v>4.6857015034093452E-2</v>
          </cell>
        </row>
        <row r="72">
          <cell r="C72">
            <v>36505382.666682087</v>
          </cell>
          <cell r="D72">
            <v>10726729.717461949</v>
          </cell>
          <cell r="E72">
            <v>47232112.384143956</v>
          </cell>
          <cell r="H72">
            <v>246916.66022956464</v>
          </cell>
          <cell r="I72">
            <v>47479029.044373527</v>
          </cell>
        </row>
        <row r="74">
          <cell r="C74">
            <v>-3411397.058115718</v>
          </cell>
          <cell r="D74">
            <v>30427.593380334856</v>
          </cell>
          <cell r="E74">
            <v>-3380969.4647353832</v>
          </cell>
          <cell r="H74">
            <v>0</v>
          </cell>
          <cell r="I74">
            <v>-3380969.4647353832</v>
          </cell>
        </row>
        <row r="75">
          <cell r="C75">
            <v>22026430.39984259</v>
          </cell>
          <cell r="D75">
            <v>-2240808.5093366057</v>
          </cell>
          <cell r="E75">
            <v>19785621.890505984</v>
          </cell>
          <cell r="H75">
            <v>929004.9560694769</v>
          </cell>
          <cell r="I75">
            <v>20714626.846575461</v>
          </cell>
        </row>
        <row r="76">
          <cell r="C76">
            <v>65020860.312072039</v>
          </cell>
          <cell r="D76">
            <v>-2590083.359938914</v>
          </cell>
          <cell r="E76">
            <v>62430776.952133127</v>
          </cell>
          <cell r="H76">
            <v>1407197.5284422988</v>
          </cell>
          <cell r="I76">
            <v>63837974.480575427</v>
          </cell>
        </row>
        <row r="77">
          <cell r="C77">
            <v>113634318.7116396</v>
          </cell>
          <cell r="D77">
            <v>-600563.41325733124</v>
          </cell>
          <cell r="E77">
            <v>113033755.29838227</v>
          </cell>
          <cell r="H77">
            <v>5029987.3215691028</v>
          </cell>
          <cell r="I77">
            <v>118063742.61995137</v>
          </cell>
        </row>
        <row r="78">
          <cell r="C78">
            <v>-30723109.074612334</v>
          </cell>
          <cell r="D78">
            <v>10947590.686736636</v>
          </cell>
          <cell r="E78">
            <v>-19775518.387875699</v>
          </cell>
          <cell r="H78">
            <v>-4304878.0889667161</v>
          </cell>
          <cell r="I78">
            <v>-24080396.476842415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</row>
        <row r="81">
          <cell r="C81">
            <v>-30723109.074612334</v>
          </cell>
          <cell r="D81">
            <v>10947590.686736636</v>
          </cell>
          <cell r="E81">
            <v>-19775518.387875699</v>
          </cell>
          <cell r="H81">
            <v>-4304878.0889667161</v>
          </cell>
          <cell r="I81">
            <v>-24080396.476842415</v>
          </cell>
        </row>
        <row r="83">
          <cell r="C83">
            <v>-16440176.3038087</v>
          </cell>
          <cell r="D83">
            <v>9506871.9484971166</v>
          </cell>
          <cell r="E83">
            <v>-6933304.3553115837</v>
          </cell>
          <cell r="H83">
            <v>-7264568.0136712119</v>
          </cell>
          <cell r="I83">
            <v>-14197872.368982796</v>
          </cell>
        </row>
        <row r="100">
          <cell r="H100">
            <v>36933862.90333537</v>
          </cell>
        </row>
        <row r="113">
          <cell r="H113">
            <v>243763.49516201345</v>
          </cell>
        </row>
        <row r="120">
          <cell r="H120">
            <v>1495008.902601209</v>
          </cell>
        </row>
        <row r="121">
          <cell r="H121">
            <v>12318281.676950252</v>
          </cell>
        </row>
        <row r="122">
          <cell r="H122">
            <v>0</v>
          </cell>
        </row>
        <row r="126">
          <cell r="H126">
            <v>14057054.074713474</v>
          </cell>
        </row>
        <row r="128">
          <cell r="H128">
            <v>22876808.828621894</v>
          </cell>
        </row>
        <row r="142">
          <cell r="H142">
            <v>0</v>
          </cell>
        </row>
        <row r="153">
          <cell r="H153">
            <v>0</v>
          </cell>
        </row>
        <row r="155">
          <cell r="H155">
            <v>0</v>
          </cell>
        </row>
        <row r="161">
          <cell r="H161">
            <v>35195090.505572148</v>
          </cell>
        </row>
        <row r="166">
          <cell r="H166">
            <v>35195090.505572148</v>
          </cell>
        </row>
        <row r="169">
          <cell r="H169">
            <v>35195090.505572148</v>
          </cell>
        </row>
        <row r="171">
          <cell r="H171">
            <v>12318281.676950252</v>
          </cell>
        </row>
        <row r="355">
          <cell r="D355" t="str">
            <v>Temperature Normalization</v>
          </cell>
          <cell r="E355" t="str">
            <v>Revenue Normalizing</v>
          </cell>
          <cell r="F355" t="str">
            <v>Effective Price Change</v>
          </cell>
          <cell r="G355" t="str">
            <v>SO2 Emission Allowance Sales</v>
          </cell>
          <cell r="H355" t="str">
            <v>Renewable Energy Credit and Renewable Energy Attribute Revenue</v>
          </cell>
          <cell r="I355" t="str">
            <v>Wheeling Revenue - REVISED</v>
          </cell>
          <cell r="J355" t="str">
            <v>Ancillary Revenue</v>
          </cell>
          <cell r="K355" t="str">
            <v>Schedule 300 Fee Change - REVISED</v>
          </cell>
        </row>
        <row r="470">
          <cell r="D470" t="str">
            <v>Miscellaneous Expense &amp; Revenue</v>
          </cell>
          <cell r="E470" t="str">
            <v>General Wage Increase - Restating</v>
          </cell>
          <cell r="F470" t="str">
            <v>General Wage Increase - Pro Forma</v>
          </cell>
          <cell r="G470" t="str">
            <v>Irrigation Load Control Program</v>
          </cell>
          <cell r="H470" t="str">
            <v>Remove Non-Recurring Entries - REVISED</v>
          </cell>
          <cell r="I470" t="str">
            <v>Pension Curtailment</v>
          </cell>
          <cell r="J470" t="str">
            <v>DSM Revenue and Expense Removal</v>
          </cell>
          <cell r="L470" t="str">
            <v>Insurance Expense - REVISED</v>
          </cell>
          <cell r="M470" t="str">
            <v>Advertising</v>
          </cell>
          <cell r="N470" t="str">
            <v>Memberships &amp; Subscriptions</v>
          </cell>
          <cell r="O470" t="str">
            <v>AMR Savings</v>
          </cell>
          <cell r="P470" t="str">
            <v>Uncollectible Expense - REVISED</v>
          </cell>
          <cell r="Q470" t="str">
            <v>Legal Expenses</v>
          </cell>
          <cell r="R470" t="str">
            <v>Naughton Write-Off</v>
          </cell>
          <cell r="S470" t="str">
            <v>O&amp;M Efficiency - REVISED</v>
          </cell>
        </row>
        <row r="584">
          <cell r="D584" t="str">
            <v>Net Power Costs - Restating</v>
          </cell>
          <cell r="E584" t="str">
            <v>Net Power Costs - Pro Forma - REVISED</v>
          </cell>
          <cell r="F584" t="str">
            <v>James River Royalty Offset</v>
          </cell>
          <cell r="G584" t="str">
            <v>BPA Residential Exchange</v>
          </cell>
          <cell r="H584" t="str">
            <v>Colstrip #3 Removal</v>
          </cell>
        </row>
        <row r="698">
          <cell r="F698" t="str">
            <v>Hydro Decommissioning - REVISED</v>
          </cell>
          <cell r="G698" t="str">
            <v>Depreciation and Amortization Reserve to June 2012 Balance</v>
          </cell>
          <cell r="H698" t="str">
            <v>(cont.) Depreciation and Amortization Reserve to June 2012 Balance</v>
          </cell>
          <cell r="I698" t="str">
            <v>(cont. 2) Depreciation and Amortization Reserve to June 2012 Balance</v>
          </cell>
          <cell r="J698" t="str">
            <v>(cont. 3) Depreciation and Amortization Reserve to June 2012 Balance</v>
          </cell>
          <cell r="K698" t="str">
            <v>Proposed Depreciation Rates - Expense - REVISED</v>
          </cell>
          <cell r="L698" t="str">
            <v>Proposed Depreciation Rates - Reserve - REVISED</v>
          </cell>
          <cell r="M698" t="str">
            <v>Proposed Depreciation Rates - Tax - REVISED</v>
          </cell>
        </row>
        <row r="813">
          <cell r="D813" t="str">
            <v>Interest True Up - REVISED</v>
          </cell>
          <cell r="E813" t="str">
            <v>Property Tax Expense - REVISED</v>
          </cell>
          <cell r="F813" t="str">
            <v>Renewable Energy Tax Credit - REVISED</v>
          </cell>
          <cell r="G813" t="str">
            <v>PowerTax ADIT Balance</v>
          </cell>
          <cell r="H813" t="str">
            <v>WA Low Income Tax Credit</v>
          </cell>
          <cell r="I813" t="str">
            <v>Flow-Through Adjustment - REVISED</v>
          </cell>
          <cell r="J813" t="str">
            <v>(cont.) Flow-Through Adjustment - REVISED</v>
          </cell>
          <cell r="K813" t="str">
            <v>Remove Deferred State Tax Expense &amp; Balance - REVISED</v>
          </cell>
          <cell r="L813" t="str">
            <v>WA Public Utility Tax Adjustment</v>
          </cell>
          <cell r="M813" t="str">
            <v>AFUDC - Equity</v>
          </cell>
        </row>
        <row r="928">
          <cell r="F928" t="str">
            <v>Jim Bridger Mine Rate Base</v>
          </cell>
          <cell r="G928" t="str">
            <v>Environmental Settlement (PERCO)</v>
          </cell>
          <cell r="H928" t="str">
            <v>Customer Advances for Construction</v>
          </cell>
          <cell r="I928" t="str">
            <v>Major Plant Additions - REVISED</v>
          </cell>
          <cell r="J928" t="str">
            <v>Miscellaneous Rate Base</v>
          </cell>
          <cell r="K928" t="str">
            <v>(cont.) Miscellaneous Rate Base</v>
          </cell>
          <cell r="L928" t="str">
            <v>Powerdale Hydro Removal - REVISED</v>
          </cell>
          <cell r="M928" t="str">
            <v>Removal of Colstrip #4 AFUDC</v>
          </cell>
          <cell r="N928" t="str">
            <v>Trojan Unrecovered Plant</v>
          </cell>
          <cell r="O928" t="str">
            <v>Customer Service Deposits</v>
          </cell>
          <cell r="P928" t="str">
            <v>Regulatory Asset Amortization</v>
          </cell>
          <cell r="R928" t="str">
            <v>Miscellaneous Asset Sales and Removals</v>
          </cell>
          <cell r="S928" t="str">
            <v>Adjust June 2012 AMA Plant Balances to June 2012 Balance</v>
          </cell>
          <cell r="T928" t="str">
            <v>(cont.) Adjust June 2012 AMA Plant Balances to June 2012 Balance</v>
          </cell>
          <cell r="U928" t="str">
            <v>(cont. 2) Adjust June 2012 AMA Plant Balances to June 2012 Balance</v>
          </cell>
          <cell r="V928" t="str">
            <v>(cont. 3) Adjust June 2012 AMA Plant Balances to June 2012 Balance</v>
          </cell>
          <cell r="W928" t="str">
            <v>(cont. 4) Adjust June 2012 AMA Plant Balances to June 2012 Balance</v>
          </cell>
          <cell r="X928" t="str">
            <v>(cont. 5) Adjust June 2012 AMA Plant Balances to June 2012 Balance</v>
          </cell>
          <cell r="Y928" t="str">
            <v>(cont. 6) Adjust June 2012 AMA Plant Balances to June 2012 Balance</v>
          </cell>
          <cell r="Z928" t="str">
            <v>Investor Supplied Working Capital</v>
          </cell>
        </row>
        <row r="1046">
          <cell r="D1046" t="str">
            <v>Production Factor - REVISED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  <sheetName val="__2013 WA GRC JAM - Temp Norm"/>
    </sheetNames>
    <sheetDataSet>
      <sheetData sheetId="0"/>
      <sheetData sheetId="1"/>
      <sheetData sheetId="2"/>
      <sheetData sheetId="3"/>
      <sheetData sheetId="4">
        <row r="10">
          <cell r="D10">
            <v>32075460.58914265</v>
          </cell>
        </row>
      </sheetData>
      <sheetData sheetId="5"/>
      <sheetData sheetId="6"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</row>
        <row r="35">
          <cell r="G35" t="str">
            <v>SO</v>
          </cell>
          <cell r="J35">
            <v>1</v>
          </cell>
          <cell r="K35">
            <v>2.0503963020090929E-2</v>
          </cell>
          <cell r="L35">
            <v>0.24235682419995791</v>
          </cell>
          <cell r="M35">
            <v>6.8314519018376915E-2</v>
          </cell>
        </row>
        <row r="36">
          <cell r="G36" t="str">
            <v>SO-P</v>
          </cell>
          <cell r="J36">
            <v>1</v>
          </cell>
          <cell r="K36">
            <v>2.0503963020090929E-2</v>
          </cell>
          <cell r="L36">
            <v>0.24235682419995791</v>
          </cell>
          <cell r="M36">
            <v>6.8314519018376915E-2</v>
          </cell>
        </row>
        <row r="37">
          <cell r="G37" t="str">
            <v>SO-U</v>
          </cell>
          <cell r="J37">
            <v>1</v>
          </cell>
          <cell r="K37">
            <v>2.0503963020090929E-2</v>
          </cell>
          <cell r="L37">
            <v>0.24235682419995791</v>
          </cell>
          <cell r="M37">
            <v>6.8314519018376915E-2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 t="str">
            <v>GPS</v>
          </cell>
          <cell r="J40">
            <v>1</v>
          </cell>
          <cell r="K40">
            <v>2.0503963020090929E-2</v>
          </cell>
          <cell r="L40">
            <v>0.24235682419995794</v>
          </cell>
          <cell r="M40">
            <v>6.8314519018376943E-2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1.8059217218806694E-2</v>
          </cell>
          <cell r="L43">
            <v>0.21988239521449657</v>
          </cell>
          <cell r="M43">
            <v>6.25935849515529E-2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</row>
        <row r="55">
          <cell r="G55" t="str">
            <v>CAGW</v>
          </cell>
          <cell r="J55">
            <v>1</v>
          </cell>
          <cell r="K55">
            <v>4.5028615242592759E-2</v>
          </cell>
          <cell r="L55">
            <v>0.72963562852868358</v>
          </cell>
          <cell r="M55">
            <v>0.2253357562287237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</row>
        <row r="59">
          <cell r="G59" t="str">
            <v>JBG</v>
          </cell>
          <cell r="J59">
            <v>0.99999999999999978</v>
          </cell>
          <cell r="K59">
            <v>4.4773094699848616E-2</v>
          </cell>
          <cell r="L59">
            <v>0.72549521935103778</v>
          </cell>
          <cell r="M59">
            <v>0.22405706012801035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</row>
        <row r="61">
          <cell r="G61" t="str">
            <v>WRG</v>
          </cell>
          <cell r="J61">
            <v>0.99999999999999978</v>
          </cell>
          <cell r="K61">
            <v>9.9200327952716945E-3</v>
          </cell>
          <cell r="L61">
            <v>0.1607424373280916</v>
          </cell>
          <cell r="M61">
            <v>4.964261236312395E-2</v>
          </cell>
        </row>
        <row r="62">
          <cell r="G62" t="str">
            <v>WRE</v>
          </cell>
          <cell r="J62">
            <v>0.99999999999999978</v>
          </cell>
          <cell r="K62">
            <v>1.0199787256174932E-2</v>
          </cell>
          <cell r="L62">
            <v>0.16021045202259487</v>
          </cell>
          <cell r="M62">
            <v>4.9894843207717414E-2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3.4964203781818706E-2</v>
          </cell>
          <cell r="L65">
            <v>0.56655370512529513</v>
          </cell>
          <cell r="M65">
            <v>0.17497063273353414</v>
          </cell>
        </row>
        <row r="66">
          <cell r="G66" t="str">
            <v>SNPPH-U</v>
          </cell>
          <cell r="J66">
            <v>1.0000000000000002</v>
          </cell>
          <cell r="K66">
            <v>3.4964203781818706E-2</v>
          </cell>
          <cell r="L66">
            <v>0.56655370512529513</v>
          </cell>
          <cell r="M66">
            <v>0.17497063273353414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G73" t="str">
            <v>EXCTAX</v>
          </cell>
          <cell r="J73">
            <v>0</v>
          </cell>
          <cell r="K73">
            <v>1.658266720766775E-2</v>
          </cell>
          <cell r="L73">
            <v>-3.2004580126455094E-2</v>
          </cell>
          <cell r="M73">
            <v>-3.1537015273042555E-2</v>
          </cell>
        </row>
        <row r="74">
          <cell r="G74" t="str">
            <v>INT</v>
          </cell>
          <cell r="J74">
            <v>0.99999999999999989</v>
          </cell>
          <cell r="K74">
            <v>1.8059217218806694E-2</v>
          </cell>
          <cell r="L74">
            <v>0.21988239521449657</v>
          </cell>
          <cell r="M74">
            <v>6.25935849515529E-2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</row>
        <row r="89">
          <cell r="G89" t="str">
            <v>SNPPS</v>
          </cell>
          <cell r="J89">
            <v>1</v>
          </cell>
          <cell r="K89">
            <v>7.9373996173350368E-3</v>
          </cell>
          <cell r="L89">
            <v>0.12861896020806227</v>
          </cell>
          <cell r="M89">
            <v>3.9722324108177096E-2</v>
          </cell>
        </row>
        <row r="90">
          <cell r="G90" t="str">
            <v>SNPT</v>
          </cell>
          <cell r="J90">
            <v>0.99999999999999978</v>
          </cell>
          <cell r="K90">
            <v>9.9199667009810186E-3</v>
          </cell>
          <cell r="L90">
            <v>0.16074234887535871</v>
          </cell>
          <cell r="M90">
            <v>4.9642766910147504E-2</v>
          </cell>
        </row>
        <row r="91">
          <cell r="G91" t="str">
            <v>SNPP</v>
          </cell>
          <cell r="J91">
            <v>1</v>
          </cell>
          <cell r="K91">
            <v>1.2736682208086984E-2</v>
          </cell>
          <cell r="L91">
            <v>0.20638441319605505</v>
          </cell>
          <cell r="M91">
            <v>6.3738649228143263E-2</v>
          </cell>
        </row>
        <row r="92">
          <cell r="G92" t="str">
            <v>SNPPH</v>
          </cell>
          <cell r="J92">
            <v>1.0000000000000002</v>
          </cell>
          <cell r="K92">
            <v>3.4964203781818706E-2</v>
          </cell>
          <cell r="L92">
            <v>0.56655370512529513</v>
          </cell>
          <cell r="M92">
            <v>0.17497063273353414</v>
          </cell>
        </row>
        <row r="93">
          <cell r="G93" t="str">
            <v>SNPPN</v>
          </cell>
          <cell r="J93">
            <v>1</v>
          </cell>
          <cell r="K93">
            <v>4.5028615242592759E-2</v>
          </cell>
          <cell r="L93">
            <v>0.72963562852868347</v>
          </cell>
          <cell r="M93">
            <v>0.2253357562287237</v>
          </cell>
        </row>
        <row r="94">
          <cell r="G94" t="str">
            <v>SNPPO</v>
          </cell>
          <cell r="J94">
            <v>0.99999999999999989</v>
          </cell>
          <cell r="K94">
            <v>1.5833253065264574E-2</v>
          </cell>
          <cell r="L94">
            <v>0.25655920131861398</v>
          </cell>
          <cell r="M94">
            <v>7.9234016843067231E-2</v>
          </cell>
        </row>
        <row r="95">
          <cell r="G95" t="str">
            <v>SNPG</v>
          </cell>
          <cell r="J95">
            <v>0.99999999999999944</v>
          </cell>
          <cell r="K95">
            <v>2.1597647377854776E-2</v>
          </cell>
          <cell r="L95">
            <v>0.27423062221394168</v>
          </cell>
          <cell r="M95">
            <v>7.1103817332375072E-2</v>
          </cell>
        </row>
        <row r="96">
          <cell r="G96" t="str">
            <v>SNPI</v>
          </cell>
          <cell r="J96">
            <v>0.99999999999999978</v>
          </cell>
          <cell r="K96">
            <v>3.056114627818016E-2</v>
          </cell>
          <cell r="L96">
            <v>0.4612181831240697</v>
          </cell>
          <cell r="M96">
            <v>0.13962451107013918</v>
          </cell>
        </row>
        <row r="97">
          <cell r="G97" t="str">
            <v>TROJP</v>
          </cell>
          <cell r="J97">
            <v>0.99999999999999989</v>
          </cell>
          <cell r="K97">
            <v>4.5221515211709244E-2</v>
          </cell>
          <cell r="L97">
            <v>0.72926880703575925</v>
          </cell>
          <cell r="M97">
            <v>0.22550967775253145</v>
          </cell>
        </row>
        <row r="98">
          <cell r="G98" t="str">
            <v>TROJD</v>
          </cell>
          <cell r="J98">
            <v>1</v>
          </cell>
          <cell r="K98">
            <v>4.525558524477475E-2</v>
          </cell>
          <cell r="L98">
            <v>0.72920401894662534</v>
          </cell>
          <cell r="M98">
            <v>0.22554039580859994</v>
          </cell>
        </row>
        <row r="99">
          <cell r="G99" t="str">
            <v>IBT</v>
          </cell>
          <cell r="J99">
            <v>0</v>
          </cell>
          <cell r="K99">
            <v>1.6992030715846155E-2</v>
          </cell>
          <cell r="L99">
            <v>-1.0671379428069373E-2</v>
          </cell>
          <cell r="M99">
            <v>0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2.2052219282879666E-2</v>
          </cell>
          <cell r="L106">
            <v>0.25337929098376433</v>
          </cell>
          <cell r="M106">
            <v>7.3318927883468707E-2</v>
          </cell>
        </row>
        <row r="107">
          <cell r="G107" t="str">
            <v>SCHMAEXP</v>
          </cell>
          <cell r="J107">
            <v>1</v>
          </cell>
          <cell r="K107">
            <v>2.5288012411878547E-2</v>
          </cell>
          <cell r="L107">
            <v>0.33406126705994788</v>
          </cell>
          <cell r="M107">
            <v>9.9358110922980955E-2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  <sheetName val="___2013 WA GRC JAM - Temp Norm,"/>
    </sheetNames>
    <sheetDataSet>
      <sheetData sheetId="0"/>
      <sheetData sheetId="1"/>
      <sheetData sheetId="2"/>
      <sheetData sheetId="3"/>
      <sheetData sheetId="4">
        <row r="10">
          <cell r="D10">
            <v>32601360.190022036</v>
          </cell>
        </row>
      </sheetData>
      <sheetData sheetId="5"/>
      <sheetData sheetId="6"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</row>
        <row r="35">
          <cell r="G35" t="str">
            <v>SO</v>
          </cell>
          <cell r="J35">
            <v>1</v>
          </cell>
          <cell r="K35">
            <v>2.0635276660357478E-2</v>
          </cell>
          <cell r="L35">
            <v>0.24210711619956521</v>
          </cell>
          <cell r="M35">
            <v>6.8432913378503074E-2</v>
          </cell>
        </row>
        <row r="36">
          <cell r="G36" t="str">
            <v>SO-P</v>
          </cell>
          <cell r="J36">
            <v>1</v>
          </cell>
          <cell r="K36">
            <v>2.0635276660357478E-2</v>
          </cell>
          <cell r="L36">
            <v>0.24210711619956521</v>
          </cell>
          <cell r="M36">
            <v>6.8432913378503074E-2</v>
          </cell>
        </row>
        <row r="37">
          <cell r="G37" t="str">
            <v>SO-U</v>
          </cell>
          <cell r="J37">
            <v>1</v>
          </cell>
          <cell r="K37">
            <v>2.0635276660357478E-2</v>
          </cell>
          <cell r="L37">
            <v>0.24210711619956521</v>
          </cell>
          <cell r="M37">
            <v>6.8432913378503074E-2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 t="str">
            <v>GPS</v>
          </cell>
          <cell r="J40">
            <v>1</v>
          </cell>
          <cell r="K40">
            <v>2.0635276660357478E-2</v>
          </cell>
          <cell r="L40">
            <v>0.24210711619956526</v>
          </cell>
          <cell r="M40">
            <v>6.8432913378503088E-2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G43" t="str">
            <v>SNP</v>
          </cell>
          <cell r="J43">
            <v>0.99999999999999989</v>
          </cell>
          <cell r="K43">
            <v>1.8185093936565495E-2</v>
          </cell>
          <cell r="L43">
            <v>0.2196430261480101</v>
          </cell>
          <cell r="M43">
            <v>6.2707077300280592E-2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</row>
        <row r="55">
          <cell r="G55" t="str">
            <v>CAGW</v>
          </cell>
          <cell r="J55">
            <v>1</v>
          </cell>
          <cell r="K55">
            <v>4.5655074692164149E-2</v>
          </cell>
          <cell r="L55">
            <v>0.72844434378353418</v>
          </cell>
          <cell r="M55">
            <v>0.2259005815243017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</row>
        <row r="59">
          <cell r="G59" t="str">
            <v>JBG</v>
          </cell>
          <cell r="J59">
            <v>0.99999999999999978</v>
          </cell>
          <cell r="K59">
            <v>4.5395999226451593E-2</v>
          </cell>
          <cell r="L59">
            <v>0.72431069470106346</v>
          </cell>
          <cell r="M59">
            <v>0.22461868025138165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</row>
        <row r="61">
          <cell r="G61" t="str">
            <v>WRG</v>
          </cell>
          <cell r="J61">
            <v>0.99999999999999978</v>
          </cell>
          <cell r="K61">
            <v>1.0058044995983961E-2</v>
          </cell>
          <cell r="L61">
            <v>0.1604799912440466</v>
          </cell>
          <cell r="M61">
            <v>4.9767046246456732E-2</v>
          </cell>
        </row>
        <row r="62">
          <cell r="G62" t="str">
            <v>WRE</v>
          </cell>
          <cell r="J62">
            <v>0.99999999999999978</v>
          </cell>
          <cell r="K62">
            <v>1.0199787256174936E-2</v>
          </cell>
          <cell r="L62">
            <v>0.16021045202259493</v>
          </cell>
          <cell r="M62">
            <v>4.9894843207717428E-2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3.5450642366213383E-2</v>
          </cell>
          <cell r="L65">
            <v>0.56562868617085515</v>
          </cell>
          <cell r="M65">
            <v>0.17540921310357926</v>
          </cell>
        </row>
        <row r="66">
          <cell r="G66" t="str">
            <v>SNPPH-U</v>
          </cell>
          <cell r="J66">
            <v>1.0000000000000002</v>
          </cell>
          <cell r="K66">
            <v>3.5450642366213383E-2</v>
          </cell>
          <cell r="L66">
            <v>0.56562868617085515</v>
          </cell>
          <cell r="M66">
            <v>0.17540921310357926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G73" t="str">
            <v>EXCTAX</v>
          </cell>
          <cell r="J73">
            <v>0</v>
          </cell>
          <cell r="K73">
            <v>1.6100057153569616E-2</v>
          </cell>
          <cell r="L73">
            <v>-3.108685131139979E-2</v>
          </cell>
          <cell r="M73">
            <v>-3.199381559408835E-2</v>
          </cell>
        </row>
        <row r="74">
          <cell r="G74" t="str">
            <v>INT</v>
          </cell>
          <cell r="J74">
            <v>0.99999999999999989</v>
          </cell>
          <cell r="K74">
            <v>1.8185093936565495E-2</v>
          </cell>
          <cell r="L74">
            <v>0.2196430261480101</v>
          </cell>
          <cell r="M74">
            <v>6.2707077300280592E-2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</row>
        <row r="89">
          <cell r="G89" t="str">
            <v>SNPPS</v>
          </cell>
          <cell r="J89">
            <v>1</v>
          </cell>
          <cell r="K89">
            <v>8.0472309844486535E-3</v>
          </cell>
          <cell r="L89">
            <v>0.12841010322255289</v>
          </cell>
          <cell r="M89">
            <v>3.982134972657287E-2</v>
          </cell>
        </row>
        <row r="90">
          <cell r="G90" t="str">
            <v>SNPT</v>
          </cell>
          <cell r="J90">
            <v>0.99999999999999978</v>
          </cell>
          <cell r="K90">
            <v>1.0057764995314786E-2</v>
          </cell>
          <cell r="L90">
            <v>0.16048030955891179</v>
          </cell>
          <cell r="M90">
            <v>4.976700793226068E-2</v>
          </cell>
        </row>
        <row r="91">
          <cell r="G91" t="str">
            <v>SNPP</v>
          </cell>
          <cell r="J91">
            <v>1</v>
          </cell>
          <cell r="K91">
            <v>1.291355743338218E-2</v>
          </cell>
          <cell r="L91">
            <v>0.2060480645978606</v>
          </cell>
          <cell r="M91">
            <v>6.3898122601042551E-2</v>
          </cell>
        </row>
        <row r="92">
          <cell r="G92" t="str">
            <v>SNPPH</v>
          </cell>
          <cell r="J92">
            <v>1.0000000000000002</v>
          </cell>
          <cell r="K92">
            <v>3.5450642366213383E-2</v>
          </cell>
          <cell r="L92">
            <v>0.56562868617085515</v>
          </cell>
          <cell r="M92">
            <v>0.17540921310357926</v>
          </cell>
        </row>
        <row r="93">
          <cell r="G93" t="str">
            <v>SNPPN</v>
          </cell>
          <cell r="J93">
            <v>1</v>
          </cell>
          <cell r="K93">
            <v>4.5655074692164156E-2</v>
          </cell>
          <cell r="L93">
            <v>0.72844434378353418</v>
          </cell>
          <cell r="M93">
            <v>0.2259005815243017</v>
          </cell>
        </row>
        <row r="94">
          <cell r="G94" t="str">
            <v>SNPPO</v>
          </cell>
          <cell r="J94">
            <v>0.99999999999999989</v>
          </cell>
          <cell r="K94">
            <v>1.6053532736758296E-2</v>
          </cell>
          <cell r="L94">
            <v>0.25614031417037714</v>
          </cell>
          <cell r="M94">
            <v>7.9432624319810366E-2</v>
          </cell>
        </row>
        <row r="95">
          <cell r="G95" t="str">
            <v>SNPG</v>
          </cell>
          <cell r="J95">
            <v>0.99999999999999944</v>
          </cell>
          <cell r="K95">
            <v>2.1667354824708378E-2</v>
          </cell>
          <cell r="L95">
            <v>0.27409806548083354</v>
          </cell>
          <cell r="M95">
            <v>7.116666661862979E-2</v>
          </cell>
        </row>
        <row r="96">
          <cell r="G96" t="str">
            <v>SNPI</v>
          </cell>
          <cell r="J96">
            <v>0.99999999999999978</v>
          </cell>
          <cell r="K96">
            <v>3.0925031724012345E-2</v>
          </cell>
          <cell r="L96">
            <v>0.46052621306775021</v>
          </cell>
          <cell r="M96">
            <v>0.13995259568062651</v>
          </cell>
        </row>
        <row r="97">
          <cell r="G97" t="str">
            <v>TROJP</v>
          </cell>
          <cell r="J97">
            <v>0.99999999999999989</v>
          </cell>
          <cell r="K97">
            <v>4.57528106765165E-2</v>
          </cell>
          <cell r="L97">
            <v>0.72825848756045253</v>
          </cell>
          <cell r="M97">
            <v>0.22598870176303096</v>
          </cell>
        </row>
        <row r="98">
          <cell r="G98" t="str">
            <v>TROJD</v>
          </cell>
          <cell r="J98">
            <v>1</v>
          </cell>
          <cell r="K98">
            <v>4.5770072826603024E-2</v>
          </cell>
          <cell r="L98">
            <v>0.72822566159529134</v>
          </cell>
          <cell r="M98">
            <v>0.22600426557810566</v>
          </cell>
        </row>
        <row r="99">
          <cell r="G99" t="str">
            <v>IBT</v>
          </cell>
          <cell r="J99">
            <v>0</v>
          </cell>
          <cell r="K99">
            <v>1.653023795397815E-2</v>
          </cell>
          <cell r="L99">
            <v>-9.8021017828466925E-3</v>
          </cell>
          <cell r="M99">
            <v>0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2.2182560426294122E-2</v>
          </cell>
          <cell r="L106">
            <v>0.25313143229806456</v>
          </cell>
          <cell r="M106">
            <v>7.3436445425754046E-2</v>
          </cell>
        </row>
        <row r="107">
          <cell r="G107" t="str">
            <v>SCHMAEXP</v>
          </cell>
          <cell r="J107">
            <v>1</v>
          </cell>
          <cell r="K107">
            <v>2.5489853006944573E-2</v>
          </cell>
          <cell r="L107">
            <v>0.33367744393776733</v>
          </cell>
          <cell r="M107">
            <v>9.954009345009554E-2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  <sheetName val="____2013 WA GRC JAM - Temp Norm"/>
    </sheetNames>
    <sheetDataSet>
      <sheetData sheetId="0"/>
      <sheetData sheetId="1"/>
      <sheetData sheetId="2"/>
      <sheetData sheetId="3"/>
      <sheetData sheetId="4">
        <row r="10">
          <cell r="D10">
            <v>32940572.111951102</v>
          </cell>
        </row>
      </sheetData>
      <sheetData sheetId="5"/>
      <sheetData sheetId="6"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</row>
        <row r="35">
          <cell r="G35" t="str">
            <v>SO</v>
          </cell>
          <cell r="J35">
            <v>1</v>
          </cell>
          <cell r="K35">
            <v>2.0518395734578594E-2</v>
          </cell>
          <cell r="L35">
            <v>0.24214763125935604</v>
          </cell>
          <cell r="M35">
            <v>6.8509279244491156E-2</v>
          </cell>
        </row>
        <row r="36">
          <cell r="G36" t="str">
            <v>SO-P</v>
          </cell>
          <cell r="J36">
            <v>1</v>
          </cell>
          <cell r="K36">
            <v>2.0518395734578594E-2</v>
          </cell>
          <cell r="L36">
            <v>0.24214763125935604</v>
          </cell>
          <cell r="M36">
            <v>6.8509279244491156E-2</v>
          </cell>
        </row>
        <row r="37">
          <cell r="G37" t="str">
            <v>SO-U</v>
          </cell>
          <cell r="J37">
            <v>1</v>
          </cell>
          <cell r="K37">
            <v>2.0518395734578594E-2</v>
          </cell>
          <cell r="L37">
            <v>0.24214763125935604</v>
          </cell>
          <cell r="M37">
            <v>6.8509279244491156E-2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 t="str">
            <v>GPS</v>
          </cell>
          <cell r="J40">
            <v>1</v>
          </cell>
          <cell r="K40">
            <v>2.0518395734578594E-2</v>
          </cell>
          <cell r="L40">
            <v>0.24214763125935607</v>
          </cell>
          <cell r="M40">
            <v>6.850927924449117E-2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1.8073052359804758E-2</v>
          </cell>
          <cell r="L43">
            <v>0.21968186371839438</v>
          </cell>
          <cell r="M43">
            <v>6.278028130665704E-2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</row>
        <row r="55">
          <cell r="G55" t="str">
            <v>CAGW</v>
          </cell>
          <cell r="J55">
            <v>1</v>
          </cell>
          <cell r="K55">
            <v>4.5097469554722193E-2</v>
          </cell>
          <cell r="L55">
            <v>0.72863762943157784</v>
          </cell>
          <cell r="M55">
            <v>0.2262649010137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</row>
        <row r="59">
          <cell r="G59" t="str">
            <v>JBG</v>
          </cell>
          <cell r="J59">
            <v>0.99999999999999978</v>
          </cell>
          <cell r="K59">
            <v>4.4841558289520543E-2</v>
          </cell>
          <cell r="L59">
            <v>0.72450288352537784</v>
          </cell>
          <cell r="M59">
            <v>0.22498093236399827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</row>
        <row r="61">
          <cell r="G61" t="str">
            <v>WRG</v>
          </cell>
          <cell r="J61">
            <v>0.99999999999999978</v>
          </cell>
          <cell r="K61">
            <v>9.9352017501849205E-3</v>
          </cell>
          <cell r="L61">
            <v>0.16052257305468229</v>
          </cell>
          <cell r="M61">
            <v>4.9847307681620052E-2</v>
          </cell>
        </row>
        <row r="62">
          <cell r="G62" t="str">
            <v>WRE</v>
          </cell>
          <cell r="J62">
            <v>0.99999999999999978</v>
          </cell>
          <cell r="K62">
            <v>1.0199787256174934E-2</v>
          </cell>
          <cell r="L62">
            <v>0.1602104520225949</v>
          </cell>
          <cell r="M62">
            <v>4.9894843207717421E-2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3.5017668366229757E-2</v>
          </cell>
          <cell r="L65">
            <v>0.56577877026182455</v>
          </cell>
          <cell r="M65">
            <v>0.17569210301259344</v>
          </cell>
        </row>
        <row r="66">
          <cell r="G66" t="str">
            <v>SNPPH-U</v>
          </cell>
          <cell r="J66">
            <v>1.0000000000000002</v>
          </cell>
          <cell r="K66">
            <v>3.5017668366229757E-2</v>
          </cell>
          <cell r="L66">
            <v>0.56577877026182455</v>
          </cell>
          <cell r="M66">
            <v>0.17569210301259344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G73" t="str">
            <v>EXCTAX</v>
          </cell>
          <cell r="J73">
            <v>0</v>
          </cell>
          <cell r="K73">
            <v>1.6530149888820289E-2</v>
          </cell>
          <cell r="L73">
            <v>-3.1236277358271471E-2</v>
          </cell>
          <cell r="M73">
            <v>-3.2288467640523191E-2</v>
          </cell>
        </row>
        <row r="74">
          <cell r="G74" t="str">
            <v>INT</v>
          </cell>
          <cell r="J74">
            <v>0.99999999999999989</v>
          </cell>
          <cell r="K74">
            <v>1.8073052359804758E-2</v>
          </cell>
          <cell r="L74">
            <v>0.21968186371839438</v>
          </cell>
          <cell r="M74">
            <v>6.278028130665704E-2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</row>
        <row r="89">
          <cell r="G89" t="str">
            <v>SNPPS</v>
          </cell>
          <cell r="J89">
            <v>1</v>
          </cell>
          <cell r="K89">
            <v>7.9494712098986415E-3</v>
          </cell>
          <cell r="L89">
            <v>0.12844399021552996</v>
          </cell>
          <cell r="M89">
            <v>3.988522250814576E-2</v>
          </cell>
        </row>
        <row r="90">
          <cell r="G90" t="str">
            <v>SNPT</v>
          </cell>
          <cell r="J90">
            <v>0.99999999999999978</v>
          </cell>
          <cell r="K90">
            <v>9.9351121453915905E-3</v>
          </cell>
          <cell r="L90">
            <v>0.16052282537160781</v>
          </cell>
          <cell r="M90">
            <v>4.9847144969487868E-2</v>
          </cell>
        </row>
        <row r="91">
          <cell r="G91" t="str">
            <v>SNPP</v>
          </cell>
          <cell r="J91">
            <v>1</v>
          </cell>
          <cell r="K91">
            <v>1.275612260758734E-2</v>
          </cell>
          <cell r="L91">
            <v>0.20610263707269105</v>
          </cell>
          <cell r="M91">
            <v>6.4000984952006915E-2</v>
          </cell>
        </row>
        <row r="92">
          <cell r="G92" t="str">
            <v>SNPPH</v>
          </cell>
          <cell r="J92">
            <v>1.0000000000000002</v>
          </cell>
          <cell r="K92">
            <v>3.5017668366229757E-2</v>
          </cell>
          <cell r="L92">
            <v>0.56577877026182455</v>
          </cell>
          <cell r="M92">
            <v>0.17569210301259344</v>
          </cell>
        </row>
        <row r="93">
          <cell r="G93" t="str">
            <v>SNPPN</v>
          </cell>
          <cell r="J93">
            <v>1</v>
          </cell>
          <cell r="K93">
            <v>4.5097469554722186E-2</v>
          </cell>
          <cell r="L93">
            <v>0.72863762943157795</v>
          </cell>
          <cell r="M93">
            <v>0.22626490101370003</v>
          </cell>
        </row>
        <row r="94">
          <cell r="G94" t="str">
            <v>SNPPO</v>
          </cell>
          <cell r="J94">
            <v>0.99999999999999989</v>
          </cell>
          <cell r="K94">
            <v>1.5857464058118421E-2</v>
          </cell>
          <cell r="L94">
            <v>0.25620827850403777</v>
          </cell>
          <cell r="M94">
            <v>7.9560728664789651E-2</v>
          </cell>
        </row>
        <row r="95">
          <cell r="G95" t="str">
            <v>SNPG</v>
          </cell>
          <cell r="J95">
            <v>0.99999999999999944</v>
          </cell>
          <cell r="K95">
            <v>2.1605308940477363E-2</v>
          </cell>
          <cell r="L95">
            <v>0.27411957277719201</v>
          </cell>
          <cell r="M95">
            <v>7.1207205206502242E-2</v>
          </cell>
        </row>
        <row r="96">
          <cell r="G96" t="str">
            <v>SNPI</v>
          </cell>
          <cell r="J96">
            <v>0.99999999999999978</v>
          </cell>
          <cell r="K96">
            <v>3.0601141016999765E-2</v>
          </cell>
          <cell r="L96">
            <v>0.46063848503405141</v>
          </cell>
          <cell r="M96">
            <v>0.14016421442133786</v>
          </cell>
        </row>
        <row r="97">
          <cell r="G97" t="str">
            <v>TROJP</v>
          </cell>
          <cell r="J97">
            <v>0.99999999999999989</v>
          </cell>
          <cell r="K97">
            <v>4.5279910026875356E-2</v>
          </cell>
          <cell r="L97">
            <v>0.72842241163931865</v>
          </cell>
          <cell r="M97">
            <v>0.22629767833380601</v>
          </cell>
        </row>
        <row r="98">
          <cell r="G98" t="str">
            <v>TROJD</v>
          </cell>
          <cell r="J98">
            <v>1</v>
          </cell>
          <cell r="K98">
            <v>4.5312132701390104E-2</v>
          </cell>
          <cell r="L98">
            <v>0.72838439982764158</v>
          </cell>
          <cell r="M98">
            <v>0.2263034674709683</v>
          </cell>
        </row>
        <row r="99">
          <cell r="G99" t="str">
            <v>IBT</v>
          </cell>
          <cell r="J99">
            <v>0</v>
          </cell>
          <cell r="K99">
            <v>1.6930594557467902E-2</v>
          </cell>
          <cell r="L99">
            <v>-9.9398027165470502E-3</v>
          </cell>
          <cell r="M99">
            <v>0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2.2066545109999211E-2</v>
          </cell>
          <cell r="L106">
            <v>0.25317164730701497</v>
          </cell>
          <cell r="M106">
            <v>7.3512245733098489E-2</v>
          </cell>
        </row>
        <row r="107">
          <cell r="G107" t="str">
            <v>SCHMAEXP</v>
          </cell>
          <cell r="J107">
            <v>1</v>
          </cell>
          <cell r="K107">
            <v>2.5310196761308627E-2</v>
          </cell>
          <cell r="L107">
            <v>0.333739719142085</v>
          </cell>
          <cell r="M107">
            <v>9.9657474491413725E-2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</row>
        <row r="35">
          <cell r="G35" t="str">
            <v>SO</v>
          </cell>
          <cell r="J35">
            <v>1</v>
          </cell>
          <cell r="K35">
            <v>2.0518395734578594E-2</v>
          </cell>
          <cell r="L35">
            <v>0.24214763125935604</v>
          </cell>
          <cell r="M35">
            <v>6.8509279244491156E-2</v>
          </cell>
        </row>
        <row r="36">
          <cell r="G36" t="str">
            <v>SO-P</v>
          </cell>
          <cell r="J36">
            <v>1</v>
          </cell>
          <cell r="K36">
            <v>2.0518395734578594E-2</v>
          </cell>
          <cell r="L36">
            <v>0.24214763125935604</v>
          </cell>
          <cell r="M36">
            <v>6.8509279244491156E-2</v>
          </cell>
        </row>
        <row r="37">
          <cell r="G37" t="str">
            <v>SO-U</v>
          </cell>
          <cell r="J37">
            <v>1</v>
          </cell>
          <cell r="K37">
            <v>2.0518395734578594E-2</v>
          </cell>
          <cell r="L37">
            <v>0.24214763125935604</v>
          </cell>
          <cell r="M37">
            <v>6.8509279244491156E-2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 t="str">
            <v>GPS</v>
          </cell>
          <cell r="J40">
            <v>1</v>
          </cell>
          <cell r="K40">
            <v>2.0518395734578594E-2</v>
          </cell>
          <cell r="L40">
            <v>0.24214763125935607</v>
          </cell>
          <cell r="M40">
            <v>6.850927924449117E-2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1.8073052359804758E-2</v>
          </cell>
          <cell r="L43">
            <v>0.21968186371839438</v>
          </cell>
          <cell r="M43">
            <v>6.278028130665704E-2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</row>
        <row r="55">
          <cell r="G55" t="str">
            <v>CAGW</v>
          </cell>
          <cell r="J55">
            <v>1</v>
          </cell>
          <cell r="K55">
            <v>4.5097469554722193E-2</v>
          </cell>
          <cell r="L55">
            <v>0.72863762943157784</v>
          </cell>
          <cell r="M55">
            <v>0.2262649010137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</row>
        <row r="59">
          <cell r="G59" t="str">
            <v>JBG</v>
          </cell>
          <cell r="J59">
            <v>0.99999999999999978</v>
          </cell>
          <cell r="K59">
            <v>4.4841558289520543E-2</v>
          </cell>
          <cell r="L59">
            <v>0.72450288352537784</v>
          </cell>
          <cell r="M59">
            <v>0.22498093236399827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</row>
        <row r="61">
          <cell r="G61" t="str">
            <v>WRG</v>
          </cell>
          <cell r="J61">
            <v>0.99999999999999978</v>
          </cell>
          <cell r="K61">
            <v>9.9352017501849205E-3</v>
          </cell>
          <cell r="L61">
            <v>0.16052257305468229</v>
          </cell>
          <cell r="M61">
            <v>4.9847307681620052E-2</v>
          </cell>
        </row>
        <row r="62">
          <cell r="G62" t="str">
            <v>WRE</v>
          </cell>
          <cell r="J62">
            <v>0.99999999999999978</v>
          </cell>
          <cell r="K62">
            <v>1.0199787256174934E-2</v>
          </cell>
          <cell r="L62">
            <v>0.1602104520225949</v>
          </cell>
          <cell r="M62">
            <v>4.9894843207717421E-2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3.5017668366229757E-2</v>
          </cell>
          <cell r="L65">
            <v>0.56577877026182455</v>
          </cell>
          <cell r="M65">
            <v>0.17569210301259344</v>
          </cell>
        </row>
        <row r="66">
          <cell r="G66" t="str">
            <v>SNPPH-U</v>
          </cell>
          <cell r="J66">
            <v>1.0000000000000002</v>
          </cell>
          <cell r="K66">
            <v>3.5017668366229757E-2</v>
          </cell>
          <cell r="L66">
            <v>0.56577877026182455</v>
          </cell>
          <cell r="M66">
            <v>0.17569210301259344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G73" t="str">
            <v>EXCTAX</v>
          </cell>
          <cell r="J73">
            <v>0</v>
          </cell>
          <cell r="K73">
            <v>1.315503017238241E-2</v>
          </cell>
          <cell r="L73">
            <v>-0.11838284245796364</v>
          </cell>
          <cell r="M73">
            <v>-5.8227139820016691E-2</v>
          </cell>
        </row>
        <row r="74">
          <cell r="G74" t="str">
            <v>INT</v>
          </cell>
          <cell r="J74">
            <v>0.99999999999999989</v>
          </cell>
          <cell r="K74">
            <v>1.8073052359804758E-2</v>
          </cell>
          <cell r="L74">
            <v>0.21968186371839438</v>
          </cell>
          <cell r="M74">
            <v>6.278028130665704E-2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</row>
        <row r="89">
          <cell r="G89" t="str">
            <v>SNPPS</v>
          </cell>
          <cell r="J89">
            <v>1</v>
          </cell>
          <cell r="K89">
            <v>7.9494712098986415E-3</v>
          </cell>
          <cell r="L89">
            <v>0.12844399021552996</v>
          </cell>
          <cell r="M89">
            <v>3.988522250814576E-2</v>
          </cell>
        </row>
        <row r="90">
          <cell r="G90" t="str">
            <v>SNPT</v>
          </cell>
          <cell r="J90">
            <v>0.99999999999999978</v>
          </cell>
          <cell r="K90">
            <v>9.9351121453915905E-3</v>
          </cell>
          <cell r="L90">
            <v>0.16052282537160781</v>
          </cell>
          <cell r="M90">
            <v>4.9847144969487868E-2</v>
          </cell>
        </row>
        <row r="91">
          <cell r="G91" t="str">
            <v>SNPP</v>
          </cell>
          <cell r="J91">
            <v>1</v>
          </cell>
          <cell r="K91">
            <v>1.275612260758734E-2</v>
          </cell>
          <cell r="L91">
            <v>0.20610263707269105</v>
          </cell>
          <cell r="M91">
            <v>6.4000984952006915E-2</v>
          </cell>
        </row>
        <row r="92">
          <cell r="G92" t="str">
            <v>SNPPH</v>
          </cell>
          <cell r="J92">
            <v>1.0000000000000002</v>
          </cell>
          <cell r="K92">
            <v>3.5017668366229757E-2</v>
          </cell>
          <cell r="L92">
            <v>0.56577877026182455</v>
          </cell>
          <cell r="M92">
            <v>0.17569210301259344</v>
          </cell>
        </row>
        <row r="93">
          <cell r="G93" t="str">
            <v>SNPPN</v>
          </cell>
          <cell r="J93">
            <v>1</v>
          </cell>
          <cell r="K93">
            <v>4.5097469554722186E-2</v>
          </cell>
          <cell r="L93">
            <v>0.72863762943157795</v>
          </cell>
          <cell r="M93">
            <v>0.22626490101370003</v>
          </cell>
        </row>
        <row r="94">
          <cell r="G94" t="str">
            <v>SNPPO</v>
          </cell>
          <cell r="J94">
            <v>0.99999999999999989</v>
          </cell>
          <cell r="K94">
            <v>1.5857464058118421E-2</v>
          </cell>
          <cell r="L94">
            <v>0.25620827850403777</v>
          </cell>
          <cell r="M94">
            <v>7.9560728664789651E-2</v>
          </cell>
        </row>
        <row r="95">
          <cell r="G95" t="str">
            <v>SNPG</v>
          </cell>
          <cell r="J95">
            <v>0.99999999999999944</v>
          </cell>
          <cell r="K95">
            <v>2.1605308940477363E-2</v>
          </cell>
          <cell r="L95">
            <v>0.27411957277719196</v>
          </cell>
          <cell r="M95">
            <v>7.1207205206502228E-2</v>
          </cell>
        </row>
        <row r="96">
          <cell r="G96" t="str">
            <v>SNPI</v>
          </cell>
          <cell r="J96">
            <v>0.99999999999999978</v>
          </cell>
          <cell r="K96">
            <v>3.0601141016999765E-2</v>
          </cell>
          <cell r="L96">
            <v>0.46063848503405147</v>
          </cell>
          <cell r="M96">
            <v>0.14016421442133789</v>
          </cell>
        </row>
        <row r="97">
          <cell r="G97" t="str">
            <v>TROJP</v>
          </cell>
          <cell r="J97">
            <v>0.99999999999999989</v>
          </cell>
          <cell r="K97">
            <v>4.5279910026875356E-2</v>
          </cell>
          <cell r="L97">
            <v>0.72842241163931865</v>
          </cell>
          <cell r="M97">
            <v>0.22629767833380601</v>
          </cell>
        </row>
        <row r="98">
          <cell r="G98" t="str">
            <v>TROJD</v>
          </cell>
          <cell r="J98">
            <v>1</v>
          </cell>
          <cell r="K98">
            <v>4.5312132701390104E-2</v>
          </cell>
          <cell r="L98">
            <v>0.72838439982764158</v>
          </cell>
          <cell r="M98">
            <v>0.2263034674709683</v>
          </cell>
        </row>
        <row r="99">
          <cell r="G99" t="str">
            <v>IBT</v>
          </cell>
          <cell r="J99">
            <v>0</v>
          </cell>
          <cell r="K99">
            <v>1.3585869012562261E-2</v>
          </cell>
          <cell r="L99">
            <v>-8.6192355327482151E-2</v>
          </cell>
          <cell r="M99">
            <v>0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2.2066545109999211E-2</v>
          </cell>
          <cell r="L106">
            <v>0.25317164730701502</v>
          </cell>
          <cell r="M106">
            <v>7.3512245733098489E-2</v>
          </cell>
        </row>
        <row r="107">
          <cell r="G107" t="str">
            <v>SCHMAEXP</v>
          </cell>
          <cell r="J107">
            <v>1</v>
          </cell>
          <cell r="K107">
            <v>2.5310196761308627E-2</v>
          </cell>
          <cell r="L107">
            <v>0.333739719142085</v>
          </cell>
          <cell r="M107">
            <v>9.9657474491413725E-2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153">
          <cell r="D153">
            <v>6.6E-3</v>
          </cell>
        </row>
        <row r="154">
          <cell r="D154">
            <v>2E-3</v>
          </cell>
        </row>
        <row r="155">
          <cell r="D155">
            <v>3.8477999999999998E-2</v>
          </cell>
        </row>
        <row r="156">
          <cell r="D156">
            <v>0</v>
          </cell>
        </row>
        <row r="157">
          <cell r="D157">
            <v>0</v>
          </cell>
        </row>
      </sheetData>
      <sheetData sheetId="5"/>
      <sheetData sheetId="6"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</row>
        <row r="35">
          <cell r="G35" t="str">
            <v>SO</v>
          </cell>
          <cell r="J35">
            <v>1</v>
          </cell>
          <cell r="K35">
            <v>2.0518395734578594E-2</v>
          </cell>
          <cell r="L35">
            <v>0.24214763125935604</v>
          </cell>
          <cell r="M35">
            <v>6.8509279244491156E-2</v>
          </cell>
        </row>
        <row r="36">
          <cell r="G36" t="str">
            <v>SO-P</v>
          </cell>
          <cell r="J36">
            <v>1</v>
          </cell>
          <cell r="K36">
            <v>2.0518395734578594E-2</v>
          </cell>
          <cell r="L36">
            <v>0.24214763125935604</v>
          </cell>
          <cell r="M36">
            <v>6.8509279244491156E-2</v>
          </cell>
        </row>
        <row r="37">
          <cell r="G37" t="str">
            <v>SO-U</v>
          </cell>
          <cell r="J37">
            <v>1</v>
          </cell>
          <cell r="K37">
            <v>2.0518395734578594E-2</v>
          </cell>
          <cell r="L37">
            <v>0.24214763125935604</v>
          </cell>
          <cell r="M37">
            <v>6.8509279244491156E-2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 t="str">
            <v>GPS</v>
          </cell>
          <cell r="J40">
            <v>1</v>
          </cell>
          <cell r="K40">
            <v>2.0518395734578594E-2</v>
          </cell>
          <cell r="L40">
            <v>0.24214763125935607</v>
          </cell>
          <cell r="M40">
            <v>6.850927924449117E-2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1.8073052359804758E-2</v>
          </cell>
          <cell r="L43">
            <v>0.21968186371839438</v>
          </cell>
          <cell r="M43">
            <v>6.278028130665704E-2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</row>
        <row r="55">
          <cell r="G55" t="str">
            <v>CAGW</v>
          </cell>
          <cell r="J55">
            <v>1</v>
          </cell>
          <cell r="K55">
            <v>4.5097469554722193E-2</v>
          </cell>
          <cell r="L55">
            <v>0.72863762943157784</v>
          </cell>
          <cell r="M55">
            <v>0.2262649010137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</row>
        <row r="59">
          <cell r="G59" t="str">
            <v>JBG</v>
          </cell>
          <cell r="J59">
            <v>0.99999999999999978</v>
          </cell>
          <cell r="K59">
            <v>4.4841558289520543E-2</v>
          </cell>
          <cell r="L59">
            <v>0.72450288352537784</v>
          </cell>
          <cell r="M59">
            <v>0.22498093236399827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</row>
        <row r="61">
          <cell r="G61" t="str">
            <v>WRG</v>
          </cell>
          <cell r="J61">
            <v>0.99999999999999978</v>
          </cell>
          <cell r="K61">
            <v>9.9352017501849205E-3</v>
          </cell>
          <cell r="L61">
            <v>0.16052257305468229</v>
          </cell>
          <cell r="M61">
            <v>4.9847307681620052E-2</v>
          </cell>
        </row>
        <row r="62">
          <cell r="G62" t="str">
            <v>WRE</v>
          </cell>
          <cell r="J62">
            <v>0.99999999999999978</v>
          </cell>
          <cell r="K62">
            <v>1.0199787256174934E-2</v>
          </cell>
          <cell r="L62">
            <v>0.1602104520225949</v>
          </cell>
          <cell r="M62">
            <v>4.9894843207717421E-2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3.5017668366229757E-2</v>
          </cell>
          <cell r="L65">
            <v>0.56577877026182455</v>
          </cell>
          <cell r="M65">
            <v>0.17569210301259344</v>
          </cell>
        </row>
        <row r="66">
          <cell r="G66" t="str">
            <v>SNPPH-U</v>
          </cell>
          <cell r="J66">
            <v>1.0000000000000002</v>
          </cell>
          <cell r="K66">
            <v>3.5017668366229757E-2</v>
          </cell>
          <cell r="L66">
            <v>0.56577877026182455</v>
          </cell>
          <cell r="M66">
            <v>0.17569210301259344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G73" t="str">
            <v>EXCTAX</v>
          </cell>
          <cell r="J73">
            <v>0</v>
          </cell>
          <cell r="K73">
            <v>1.3784723898653942E-2</v>
          </cell>
          <cell r="L73">
            <v>-0.10158564440527243</v>
          </cell>
          <cell r="M73">
            <v>-5.2368385762255207E-2</v>
          </cell>
        </row>
        <row r="74">
          <cell r="G74" t="str">
            <v>INT</v>
          </cell>
          <cell r="J74">
            <v>0.99999999999999989</v>
          </cell>
          <cell r="K74">
            <v>1.8073052359804758E-2</v>
          </cell>
          <cell r="L74">
            <v>0.21968186371839438</v>
          </cell>
          <cell r="M74">
            <v>6.278028130665704E-2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</row>
        <row r="89">
          <cell r="G89" t="str">
            <v>SNPPS</v>
          </cell>
          <cell r="J89">
            <v>1</v>
          </cell>
          <cell r="K89">
            <v>7.9494712098986415E-3</v>
          </cell>
          <cell r="L89">
            <v>0.12844399021552996</v>
          </cell>
          <cell r="M89">
            <v>3.988522250814576E-2</v>
          </cell>
        </row>
        <row r="90">
          <cell r="G90" t="str">
            <v>SNPT</v>
          </cell>
          <cell r="J90">
            <v>0.99999999999999978</v>
          </cell>
          <cell r="K90">
            <v>9.9351121453915905E-3</v>
          </cell>
          <cell r="L90">
            <v>0.16052282537160781</v>
          </cell>
          <cell r="M90">
            <v>4.9847144969487868E-2</v>
          </cell>
        </row>
        <row r="91">
          <cell r="G91" t="str">
            <v>SNPP</v>
          </cell>
          <cell r="J91">
            <v>1</v>
          </cell>
          <cell r="K91">
            <v>1.275612260758734E-2</v>
          </cell>
          <cell r="L91">
            <v>0.20610263707269105</v>
          </cell>
          <cell r="M91">
            <v>6.4000984952006915E-2</v>
          </cell>
        </row>
        <row r="92">
          <cell r="G92" t="str">
            <v>SNPPH</v>
          </cell>
          <cell r="J92">
            <v>1.0000000000000002</v>
          </cell>
          <cell r="K92">
            <v>3.5017668366229757E-2</v>
          </cell>
          <cell r="L92">
            <v>0.56577877026182455</v>
          </cell>
          <cell r="M92">
            <v>0.17569210301259344</v>
          </cell>
        </row>
        <row r="93">
          <cell r="G93" t="str">
            <v>SNPPN</v>
          </cell>
          <cell r="J93">
            <v>1</v>
          </cell>
          <cell r="K93">
            <v>4.5097469554722186E-2</v>
          </cell>
          <cell r="L93">
            <v>0.72863762943157795</v>
          </cell>
          <cell r="M93">
            <v>0.22626490101370003</v>
          </cell>
        </row>
        <row r="94">
          <cell r="G94" t="str">
            <v>SNPPO</v>
          </cell>
          <cell r="J94">
            <v>0.99999999999999989</v>
          </cell>
          <cell r="K94">
            <v>1.5857464058118421E-2</v>
          </cell>
          <cell r="L94">
            <v>0.25620827850403777</v>
          </cell>
          <cell r="M94">
            <v>7.9560728664789651E-2</v>
          </cell>
        </row>
        <row r="95">
          <cell r="G95" t="str">
            <v>SNPG</v>
          </cell>
          <cell r="J95">
            <v>0.99999999999999944</v>
          </cell>
          <cell r="K95">
            <v>2.1605308940477363E-2</v>
          </cell>
          <cell r="L95">
            <v>0.27411957277719196</v>
          </cell>
          <cell r="M95">
            <v>7.1207205206502228E-2</v>
          </cell>
        </row>
        <row r="96">
          <cell r="G96" t="str">
            <v>SNPI</v>
          </cell>
          <cell r="J96">
            <v>0.99999999999999978</v>
          </cell>
          <cell r="K96">
            <v>3.0601141016999765E-2</v>
          </cell>
          <cell r="L96">
            <v>0.46063848503405147</v>
          </cell>
          <cell r="M96">
            <v>0.14016421442133789</v>
          </cell>
        </row>
        <row r="97">
          <cell r="G97" t="str">
            <v>TROJP</v>
          </cell>
          <cell r="J97">
            <v>0.99999999999999989</v>
          </cell>
          <cell r="K97">
            <v>4.5279910026875356E-2</v>
          </cell>
          <cell r="L97">
            <v>0.72842241163931865</v>
          </cell>
          <cell r="M97">
            <v>0.22629767833380601</v>
          </cell>
        </row>
        <row r="98">
          <cell r="G98" t="str">
            <v>TROJD</v>
          </cell>
          <cell r="J98">
            <v>1</v>
          </cell>
          <cell r="K98">
            <v>4.5312132701390104E-2</v>
          </cell>
          <cell r="L98">
            <v>0.72838439982764158</v>
          </cell>
          <cell r="M98">
            <v>0.2263034674709683</v>
          </cell>
        </row>
        <row r="99">
          <cell r="G99" t="str">
            <v>IBT</v>
          </cell>
          <cell r="J99">
            <v>0</v>
          </cell>
          <cell r="K99">
            <v>1.4207307104511391E-2</v>
          </cell>
          <cell r="L99">
            <v>-7.1901817289994147E-2</v>
          </cell>
          <cell r="M99">
            <v>0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2.2066545109999211E-2</v>
          </cell>
          <cell r="L106">
            <v>0.25317164730701502</v>
          </cell>
          <cell r="M106">
            <v>7.3512245733098489E-2</v>
          </cell>
        </row>
        <row r="107">
          <cell r="G107" t="str">
            <v>SCHMAEXP</v>
          </cell>
          <cell r="J107">
            <v>1</v>
          </cell>
          <cell r="K107">
            <v>2.5310196761308627E-2</v>
          </cell>
          <cell r="L107">
            <v>0.333739719142085</v>
          </cell>
          <cell r="M107">
            <v>9.9657474491413725E-2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E3">
            <v>0.47499999999999998</v>
          </cell>
        </row>
        <row r="4">
          <cell r="E4">
            <v>2.8E-3</v>
          </cell>
        </row>
        <row r="5">
          <cell r="E5">
            <v>0.5222</v>
          </cell>
        </row>
        <row r="7">
          <cell r="E7">
            <v>5.2900000000000003E-2</v>
          </cell>
        </row>
        <row r="8">
          <cell r="E8">
            <v>5.4800000000000001E-2</v>
          </cell>
        </row>
        <row r="9">
          <cell r="E9">
            <v>0.1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1.1"/>
      <sheetName val="3.1.2"/>
      <sheetName val="3.1.3-3.1.4"/>
      <sheetName val="3.1.5-3.1.6"/>
      <sheetName val="3.1.7"/>
      <sheetName val="3.2"/>
      <sheetName val="3.3"/>
    </sheetNames>
    <sheetDataSet>
      <sheetData sheetId="0">
        <row r="14">
          <cell r="H14">
            <v>-668149.03000000038</v>
          </cell>
        </row>
      </sheetData>
      <sheetData sheetId="1"/>
      <sheetData sheetId="2"/>
      <sheetData sheetId="3"/>
      <sheetData sheetId="4"/>
      <sheetData sheetId="5"/>
      <sheetData sheetId="6">
        <row r="14">
          <cell r="H14">
            <v>8526831.2373883408</v>
          </cell>
        </row>
        <row r="20">
          <cell r="H20">
            <v>-1853327</v>
          </cell>
        </row>
      </sheetData>
      <sheetData sheetId="7">
        <row r="14">
          <cell r="H14">
            <v>4330115.7926116586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1.1"/>
      <sheetName val="5.1.2"/>
      <sheetName val="Filed Pro Forma NPC"/>
      <sheetName val="5.1.3"/>
      <sheetName val="5.1.4"/>
      <sheetName val="5.1.5"/>
    </sheetNames>
    <sheetDataSet>
      <sheetData sheetId="0">
        <row r="13">
          <cell r="I13">
            <v>29248552.714326911</v>
          </cell>
        </row>
        <row r="21">
          <cell r="I21">
            <v>24120073.592011493</v>
          </cell>
        </row>
        <row r="27">
          <cell r="I27">
            <v>-213479.50411225203</v>
          </cell>
        </row>
        <row r="30">
          <cell r="I30">
            <v>-3081390.3274499686</v>
          </cell>
        </row>
        <row r="31">
          <cell r="I31">
            <v>3490110.5277163275</v>
          </cell>
        </row>
      </sheetData>
      <sheetData sheetId="1">
        <row r="13">
          <cell r="I13">
            <v>-33801537.021510273</v>
          </cell>
        </row>
        <row r="21">
          <cell r="I21">
            <v>-40242852.585685186</v>
          </cell>
        </row>
        <row r="27">
          <cell r="I27">
            <v>662220.34651204199</v>
          </cell>
        </row>
        <row r="30">
          <cell r="I30">
            <v>5560342.3381767739</v>
          </cell>
        </row>
        <row r="31">
          <cell r="I31">
            <v>-4945877.2364272941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"/>
      <sheetName val="3.5.1"/>
    </sheetNames>
    <sheetDataSet>
      <sheetData sheetId="0">
        <row r="10">
          <cell r="I10">
            <v>-6354715.2008686932</v>
          </cell>
        </row>
        <row r="12">
          <cell r="I12">
            <v>4238196.0263663875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6"/>
      <sheetName val="3.6.1 - 3.6.2"/>
      <sheetName val="3.6.3"/>
    </sheetNames>
    <sheetDataSet>
      <sheetData sheetId="0">
        <row r="10">
          <cell r="I10">
            <v>-256103.4688704414</v>
          </cell>
        </row>
        <row r="11">
          <cell r="I11">
            <v>315854.39702279773</v>
          </cell>
        </row>
        <row r="17">
          <cell r="I17">
            <v>-61124.785132394361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"/>
      <sheetName val="4.7.1"/>
      <sheetName val="4.7.2"/>
    </sheetNames>
    <sheetDataSet>
      <sheetData sheetId="0">
        <row r="13">
          <cell r="I13">
            <v>-4270713</v>
          </cell>
        </row>
        <row r="22">
          <cell r="I22">
            <v>-8686670</v>
          </cell>
        </row>
        <row r="28">
          <cell r="I28">
            <v>-661448.11638998112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4.3"/>
      <sheetName val="4.3.1"/>
      <sheetName val="4.3.2"/>
      <sheetName val="4.3.3-4.3.4"/>
      <sheetName val="4.3.5"/>
      <sheetName val="4.3.6"/>
      <sheetName val="Adj. By Account (TC)"/>
      <sheetName val="Adj. By Account (WA)"/>
    </sheetNames>
    <sheetDataSet>
      <sheetData sheetId="0">
        <row r="10">
          <cell r="I10">
            <v>0</v>
          </cell>
        </row>
        <row r="11">
          <cell r="I11">
            <v>1.6846107681770022</v>
          </cell>
        </row>
        <row r="12">
          <cell r="I12">
            <v>4548.8463456697418</v>
          </cell>
        </row>
        <row r="13">
          <cell r="I13">
            <v>0</v>
          </cell>
        </row>
        <row r="14">
          <cell r="I14">
            <v>444.44576825378033</v>
          </cell>
        </row>
        <row r="15">
          <cell r="I15">
            <v>62.295374638620643</v>
          </cell>
        </row>
        <row r="16">
          <cell r="I16">
            <v>0</v>
          </cell>
        </row>
        <row r="17">
          <cell r="I17">
            <v>-32.710998911036988</v>
          </cell>
        </row>
        <row r="18">
          <cell r="I18">
            <v>10450.613870797362</v>
          </cell>
        </row>
        <row r="19">
          <cell r="I19">
            <v>0</v>
          </cell>
        </row>
        <row r="20">
          <cell r="I20">
            <v>5073.7619726260182</v>
          </cell>
        </row>
        <row r="21">
          <cell r="I21">
            <v>0</v>
          </cell>
        </row>
        <row r="22">
          <cell r="I22">
            <v>1625.3948262560191</v>
          </cell>
        </row>
        <row r="23">
          <cell r="I23">
            <v>0</v>
          </cell>
        </row>
        <row r="24">
          <cell r="I24">
            <v>1043.4833610144576</v>
          </cell>
        </row>
        <row r="25">
          <cell r="I25">
            <v>366.1962858541807</v>
          </cell>
        </row>
        <row r="26">
          <cell r="I26">
            <v>0</v>
          </cell>
        </row>
        <row r="27">
          <cell r="I27">
            <v>414.99299990506148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77.666142165280036</v>
          </cell>
        </row>
        <row r="31">
          <cell r="I31">
            <v>915.98226143905049</v>
          </cell>
        </row>
        <row r="32">
          <cell r="I32">
            <v>5396.3777228621366</v>
          </cell>
        </row>
        <row r="33">
          <cell r="I33">
            <v>0</v>
          </cell>
        </row>
        <row r="34">
          <cell r="I34">
            <v>435.65583686854075</v>
          </cell>
        </row>
        <row r="35">
          <cell r="I35">
            <v>-1.7780866031769098</v>
          </cell>
        </row>
        <row r="36">
          <cell r="I36">
            <v>2551.2387311450152</v>
          </cell>
        </row>
        <row r="37">
          <cell r="I37">
            <v>0</v>
          </cell>
        </row>
        <row r="38">
          <cell r="I38">
            <v>1295.494213107271</v>
          </cell>
        </row>
        <row r="39">
          <cell r="I39">
            <v>86.341359493871622</v>
          </cell>
        </row>
        <row r="40">
          <cell r="I40">
            <v>843.90411937266242</v>
          </cell>
        </row>
        <row r="41">
          <cell r="I41">
            <v>5382.6224243757151</v>
          </cell>
        </row>
        <row r="42">
          <cell r="I42">
            <v>5463.382054836613</v>
          </cell>
        </row>
        <row r="43">
          <cell r="I43">
            <v>7039.9871772582865</v>
          </cell>
        </row>
        <row r="44">
          <cell r="I44">
            <v>1957.6991112979445</v>
          </cell>
        </row>
        <row r="45">
          <cell r="I45">
            <v>6777.8234484565255</v>
          </cell>
        </row>
        <row r="46">
          <cell r="I46">
            <v>3218.37020750392</v>
          </cell>
        </row>
        <row r="47">
          <cell r="I47">
            <v>469.57589427264168</v>
          </cell>
        </row>
        <row r="48">
          <cell r="I48">
            <v>1214.9037790074367</v>
          </cell>
        </row>
        <row r="49">
          <cell r="I49">
            <v>-1435.6211378228004</v>
          </cell>
        </row>
        <row r="50">
          <cell r="I50">
            <v>18077.499575090296</v>
          </cell>
        </row>
        <row r="51">
          <cell r="I51">
            <v>-48.617285190607362</v>
          </cell>
        </row>
        <row r="52">
          <cell r="I52">
            <v>477.82470441953762</v>
          </cell>
        </row>
      </sheetData>
      <sheetData sheetId="1">
        <row r="10">
          <cell r="I10">
            <v>0</v>
          </cell>
        </row>
        <row r="11">
          <cell r="I11">
            <v>4.9679125818932528</v>
          </cell>
        </row>
        <row r="12">
          <cell r="I12">
            <v>13414.535523957573</v>
          </cell>
        </row>
        <row r="13">
          <cell r="I13">
            <v>0</v>
          </cell>
        </row>
        <row r="14">
          <cell r="I14">
            <v>1310.6693639780751</v>
          </cell>
        </row>
        <row r="15">
          <cell r="I15">
            <v>183.70889068687256</v>
          </cell>
        </row>
        <row r="16">
          <cell r="I16">
            <v>0</v>
          </cell>
        </row>
        <row r="17">
          <cell r="I17">
            <v>-96.464646983286215</v>
          </cell>
        </row>
        <row r="18">
          <cell r="I18">
            <v>30818.831933162244</v>
          </cell>
        </row>
        <row r="19">
          <cell r="I19">
            <v>0</v>
          </cell>
        </row>
        <row r="20">
          <cell r="I20">
            <v>14962.510282785945</v>
          </cell>
        </row>
        <row r="21">
          <cell r="I21">
            <v>0</v>
          </cell>
        </row>
        <row r="22">
          <cell r="I22">
            <v>4793.2849299305035</v>
          </cell>
        </row>
        <row r="23">
          <cell r="I23">
            <v>0</v>
          </cell>
        </row>
        <row r="24">
          <cell r="I24">
            <v>3077.2295987338166</v>
          </cell>
        </row>
        <row r="25">
          <cell r="I25">
            <v>1079.9118528170393</v>
          </cell>
        </row>
        <row r="26">
          <cell r="I26">
            <v>0</v>
          </cell>
        </row>
        <row r="27">
          <cell r="I27">
            <v>1223.8132300774673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229.03724239370686</v>
          </cell>
        </row>
        <row r="31">
          <cell r="I31">
            <v>2701.2292022319366</v>
          </cell>
        </row>
        <row r="32">
          <cell r="I32">
            <v>15913.903254379808</v>
          </cell>
        </row>
        <row r="33">
          <cell r="I33">
            <v>0</v>
          </cell>
        </row>
        <row r="34">
          <cell r="I34">
            <v>1284.7478801863235</v>
          </cell>
        </row>
        <row r="35">
          <cell r="I35">
            <v>-5.2435725655353762</v>
          </cell>
        </row>
        <row r="36">
          <cell r="I36">
            <v>7523.5960919234767</v>
          </cell>
        </row>
        <row r="37">
          <cell r="I37">
            <v>0</v>
          </cell>
        </row>
        <row r="38">
          <cell r="I38">
            <v>3820.4089173845814</v>
          </cell>
        </row>
        <row r="39">
          <cell r="I39">
            <v>254.62043474383449</v>
          </cell>
        </row>
        <row r="40">
          <cell r="I40">
            <v>2488.6709569592963</v>
          </cell>
        </row>
        <row r="41">
          <cell r="I41">
            <v>15873.338916486886</v>
          </cell>
        </row>
        <row r="42">
          <cell r="I42">
            <v>16111.498847466026</v>
          </cell>
        </row>
        <row r="43">
          <cell r="I43">
            <v>20760.903073245627</v>
          </cell>
        </row>
        <row r="44">
          <cell r="I44">
            <v>5773.2493643638036</v>
          </cell>
        </row>
        <row r="45">
          <cell r="I45">
            <v>19987.782948743687</v>
          </cell>
        </row>
        <row r="46">
          <cell r="I46">
            <v>9490.9650045459057</v>
          </cell>
        </row>
        <row r="47">
          <cell r="I47">
            <v>1384.7780373832463</v>
          </cell>
        </row>
        <row r="48">
          <cell r="I48">
            <v>3582.7479460148802</v>
          </cell>
        </row>
        <row r="49">
          <cell r="I49">
            <v>-4233.6428379474964</v>
          </cell>
        </row>
        <row r="50">
          <cell r="I50">
            <v>53310.49716929326</v>
          </cell>
        </row>
        <row r="51">
          <cell r="I51">
            <v>-143.37224203860342</v>
          </cell>
        </row>
        <row r="52">
          <cell r="I52">
            <v>1409.1037561121839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1"/>
      <sheetName val="8.11.1"/>
    </sheetNames>
    <sheetDataSet>
      <sheetData sheetId="0">
        <row r="11">
          <cell r="I11">
            <v>-959374.98199249338</v>
          </cell>
        </row>
        <row r="17">
          <cell r="I17">
            <v>793555.87062256993</v>
          </cell>
        </row>
        <row r="23">
          <cell r="I23">
            <v>-509590.78263867961</v>
          </cell>
        </row>
        <row r="26">
          <cell r="I26">
            <v>-17636.645350175764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"/>
      <sheetName val="4.4.1"/>
    </sheetNames>
    <sheetDataSet>
      <sheetData sheetId="0">
        <row r="9">
          <cell r="I9">
            <v>-238558.98872209704</v>
          </cell>
        </row>
        <row r="11">
          <cell r="I11">
            <v>-212.10066092009828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5"/>
      <sheetName val="4.5.1"/>
      <sheetName val="4.5.2"/>
    </sheetNames>
    <sheetDataSet>
      <sheetData sheetId="0">
        <row r="10">
          <cell r="I10">
            <v>80433.96137671209</v>
          </cell>
        </row>
        <row r="12">
          <cell r="I12">
            <v>3425.4639622245577</v>
          </cell>
        </row>
        <row r="14">
          <cell r="I14">
            <v>66866.19</v>
          </cell>
        </row>
        <row r="16">
          <cell r="I16">
            <v>-37000.265704978578</v>
          </cell>
        </row>
        <row r="20">
          <cell r="I20">
            <v>-18045.5</v>
          </cell>
        </row>
        <row r="22">
          <cell r="I22">
            <v>968971.78390559659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8"/>
      <sheetName val="4.8.1 "/>
      <sheetName val="4.8.2"/>
      <sheetName val="4.8.3"/>
      <sheetName val="4.8.4"/>
      <sheetName val="4.8.5"/>
      <sheetName val="4.8.6"/>
      <sheetName val="4.8.7"/>
    </sheetNames>
    <sheetDataSet>
      <sheetData sheetId="0">
        <row r="10">
          <cell r="H10">
            <v>53858.867208328644</v>
          </cell>
        </row>
        <row r="11">
          <cell r="H11"/>
        </row>
        <row r="12">
          <cell r="H12">
            <v>-512874.51704761921</v>
          </cell>
        </row>
        <row r="13">
          <cell r="H13"/>
        </row>
        <row r="14">
          <cell r="H14">
            <v>-45132.753304173159</v>
          </cell>
        </row>
        <row r="15">
          <cell r="H15"/>
        </row>
        <row r="16">
          <cell r="H16">
            <v>-3996.0625628283606</v>
          </cell>
        </row>
        <row r="17">
          <cell r="H17"/>
        </row>
        <row r="18">
          <cell r="H18">
            <v>-40998.581400948118</v>
          </cell>
        </row>
        <row r="19">
          <cell r="H19"/>
        </row>
        <row r="20">
          <cell r="H20"/>
        </row>
        <row r="21">
          <cell r="H21">
            <v>12587.361966190281</v>
          </cell>
        </row>
        <row r="22">
          <cell r="H22">
            <v>0</v>
          </cell>
        </row>
        <row r="23">
          <cell r="H23">
            <v>0</v>
          </cell>
        </row>
        <row r="27">
          <cell r="H27">
            <v>60864.895217519188</v>
          </cell>
        </row>
        <row r="28">
          <cell r="H28">
            <v>143846.50991876365</v>
          </cell>
        </row>
        <row r="29">
          <cell r="H29">
            <v>74483.52656995281</v>
          </cell>
        </row>
        <row r="33">
          <cell r="H33">
            <v>-58964.497950869401</v>
          </cell>
        </row>
        <row r="34">
          <cell r="H34">
            <v>-604047.06870075024</v>
          </cell>
        </row>
        <row r="35">
          <cell r="H35">
            <v>-207651.62539005268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3"/>
      <sheetName val="4.13.1"/>
    </sheetNames>
    <sheetDataSet>
      <sheetData sheetId="0">
        <row r="23">
          <cell r="I23">
            <v>0</v>
          </cell>
        </row>
        <row r="24">
          <cell r="I24">
            <v>693530.75001802831</v>
          </cell>
        </row>
        <row r="25">
          <cell r="I25">
            <v>0</v>
          </cell>
        </row>
        <row r="26">
          <cell r="I26">
            <v>12928.605771814167</v>
          </cell>
        </row>
        <row r="27">
          <cell r="I27">
            <v>0</v>
          </cell>
        </row>
        <row r="28">
          <cell r="I28">
            <v>-527806.53893494001</v>
          </cell>
        </row>
        <row r="29">
          <cell r="I29">
            <v>0</v>
          </cell>
        </row>
        <row r="30">
          <cell r="I30">
            <v>23181.41</v>
          </cell>
        </row>
        <row r="31">
          <cell r="I31">
            <v>0</v>
          </cell>
        </row>
        <row r="32">
          <cell r="I32">
            <v>0</v>
          </cell>
        </row>
        <row r="35">
          <cell r="I35">
            <v>0</v>
          </cell>
        </row>
        <row r="36">
          <cell r="I36">
            <v>-5654.5050717640024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-329.59432663411258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-3340.3070829833005</v>
          </cell>
        </row>
        <row r="44">
          <cell r="I44">
            <v>0</v>
          </cell>
        </row>
        <row r="45">
          <cell r="I45">
            <v>0</v>
          </cell>
        </row>
        <row r="52">
          <cell r="I52">
            <v>0</v>
          </cell>
        </row>
        <row r="53">
          <cell r="I53">
            <v>-692.26395249344807</v>
          </cell>
        </row>
        <row r="54">
          <cell r="I54">
            <v>0</v>
          </cell>
        </row>
        <row r="55">
          <cell r="I55">
            <v>0</v>
          </cell>
        </row>
        <row r="58">
          <cell r="I58">
            <v>-131959.05691119199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-4981.8214581827851</v>
          </cell>
        </row>
        <row r="63">
          <cell r="I63">
            <v>0</v>
          </cell>
        </row>
        <row r="64">
          <cell r="I64">
            <v>16126.789999999999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4278.7371576393716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1173.6054957306958</v>
          </cell>
        </row>
        <row r="72">
          <cell r="I72">
            <v>-1378.7697975791771</v>
          </cell>
        </row>
        <row r="73">
          <cell r="I73">
            <v>0</v>
          </cell>
        </row>
        <row r="74">
          <cell r="I74">
            <v>-382.5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4"/>
      <sheetName val="4.14.1"/>
    </sheetNames>
    <sheetDataSet>
      <sheetData sheetId="0">
        <row r="11">
          <cell r="I11">
            <v>-213595.58972921982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3"/>
      <sheetName val="5.3.1"/>
    </sheetNames>
    <sheetDataSet>
      <sheetData sheetId="0">
        <row r="10">
          <cell r="I10">
            <v>7379869.3900000006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0"/>
      <sheetName val="8.10.1"/>
      <sheetName val="8.10.2"/>
      <sheetName val="8.10.3"/>
    </sheetNames>
    <sheetDataSet>
      <sheetData sheetId="0">
        <row r="10">
          <cell r="H10">
            <v>-3000000</v>
          </cell>
        </row>
        <row r="11">
          <cell r="H11">
            <v>-3087.1358715995866</v>
          </cell>
        </row>
        <row r="19">
          <cell r="H19">
            <v>1660356.25</v>
          </cell>
        </row>
        <row r="21">
          <cell r="H21">
            <v>-23470</v>
          </cell>
        </row>
        <row r="22">
          <cell r="H22">
            <v>8907.0997000000007</v>
          </cell>
        </row>
        <row r="23">
          <cell r="H23">
            <v>4081.9166666666665</v>
          </cell>
        </row>
      </sheetData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1.1"/>
    </sheetNames>
    <sheetDataSet>
      <sheetData sheetId="0">
        <row r="13">
          <cell r="I13">
            <v>12621.592627564793</v>
          </cell>
        </row>
        <row r="18">
          <cell r="I18">
            <v>2617.9260680937946</v>
          </cell>
        </row>
        <row r="21">
          <cell r="I21">
            <v>-184.49020363174034</v>
          </cell>
        </row>
        <row r="22">
          <cell r="I22">
            <v>4147.7963857398463</v>
          </cell>
        </row>
        <row r="24">
          <cell r="I24">
            <v>-16002.379715806774</v>
          </cell>
        </row>
        <row r="27">
          <cell r="I27">
            <v>-3491.9152227205445</v>
          </cell>
        </row>
        <row r="28">
          <cell r="I28">
            <v>-17792.392821986876</v>
          </cell>
        </row>
        <row r="33">
          <cell r="I33">
            <v>349.02531876060726</v>
          </cell>
        </row>
        <row r="35">
          <cell r="I35">
            <v>67.824186452046249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2"/>
      <sheetName val="4.12.1"/>
    </sheetNames>
    <sheetDataSet>
      <sheetData sheetId="0">
        <row r="10">
          <cell r="I10">
            <v>-109343.82403626456</v>
          </cell>
        </row>
        <row r="15">
          <cell r="I15">
            <v>-109343.82403626456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  <sheetName val="4.9.1"/>
    </sheetNames>
    <sheetDataSet>
      <sheetData sheetId="0">
        <row r="18">
          <cell r="I18">
            <v>9355.9565321245973</v>
          </cell>
        </row>
        <row r="24">
          <cell r="I24">
            <v>-7.732642348325717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0"/>
      <sheetName val="4.10.1"/>
    </sheetNames>
    <sheetDataSet>
      <sheetData sheetId="0">
        <row r="18">
          <cell r="I18">
            <v>-22474.147062542874</v>
          </cell>
        </row>
        <row r="29">
          <cell r="I29">
            <v>24128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2"/>
      <sheetName val="8.2.1"/>
      <sheetName val="8.2.2-8.2.3"/>
      <sheetName val="8.2.4"/>
      <sheetName val="8.2.5"/>
    </sheetNames>
    <sheetDataSet>
      <sheetData sheetId="0">
        <row r="13">
          <cell r="I13">
            <v>99341.711835648108</v>
          </cell>
        </row>
        <row r="19">
          <cell r="I19">
            <v>140552.53514073163</v>
          </cell>
        </row>
        <row r="22">
          <cell r="I22">
            <v>-312158.07777437306</v>
          </cell>
        </row>
        <row r="24">
          <cell r="I24">
            <v>-100170</v>
          </cell>
        </row>
        <row r="25">
          <cell r="I25">
            <v>38016</v>
          </cell>
        </row>
        <row r="26">
          <cell r="I26">
            <v>-267317.45833333331</v>
          </cell>
        </row>
        <row r="28">
          <cell r="I28">
            <v>23543.693377324096</v>
          </cell>
        </row>
        <row r="29">
          <cell r="I29">
            <v>-8935.0487083457811</v>
          </cell>
        </row>
        <row r="30">
          <cell r="I30">
            <v>-21023.236993919269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4"/>
      <sheetName val="5.4.1"/>
      <sheetName val="5.4.2"/>
      <sheetName val="5.4.3"/>
    </sheetNames>
    <sheetDataSet>
      <sheetData sheetId="0">
        <row r="9">
          <cell r="I9">
            <v>-632018.10129535454</v>
          </cell>
        </row>
        <row r="10">
          <cell r="I10">
            <v>-60022.195327810186</v>
          </cell>
        </row>
        <row r="11">
          <cell r="I11">
            <v>-34742.417596506071</v>
          </cell>
        </row>
        <row r="12">
          <cell r="I12">
            <v>567019.93388035533</v>
          </cell>
        </row>
        <row r="15">
          <cell r="I15">
            <v>215189.73510693363</v>
          </cell>
        </row>
        <row r="18">
          <cell r="I18">
            <v>-24953172.078493878</v>
          </cell>
        </row>
        <row r="19">
          <cell r="I19">
            <v>-2486865.6084489254</v>
          </cell>
        </row>
        <row r="20">
          <cell r="I20">
            <v>17467856.611075509</v>
          </cell>
        </row>
        <row r="21">
          <cell r="I21">
            <v>442576.96485680144</v>
          </cell>
        </row>
        <row r="22">
          <cell r="I22">
            <v>1177547.2103560341</v>
          </cell>
        </row>
        <row r="23">
          <cell r="I23">
            <v>23174.935291657439</v>
          </cell>
        </row>
        <row r="26">
          <cell r="I26">
            <v>-52188</v>
          </cell>
        </row>
      </sheetData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3"/>
      <sheetName val="6.3.1"/>
      <sheetName val="6.3.2"/>
      <sheetName val="6.3.3"/>
    </sheetNames>
    <sheetDataSet>
      <sheetData sheetId="0">
        <row r="42">
          <cell r="I42">
            <v>1052986.5042471485</v>
          </cell>
        </row>
      </sheetData>
      <sheetData sheetId="1">
        <row r="42">
          <cell r="I42">
            <v>-526493.25212357426</v>
          </cell>
        </row>
      </sheetData>
      <sheetData sheetId="2">
        <row r="24">
          <cell r="I24">
            <v>1052987</v>
          </cell>
        </row>
        <row r="40">
          <cell r="I40">
            <v>-399619</v>
          </cell>
        </row>
        <row r="56">
          <cell r="I56">
            <v>199810</v>
          </cell>
        </row>
      </sheetData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7"/>
      <sheetName val="8.7.1-8.7.2"/>
    </sheetNames>
    <sheetDataSet>
      <sheetData sheetId="0">
        <row r="9">
          <cell r="I9">
            <v>-17990.552800000001</v>
          </cell>
        </row>
        <row r="13">
          <cell r="I13">
            <v>17990.552800000001</v>
          </cell>
        </row>
        <row r="17">
          <cell r="I17">
            <v>-387034.4681999993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  <sheetName val="_2013 WA GRC JAM - No WCA Modif"/>
    </sheetNames>
    <sheetDataSet>
      <sheetData sheetId="0"/>
      <sheetData sheetId="1"/>
      <sheetData sheetId="2">
        <row r="6">
          <cell r="E6" t="str">
            <v>ACCMDIT</v>
          </cell>
          <cell r="F6" t="str">
            <v>Deferred Income Tax - Balance</v>
          </cell>
          <cell r="I6">
            <v>0.77479861889630508</v>
          </cell>
          <cell r="J6">
            <v>8.6939553196489716E-2</v>
          </cell>
          <cell r="K6">
            <v>0.12855241377326834</v>
          </cell>
          <cell r="L6">
            <v>0</v>
          </cell>
          <cell r="M6">
            <v>2.6817633561834484E-3</v>
          </cell>
          <cell r="N6">
            <v>5.198010929114533E-3</v>
          </cell>
          <cell r="O6">
            <v>1.8296398486387954E-3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0.97015612809508278</v>
          </cell>
          <cell r="L8">
            <v>0</v>
          </cell>
          <cell r="M8">
            <v>0</v>
          </cell>
          <cell r="N8">
            <v>2.9843871904917316E-2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0.94225794501207949</v>
          </cell>
          <cell r="J9">
            <v>-1.3892773897178048E-2</v>
          </cell>
          <cell r="K9">
            <v>6.5216556445090931E-2</v>
          </cell>
          <cell r="L9">
            <v>0</v>
          </cell>
          <cell r="M9">
            <v>2.0560185550872923E-3</v>
          </cell>
          <cell r="N9">
            <v>2.9595300132353396E-3</v>
          </cell>
          <cell r="O9">
            <v>1.4027238716849484E-3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 t="e">
            <v>#VALUE!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</row>
        <row r="11">
          <cell r="E11" t="str">
            <v>GP</v>
          </cell>
          <cell r="F11" t="str">
            <v>Gross Plant</v>
          </cell>
          <cell r="I11">
            <v>0.5006691141190992</v>
          </cell>
          <cell r="J11">
            <v>0.18097969429575256</v>
          </cell>
          <cell r="K11">
            <v>0.29536515647342498</v>
          </cell>
          <cell r="L11">
            <v>0</v>
          </cell>
          <cell r="M11">
            <v>6.3288061330988681E-3</v>
          </cell>
          <cell r="N11">
            <v>1.2494284145291676E-2</v>
          </cell>
          <cell r="O11">
            <v>4.1629448333327136E-3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 t="e">
            <v>#VALUE!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</row>
        <row r="13">
          <cell r="E13" t="str">
            <v>NP</v>
          </cell>
          <cell r="F13" t="str">
            <v>Net Plant</v>
          </cell>
          <cell r="I13">
            <v>0.53665549618055242</v>
          </cell>
          <cell r="J13">
            <v>0.18159920618593955</v>
          </cell>
          <cell r="K13">
            <v>0.26298557015227364</v>
          </cell>
          <cell r="L13">
            <v>0</v>
          </cell>
          <cell r="M13">
            <v>2.7261060242147511E-3</v>
          </cell>
          <cell r="N13">
            <v>1.332969365827027E-2</v>
          </cell>
          <cell r="O13">
            <v>2.7039277987492734E-3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0.72098309952900785</v>
          </cell>
          <cell r="J14">
            <v>0.27901690047099209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0.50835820509947105</v>
          </cell>
          <cell r="J15">
            <v>0.19673211592409109</v>
          </cell>
          <cell r="K15">
            <v>0.28610843229354471</v>
          </cell>
          <cell r="L15">
            <v>0</v>
          </cell>
          <cell r="M15">
            <v>0</v>
          </cell>
          <cell r="N15">
            <v>8.8012466828930967E-3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1.3909113382243985</v>
          </cell>
          <cell r="J16">
            <v>0.24048182389875872</v>
          </cell>
          <cell r="K16">
            <v>0.42552903530127162</v>
          </cell>
          <cell r="L16">
            <v>3.2899889429979445E-10</v>
          </cell>
          <cell r="M16">
            <v>6.1669987795752834E-2</v>
          </cell>
          <cell r="N16">
            <v>6.4816446308471762E-2</v>
          </cell>
          <cell r="O16">
            <v>2.475110922989757E-2</v>
          </cell>
          <cell r="P16">
            <v>5.7184968660724503E-233</v>
          </cell>
        </row>
        <row r="17">
          <cell r="E17" t="str">
            <v>T_SPLIT</v>
          </cell>
          <cell r="F17" t="str">
            <v>Transmission Split</v>
          </cell>
          <cell r="I17">
            <v>2.3183272656849857E-2</v>
          </cell>
          <cell r="J17">
            <v>0.97681672734315017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0.40015335954888615</v>
          </cell>
          <cell r="K18">
            <v>0.58194489415089579</v>
          </cell>
          <cell r="L18">
            <v>0</v>
          </cell>
          <cell r="M18">
            <v>0</v>
          </cell>
          <cell r="N18">
            <v>1.7901746300218034E-2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0.59444107175277716</v>
          </cell>
          <cell r="N22">
            <v>0</v>
          </cell>
          <cell r="O22">
            <v>0.40555892824722278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0.46824084675586425</v>
          </cell>
          <cell r="J23">
            <v>0.16733002521746299</v>
          </cell>
          <cell r="K23">
            <v>0.34532396332993925</v>
          </cell>
          <cell r="L23">
            <v>0</v>
          </cell>
          <cell r="M23">
            <v>3.1890205317283652E-3</v>
          </cell>
          <cell r="N23">
            <v>1.5915984483762056E-2</v>
          </cell>
          <cell r="O23">
            <v>1.5968124310771437E-7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0.16918</v>
          </cell>
          <cell r="J26">
            <v>0.30689499999999997</v>
          </cell>
          <cell r="K26">
            <v>0.47829199999999999</v>
          </cell>
          <cell r="L26">
            <v>0</v>
          </cell>
          <cell r="M26">
            <v>0</v>
          </cell>
          <cell r="N26">
            <v>0</v>
          </cell>
          <cell r="O26">
            <v>4.5633E-2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0.52975615876075532</v>
          </cell>
          <cell r="N27">
            <v>0.14582143151456503</v>
          </cell>
          <cell r="O27">
            <v>0.32442240972467967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0.43729565529150211</v>
          </cell>
          <cell r="N29">
            <v>0.23138577244629063</v>
          </cell>
          <cell r="O29">
            <v>0.33131857226220718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0.91698158457168033</v>
          </cell>
          <cell r="N30">
            <v>0</v>
          </cell>
          <cell r="O30">
            <v>8.3018415428319683E-2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6.8951083010194937E-3</v>
          </cell>
          <cell r="N31">
            <v>7.9882665955725175E-3</v>
          </cell>
          <cell r="O31">
            <v>0.98511662510340792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0.62940526940060448</v>
          </cell>
          <cell r="J33">
            <v>9.7905597274876147E-2</v>
          </cell>
          <cell r="K33">
            <v>0.15750348266297354</v>
          </cell>
          <cell r="L33">
            <v>0</v>
          </cell>
          <cell r="M33">
            <v>0.10792631377096548</v>
          </cell>
          <cell r="N33">
            <v>7.259336890580146E-3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0.43772424956692402</v>
          </cell>
          <cell r="J34">
            <v>0.20875226193852539</v>
          </cell>
          <cell r="K34">
            <v>0.33804528256697924</v>
          </cell>
          <cell r="L34">
            <v>0</v>
          </cell>
          <cell r="M34">
            <v>0</v>
          </cell>
          <cell r="N34">
            <v>1.5478205927571202E-2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0.27087658344404147</v>
          </cell>
          <cell r="J35">
            <v>7.3745948379595638E-2</v>
          </cell>
          <cell r="K35">
            <v>0.65528304603961973</v>
          </cell>
          <cell r="L35">
            <v>0</v>
          </cell>
          <cell r="M35">
            <v>0</v>
          </cell>
          <cell r="N35">
            <v>9.4422136743242934E-5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0.43214035143260399</v>
          </cell>
          <cell r="J37">
            <v>0.56785964856739601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ESD</v>
          </cell>
          <cell r="F39" t="str">
            <v>Environmental Services Department</v>
          </cell>
          <cell r="I39">
            <v>0.3</v>
          </cell>
          <cell r="J39">
            <v>0.1</v>
          </cell>
          <cell r="K39">
            <v>0.6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 t="str">
            <v>FERC</v>
          </cell>
          <cell r="F40" t="str">
            <v>FERC Fees</v>
          </cell>
          <cell r="I40">
            <v>0.70421323483111053</v>
          </cell>
          <cell r="J40">
            <v>0.29578676516888952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G</v>
          </cell>
          <cell r="F41" t="str">
            <v>General Plant</v>
          </cell>
          <cell r="I41">
            <v>0.24431061709762689</v>
          </cell>
          <cell r="J41">
            <v>0.21591167746538384</v>
          </cell>
          <cell r="K41">
            <v>0.48994958257006077</v>
          </cell>
          <cell r="L41">
            <v>0</v>
          </cell>
          <cell r="M41">
            <v>1.6196344936071194E-2</v>
          </cell>
          <cell r="N41">
            <v>2.2581780536788779E-2</v>
          </cell>
          <cell r="O41">
            <v>1.1049997394068322E-2</v>
          </cell>
          <cell r="P41">
            <v>0</v>
          </cell>
        </row>
        <row r="42">
          <cell r="E42" t="str">
            <v>G-DGP</v>
          </cell>
          <cell r="F42" t="str">
            <v>General Plant - DGP Factor</v>
          </cell>
          <cell r="I42">
            <v>0.56929433485318315</v>
          </cell>
          <cell r="J42">
            <v>0.43070566514681691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 t="str">
            <v>G-DGU</v>
          </cell>
          <cell r="F43" t="str">
            <v>General Plant - DGU Factor</v>
          </cell>
          <cell r="I43">
            <v>0.5739844505651519</v>
          </cell>
          <cell r="J43">
            <v>0.39301765293774249</v>
          </cell>
          <cell r="K43">
            <v>3.1544031796306826E-2</v>
          </cell>
          <cell r="L43">
            <v>0</v>
          </cell>
          <cell r="M43">
            <v>0</v>
          </cell>
          <cell r="N43">
            <v>1.4538647007987379E-3</v>
          </cell>
          <cell r="O43">
            <v>0</v>
          </cell>
          <cell r="P43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0.69303905430907664</v>
          </cell>
          <cell r="J45">
            <v>0.28271300551450557</v>
          </cell>
          <cell r="K45">
            <v>2.3179592553330242E-2</v>
          </cell>
          <cell r="L45">
            <v>0</v>
          </cell>
          <cell r="M45">
            <v>0</v>
          </cell>
          <cell r="N45">
            <v>1.0683476230876014E-3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3.1220156465127878E-5</v>
          </cell>
          <cell r="J46">
            <v>0.20134304129185931</v>
          </cell>
          <cell r="K46">
            <v>0.76343883594012729</v>
          </cell>
          <cell r="L46">
            <v>0</v>
          </cell>
          <cell r="M46">
            <v>0</v>
          </cell>
          <cell r="N46">
            <v>3.5186902611548249E-2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0.44567898252693056</v>
          </cell>
          <cell r="J47">
            <v>0.15722432315168386</v>
          </cell>
          <cell r="K47">
            <v>0.22503396395846131</v>
          </cell>
          <cell r="L47">
            <v>0</v>
          </cell>
          <cell r="M47">
            <v>8.5656756977425433E-2</v>
          </cell>
          <cell r="N47">
            <v>3.3949817759439331E-2</v>
          </cell>
          <cell r="O47">
            <v>5.2456155626059424E-2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0.87927246540320958</v>
          </cell>
          <cell r="J50">
            <v>0.10405143520753571</v>
          </cell>
          <cell r="K50">
            <v>1.5941361881026711E-2</v>
          </cell>
          <cell r="L50">
            <v>0</v>
          </cell>
          <cell r="M50">
            <v>0</v>
          </cell>
          <cell r="N50">
            <v>7.3473750822800087E-4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0.37291157858633101</v>
          </cell>
          <cell r="J51">
            <v>0.23373752803621942</v>
          </cell>
          <cell r="K51">
            <v>0.37602012264303963</v>
          </cell>
          <cell r="L51">
            <v>0</v>
          </cell>
          <cell r="M51">
            <v>0</v>
          </cell>
          <cell r="N51">
            <v>1.7330770734409834E-2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0.44035835665309381</v>
          </cell>
          <cell r="J52">
            <v>4.5023429947452551E-2</v>
          </cell>
          <cell r="K52">
            <v>0.31020911088596803</v>
          </cell>
          <cell r="L52">
            <v>0</v>
          </cell>
          <cell r="M52">
            <v>7.9281185327875647E-2</v>
          </cell>
          <cell r="N52">
            <v>8.8041638453713877E-2</v>
          </cell>
          <cell r="O52">
            <v>3.7086278731896315E-2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0.82255186454703078</v>
          </cell>
          <cell r="J53">
            <v>5.0904094261251066E-2</v>
          </cell>
          <cell r="K53">
            <v>0.12096860970379743</v>
          </cell>
          <cell r="L53">
            <v>0</v>
          </cell>
          <cell r="M53">
            <v>0</v>
          </cell>
          <cell r="N53">
            <v>5.5754314879208153E-3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0.16204335141591772</v>
          </cell>
          <cell r="J56">
            <v>0.83795664858408236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0.16204335141591772</v>
          </cell>
          <cell r="J57">
            <v>0.83795664858408236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0.17010107924686896</v>
          </cell>
          <cell r="J58">
            <v>0.8298759847686451</v>
          </cell>
          <cell r="K58">
            <v>2.2935984485906367E-5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0.16204335141591772</v>
          </cell>
          <cell r="J59">
            <v>0.83795664858408236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0.16204335141591772</v>
          </cell>
          <cell r="J60">
            <v>0.83795664858408236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0.63681385250866751</v>
          </cell>
          <cell r="J61">
            <v>0.30369880644377245</v>
          </cell>
          <cell r="K61">
            <v>3.515504380765417E-2</v>
          </cell>
          <cell r="L61">
            <v>0</v>
          </cell>
          <cell r="M61">
            <v>0</v>
          </cell>
          <cell r="N61">
            <v>2.4332297239905747E-2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0.43869800949122134</v>
          </cell>
          <cell r="J62">
            <v>0.20921665153307778</v>
          </cell>
          <cell r="K62">
            <v>0.33657270028218805</v>
          </cell>
          <cell r="L62">
            <v>0</v>
          </cell>
          <cell r="M62">
            <v>0</v>
          </cell>
          <cell r="N62">
            <v>1.5512638693512777E-2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0.42462531231308592</v>
          </cell>
          <cell r="J65">
            <v>0.15045845604092345</v>
          </cell>
          <cell r="K65">
            <v>0.38215344327427514</v>
          </cell>
          <cell r="L65">
            <v>0</v>
          </cell>
          <cell r="M65">
            <v>1.1301930227890009E-2</v>
          </cell>
          <cell r="N65">
            <v>2.5550564611999893E-2</v>
          </cell>
          <cell r="O65">
            <v>5.9102935318255858E-3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0.57480292110500542</v>
          </cell>
          <cell r="J67">
            <v>0.12643794268148634</v>
          </cell>
          <cell r="K67">
            <v>0.24999017729980841</v>
          </cell>
          <cell r="L67">
            <v>0</v>
          </cell>
          <cell r="M67">
            <v>1.5532875026184502E-2</v>
          </cell>
          <cell r="N67">
            <v>2.5970090949260803E-2</v>
          </cell>
          <cell r="O67">
            <v>7.2659929382544869E-3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0.44035835665309381</v>
          </cell>
          <cell r="J68">
            <v>4.5023429947452551E-2</v>
          </cell>
          <cell r="K68">
            <v>0.31020911088596803</v>
          </cell>
          <cell r="L68">
            <v>0</v>
          </cell>
          <cell r="M68">
            <v>7.9281185327875647E-2</v>
          </cell>
          <cell r="N68">
            <v>8.8041638453713877E-2</v>
          </cell>
          <cell r="O68">
            <v>3.7086278731896315E-2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0.42257478932987763</v>
          </cell>
          <cell r="J69">
            <v>0.15078643179648521</v>
          </cell>
          <cell r="K69">
            <v>0.38395799867102542</v>
          </cell>
          <cell r="L69">
            <v>0</v>
          </cell>
          <cell r="M69">
            <v>1.1244160966417689E-2</v>
          </cell>
          <cell r="N69">
            <v>2.5544836405221701E-2</v>
          </cell>
          <cell r="O69">
            <v>5.8917828309723308E-3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0.43869800949122129</v>
          </cell>
          <cell r="J70">
            <v>0.20921665153307778</v>
          </cell>
          <cell r="K70">
            <v>0.33657270028218805</v>
          </cell>
          <cell r="L70">
            <v>0</v>
          </cell>
          <cell r="M70">
            <v>0</v>
          </cell>
          <cell r="N70">
            <v>1.5512638693512777E-2</v>
          </cell>
          <cell r="O70">
            <v>0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1.0056046142342259</v>
          </cell>
          <cell r="J71">
            <v>-2.0890334312844813E-3</v>
          </cell>
          <cell r="K71">
            <v>-3.3606867225671978E-3</v>
          </cell>
          <cell r="L71">
            <v>0</v>
          </cell>
          <cell r="M71">
            <v>0</v>
          </cell>
          <cell r="N71">
            <v>-1.5489408037419936E-4</v>
          </cell>
          <cell r="O71">
            <v>0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0.38257592538388663</v>
          </cell>
          <cell r="J72">
            <v>5.9553312258670971E-2</v>
          </cell>
          <cell r="K72">
            <v>0.35484515557868529</v>
          </cell>
          <cell r="L72">
            <v>0</v>
          </cell>
          <cell r="M72">
            <v>7.9518491141716829E-2</v>
          </cell>
          <cell r="N72">
            <v>8.629416987560358E-2</v>
          </cell>
          <cell r="O72">
            <v>3.7212945761436925E-2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0.43869800949122129</v>
          </cell>
          <cell r="J73">
            <v>0.20921665153307778</v>
          </cell>
          <cell r="K73">
            <v>0.33657270028218805</v>
          </cell>
          <cell r="L73">
            <v>0</v>
          </cell>
          <cell r="M73">
            <v>0</v>
          </cell>
          <cell r="N73">
            <v>1.5512638693512779E-2</v>
          </cell>
          <cell r="O73">
            <v>0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0.13630396630270647</v>
          </cell>
          <cell r="J74">
            <v>0.20883080683667524</v>
          </cell>
          <cell r="K74">
            <v>0.68709753164009169</v>
          </cell>
          <cell r="L74">
            <v>0</v>
          </cell>
          <cell r="M74">
            <v>-1.5555863654305757E-2</v>
          </cell>
          <cell r="N74">
            <v>-9.3996945299561711E-3</v>
          </cell>
          <cell r="O74">
            <v>-7.2767465952115933E-3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0.40016313208209792</v>
          </cell>
          <cell r="J75">
            <v>0.17424516837916901</v>
          </cell>
          <cell r="K75">
            <v>0.39067009721373402</v>
          </cell>
          <cell r="L75">
            <v>0</v>
          </cell>
          <cell r="M75">
            <v>7.4981909911661293E-3</v>
          </cell>
          <cell r="N75">
            <v>2.3572053431073461E-2</v>
          </cell>
          <cell r="O75">
            <v>3.8513579027593691E-3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0.53851528148112804</v>
          </cell>
          <cell r="J77">
            <v>8.1007414931319285E-2</v>
          </cell>
          <cell r="K77">
            <v>0.26260603716476494</v>
          </cell>
          <cell r="L77">
            <v>0</v>
          </cell>
          <cell r="M77">
            <v>4.4107747341549382E-2</v>
          </cell>
          <cell r="N77">
            <v>5.3130727008569842E-2</v>
          </cell>
          <cell r="O77">
            <v>2.0632792072668552E-2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0.43983746568310961</v>
          </cell>
          <cell r="J78">
            <v>9.6534805652820757E-2</v>
          </cell>
          <cell r="K78">
            <v>0.31848000505088064</v>
          </cell>
          <cell r="L78">
            <v>0</v>
          </cell>
          <cell r="M78">
            <v>5.4408764381670992E-2</v>
          </cell>
          <cell r="N78">
            <v>6.5287541054912579E-2</v>
          </cell>
          <cell r="O78">
            <v>2.5451418176605487E-2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0.3936424421983572</v>
          </cell>
          <cell r="J79">
            <v>0.17863716825444065</v>
          </cell>
          <cell r="K79">
            <v>0.39670418184957446</v>
          </cell>
          <cell r="L79">
            <v>0</v>
          </cell>
          <cell r="M79">
            <v>5.7744756177670062E-3</v>
          </cell>
          <cell r="N79">
            <v>2.2180502787851782E-2</v>
          </cell>
          <cell r="O79">
            <v>3.0612292920088628E-3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0.43772762921418601</v>
          </cell>
          <cell r="J80">
            <v>0.20325004622232382</v>
          </cell>
          <cell r="K80">
            <v>0.33463393533505753</v>
          </cell>
          <cell r="L80">
            <v>0</v>
          </cell>
          <cell r="M80">
            <v>4.8594713755959794E-3</v>
          </cell>
          <cell r="N80">
            <v>1.6482270794422278E-2</v>
          </cell>
          <cell r="O80">
            <v>3.0466470584143762E-3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0.13218962141715046</v>
          </cell>
          <cell r="J81">
            <v>0.43936912858179811</v>
          </cell>
          <cell r="K81">
            <v>0.42844125000105138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-7.9039732044379571E-2</v>
          </cell>
          <cell r="J82">
            <v>-1.7454740995519975E-2</v>
          </cell>
          <cell r="K82">
            <v>1.0973029831735899</v>
          </cell>
          <cell r="L82">
            <v>0</v>
          </cell>
          <cell r="M82">
            <v>-2.1704872137735403E-2</v>
          </cell>
          <cell r="N82">
            <v>3.1044224774734334E-2</v>
          </cell>
          <cell r="O82">
            <v>-1.0147862770689183E-2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0.43848436438907817</v>
          </cell>
          <cell r="J83">
            <v>0.20790300570655887</v>
          </cell>
          <cell r="K83">
            <v>0.33614584944343578</v>
          </cell>
          <cell r="L83">
            <v>0</v>
          </cell>
          <cell r="M83">
            <v>1.0698921680195881E-3</v>
          </cell>
          <cell r="N83">
            <v>1.5726119072434902E-2</v>
          </cell>
          <cell r="O83">
            <v>6.7076922047260598E-4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0.44172187941843649</v>
          </cell>
          <cell r="J84">
            <v>-5.906768795452344E-2</v>
          </cell>
          <cell r="K84">
            <v>0.29379164219794091</v>
          </cell>
          <cell r="L84">
            <v>0</v>
          </cell>
          <cell r="M84">
            <v>0.12894504095171758</v>
          </cell>
          <cell r="N84">
            <v>0.13452434492487453</v>
          </cell>
          <cell r="O84">
            <v>6.0084780461554348E-2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6.3646339574951818E-2</v>
          </cell>
          <cell r="J85">
            <v>0.9363536604250482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0.3628039067545995</v>
          </cell>
          <cell r="J87">
            <v>0.18060818402394452</v>
          </cell>
          <cell r="K87">
            <v>0.43367583969947432</v>
          </cell>
          <cell r="L87">
            <v>0</v>
          </cell>
          <cell r="M87">
            <v>1.7381137635448668E-3</v>
          </cell>
          <cell r="N87">
            <v>1.9988123236742907E-2</v>
          </cell>
          <cell r="O87">
            <v>1.1858325216938708E-3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0.85470948791845824</v>
          </cell>
          <cell r="J88">
            <v>0.14529051208154184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3"/>
      <sheetData sheetId="4">
        <row r="10">
          <cell r="D10">
            <v>32211798.29982423</v>
          </cell>
        </row>
      </sheetData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1.5970862010611216E-2</v>
          </cell>
          <cell r="L24">
            <v>0.25981406224952536</v>
          </cell>
          <cell r="M24">
            <v>8.0491734335074783E-2</v>
          </cell>
          <cell r="N24">
            <v>0</v>
          </cell>
          <cell r="O24">
            <v>0.12969547443617785</v>
          </cell>
          <cell r="P24">
            <v>0.42575421338773939</v>
          </cell>
          <cell r="Q24">
            <v>5.625235251192047E-2</v>
          </cell>
          <cell r="R24">
            <v>2.8338224340759742E-2</v>
          </cell>
          <cell r="S24">
            <v>3.6830767281910751E-3</v>
          </cell>
          <cell r="AC24" t="str">
            <v>SG</v>
          </cell>
          <cell r="AF24">
            <v>0.99999999999999989</v>
          </cell>
          <cell r="AG24">
            <v>1.5970862010611216E-2</v>
          </cell>
          <cell r="AH24">
            <v>0.25981406224952536</v>
          </cell>
          <cell r="AI24">
            <v>8.0491734335074783E-2</v>
          </cell>
          <cell r="AJ24">
            <v>0</v>
          </cell>
          <cell r="AK24">
            <v>0.12969547443617785</v>
          </cell>
          <cell r="AL24">
            <v>0.42575421338773939</v>
          </cell>
          <cell r="AM24">
            <v>5.625235251192047E-2</v>
          </cell>
          <cell r="AN24">
            <v>2.8338224340759742E-2</v>
          </cell>
          <cell r="AO24">
            <v>3.6830767281910751E-3</v>
          </cell>
        </row>
        <row r="25">
          <cell r="G25" t="str">
            <v>SG-P</v>
          </cell>
          <cell r="J25">
            <v>0.99999999999999989</v>
          </cell>
          <cell r="K25">
            <v>1.5970862010611216E-2</v>
          </cell>
          <cell r="L25">
            <v>0.25981406224952536</v>
          </cell>
          <cell r="M25">
            <v>8.0491734335074783E-2</v>
          </cell>
          <cell r="N25">
            <v>0</v>
          </cell>
          <cell r="O25">
            <v>0.12969547443617785</v>
          </cell>
          <cell r="P25">
            <v>0.42575421338773939</v>
          </cell>
          <cell r="Q25">
            <v>5.625235251192047E-2</v>
          </cell>
          <cell r="R25">
            <v>2.8338224340759742E-2</v>
          </cell>
          <cell r="S25">
            <v>3.6830767281910751E-3</v>
          </cell>
          <cell r="AC25" t="str">
            <v>SG-P</v>
          </cell>
          <cell r="AF25">
            <v>0.99999999999999989</v>
          </cell>
          <cell r="AG25">
            <v>1.5970862010611216E-2</v>
          </cell>
          <cell r="AH25">
            <v>0.25981406224952536</v>
          </cell>
          <cell r="AI25">
            <v>8.0491734335074783E-2</v>
          </cell>
          <cell r="AJ25">
            <v>0</v>
          </cell>
          <cell r="AK25">
            <v>0.12969547443617785</v>
          </cell>
          <cell r="AL25">
            <v>0.42575421338773939</v>
          </cell>
          <cell r="AM25">
            <v>5.625235251192047E-2</v>
          </cell>
          <cell r="AN25">
            <v>2.8338224340759742E-2</v>
          </cell>
          <cell r="AO25">
            <v>3.6830767281910751E-3</v>
          </cell>
        </row>
        <row r="26">
          <cell r="G26" t="str">
            <v>SG-U</v>
          </cell>
          <cell r="J26">
            <v>0.99999999999999989</v>
          </cell>
          <cell r="K26">
            <v>1.5970862010611216E-2</v>
          </cell>
          <cell r="L26">
            <v>0.25981406224952536</v>
          </cell>
          <cell r="M26">
            <v>8.0491734335074783E-2</v>
          </cell>
          <cell r="N26">
            <v>0</v>
          </cell>
          <cell r="O26">
            <v>0.12969547443617785</v>
          </cell>
          <cell r="P26">
            <v>0.42575421338773939</v>
          </cell>
          <cell r="Q26">
            <v>5.625235251192047E-2</v>
          </cell>
          <cell r="R26">
            <v>2.8338224340759742E-2</v>
          </cell>
          <cell r="S26">
            <v>3.6830767281910751E-3</v>
          </cell>
          <cell r="AC26" t="str">
            <v>SG-U</v>
          </cell>
          <cell r="AF26">
            <v>0.99999999999999989</v>
          </cell>
          <cell r="AG26">
            <v>1.5970862010611216E-2</v>
          </cell>
          <cell r="AH26">
            <v>0.25981406224952536</v>
          </cell>
          <cell r="AI26">
            <v>8.0491734335074783E-2</v>
          </cell>
          <cell r="AJ26">
            <v>0</v>
          </cell>
          <cell r="AK26">
            <v>0.12969547443617785</v>
          </cell>
          <cell r="AL26">
            <v>0.42575421338773939</v>
          </cell>
          <cell r="AM26">
            <v>5.625235251192047E-2</v>
          </cell>
          <cell r="AN26">
            <v>2.8338224340759742E-2</v>
          </cell>
          <cell r="AO26">
            <v>3.6830767281910751E-3</v>
          </cell>
        </row>
        <row r="27">
          <cell r="G27" t="str">
            <v>DGP</v>
          </cell>
          <cell r="J27">
            <v>0.99999999999999989</v>
          </cell>
          <cell r="K27">
            <v>3.2863740377433635E-2</v>
          </cell>
          <cell r="L27">
            <v>0.53462749114617203</v>
          </cell>
          <cell r="M27">
            <v>0.16563034969306722</v>
          </cell>
          <cell r="N27">
            <v>0</v>
          </cell>
          <cell r="O27">
            <v>0.26687841878332713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3.2863740377433635E-2</v>
          </cell>
          <cell r="AH27">
            <v>0.53462749114617203</v>
          </cell>
          <cell r="AI27">
            <v>0.16563034969306722</v>
          </cell>
          <cell r="AJ27">
            <v>0</v>
          </cell>
          <cell r="AK27">
            <v>0.26687841878332713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0.82827068481432786</v>
          </cell>
          <cell r="Q28">
            <v>0.10943444145092535</v>
          </cell>
          <cell r="R28">
            <v>5.5129743272246026E-2</v>
          </cell>
          <cell r="S28">
            <v>7.1651304625007491E-3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0.82827068481432786</v>
          </cell>
          <cell r="AM28">
            <v>0.10943444145092535</v>
          </cell>
          <cell r="AN28">
            <v>5.5129743272246026E-2</v>
          </cell>
          <cell r="AO28">
            <v>7.1651304625007491E-3</v>
          </cell>
        </row>
        <row r="29">
          <cell r="G29" t="str">
            <v>SC</v>
          </cell>
          <cell r="J29">
            <v>0.99999999999999978</v>
          </cell>
          <cell r="K29">
            <v>1.6136032092479262E-2</v>
          </cell>
          <cell r="L29">
            <v>0.26539375573852242</v>
          </cell>
          <cell r="M29">
            <v>8.2059598142747339E-2</v>
          </cell>
          <cell r="N29">
            <v>0</v>
          </cell>
          <cell r="O29">
            <v>0.12550349004536113</v>
          </cell>
          <cell r="P29">
            <v>0.42648377579191032</v>
          </cell>
          <cell r="Q29">
            <v>5.3487943863337092E-2</v>
          </cell>
          <cell r="R29">
            <v>2.7149609207529995E-2</v>
          </cell>
          <cell r="S29">
            <v>3.7857951181122485E-3</v>
          </cell>
          <cell r="AC29" t="str">
            <v>SC</v>
          </cell>
          <cell r="AF29">
            <v>0.99999999999999978</v>
          </cell>
          <cell r="AG29">
            <v>1.6136032092479262E-2</v>
          </cell>
          <cell r="AH29">
            <v>0.26539375573852242</v>
          </cell>
          <cell r="AI29">
            <v>8.2059598142747339E-2</v>
          </cell>
          <cell r="AJ29">
            <v>0</v>
          </cell>
          <cell r="AK29">
            <v>0.12550349004536113</v>
          </cell>
          <cell r="AL29">
            <v>0.42648377579191032</v>
          </cell>
          <cell r="AM29">
            <v>5.3487943863337092E-2</v>
          </cell>
          <cell r="AN29">
            <v>2.7149609207529995E-2</v>
          </cell>
          <cell r="AO29">
            <v>3.7857951181122485E-3</v>
          </cell>
        </row>
        <row r="30">
          <cell r="G30" t="str">
            <v>SE</v>
          </cell>
          <cell r="J30">
            <v>0.99999999999999989</v>
          </cell>
          <cell r="K30">
            <v>1.547535176500708E-2</v>
          </cell>
          <cell r="L30">
            <v>0.24307498178253414</v>
          </cell>
          <cell r="M30">
            <v>7.5788142912057072E-2</v>
          </cell>
          <cell r="N30">
            <v>0</v>
          </cell>
          <cell r="O30">
            <v>0.14227142760862793</v>
          </cell>
          <cell r="P30">
            <v>0.42356552617522664</v>
          </cell>
          <cell r="Q30">
            <v>6.4545578457670602E-2</v>
          </cell>
          <cell r="R30">
            <v>3.1904069740448994E-2</v>
          </cell>
          <cell r="S30">
            <v>3.3749215584275558E-3</v>
          </cell>
          <cell r="AC30" t="str">
            <v>SE</v>
          </cell>
          <cell r="AF30">
            <v>0.99999999999999989</v>
          </cell>
          <cell r="AG30">
            <v>1.547535176500708E-2</v>
          </cell>
          <cell r="AH30">
            <v>0.24307498178253414</v>
          </cell>
          <cell r="AI30">
            <v>7.5788142912057072E-2</v>
          </cell>
          <cell r="AJ30">
            <v>0</v>
          </cell>
          <cell r="AK30">
            <v>0.14227142760862793</v>
          </cell>
          <cell r="AL30">
            <v>0.42356552617522664</v>
          </cell>
          <cell r="AM30">
            <v>6.4545578457670602E-2</v>
          </cell>
          <cell r="AN30">
            <v>3.1904069740448994E-2</v>
          </cell>
          <cell r="AO30">
            <v>3.3749215584275558E-3</v>
          </cell>
        </row>
        <row r="31">
          <cell r="G31" t="str">
            <v>CAEW</v>
          </cell>
          <cell r="J31">
            <v>1</v>
          </cell>
          <cell r="K31">
            <v>4.6286481678327364E-2</v>
          </cell>
          <cell r="L31">
            <v>0.72703262979637195</v>
          </cell>
          <cell r="M31">
            <v>0.22668088852530069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4.6286481678327364E-2</v>
          </cell>
          <cell r="AH31">
            <v>0.72703262979637195</v>
          </cell>
          <cell r="AI31">
            <v>0.22668088852530069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0.21372938434527514</v>
          </cell>
          <cell r="P32">
            <v>0.63630765966829794</v>
          </cell>
          <cell r="Q32">
            <v>9.6964562581861563E-2</v>
          </cell>
          <cell r="R32">
            <v>4.7928366913507818E-2</v>
          </cell>
          <cell r="S32">
            <v>5.070026491057535E-3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0.21372938434527514</v>
          </cell>
          <cell r="AL32">
            <v>0.63630765966829794</v>
          </cell>
          <cell r="AM32">
            <v>9.6964562581861563E-2</v>
          </cell>
          <cell r="AN32">
            <v>4.7928366913507818E-2</v>
          </cell>
          <cell r="AO32">
            <v>5.070026491057535E-3</v>
          </cell>
        </row>
        <row r="33">
          <cell r="G33" t="str">
            <v>DEP</v>
          </cell>
          <cell r="J33">
            <v>1</v>
          </cell>
          <cell r="K33">
            <v>3.2469639495346703E-2</v>
          </cell>
          <cell r="L33">
            <v>0.51000824722211024</v>
          </cell>
          <cell r="M33">
            <v>0.15901503989981727</v>
          </cell>
          <cell r="N33">
            <v>0</v>
          </cell>
          <cell r="O33">
            <v>0.29850707338272586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3.2469639495346703E-2</v>
          </cell>
          <cell r="AH33">
            <v>0.51000824722211024</v>
          </cell>
          <cell r="AI33">
            <v>0.15901503989981727</v>
          </cell>
          <cell r="AJ33">
            <v>0</v>
          </cell>
          <cell r="AK33">
            <v>0.29850707338272586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0.8092731013970893</v>
          </cell>
          <cell r="Q34">
            <v>0.12332212428048009</v>
          </cell>
          <cell r="R34">
            <v>6.0956579019041723E-2</v>
          </cell>
          <cell r="S34">
            <v>6.4481953033889506E-3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0.8092731013970893</v>
          </cell>
          <cell r="AM34">
            <v>0.12332212428048009</v>
          </cell>
          <cell r="AN34">
            <v>6.0956579019041723E-2</v>
          </cell>
          <cell r="AO34">
            <v>6.4481953033889506E-3</v>
          </cell>
        </row>
        <row r="35">
          <cell r="G35" t="str">
            <v>SO</v>
          </cell>
          <cell r="J35">
            <v>1</v>
          </cell>
          <cell r="K35">
            <v>2.0502910190119718E-2</v>
          </cell>
          <cell r="L35">
            <v>0.24234000332438249</v>
          </cell>
          <cell r="M35">
            <v>6.8332423506432871E-2</v>
          </cell>
          <cell r="N35">
            <v>0</v>
          </cell>
          <cell r="O35">
            <v>0.1263251168553339</v>
          </cell>
          <cell r="P35">
            <v>0.45174772336516983</v>
          </cell>
          <cell r="Q35">
            <v>6.0802453252024796E-2</v>
          </cell>
          <cell r="R35">
            <v>2.7136914344885098E-2</v>
          </cell>
          <cell r="S35">
            <v>2.8124551616511987E-3</v>
          </cell>
          <cell r="AC35" t="str">
            <v>SO</v>
          </cell>
          <cell r="AF35">
            <v>1</v>
          </cell>
          <cell r="AG35">
            <v>2.0502910190119718E-2</v>
          </cell>
          <cell r="AH35">
            <v>0.24234000332438249</v>
          </cell>
          <cell r="AI35">
            <v>6.8332423506432871E-2</v>
          </cell>
          <cell r="AJ35">
            <v>0</v>
          </cell>
          <cell r="AK35">
            <v>0.1263251168553339</v>
          </cell>
          <cell r="AL35">
            <v>0.45174772336516983</v>
          </cell>
          <cell r="AM35">
            <v>6.0802453252024796E-2</v>
          </cell>
          <cell r="AN35">
            <v>2.7136914344885098E-2</v>
          </cell>
          <cell r="AO35">
            <v>2.8124551616511987E-3</v>
          </cell>
        </row>
        <row r="36">
          <cell r="G36" t="str">
            <v>SO-P</v>
          </cell>
          <cell r="J36">
            <v>1</v>
          </cell>
          <cell r="K36">
            <v>2.0502910190119718E-2</v>
          </cell>
          <cell r="L36">
            <v>0.24234000332438249</v>
          </cell>
          <cell r="M36">
            <v>6.8332423506432871E-2</v>
          </cell>
          <cell r="N36">
            <v>0</v>
          </cell>
          <cell r="O36">
            <v>0.1263251168553339</v>
          </cell>
          <cell r="P36">
            <v>0.45174772336516983</v>
          </cell>
          <cell r="Q36">
            <v>6.0802453252024796E-2</v>
          </cell>
          <cell r="R36">
            <v>2.7136914344885098E-2</v>
          </cell>
          <cell r="S36">
            <v>2.8124551616511987E-3</v>
          </cell>
          <cell r="AC36" t="str">
            <v>SO-P</v>
          </cell>
          <cell r="AF36">
            <v>1</v>
          </cell>
          <cell r="AG36">
            <v>2.0502910190119718E-2</v>
          </cell>
          <cell r="AH36">
            <v>0.24234000332438249</v>
          </cell>
          <cell r="AI36">
            <v>6.8332423506432871E-2</v>
          </cell>
          <cell r="AJ36">
            <v>0</v>
          </cell>
          <cell r="AK36">
            <v>0.1263251168553339</v>
          </cell>
          <cell r="AL36">
            <v>0.45174772336516983</v>
          </cell>
          <cell r="AM36">
            <v>6.0802453252024796E-2</v>
          </cell>
          <cell r="AN36">
            <v>2.7136914344885098E-2</v>
          </cell>
          <cell r="AO36">
            <v>2.8124551616511987E-3</v>
          </cell>
        </row>
        <row r="37">
          <cell r="G37" t="str">
            <v>SO-U</v>
          </cell>
          <cell r="J37">
            <v>1</v>
          </cell>
          <cell r="K37">
            <v>2.0502910190119718E-2</v>
          </cell>
          <cell r="L37">
            <v>0.24234000332438249</v>
          </cell>
          <cell r="M37">
            <v>6.8332423506432871E-2</v>
          </cell>
          <cell r="N37">
            <v>0</v>
          </cell>
          <cell r="O37">
            <v>0.1263251168553339</v>
          </cell>
          <cell r="P37">
            <v>0.45174772336516983</v>
          </cell>
          <cell r="Q37">
            <v>6.0802453252024796E-2</v>
          </cell>
          <cell r="R37">
            <v>2.7136914344885098E-2</v>
          </cell>
          <cell r="S37">
            <v>2.8124551616511987E-3</v>
          </cell>
          <cell r="AC37" t="str">
            <v>SO-U</v>
          </cell>
          <cell r="AF37">
            <v>1</v>
          </cell>
          <cell r="AG37">
            <v>2.0502910190119718E-2</v>
          </cell>
          <cell r="AH37">
            <v>0.24234000332438249</v>
          </cell>
          <cell r="AI37">
            <v>6.8332423506432871E-2</v>
          </cell>
          <cell r="AJ37">
            <v>0</v>
          </cell>
          <cell r="AK37">
            <v>0.1263251168553339</v>
          </cell>
          <cell r="AL37">
            <v>0.45174772336516983</v>
          </cell>
          <cell r="AM37">
            <v>6.0802453252024796E-2</v>
          </cell>
          <cell r="AN37">
            <v>2.7136914344885098E-2</v>
          </cell>
          <cell r="AO37">
            <v>2.8124551616511987E-3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2.0502910190119721E-2</v>
          </cell>
          <cell r="L40">
            <v>0.24234000332438255</v>
          </cell>
          <cell r="M40">
            <v>6.8332423506432885E-2</v>
          </cell>
          <cell r="N40">
            <v>0</v>
          </cell>
          <cell r="O40">
            <v>0.12632511685533393</v>
          </cell>
          <cell r="P40">
            <v>0.45174772336517</v>
          </cell>
          <cell r="Q40">
            <v>6.080245325202481E-2</v>
          </cell>
          <cell r="R40">
            <v>2.7136914344885108E-2</v>
          </cell>
          <cell r="S40">
            <v>2.8124551616511995E-3</v>
          </cell>
          <cell r="AC40" t="str">
            <v>GPS</v>
          </cell>
          <cell r="AF40">
            <v>1</v>
          </cell>
          <cell r="AG40">
            <v>2.0502910190119721E-2</v>
          </cell>
          <cell r="AH40">
            <v>0.24234000332438255</v>
          </cell>
          <cell r="AI40">
            <v>6.8332423506432885E-2</v>
          </cell>
          <cell r="AJ40">
            <v>0</v>
          </cell>
          <cell r="AK40">
            <v>0.12632511685533393</v>
          </cell>
          <cell r="AL40">
            <v>0.45174772336517</v>
          </cell>
          <cell r="AM40">
            <v>6.080245325202481E-2</v>
          </cell>
          <cell r="AN40">
            <v>2.7136914344885108E-2</v>
          </cell>
          <cell r="AO40">
            <v>2.8124551616511995E-3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1.805820867612545E-2</v>
          </cell>
          <cell r="L43">
            <v>0.21986628206445352</v>
          </cell>
          <cell r="M43">
            <v>6.2610707817035038E-2</v>
          </cell>
          <cell r="N43">
            <v>0</v>
          </cell>
          <cell r="O43">
            <v>0.13069784402334164</v>
          </cell>
          <cell r="P43">
            <v>0.47556949837708801</v>
          </cell>
          <cell r="Q43">
            <v>6.1987070674329521E-2</v>
          </cell>
          <cell r="R43">
            <v>2.8201296073097609E-2</v>
          </cell>
          <cell r="S43">
            <v>3.0090922945295159E-3</v>
          </cell>
          <cell r="AC43" t="str">
            <v>SNP</v>
          </cell>
          <cell r="AF43">
            <v>0.99999999999999989</v>
          </cell>
          <cell r="AG43">
            <v>1.805820867612545E-2</v>
          </cell>
          <cell r="AH43">
            <v>0.21986628206445352</v>
          </cell>
          <cell r="AI43">
            <v>6.2610707817035038E-2</v>
          </cell>
          <cell r="AJ43">
            <v>0</v>
          </cell>
          <cell r="AK43">
            <v>0.13069784402334164</v>
          </cell>
          <cell r="AL43">
            <v>0.47556949837708801</v>
          </cell>
          <cell r="AM43">
            <v>6.1987070674329521E-2</v>
          </cell>
          <cell r="AN43">
            <v>2.8201296073097609E-2</v>
          </cell>
          <cell r="AO43">
            <v>3.0090922945295159E-3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  <cell r="N54">
            <v>0</v>
          </cell>
          <cell r="O54">
            <v>8.6500420942178913E-2</v>
          </cell>
          <cell r="P54">
            <v>0.47547055510469649</v>
          </cell>
          <cell r="Q54">
            <v>4.6579122492126208E-2</v>
          </cell>
          <cell r="R54">
            <v>1.7446543357023721E-2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3.5150574861492298E-2</v>
          </cell>
          <cell r="AH54">
            <v>0.27419474957222972</v>
          </cell>
          <cell r="AI54">
            <v>6.4658033670252593E-2</v>
          </cell>
          <cell r="AJ54">
            <v>0</v>
          </cell>
          <cell r="AK54">
            <v>8.6500420942178913E-2</v>
          </cell>
          <cell r="AL54">
            <v>0.47547055510469649</v>
          </cell>
          <cell r="AM54">
            <v>4.6579122492126208E-2</v>
          </cell>
          <cell r="AN54">
            <v>1.7446543357023721E-2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4.5023596121818818E-2</v>
          </cell>
          <cell r="L55">
            <v>0.72955543973655601</v>
          </cell>
          <cell r="M55">
            <v>0.22542096414162502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4.5023596121818818E-2</v>
          </cell>
          <cell r="AH55">
            <v>0.72955543973655601</v>
          </cell>
          <cell r="AI55">
            <v>0.22542096414162502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0.2000495719857272</v>
          </cell>
          <cell r="P56">
            <v>0.6590578652198269</v>
          </cell>
          <cell r="Q56">
            <v>9.1570741187194687E-2</v>
          </cell>
          <cell r="R56">
            <v>4.3704579335923435E-2</v>
          </cell>
          <cell r="S56">
            <v>5.6172422713277551E-3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0.2000495719857272</v>
          </cell>
          <cell r="AL56">
            <v>0.6590578652198269</v>
          </cell>
          <cell r="AM56">
            <v>9.1570741187194687E-2</v>
          </cell>
          <cell r="AN56">
            <v>4.3704579335923435E-2</v>
          </cell>
          <cell r="AO56">
            <v>5.6172422713277551E-3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0.21372938434527514</v>
          </cell>
          <cell r="P58">
            <v>0.63630765966829783</v>
          </cell>
          <cell r="Q58">
            <v>9.6964562581861563E-2</v>
          </cell>
          <cell r="R58">
            <v>4.7928366913507811E-2</v>
          </cell>
          <cell r="S58">
            <v>5.0700264910575358E-3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0.21372938434527514</v>
          </cell>
          <cell r="AL58">
            <v>0.63630765966829783</v>
          </cell>
          <cell r="AM58">
            <v>9.6964562581861563E-2</v>
          </cell>
          <cell r="AN58">
            <v>4.7928366913507811E-2</v>
          </cell>
          <cell r="AO58">
            <v>5.0700264910575358E-3</v>
          </cell>
        </row>
        <row r="59">
          <cell r="G59" t="str">
            <v>JBG</v>
          </cell>
          <cell r="J59">
            <v>0.99999999999999978</v>
          </cell>
          <cell r="K59">
            <v>4.4768104060707019E-2</v>
          </cell>
          <cell r="L59">
            <v>0.72541548560030056</v>
          </cell>
          <cell r="M59">
            <v>0.22414178451788894</v>
          </cell>
          <cell r="N59">
            <v>0</v>
          </cell>
          <cell r="O59">
            <v>1.135206466690879E-3</v>
          </cell>
          <cell r="P59">
            <v>3.7399067795776749E-3</v>
          </cell>
          <cell r="Q59">
            <v>5.1962969239842611E-4</v>
          </cell>
          <cell r="R59">
            <v>2.4800713440009062E-4</v>
          </cell>
          <cell r="S59">
            <v>3.1875748036269654E-5</v>
          </cell>
          <cell r="AC59" t="str">
            <v>JBG</v>
          </cell>
          <cell r="AF59">
            <v>0.99999999999999978</v>
          </cell>
          <cell r="AG59">
            <v>4.4768104060707019E-2</v>
          </cell>
          <cell r="AH59">
            <v>0.72541548560030056</v>
          </cell>
          <cell r="AI59">
            <v>0.22414178451788894</v>
          </cell>
          <cell r="AJ59">
            <v>0</v>
          </cell>
          <cell r="AK59">
            <v>1.135206466690879E-3</v>
          </cell>
          <cell r="AL59">
            <v>3.7399067795776749E-3</v>
          </cell>
          <cell r="AM59">
            <v>5.1962969239842611E-4</v>
          </cell>
          <cell r="AN59">
            <v>2.4800713440009062E-4</v>
          </cell>
          <cell r="AO59">
            <v>3.1875748036269654E-5</v>
          </cell>
        </row>
        <row r="60">
          <cell r="G60" t="str">
            <v>JBE</v>
          </cell>
          <cell r="J60">
            <v>1</v>
          </cell>
          <cell r="K60">
            <v>4.6023823214227502E-2</v>
          </cell>
          <cell r="L60">
            <v>0.7229069916625448</v>
          </cell>
          <cell r="M60">
            <v>0.22539455930212438</v>
          </cell>
          <cell r="N60">
            <v>0</v>
          </cell>
          <cell r="O60">
            <v>1.2128342831342184E-3</v>
          </cell>
          <cell r="P60">
            <v>3.6108078757195604E-3</v>
          </cell>
          <cell r="Q60">
            <v>5.5023761055902247E-4</v>
          </cell>
          <cell r="R60">
            <v>2.7197554845070649E-4</v>
          </cell>
          <cell r="S60">
            <v>2.8770503239833052E-5</v>
          </cell>
          <cell r="AC60" t="str">
            <v>JBE</v>
          </cell>
          <cell r="AF60">
            <v>1</v>
          </cell>
          <cell r="AG60">
            <v>4.6023823214227502E-2</v>
          </cell>
          <cell r="AH60">
            <v>0.7229069916625448</v>
          </cell>
          <cell r="AI60">
            <v>0.22539455930212438</v>
          </cell>
          <cell r="AJ60">
            <v>0</v>
          </cell>
          <cell r="AK60">
            <v>1.2128342831342184E-3</v>
          </cell>
          <cell r="AL60">
            <v>3.6108078757195604E-3</v>
          </cell>
          <cell r="AM60">
            <v>5.5023761055902247E-4</v>
          </cell>
          <cell r="AN60">
            <v>2.7197554845070649E-4</v>
          </cell>
          <cell r="AO60">
            <v>2.8770503239833052E-5</v>
          </cell>
        </row>
        <row r="61">
          <cell r="G61" t="str">
            <v>WRG</v>
          </cell>
          <cell r="J61">
            <v>0.99999999999999978</v>
          </cell>
          <cell r="K61">
            <v>9.9189288092530001E-3</v>
          </cell>
          <cell r="L61">
            <v>0.1607247997154839</v>
          </cell>
          <cell r="M61">
            <v>4.9661392870179892E-2</v>
          </cell>
          <cell r="N61">
            <v>0</v>
          </cell>
          <cell r="O61">
            <v>0.15597762674441049</v>
          </cell>
          <cell r="P61">
            <v>0.51386404221629844</v>
          </cell>
          <cell r="Q61">
            <v>7.1397237933727278E-2</v>
          </cell>
          <cell r="R61">
            <v>3.4076236679809059E-2</v>
          </cell>
          <cell r="S61">
            <v>4.3797350308382374E-3</v>
          </cell>
          <cell r="AC61" t="str">
            <v>WRG</v>
          </cell>
          <cell r="AF61">
            <v>0.99999999999999978</v>
          </cell>
          <cell r="AG61">
            <v>9.9189288092530001E-3</v>
          </cell>
          <cell r="AH61">
            <v>0.1607247997154839</v>
          </cell>
          <cell r="AI61">
            <v>4.9661392870179892E-2</v>
          </cell>
          <cell r="AJ61">
            <v>0</v>
          </cell>
          <cell r="AK61">
            <v>0.15597762674441049</v>
          </cell>
          <cell r="AL61">
            <v>0.51386404221629844</v>
          </cell>
          <cell r="AM61">
            <v>7.1397237933727278E-2</v>
          </cell>
          <cell r="AN61">
            <v>3.4076236679809059E-2</v>
          </cell>
          <cell r="AO61">
            <v>4.3797350308382374E-3</v>
          </cell>
        </row>
        <row r="62">
          <cell r="G62" t="str">
            <v>WRE</v>
          </cell>
          <cell r="J62">
            <v>0.99999999999999978</v>
          </cell>
          <cell r="K62">
            <v>1.0197148965087503E-2</v>
          </cell>
          <cell r="L62">
            <v>0.16016901176535533</v>
          </cell>
          <cell r="M62">
            <v>4.9938960664473973E-2</v>
          </cell>
          <cell r="N62">
            <v>0</v>
          </cell>
          <cell r="O62">
            <v>0.16664370638142853</v>
          </cell>
          <cell r="P62">
            <v>0.49612582346055834</v>
          </cell>
          <cell r="Q62">
            <v>7.5602772851259575E-2</v>
          </cell>
          <cell r="R62">
            <v>3.736950222236738E-2</v>
          </cell>
          <cell r="S62">
            <v>3.9530736894696616E-3</v>
          </cell>
          <cell r="AC62" t="str">
            <v>WRE</v>
          </cell>
          <cell r="AF62">
            <v>0.99999999999999978</v>
          </cell>
          <cell r="AG62">
            <v>1.0197148965087503E-2</v>
          </cell>
          <cell r="AH62">
            <v>0.16016901176535533</v>
          </cell>
          <cell r="AI62">
            <v>4.9938960664473973E-2</v>
          </cell>
          <cell r="AJ62">
            <v>0</v>
          </cell>
          <cell r="AK62">
            <v>0.16664370638142853</v>
          </cell>
          <cell r="AL62">
            <v>0.49612582346055834</v>
          </cell>
          <cell r="AM62">
            <v>7.5602772851259575E-2</v>
          </cell>
          <cell r="AN62">
            <v>3.736950222236738E-2</v>
          </cell>
          <cell r="AO62">
            <v>3.9530736894696616E-3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3.4960306492048621E-2</v>
          </cell>
          <cell r="L65">
            <v>0.56649143944703995</v>
          </cell>
          <cell r="M65">
            <v>0.17503679570155914</v>
          </cell>
          <cell r="N65">
            <v>0</v>
          </cell>
          <cell r="O65">
            <v>4.4713371578694067E-2</v>
          </cell>
          <cell r="P65">
            <v>0.14730698459848485</v>
          </cell>
          <cell r="Q65">
            <v>2.0467109905796678E-2</v>
          </cell>
          <cell r="R65">
            <v>9.768474264354253E-3</v>
          </cell>
          <cell r="S65">
            <v>1.2555180120222655E-3</v>
          </cell>
          <cell r="AC65" t="str">
            <v>SNPPH-P</v>
          </cell>
          <cell r="AF65">
            <v>1.0000000000000002</v>
          </cell>
          <cell r="AG65">
            <v>3.4960306492048621E-2</v>
          </cell>
          <cell r="AH65">
            <v>0.56649143944703995</v>
          </cell>
          <cell r="AI65">
            <v>0.17503679570155914</v>
          </cell>
          <cell r="AJ65">
            <v>0</v>
          </cell>
          <cell r="AK65">
            <v>4.4713371578694067E-2</v>
          </cell>
          <cell r="AL65">
            <v>0.14730698459848485</v>
          </cell>
          <cell r="AM65">
            <v>2.0467109905796678E-2</v>
          </cell>
          <cell r="AN65">
            <v>9.768474264354253E-3</v>
          </cell>
          <cell r="AO65">
            <v>1.2555180120222655E-3</v>
          </cell>
        </row>
        <row r="66">
          <cell r="G66" t="str">
            <v>SNPPH-U</v>
          </cell>
          <cell r="J66">
            <v>1.0000000000000002</v>
          </cell>
          <cell r="K66">
            <v>3.4960306492048621E-2</v>
          </cell>
          <cell r="L66">
            <v>0.56649143944703995</v>
          </cell>
          <cell r="M66">
            <v>0.17503679570155914</v>
          </cell>
          <cell r="N66">
            <v>0</v>
          </cell>
          <cell r="O66">
            <v>4.4713371578694067E-2</v>
          </cell>
          <cell r="P66">
            <v>0.14730698459848485</v>
          </cell>
          <cell r="Q66">
            <v>2.0467109905796678E-2</v>
          </cell>
          <cell r="R66">
            <v>9.768474264354253E-3</v>
          </cell>
          <cell r="S66">
            <v>1.2555180120222655E-3</v>
          </cell>
          <cell r="AC66" t="str">
            <v>SNPPH-U</v>
          </cell>
          <cell r="AF66">
            <v>1.0000000000000002</v>
          </cell>
          <cell r="AG66">
            <v>3.4960306492048621E-2</v>
          </cell>
          <cell r="AH66">
            <v>0.56649143944703995</v>
          </cell>
          <cell r="AI66">
            <v>0.17503679570155914</v>
          </cell>
          <cell r="AJ66">
            <v>0</v>
          </cell>
          <cell r="AK66">
            <v>4.4713371578694067E-2</v>
          </cell>
          <cell r="AL66">
            <v>0.14730698459848485</v>
          </cell>
          <cell r="AM66">
            <v>2.0467109905796678E-2</v>
          </cell>
          <cell r="AN66">
            <v>9.768474264354253E-3</v>
          </cell>
          <cell r="AO66">
            <v>1.2555180120222655E-3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  <cell r="N67">
            <v>0</v>
          </cell>
          <cell r="O67">
            <v>6.6100932527071207E-2</v>
          </cell>
          <cell r="P67">
            <v>0.48962211317866972</v>
          </cell>
          <cell r="Q67">
            <v>3.8567056448671123E-2</v>
          </cell>
          <cell r="R67">
            <v>8.460293724770411E-3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2.4696982500486811E-2</v>
          </cell>
          <cell r="AH67">
            <v>0.30325158915902506</v>
          </cell>
          <cell r="AI67">
            <v>6.9301032461305659E-2</v>
          </cell>
          <cell r="AJ67">
            <v>0</v>
          </cell>
          <cell r="AK67">
            <v>6.6100932527071207E-2</v>
          </cell>
          <cell r="AL67">
            <v>0.48962211317866972</v>
          </cell>
          <cell r="AM67">
            <v>3.8567056448671123E-2</v>
          </cell>
          <cell r="AN67">
            <v>8.460293724770411E-3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  <cell r="N68">
            <v>0</v>
          </cell>
          <cell r="O68">
            <v>0.14265858631626643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5.3300860897145447E-2</v>
          </cell>
          <cell r="AH68">
            <v>0.65447553239691891</v>
          </cell>
          <cell r="AI68">
            <v>0.14956502038966923</v>
          </cell>
          <cell r="AJ68">
            <v>0</v>
          </cell>
          <cell r="AK68">
            <v>0.14265858631626643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0.91236858809157972</v>
          </cell>
          <cell r="Q69">
            <v>7.1866384078290158E-2</v>
          </cell>
          <cell r="R69">
            <v>1.5765027830130091E-2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0.91236858809157972</v>
          </cell>
          <cell r="AM69">
            <v>7.1866384078290158E-2</v>
          </cell>
          <cell r="AN69">
            <v>1.5765027830130091E-2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1.6592372792185495E-2</v>
          </cell>
          <cell r="L73">
            <v>-3.1853361924159669E-2</v>
          </cell>
          <cell r="M73">
            <v>-3.1722400332019451E-2</v>
          </cell>
          <cell r="N73">
            <v>0</v>
          </cell>
          <cell r="O73">
            <v>0.21438808003818682</v>
          </cell>
          <cell r="P73">
            <v>0.67745710968722062</v>
          </cell>
          <cell r="Q73">
            <v>0.13030107559879137</v>
          </cell>
          <cell r="R73">
            <v>6.7113968850860906E-2</v>
          </cell>
          <cell r="S73">
            <v>1.726082703064835E-3</v>
          </cell>
          <cell r="T73">
            <v>3.4205832221710776E-3</v>
          </cell>
          <cell r="U73">
            <v>-4.7685004346660495E-2</v>
          </cell>
          <cell r="AC73" t="str">
            <v>EXCTAX</v>
          </cell>
          <cell r="AF73">
            <v>0</v>
          </cell>
          <cell r="AG73">
            <v>1.6592372792185495E-2</v>
          </cell>
          <cell r="AH73">
            <v>-3.1853361924159669E-2</v>
          </cell>
          <cell r="AI73">
            <v>-3.1722400332019451E-2</v>
          </cell>
          <cell r="AJ73">
            <v>0</v>
          </cell>
          <cell r="AK73">
            <v>0.21438808003818682</v>
          </cell>
          <cell r="AL73">
            <v>0.67745710968722062</v>
          </cell>
          <cell r="AM73">
            <v>0.13030107559879137</v>
          </cell>
          <cell r="AN73">
            <v>6.7113968850860906E-2</v>
          </cell>
          <cell r="AO73">
            <v>1.726082703064835E-3</v>
          </cell>
          <cell r="AP73">
            <v>3.4205832221710776E-3</v>
          </cell>
          <cell r="AQ73">
            <v>-4.7685004346660495E-2</v>
          </cell>
        </row>
        <row r="74">
          <cell r="G74" t="str">
            <v>INT</v>
          </cell>
          <cell r="J74">
            <v>0.99999999999999989</v>
          </cell>
          <cell r="K74">
            <v>1.805820867612545E-2</v>
          </cell>
          <cell r="L74">
            <v>0.21986628206445352</v>
          </cell>
          <cell r="M74">
            <v>6.2610707817035038E-2</v>
          </cell>
          <cell r="N74">
            <v>0</v>
          </cell>
          <cell r="O74">
            <v>0.13069784402334164</v>
          </cell>
          <cell r="P74">
            <v>0.47556949837708801</v>
          </cell>
          <cell r="Q74">
            <v>6.1987070674329521E-2</v>
          </cell>
          <cell r="R74">
            <v>2.8201296073097609E-2</v>
          </cell>
          <cell r="S74">
            <v>3.0090922945295159E-3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1.805820867612545E-2</v>
          </cell>
          <cell r="AH74">
            <v>0.21986628206445352</v>
          </cell>
          <cell r="AI74">
            <v>6.2610707817035038E-2</v>
          </cell>
          <cell r="AJ74">
            <v>0</v>
          </cell>
          <cell r="AK74">
            <v>0.13069784402334164</v>
          </cell>
          <cell r="AL74">
            <v>0.47556949837708801</v>
          </cell>
          <cell r="AM74">
            <v>6.1987070674329521E-2</v>
          </cell>
          <cell r="AN74">
            <v>2.8201296073097609E-2</v>
          </cell>
          <cell r="AO74">
            <v>3.0090922945295159E-3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  <cell r="N75">
            <v>0</v>
          </cell>
          <cell r="O75">
            <v>8.6500420942178913E-2</v>
          </cell>
          <cell r="P75">
            <v>0.47547055510469649</v>
          </cell>
          <cell r="Q75">
            <v>4.6579122492126208E-2</v>
          </cell>
          <cell r="R75">
            <v>1.7446543357023721E-2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3.5150574861492298E-2</v>
          </cell>
          <cell r="AH75">
            <v>0.27419474957222972</v>
          </cell>
          <cell r="AI75">
            <v>6.4658033670252593E-2</v>
          </cell>
          <cell r="AJ75">
            <v>0</v>
          </cell>
          <cell r="AK75">
            <v>8.6500420942178913E-2</v>
          </cell>
          <cell r="AL75">
            <v>0.47547055510469649</v>
          </cell>
          <cell r="AM75">
            <v>4.6579122492126208E-2</v>
          </cell>
          <cell r="AN75">
            <v>1.7446543357023721E-2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  <cell r="N78">
            <v>0</v>
          </cell>
          <cell r="O78">
            <v>5.3102511480433955E-2</v>
          </cell>
          <cell r="P78">
            <v>0.24269880176402786</v>
          </cell>
          <cell r="Q78">
            <v>4.5184107462136969E-2</v>
          </cell>
          <cell r="R78">
            <v>1.4884086429789846E-4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3.7744383516856522E-2</v>
          </cell>
          <cell r="AH78">
            <v>0.48172516709767738</v>
          </cell>
          <cell r="AI78">
            <v>0.13939618781456953</v>
          </cell>
          <cell r="AJ78">
            <v>0</v>
          </cell>
          <cell r="AK78">
            <v>5.3102511480433955E-2</v>
          </cell>
          <cell r="AL78">
            <v>0.24269880176402786</v>
          </cell>
          <cell r="AM78">
            <v>4.5184107462136969E-2</v>
          </cell>
          <cell r="AN78">
            <v>1.4884086429789846E-4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7.9365169751844985E-3</v>
          </cell>
          <cell r="L89">
            <v>0.12860485793572621</v>
          </cell>
          <cell r="M89">
            <v>3.9737418174050916E-2</v>
          </cell>
          <cell r="N89">
            <v>0</v>
          </cell>
          <cell r="O89">
            <v>0.16478754571863269</v>
          </cell>
          <cell r="P89">
            <v>0.54288398237655033</v>
          </cell>
          <cell r="Q89">
            <v>7.5421517835897525E-2</v>
          </cell>
          <cell r="R89">
            <v>3.6000938901954528E-2</v>
          </cell>
          <cell r="S89">
            <v>4.6272220820034408E-3</v>
          </cell>
          <cell r="AC89" t="str">
            <v>SNPPS</v>
          </cell>
          <cell r="AF89">
            <v>1</v>
          </cell>
          <cell r="AG89">
            <v>7.9365169751844985E-3</v>
          </cell>
          <cell r="AH89">
            <v>0.12860485793572621</v>
          </cell>
          <cell r="AI89">
            <v>3.9737418174050916E-2</v>
          </cell>
          <cell r="AJ89">
            <v>0</v>
          </cell>
          <cell r="AK89">
            <v>0.16478754571863269</v>
          </cell>
          <cell r="AL89">
            <v>0.54288398237655033</v>
          </cell>
          <cell r="AM89">
            <v>7.5421517835897525E-2</v>
          </cell>
          <cell r="AN89">
            <v>3.6000938901954528E-2</v>
          </cell>
          <cell r="AO89">
            <v>4.6272220820034408E-3</v>
          </cell>
        </row>
        <row r="90">
          <cell r="G90" t="str">
            <v>SNPT</v>
          </cell>
          <cell r="J90">
            <v>0.99999999999999978</v>
          </cell>
          <cell r="K90">
            <v>9.9188617195273207E-3</v>
          </cell>
          <cell r="L90">
            <v>0.16072469474796994</v>
          </cell>
          <cell r="M90">
            <v>4.9661564927419549E-2</v>
          </cell>
          <cell r="N90">
            <v>0</v>
          </cell>
          <cell r="O90">
            <v>0.15597850750731432</v>
          </cell>
          <cell r="P90">
            <v>0.51386548311484281</v>
          </cell>
          <cell r="Q90">
            <v>7.1394655853829259E-2</v>
          </cell>
          <cell r="R90">
            <v>3.4076432757141978E-2</v>
          </cell>
          <cell r="S90">
            <v>4.3797993719550702E-3</v>
          </cell>
          <cell r="AC90" t="str">
            <v>SNPT</v>
          </cell>
          <cell r="AF90">
            <v>0.99999999999999978</v>
          </cell>
          <cell r="AG90">
            <v>9.9188617195273207E-3</v>
          </cell>
          <cell r="AH90">
            <v>0.16072469474796994</v>
          </cell>
          <cell r="AI90">
            <v>4.9661564927419549E-2</v>
          </cell>
          <cell r="AJ90">
            <v>0</v>
          </cell>
          <cell r="AK90">
            <v>0.15597850750731432</v>
          </cell>
          <cell r="AL90">
            <v>0.51386548311484281</v>
          </cell>
          <cell r="AM90">
            <v>7.1394655853829259E-2</v>
          </cell>
          <cell r="AN90">
            <v>3.4076432757141978E-2</v>
          </cell>
          <cell r="AO90">
            <v>4.3797993719550702E-3</v>
          </cell>
        </row>
        <row r="91">
          <cell r="G91" t="str">
            <v>SNPP</v>
          </cell>
          <cell r="J91">
            <v>1</v>
          </cell>
          <cell r="K91">
            <v>1.2735263649819438E-2</v>
          </cell>
          <cell r="L91">
            <v>0.20636174904755664</v>
          </cell>
          <cell r="M91">
            <v>6.3762791038786112E-2</v>
          </cell>
          <cell r="N91">
            <v>0</v>
          </cell>
          <cell r="O91">
            <v>0.14346492723984303</v>
          </cell>
          <cell r="P91">
            <v>0.47263907561090873</v>
          </cell>
          <cell r="Q91">
            <v>6.5665136996744741E-2</v>
          </cell>
          <cell r="R91">
            <v>3.1342608454001587E-2</v>
          </cell>
          <cell r="S91">
            <v>4.028447962339793E-3</v>
          </cell>
          <cell r="AC91" t="str">
            <v>SNPP</v>
          </cell>
          <cell r="AF91">
            <v>1</v>
          </cell>
          <cell r="AG91">
            <v>1.2735263649819438E-2</v>
          </cell>
          <cell r="AH91">
            <v>0.20636174904755664</v>
          </cell>
          <cell r="AI91">
            <v>6.3762791038786112E-2</v>
          </cell>
          <cell r="AJ91">
            <v>0</v>
          </cell>
          <cell r="AK91">
            <v>0.14346492723984303</v>
          </cell>
          <cell r="AL91">
            <v>0.47263907561090873</v>
          </cell>
          <cell r="AM91">
            <v>6.5665136996744741E-2</v>
          </cell>
          <cell r="AN91">
            <v>3.1342608454001587E-2</v>
          </cell>
          <cell r="AO91">
            <v>4.028447962339793E-3</v>
          </cell>
        </row>
        <row r="92">
          <cell r="G92" t="str">
            <v>SNPPH</v>
          </cell>
          <cell r="J92">
            <v>1.0000000000000002</v>
          </cell>
          <cell r="K92">
            <v>3.4960306492048621E-2</v>
          </cell>
          <cell r="L92">
            <v>0.56649143944703995</v>
          </cell>
          <cell r="M92">
            <v>0.17503679570155914</v>
          </cell>
          <cell r="N92">
            <v>0</v>
          </cell>
          <cell r="O92">
            <v>4.4713371578694067E-2</v>
          </cell>
          <cell r="P92">
            <v>0.14730698459848485</v>
          </cell>
          <cell r="Q92">
            <v>2.0467109905796678E-2</v>
          </cell>
          <cell r="R92">
            <v>9.768474264354253E-3</v>
          </cell>
          <cell r="S92">
            <v>1.2555180120222655E-3</v>
          </cell>
          <cell r="AC92" t="str">
            <v>SNPPH</v>
          </cell>
          <cell r="AF92">
            <v>1.0000000000000002</v>
          </cell>
          <cell r="AG92">
            <v>3.4960306492048621E-2</v>
          </cell>
          <cell r="AH92">
            <v>0.56649143944703995</v>
          </cell>
          <cell r="AI92">
            <v>0.17503679570155914</v>
          </cell>
          <cell r="AJ92">
            <v>0</v>
          </cell>
          <cell r="AK92">
            <v>4.4713371578694067E-2</v>
          </cell>
          <cell r="AL92">
            <v>0.14730698459848485</v>
          </cell>
          <cell r="AM92">
            <v>2.0467109905796678E-2</v>
          </cell>
          <cell r="AN92">
            <v>9.768474264354253E-3</v>
          </cell>
          <cell r="AO92">
            <v>1.2555180120222655E-3</v>
          </cell>
        </row>
        <row r="93">
          <cell r="G93" t="str">
            <v>SNPPN</v>
          </cell>
          <cell r="J93">
            <v>1</v>
          </cell>
          <cell r="K93">
            <v>4.5023596121818811E-2</v>
          </cell>
          <cell r="L93">
            <v>0.7295554397365559</v>
          </cell>
          <cell r="M93">
            <v>0.22542096414162499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4.5023596121818811E-2</v>
          </cell>
          <cell r="AH93">
            <v>0.7295554397365559</v>
          </cell>
          <cell r="AI93">
            <v>0.22542096414162499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1.5831488209729554E-2</v>
          </cell>
          <cell r="L94">
            <v>0.25653100481961005</v>
          </cell>
          <cell r="M94">
            <v>7.9263978207451333E-2</v>
          </cell>
          <cell r="N94">
            <v>0</v>
          </cell>
          <cell r="O94">
            <v>0.12970684713881955</v>
          </cell>
          <cell r="P94">
            <v>0.4273156740963247</v>
          </cell>
          <cell r="Q94">
            <v>5.9372043941646885E-2</v>
          </cell>
          <cell r="R94">
            <v>2.8336892376758776E-2</v>
          </cell>
          <cell r="S94">
            <v>3.642071209659206E-3</v>
          </cell>
          <cell r="AC94" t="str">
            <v>SNPPO</v>
          </cell>
          <cell r="AF94">
            <v>0.99999999999999989</v>
          </cell>
          <cell r="AG94">
            <v>1.5831488209729554E-2</v>
          </cell>
          <cell r="AH94">
            <v>0.25653100481961005</v>
          </cell>
          <cell r="AI94">
            <v>7.9263978207451333E-2</v>
          </cell>
          <cell r="AJ94">
            <v>0</v>
          </cell>
          <cell r="AK94">
            <v>0.12970684713881955</v>
          </cell>
          <cell r="AL94">
            <v>0.4273156740963247</v>
          </cell>
          <cell r="AM94">
            <v>5.9372043941646885E-2</v>
          </cell>
          <cell r="AN94">
            <v>2.8336892376758776E-2</v>
          </cell>
          <cell r="AO94">
            <v>3.642071209659206E-3</v>
          </cell>
        </row>
        <row r="95">
          <cell r="G95" t="str">
            <v>SNPG</v>
          </cell>
          <cell r="J95">
            <v>0.99999999999999944</v>
          </cell>
          <cell r="K95">
            <v>2.1597088403298853E-2</v>
          </cell>
          <cell r="L95">
            <v>0.27422169160446552</v>
          </cell>
          <cell r="M95">
            <v>7.1113322897139036E-2</v>
          </cell>
          <cell r="N95">
            <v>0</v>
          </cell>
          <cell r="O95">
            <v>0.12102007006708379</v>
          </cell>
          <cell r="P95">
            <v>0.41696396608452918</v>
          </cell>
          <cell r="Q95">
            <v>6.7007824235210706E-2</v>
          </cell>
          <cell r="R95">
            <v>2.6484503562962697E-2</v>
          </cell>
          <cell r="S95">
            <v>1.5915331453105646E-3</v>
          </cell>
          <cell r="AC95" t="str">
            <v>SNPG</v>
          </cell>
          <cell r="AF95">
            <v>0.99999999999999944</v>
          </cell>
          <cell r="AG95">
            <v>2.1597088403298853E-2</v>
          </cell>
          <cell r="AH95">
            <v>0.27422169160446552</v>
          </cell>
          <cell r="AI95">
            <v>7.1113322897139036E-2</v>
          </cell>
          <cell r="AJ95">
            <v>0</v>
          </cell>
          <cell r="AK95">
            <v>0.12102007006708379</v>
          </cell>
          <cell r="AL95">
            <v>0.41696396608452918</v>
          </cell>
          <cell r="AM95">
            <v>6.7007824235210706E-2</v>
          </cell>
          <cell r="AN95">
            <v>2.6484503562962697E-2</v>
          </cell>
          <cell r="AO95">
            <v>1.5915331453105646E-3</v>
          </cell>
        </row>
        <row r="96">
          <cell r="G96" t="str">
            <v>SNPI</v>
          </cell>
          <cell r="J96">
            <v>0.99999999999999978</v>
          </cell>
          <cell r="K96">
            <v>3.0558265410825996E-2</v>
          </cell>
          <cell r="L96">
            <v>0.4611721641696187</v>
          </cell>
          <cell r="M96">
            <v>0.13967200717888095</v>
          </cell>
          <cell r="N96">
            <v>0</v>
          </cell>
          <cell r="O96">
            <v>6.9295794874982372E-2</v>
          </cell>
          <cell r="P96">
            <v>0.25029518889536861</v>
          </cell>
          <cell r="Q96">
            <v>3.3406056284531381E-2</v>
          </cell>
          <cell r="R96">
            <v>1.4043757409578625E-2</v>
          </cell>
          <cell r="S96">
            <v>1.5567657762131661E-3</v>
          </cell>
          <cell r="AC96" t="str">
            <v>SNPI</v>
          </cell>
          <cell r="AF96">
            <v>0.99999999999999978</v>
          </cell>
          <cell r="AG96">
            <v>3.0558265410825996E-2</v>
          </cell>
          <cell r="AH96">
            <v>0.4611721641696187</v>
          </cell>
          <cell r="AI96">
            <v>0.13967200717888095</v>
          </cell>
          <cell r="AJ96">
            <v>0</v>
          </cell>
          <cell r="AK96">
            <v>6.9295794874982372E-2</v>
          </cell>
          <cell r="AL96">
            <v>0.25029518889536861</v>
          </cell>
          <cell r="AM96">
            <v>3.3406056284531381E-2</v>
          </cell>
          <cell r="AN96">
            <v>1.4043757409578625E-2</v>
          </cell>
          <cell r="AO96">
            <v>1.5567657762131661E-3</v>
          </cell>
        </row>
        <row r="97">
          <cell r="G97" t="str">
            <v>TROJP</v>
          </cell>
          <cell r="J97">
            <v>0.99999999999999989</v>
          </cell>
          <cell r="K97">
            <v>4.5215438102877037E-2</v>
          </cell>
          <cell r="L97">
            <v>0.729172205599255</v>
          </cell>
          <cell r="M97">
            <v>0.22561235629786769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4.5215438102877037E-2</v>
          </cell>
          <cell r="AH97">
            <v>0.729172205599255</v>
          </cell>
          <cell r="AI97">
            <v>0.22561235629786769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4.5249321273869464E-2</v>
          </cell>
          <cell r="L98">
            <v>0.72910451870542359</v>
          </cell>
          <cell r="M98">
            <v>0.22564616002070673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4.5249321273869464E-2</v>
          </cell>
          <cell r="AH98">
            <v>0.72910451870542359</v>
          </cell>
          <cell r="AI98">
            <v>0.22564616002070673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1.6998164923657119E-2</v>
          </cell>
          <cell r="L99">
            <v>-1.0528135425342167E-2</v>
          </cell>
          <cell r="M99">
            <v>0</v>
          </cell>
          <cell r="N99">
            <v>0</v>
          </cell>
          <cell r="O99">
            <v>0.20258139430067426</v>
          </cell>
          <cell r="P99">
            <v>0.64446952104391908</v>
          </cell>
          <cell r="Q99">
            <v>0.12280793025240812</v>
          </cell>
          <cell r="R99">
            <v>6.3052644121859291E-2</v>
          </cell>
          <cell r="S99">
            <v>1.7067184252567832E-3</v>
          </cell>
          <cell r="T99">
            <v>3.1751400501321731E-3</v>
          </cell>
          <cell r="U99">
            <v>-4.4263377692564741E-2</v>
          </cell>
          <cell r="AC99" t="str">
            <v>IBT</v>
          </cell>
          <cell r="AF99">
            <v>0</v>
          </cell>
          <cell r="AG99">
            <v>1.6998164923657119E-2</v>
          </cell>
          <cell r="AH99">
            <v>-1.0528135425342167E-2</v>
          </cell>
          <cell r="AI99">
            <v>0</v>
          </cell>
          <cell r="AJ99">
            <v>0</v>
          </cell>
          <cell r="AK99">
            <v>0.20258139430067426</v>
          </cell>
          <cell r="AL99">
            <v>0.64446952104391908</v>
          </cell>
          <cell r="AM99">
            <v>0.12280793025240812</v>
          </cell>
          <cell r="AN99">
            <v>6.3052644121859291E-2</v>
          </cell>
          <cell r="AO99">
            <v>1.7067184252567832E-3</v>
          </cell>
          <cell r="AP99">
            <v>3.1751400501321731E-3</v>
          </cell>
          <cell r="AQ99">
            <v>-4.4263377692564741E-2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  <cell r="N101">
            <v>0</v>
          </cell>
          <cell r="O101">
            <v>0.11470774511023356</v>
          </cell>
          <cell r="P101">
            <v>0.42962370046737147</v>
          </cell>
          <cell r="Q101">
            <v>5.625034631534763E-2</v>
          </cell>
          <cell r="R101">
            <v>2.4315402350774094E-2</v>
          </cell>
          <cell r="S101">
            <v>2.8039263704470892E-3</v>
          </cell>
          <cell r="T101">
            <v>0</v>
          </cell>
          <cell r="U101">
            <v>1.4341557374667644E-2</v>
          </cell>
          <cell r="AC101" t="str">
            <v>DITBAL</v>
          </cell>
          <cell r="AF101">
            <v>1</v>
          </cell>
          <cell r="AG101">
            <v>2.243815344552089E-2</v>
          </cell>
          <cell r="AH101">
            <v>0.27374701471248875</v>
          </cell>
          <cell r="AI101">
            <v>6.1772153853148895E-2</v>
          </cell>
          <cell r="AJ101">
            <v>0</v>
          </cell>
          <cell r="AK101">
            <v>0.11470774511023356</v>
          </cell>
          <cell r="AL101">
            <v>0.42962370046737147</v>
          </cell>
          <cell r="AM101">
            <v>5.625034631534763E-2</v>
          </cell>
          <cell r="AN101">
            <v>2.4315402350774094E-2</v>
          </cell>
          <cell r="AO101">
            <v>2.8039263704470892E-3</v>
          </cell>
          <cell r="AP101">
            <v>0</v>
          </cell>
          <cell r="AQ101">
            <v>1.4341557374667644E-2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  <cell r="N102">
            <v>0</v>
          </cell>
          <cell r="O102">
            <v>0.11788684008708308</v>
          </cell>
          <cell r="P102">
            <v>0.43020961913586675</v>
          </cell>
          <cell r="Q102">
            <v>5.4265405993633907E-2</v>
          </cell>
          <cell r="R102">
            <v>2.737561554310507E-2</v>
          </cell>
          <cell r="S102">
            <v>2.7763249369358329E-3</v>
          </cell>
          <cell r="T102">
            <v>0</v>
          </cell>
          <cell r="U102">
            <v>2.4378928841869488E-2</v>
          </cell>
          <cell r="AC102" t="str">
            <v>TAXDEPR</v>
          </cell>
          <cell r="AF102">
            <v>1</v>
          </cell>
          <cell r="AG102">
            <v>2.1199855855487736E-2</v>
          </cell>
          <cell r="AH102">
            <v>0.26393302294368043</v>
          </cell>
          <cell r="AI102">
            <v>5.7974386662337701E-2</v>
          </cell>
          <cell r="AJ102">
            <v>0</v>
          </cell>
          <cell r="AK102">
            <v>0.11788684008708308</v>
          </cell>
          <cell r="AL102">
            <v>0.43020961913586675</v>
          </cell>
          <cell r="AM102">
            <v>5.4265405993633907E-2</v>
          </cell>
          <cell r="AN102">
            <v>2.737561554310507E-2</v>
          </cell>
          <cell r="AO102">
            <v>2.7763249369358329E-3</v>
          </cell>
          <cell r="AP102">
            <v>0</v>
          </cell>
          <cell r="AQ102">
            <v>2.4378928841869488E-2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2.2051174817041785E-2</v>
          </cell>
          <cell r="L106">
            <v>0.25336260387613313</v>
          </cell>
          <cell r="M106">
            <v>7.3336666177656815E-2</v>
          </cell>
          <cell r="N106">
            <v>0</v>
          </cell>
          <cell r="O106">
            <v>0.12620803192788418</v>
          </cell>
          <cell r="P106">
            <v>0.43646063734968271</v>
          </cell>
          <cell r="Q106">
            <v>5.8989689023689736E-2</v>
          </cell>
          <cell r="R106">
            <v>2.690435485520213E-2</v>
          </cell>
          <cell r="S106">
            <v>2.686841972709434E-3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2.2051174817041785E-2</v>
          </cell>
          <cell r="AH106">
            <v>0.25336260387613313</v>
          </cell>
          <cell r="AI106">
            <v>7.3336666177656815E-2</v>
          </cell>
          <cell r="AJ106">
            <v>0</v>
          </cell>
          <cell r="AK106">
            <v>0.12620803192788418</v>
          </cell>
          <cell r="AL106">
            <v>0.43646063734968271</v>
          </cell>
          <cell r="AM106">
            <v>5.8989689023689736E-2</v>
          </cell>
          <cell r="AN106">
            <v>2.690435485520213E-2</v>
          </cell>
          <cell r="AO106">
            <v>2.686841972709434E-3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2.5286297817746752E-2</v>
          </cell>
          <cell r="L107">
            <v>0.33403385187932289</v>
          </cell>
          <cell r="M107">
            <v>9.9391201707936916E-2</v>
          </cell>
          <cell r="N107">
            <v>0</v>
          </cell>
          <cell r="O107">
            <v>0.10760755364318494</v>
          </cell>
          <cell r="P107">
            <v>0.35558573227467594</v>
          </cell>
          <cell r="Q107">
            <v>4.5326690619036297E-2</v>
          </cell>
          <cell r="R107">
            <v>1.9890641282445897E-2</v>
          </cell>
          <cell r="S107">
            <v>2.2014636613035283E-3</v>
          </cell>
          <cell r="T107">
            <v>1.0676567114347082E-2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2.5286297817746752E-2</v>
          </cell>
          <cell r="AH107">
            <v>0.33403385187932289</v>
          </cell>
          <cell r="AI107">
            <v>9.9391201707936916E-2</v>
          </cell>
          <cell r="AJ107">
            <v>0</v>
          </cell>
          <cell r="AK107">
            <v>0.10760755364318494</v>
          </cell>
          <cell r="AL107">
            <v>0.35558573227467594</v>
          </cell>
          <cell r="AM107">
            <v>4.5326690619036297E-2</v>
          </cell>
          <cell r="AN107">
            <v>1.9890641282445897E-2</v>
          </cell>
          <cell r="AO107">
            <v>2.2014636613035283E-3</v>
          </cell>
          <cell r="AP107">
            <v>1.0676567114347082E-2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1.602990136729229E-2</v>
          </cell>
          <cell r="L108">
            <v>0.26077451479627689</v>
          </cell>
          <cell r="M108">
            <v>8.078928747967834E-2</v>
          </cell>
          <cell r="N108">
            <v>0</v>
          </cell>
          <cell r="O108">
            <v>0.13017491864965056</v>
          </cell>
          <cell r="P108">
            <v>0.42732809555176837</v>
          </cell>
          <cell r="Q108">
            <v>5.646030012939373E-2</v>
          </cell>
          <cell r="R108">
            <v>2.8442982025939843E-2</v>
          </cell>
          <cell r="AC108" t="str">
            <v>SGCT</v>
          </cell>
          <cell r="AF108">
            <v>1</v>
          </cell>
          <cell r="AG108">
            <v>1.602990136729229E-2</v>
          </cell>
          <cell r="AH108">
            <v>0.26077451479627689</v>
          </cell>
          <cell r="AI108">
            <v>8.078928747967834E-2</v>
          </cell>
          <cell r="AJ108">
            <v>0</v>
          </cell>
          <cell r="AK108">
            <v>0.13017491864965056</v>
          </cell>
          <cell r="AL108">
            <v>0.42732809555176837</v>
          </cell>
          <cell r="AM108">
            <v>5.646030012939373E-2</v>
          </cell>
          <cell r="AN108">
            <v>2.8442982025939843E-2</v>
          </cell>
        </row>
      </sheetData>
      <sheetData sheetId="7"/>
      <sheetData sheetId="8"/>
      <sheetData sheetId="9"/>
      <sheetData sheetId="10"/>
      <sheetData sheetId="11"/>
      <sheetData sheetId="12">
        <row r="2">
          <cell r="AB2">
            <v>2</v>
          </cell>
        </row>
        <row r="3">
          <cell r="AG3" t="b">
            <v>1</v>
          </cell>
          <cell r="AH3" t="b">
            <v>1</v>
          </cell>
          <cell r="AI3" t="b">
            <v>1</v>
          </cell>
        </row>
        <row r="32">
          <cell r="B32">
            <v>6.6E-3</v>
          </cell>
          <cell r="AE32">
            <v>4.5400000000000003E-2</v>
          </cell>
        </row>
        <row r="33">
          <cell r="B33">
            <v>2E-3</v>
          </cell>
        </row>
        <row r="34">
          <cell r="B34">
            <v>3.8477999999999998E-2</v>
          </cell>
        </row>
        <row r="35">
          <cell r="B35">
            <v>0</v>
          </cell>
        </row>
        <row r="36">
          <cell r="B36">
            <v>0</v>
          </cell>
        </row>
      </sheetData>
      <sheetData sheetId="13">
        <row r="1">
          <cell r="J1">
            <v>22903135470.18594</v>
          </cell>
        </row>
        <row r="3">
          <cell r="A3" t="str">
            <v>1011390CAGE</v>
          </cell>
          <cell r="B3" t="str">
            <v>1011390</v>
          </cell>
          <cell r="C3" t="str">
            <v>CAGE</v>
          </cell>
          <cell r="D3">
            <v>29204864</v>
          </cell>
          <cell r="F3" t="str">
            <v>1011390CAGE</v>
          </cell>
          <cell r="G3" t="str">
            <v>1011390</v>
          </cell>
          <cell r="H3" t="str">
            <v>CAGE</v>
          </cell>
          <cell r="I3">
            <v>29204864</v>
          </cell>
          <cell r="L3" t="str">
            <v>108360S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1011390CAGW</v>
          </cell>
          <cell r="B4" t="str">
            <v>1011390</v>
          </cell>
          <cell r="C4" t="str">
            <v>CAGW</v>
          </cell>
          <cell r="D4">
            <v>4540047.8</v>
          </cell>
          <cell r="F4" t="str">
            <v>1011390CAGW</v>
          </cell>
          <cell r="G4" t="str">
            <v>1011390</v>
          </cell>
          <cell r="H4" t="str">
            <v>CAGW</v>
          </cell>
          <cell r="I4">
            <v>4540047.8</v>
          </cell>
          <cell r="L4" t="str">
            <v>108361S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1011390OR</v>
          </cell>
          <cell r="B5" t="str">
            <v>1011390</v>
          </cell>
          <cell r="C5" t="str">
            <v>OR</v>
          </cell>
          <cell r="D5">
            <v>5882166.4100000001</v>
          </cell>
          <cell r="F5" t="str">
            <v>1011390OR</v>
          </cell>
          <cell r="G5" t="str">
            <v>1011390</v>
          </cell>
          <cell r="H5" t="str">
            <v>OR</v>
          </cell>
          <cell r="I5">
            <v>5882166.4100000001</v>
          </cell>
          <cell r="L5" t="str">
            <v>108362S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1011390SO</v>
          </cell>
          <cell r="B6" t="str">
            <v>1011390</v>
          </cell>
          <cell r="C6" t="str">
            <v>SO</v>
          </cell>
          <cell r="D6">
            <v>12664053.67</v>
          </cell>
          <cell r="F6" t="str">
            <v>1011390SO</v>
          </cell>
          <cell r="G6" t="str">
            <v>1011390</v>
          </cell>
          <cell r="H6" t="str">
            <v>SO</v>
          </cell>
          <cell r="I6">
            <v>12664053.67</v>
          </cell>
          <cell r="L6" t="str">
            <v>108364S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1011390UT</v>
          </cell>
          <cell r="B7" t="str">
            <v>1011390</v>
          </cell>
          <cell r="C7" t="str">
            <v>UT</v>
          </cell>
          <cell r="D7">
            <v>11714234</v>
          </cell>
          <cell r="F7" t="str">
            <v>1011390UT</v>
          </cell>
          <cell r="G7" t="str">
            <v>1011390</v>
          </cell>
          <cell r="H7" t="str">
            <v>UT</v>
          </cell>
          <cell r="I7">
            <v>11714234</v>
          </cell>
          <cell r="L7" t="str">
            <v>108365S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1011390WYP</v>
          </cell>
          <cell r="B8" t="str">
            <v>1011390</v>
          </cell>
          <cell r="C8" t="str">
            <v>WYP</v>
          </cell>
          <cell r="D8">
            <v>1387755.33</v>
          </cell>
          <cell r="F8" t="str">
            <v>1011390WYP</v>
          </cell>
          <cell r="G8" t="str">
            <v>1011390</v>
          </cell>
          <cell r="H8" t="str">
            <v>WYP</v>
          </cell>
          <cell r="I8">
            <v>1387755.33</v>
          </cell>
          <cell r="L8" t="str">
            <v>108366S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105CA</v>
          </cell>
          <cell r="B9" t="str">
            <v>105</v>
          </cell>
          <cell r="C9" t="str">
            <v>CA</v>
          </cell>
          <cell r="D9">
            <v>28427.570833333299</v>
          </cell>
          <cell r="F9" t="str">
            <v>105CA</v>
          </cell>
          <cell r="G9" t="str">
            <v>105</v>
          </cell>
          <cell r="H9" t="str">
            <v>CA</v>
          </cell>
          <cell r="I9">
            <v>28427.570833333299</v>
          </cell>
          <cell r="L9" t="str">
            <v>108367S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105CAEE</v>
          </cell>
          <cell r="B10" t="str">
            <v>105</v>
          </cell>
          <cell r="C10" t="str">
            <v>CAEE</v>
          </cell>
          <cell r="D10">
            <v>26097570.579999998</v>
          </cell>
          <cell r="F10" t="str">
            <v>105CAEE</v>
          </cell>
          <cell r="G10" t="str">
            <v>105</v>
          </cell>
          <cell r="H10" t="str">
            <v>CAEE</v>
          </cell>
          <cell r="I10">
            <v>26097570.579999998</v>
          </cell>
          <cell r="L10" t="str">
            <v>108368S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105CAGE</v>
          </cell>
          <cell r="B11" t="str">
            <v>105</v>
          </cell>
          <cell r="C11" t="str">
            <v>CAGE</v>
          </cell>
          <cell r="D11">
            <v>11768237.6908333</v>
          </cell>
          <cell r="F11" t="str">
            <v>105CAGE</v>
          </cell>
          <cell r="G11" t="str">
            <v>105</v>
          </cell>
          <cell r="H11" t="str">
            <v>CAGE</v>
          </cell>
          <cell r="I11">
            <v>11768237.6908333</v>
          </cell>
          <cell r="L11" t="str">
            <v>108369S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105CAGW</v>
          </cell>
          <cell r="B12" t="str">
            <v>105</v>
          </cell>
          <cell r="C12" t="str">
            <v>CAGW</v>
          </cell>
          <cell r="D12">
            <v>168923.38</v>
          </cell>
          <cell r="F12" t="str">
            <v>105CAGW</v>
          </cell>
          <cell r="G12" t="str">
            <v>105</v>
          </cell>
          <cell r="H12" t="str">
            <v>CAGW</v>
          </cell>
          <cell r="I12">
            <v>168923.38</v>
          </cell>
          <cell r="L12" t="str">
            <v>108370S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105OR</v>
          </cell>
          <cell r="B13" t="str">
            <v>105</v>
          </cell>
          <cell r="C13" t="str">
            <v>OR</v>
          </cell>
          <cell r="D13">
            <v>4254106.1500000004</v>
          </cell>
          <cell r="F13" t="str">
            <v>105OR</v>
          </cell>
          <cell r="G13" t="str">
            <v>105</v>
          </cell>
          <cell r="H13" t="str">
            <v>OR</v>
          </cell>
          <cell r="I13">
            <v>4254106.1500000004</v>
          </cell>
          <cell r="L13" t="str">
            <v>108371S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105SE</v>
          </cell>
          <cell r="B14" t="str">
            <v>105</v>
          </cell>
          <cell r="C14" t="str">
            <v>SE</v>
          </cell>
          <cell r="D14">
            <v>73094.390833333295</v>
          </cell>
          <cell r="F14" t="str">
            <v>105SE</v>
          </cell>
          <cell r="G14" t="str">
            <v>105</v>
          </cell>
          <cell r="H14" t="str">
            <v>SE</v>
          </cell>
          <cell r="I14">
            <v>73094.390833333295</v>
          </cell>
          <cell r="L14" t="str">
            <v>108373S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105UT</v>
          </cell>
          <cell r="B15" t="str">
            <v>105</v>
          </cell>
          <cell r="C15" t="str">
            <v>UT</v>
          </cell>
          <cell r="D15">
            <v>2960948.0466666599</v>
          </cell>
          <cell r="F15" t="str">
            <v>105UT</v>
          </cell>
          <cell r="G15" t="str">
            <v>105</v>
          </cell>
          <cell r="H15" t="str">
            <v>UT</v>
          </cell>
          <cell r="I15">
            <v>2960948.0466666599</v>
          </cell>
          <cell r="L15" t="str">
            <v>108DPS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106SG</v>
          </cell>
          <cell r="B16" t="str">
            <v>106</v>
          </cell>
          <cell r="C16" t="str">
            <v>SG</v>
          </cell>
          <cell r="D16">
            <v>0</v>
          </cell>
          <cell r="F16" t="str">
            <v>106SG</v>
          </cell>
          <cell r="G16" t="str">
            <v>106</v>
          </cell>
          <cell r="H16" t="str">
            <v>SG</v>
          </cell>
          <cell r="I16">
            <v>0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108360CA</v>
          </cell>
          <cell r="B17" t="str">
            <v>108360</v>
          </cell>
          <cell r="C17" t="str">
            <v>CA</v>
          </cell>
          <cell r="D17">
            <v>-533968.98624999996</v>
          </cell>
          <cell r="F17" t="str">
            <v>108360CA</v>
          </cell>
          <cell r="G17" t="str">
            <v>108360</v>
          </cell>
          <cell r="H17" t="str">
            <v>CA</v>
          </cell>
          <cell r="I17">
            <v>-533968.98624999996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108360ID</v>
          </cell>
          <cell r="B18" t="str">
            <v>108360</v>
          </cell>
          <cell r="C18" t="str">
            <v>ID</v>
          </cell>
          <cell r="D18">
            <v>-430167.96875</v>
          </cell>
          <cell r="F18" t="str">
            <v>108360ID</v>
          </cell>
          <cell r="G18" t="str">
            <v>108360</v>
          </cell>
          <cell r="H18" t="str">
            <v>ID</v>
          </cell>
          <cell r="I18">
            <v>-430167.96875</v>
          </cell>
          <cell r="L18" t="str">
            <v>108GPCAGW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108360OR</v>
          </cell>
          <cell r="B19" t="str">
            <v>108360</v>
          </cell>
          <cell r="C19" t="str">
            <v>OR</v>
          </cell>
          <cell r="D19">
            <v>-2413085.7650000001</v>
          </cell>
          <cell r="F19" t="str">
            <v>108360OR</v>
          </cell>
          <cell r="G19" t="str">
            <v>108360</v>
          </cell>
          <cell r="H19" t="str">
            <v>OR</v>
          </cell>
          <cell r="I19">
            <v>-2413085.7650000001</v>
          </cell>
          <cell r="L19" t="str">
            <v>108GPCN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108360UT</v>
          </cell>
          <cell r="B20" t="str">
            <v>108360</v>
          </cell>
          <cell r="C20" t="str">
            <v>UT</v>
          </cell>
          <cell r="D20">
            <v>-2529163.17875</v>
          </cell>
          <cell r="F20" t="str">
            <v>108360UT</v>
          </cell>
          <cell r="G20" t="str">
            <v>108360</v>
          </cell>
          <cell r="H20" t="str">
            <v>UT</v>
          </cell>
          <cell r="I20">
            <v>-2529163.17875</v>
          </cell>
          <cell r="L20" t="str">
            <v>108GPJBG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108360WA</v>
          </cell>
          <cell r="B21" t="str">
            <v>108360</v>
          </cell>
          <cell r="C21" t="str">
            <v>WA</v>
          </cell>
          <cell r="D21">
            <v>-135010.87958333301</v>
          </cell>
          <cell r="F21" t="str">
            <v>108360WA</v>
          </cell>
          <cell r="G21" t="str">
            <v>108360</v>
          </cell>
          <cell r="H21" t="str">
            <v>WA</v>
          </cell>
          <cell r="I21">
            <v>-135010.87958333301</v>
          </cell>
          <cell r="L21" t="str">
            <v>108GPS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108360WYP</v>
          </cell>
          <cell r="B22" t="str">
            <v>108360</v>
          </cell>
          <cell r="C22" t="str">
            <v>WYP</v>
          </cell>
          <cell r="D22">
            <v>-1036693.93</v>
          </cell>
          <cell r="F22" t="str">
            <v>108360WYP</v>
          </cell>
          <cell r="G22" t="str">
            <v>108360</v>
          </cell>
          <cell r="H22" t="str">
            <v>WYP</v>
          </cell>
          <cell r="I22">
            <v>-1036693.93</v>
          </cell>
          <cell r="L22" t="str">
            <v>108GPSG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108360WYU</v>
          </cell>
          <cell r="B23" t="str">
            <v>108360</v>
          </cell>
          <cell r="C23" t="str">
            <v>WYU</v>
          </cell>
          <cell r="D23">
            <v>-531891.60124999995</v>
          </cell>
          <cell r="F23" t="str">
            <v>108360WYU</v>
          </cell>
          <cell r="G23" t="str">
            <v>108360</v>
          </cell>
          <cell r="H23" t="str">
            <v>WYU</v>
          </cell>
          <cell r="I23">
            <v>-531891.60124999995</v>
          </cell>
          <cell r="L23" t="str">
            <v>108GPSO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108361CA</v>
          </cell>
          <cell r="B24" t="str">
            <v>108361</v>
          </cell>
          <cell r="C24" t="str">
            <v>CA</v>
          </cell>
          <cell r="D24">
            <v>-625478.81916666601</v>
          </cell>
          <cell r="F24" t="str">
            <v>108361CA</v>
          </cell>
          <cell r="G24" t="str">
            <v>108361</v>
          </cell>
          <cell r="H24" t="str">
            <v>CA</v>
          </cell>
          <cell r="I24">
            <v>-625478.81916666601</v>
          </cell>
          <cell r="L24" t="str">
            <v>108HPCAGE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108361ID</v>
          </cell>
          <cell r="B25" t="str">
            <v>108361</v>
          </cell>
          <cell r="C25" t="str">
            <v>ID</v>
          </cell>
          <cell r="D25">
            <v>-453640.11958333303</v>
          </cell>
          <cell r="F25" t="str">
            <v>108361ID</v>
          </cell>
          <cell r="G25" t="str">
            <v>108361</v>
          </cell>
          <cell r="H25" t="str">
            <v>ID</v>
          </cell>
          <cell r="I25">
            <v>-453640.11958333303</v>
          </cell>
          <cell r="L25" t="str">
            <v>108HPCAGW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108361OR</v>
          </cell>
          <cell r="B26" t="str">
            <v>108361</v>
          </cell>
          <cell r="C26" t="str">
            <v>OR</v>
          </cell>
          <cell r="D26">
            <v>-3733576.5529166604</v>
          </cell>
          <cell r="F26" t="str">
            <v>108361OR</v>
          </cell>
          <cell r="G26" t="str">
            <v>108361</v>
          </cell>
          <cell r="H26" t="str">
            <v>OR</v>
          </cell>
          <cell r="I26">
            <v>-3733576.5529166604</v>
          </cell>
          <cell r="L26" t="str">
            <v>108MPCAEE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108361UT</v>
          </cell>
          <cell r="B27" t="str">
            <v>108361</v>
          </cell>
          <cell r="C27" t="str">
            <v>UT</v>
          </cell>
          <cell r="D27">
            <v>-7443393.7258333294</v>
          </cell>
          <cell r="F27" t="str">
            <v>108361UT</v>
          </cell>
          <cell r="G27" t="str">
            <v>108361</v>
          </cell>
          <cell r="H27" t="str">
            <v>UT</v>
          </cell>
          <cell r="I27">
            <v>-7443393.7258333294</v>
          </cell>
          <cell r="L27" t="str">
            <v>108MPJBE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108361WA</v>
          </cell>
          <cell r="B28" t="str">
            <v>108361</v>
          </cell>
          <cell r="C28" t="str">
            <v>WA</v>
          </cell>
          <cell r="D28">
            <v>-628787.87250000006</v>
          </cell>
          <cell r="F28" t="str">
            <v>108361WA</v>
          </cell>
          <cell r="G28" t="str">
            <v>108361</v>
          </cell>
          <cell r="H28" t="str">
            <v>WA</v>
          </cell>
          <cell r="I28">
            <v>-628787.87250000006</v>
          </cell>
          <cell r="L28" t="str">
            <v>108OPCAGE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108361WYP</v>
          </cell>
          <cell r="B29" t="str">
            <v>108361</v>
          </cell>
          <cell r="C29" t="str">
            <v>WYP</v>
          </cell>
          <cell r="D29">
            <v>-2235975.3624999966</v>
          </cell>
          <cell r="F29" t="str">
            <v>108361WYP</v>
          </cell>
          <cell r="G29" t="str">
            <v>108361</v>
          </cell>
          <cell r="H29" t="str">
            <v>WYP</v>
          </cell>
          <cell r="I29">
            <v>-2235975.3624999966</v>
          </cell>
          <cell r="L29" t="str">
            <v>108OPCAGW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108361WYU</v>
          </cell>
          <cell r="B30" t="str">
            <v>108361</v>
          </cell>
          <cell r="C30" t="str">
            <v>WYU</v>
          </cell>
          <cell r="D30">
            <v>-76170.754166666593</v>
          </cell>
          <cell r="F30" t="str">
            <v>108361WYU</v>
          </cell>
          <cell r="G30" t="str">
            <v>108361</v>
          </cell>
          <cell r="H30" t="str">
            <v>WYU</v>
          </cell>
          <cell r="I30">
            <v>-76170.754166666593</v>
          </cell>
          <cell r="L30" t="str">
            <v>108SPCAGE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108362CA</v>
          </cell>
          <cell r="B31" t="str">
            <v>108362</v>
          </cell>
          <cell r="C31" t="str">
            <v>CA</v>
          </cell>
          <cell r="D31">
            <v>-4411583.7129166638</v>
          </cell>
          <cell r="F31" t="str">
            <v>108362CA</v>
          </cell>
          <cell r="G31" t="str">
            <v>108362</v>
          </cell>
          <cell r="H31" t="str">
            <v>CA</v>
          </cell>
          <cell r="I31">
            <v>-4411583.7129166638</v>
          </cell>
          <cell r="L31" t="str">
            <v>108SPCAGW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108362ID</v>
          </cell>
          <cell r="B32" t="str">
            <v>108362</v>
          </cell>
          <cell r="C32" t="str">
            <v>ID</v>
          </cell>
          <cell r="D32">
            <v>-8975190.5933333263</v>
          </cell>
          <cell r="F32" t="str">
            <v>108362ID</v>
          </cell>
          <cell r="G32" t="str">
            <v>108362</v>
          </cell>
          <cell r="H32" t="str">
            <v>ID</v>
          </cell>
          <cell r="I32">
            <v>-8975190.5933333263</v>
          </cell>
          <cell r="L32" t="str">
            <v>108SPJBG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108362OR</v>
          </cell>
          <cell r="B33" t="str">
            <v>108362</v>
          </cell>
          <cell r="C33" t="str">
            <v>OR</v>
          </cell>
          <cell r="D33">
            <v>-59379254.017916627</v>
          </cell>
          <cell r="F33" t="str">
            <v>108362OR</v>
          </cell>
          <cell r="G33" t="str">
            <v>108362</v>
          </cell>
          <cell r="H33" t="str">
            <v>OR</v>
          </cell>
          <cell r="I33">
            <v>-59379254.017916627</v>
          </cell>
          <cell r="L33" t="str">
            <v>108TPCAGE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108362UT</v>
          </cell>
          <cell r="B34" t="str">
            <v>108362</v>
          </cell>
          <cell r="C34" t="str">
            <v>UT</v>
          </cell>
          <cell r="D34">
            <v>-84541327.838333324</v>
          </cell>
          <cell r="F34" t="str">
            <v>108362UT</v>
          </cell>
          <cell r="G34" t="str">
            <v>108362</v>
          </cell>
          <cell r="H34" t="str">
            <v>UT</v>
          </cell>
          <cell r="I34">
            <v>-84541327.838333324</v>
          </cell>
          <cell r="L34" t="str">
            <v>108TPCAGW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108362WA</v>
          </cell>
          <cell r="B35" t="str">
            <v>108362</v>
          </cell>
          <cell r="C35" t="str">
            <v>WA</v>
          </cell>
          <cell r="D35">
            <v>-15373820.0329166</v>
          </cell>
          <cell r="F35" t="str">
            <v>108362WA</v>
          </cell>
          <cell r="G35" t="str">
            <v>108362</v>
          </cell>
          <cell r="H35" t="str">
            <v>WA</v>
          </cell>
          <cell r="I35">
            <v>-15373820.0329166</v>
          </cell>
          <cell r="L35" t="str">
            <v>108TPJBG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108362WYP</v>
          </cell>
          <cell r="B36" t="str">
            <v>108362</v>
          </cell>
          <cell r="C36" t="str">
            <v>WYP</v>
          </cell>
          <cell r="D36">
            <v>-40228703.681249999</v>
          </cell>
          <cell r="F36" t="str">
            <v>108362WYP</v>
          </cell>
          <cell r="G36" t="str">
            <v>108362</v>
          </cell>
          <cell r="H36" t="str">
            <v>WYP</v>
          </cell>
          <cell r="I36">
            <v>-40228703.681249999</v>
          </cell>
          <cell r="L36" t="str">
            <v>108TPSG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108362WYU</v>
          </cell>
          <cell r="B37" t="str">
            <v>108362</v>
          </cell>
          <cell r="C37" t="str">
            <v>WYU</v>
          </cell>
          <cell r="D37">
            <v>-2587085.2462499999</v>
          </cell>
          <cell r="F37" t="str">
            <v>108362WYU</v>
          </cell>
          <cell r="G37" t="str">
            <v>108362</v>
          </cell>
          <cell r="H37" t="str">
            <v>WYU</v>
          </cell>
          <cell r="I37">
            <v>-2587085.2462499999</v>
          </cell>
          <cell r="L37" t="str">
            <v>111GPCN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108364CA</v>
          </cell>
          <cell r="B38" t="str">
            <v>108364</v>
          </cell>
          <cell r="C38" t="str">
            <v>CA</v>
          </cell>
          <cell r="D38">
            <v>-27073872.294583298</v>
          </cell>
          <cell r="F38" t="str">
            <v>108364CA</v>
          </cell>
          <cell r="G38" t="str">
            <v>108364</v>
          </cell>
          <cell r="H38" t="str">
            <v>CA</v>
          </cell>
          <cell r="I38">
            <v>-27073872.294583298</v>
          </cell>
          <cell r="L38" t="str">
            <v>111GPS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108364ID</v>
          </cell>
          <cell r="B39" t="str">
            <v>108364</v>
          </cell>
          <cell r="C39" t="str">
            <v>ID</v>
          </cell>
          <cell r="D39">
            <v>-41198804.682916597</v>
          </cell>
          <cell r="F39" t="str">
            <v>108364ID</v>
          </cell>
          <cell r="G39" t="str">
            <v>108364</v>
          </cell>
          <cell r="H39" t="str">
            <v>ID</v>
          </cell>
          <cell r="I39">
            <v>-41198804.682916597</v>
          </cell>
          <cell r="L39" t="str">
            <v>111GPSO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108364OR</v>
          </cell>
          <cell r="B40" t="str">
            <v>108364</v>
          </cell>
          <cell r="C40" t="str">
            <v>OR</v>
          </cell>
          <cell r="D40">
            <v>-214384446.32374999</v>
          </cell>
          <cell r="F40" t="str">
            <v>108364OR</v>
          </cell>
          <cell r="G40" t="str">
            <v>108364</v>
          </cell>
          <cell r="H40" t="str">
            <v>OR</v>
          </cell>
          <cell r="I40">
            <v>-214384446.32374999</v>
          </cell>
          <cell r="L40" t="str">
            <v>111HPCAGE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108364UT</v>
          </cell>
          <cell r="B41" t="str">
            <v>108364</v>
          </cell>
          <cell r="C41" t="str">
            <v>UT</v>
          </cell>
          <cell r="D41">
            <v>-166067519.664166</v>
          </cell>
          <cell r="F41" t="str">
            <v>108364UT</v>
          </cell>
          <cell r="G41" t="str">
            <v>108364</v>
          </cell>
          <cell r="H41" t="str">
            <v>UT</v>
          </cell>
          <cell r="I41">
            <v>-166067519.664166</v>
          </cell>
          <cell r="L41" t="str">
            <v>111HPCAGW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108364WA</v>
          </cell>
          <cell r="B42" t="str">
            <v>108364</v>
          </cell>
          <cell r="C42" t="str">
            <v>WA</v>
          </cell>
          <cell r="D42">
            <v>-48925163.267499998</v>
          </cell>
          <cell r="F42" t="str">
            <v>108364WA</v>
          </cell>
          <cell r="G42" t="str">
            <v>108364</v>
          </cell>
          <cell r="H42" t="str">
            <v>WA</v>
          </cell>
          <cell r="I42">
            <v>-48925163.267499998</v>
          </cell>
          <cell r="L42" t="str">
            <v>111IPCAEE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108364WYP</v>
          </cell>
          <cell r="B43" t="str">
            <v>108364</v>
          </cell>
          <cell r="C43" t="str">
            <v>WYP</v>
          </cell>
          <cell r="D43">
            <v>-37912645.013333298</v>
          </cell>
          <cell r="F43" t="str">
            <v>108364WYP</v>
          </cell>
          <cell r="G43" t="str">
            <v>108364</v>
          </cell>
          <cell r="H43" t="str">
            <v>WYP</v>
          </cell>
          <cell r="I43">
            <v>-37912645.013333298</v>
          </cell>
          <cell r="L43" t="str">
            <v>111IPCAGE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108364WYU</v>
          </cell>
          <cell r="B44" t="str">
            <v>108364</v>
          </cell>
          <cell r="C44" t="str">
            <v>WYU</v>
          </cell>
          <cell r="D44">
            <v>-7406374.0991666596</v>
          </cell>
          <cell r="F44" t="str">
            <v>108364WYU</v>
          </cell>
          <cell r="G44" t="str">
            <v>108364</v>
          </cell>
          <cell r="H44" t="str">
            <v>WYU</v>
          </cell>
          <cell r="I44">
            <v>-7406374.0991666596</v>
          </cell>
          <cell r="L44" t="str">
            <v>111IPCAGW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108365CA</v>
          </cell>
          <cell r="B45" t="str">
            <v>108365</v>
          </cell>
          <cell r="C45" t="str">
            <v>CA</v>
          </cell>
          <cell r="D45">
            <v>-12674418.449166633</v>
          </cell>
          <cell r="F45" t="str">
            <v>108365CA</v>
          </cell>
          <cell r="G45" t="str">
            <v>108365</v>
          </cell>
          <cell r="H45" t="str">
            <v>CA</v>
          </cell>
          <cell r="I45">
            <v>-12674418.449166633</v>
          </cell>
          <cell r="L45" t="str">
            <v>111IPCN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108365ID</v>
          </cell>
          <cell r="B46" t="str">
            <v>108365</v>
          </cell>
          <cell r="C46" t="str">
            <v>ID</v>
          </cell>
          <cell r="D46">
            <v>-13959279.615416599</v>
          </cell>
          <cell r="F46" t="str">
            <v>108365ID</v>
          </cell>
          <cell r="G46" t="str">
            <v>108365</v>
          </cell>
          <cell r="H46" t="str">
            <v>ID</v>
          </cell>
          <cell r="I46">
            <v>-13959279.615416599</v>
          </cell>
          <cell r="L46" t="str">
            <v>111IPJBG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108365OR</v>
          </cell>
          <cell r="B47" t="str">
            <v>108365</v>
          </cell>
          <cell r="C47" t="str">
            <v>OR</v>
          </cell>
          <cell r="D47">
            <v>-129942568.13166668</v>
          </cell>
          <cell r="F47" t="str">
            <v>108365OR</v>
          </cell>
          <cell r="G47" t="str">
            <v>108365</v>
          </cell>
          <cell r="H47" t="str">
            <v>OR</v>
          </cell>
          <cell r="I47">
            <v>-129942568.13166668</v>
          </cell>
          <cell r="L47" t="str">
            <v>111IPS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108365UT</v>
          </cell>
          <cell r="B48" t="str">
            <v>108365</v>
          </cell>
          <cell r="C48" t="str">
            <v>UT</v>
          </cell>
          <cell r="D48">
            <v>-68427487.92916666</v>
          </cell>
          <cell r="F48" t="str">
            <v>108365UT</v>
          </cell>
          <cell r="G48" t="str">
            <v>108365</v>
          </cell>
          <cell r="H48" t="str">
            <v>UT</v>
          </cell>
          <cell r="I48">
            <v>-68427487.92916666</v>
          </cell>
          <cell r="L48" t="str">
            <v>111IPSG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108365WA</v>
          </cell>
          <cell r="B49" t="str">
            <v>108365</v>
          </cell>
          <cell r="C49" t="str">
            <v>WA</v>
          </cell>
          <cell r="D49">
            <v>-28797779.064583302</v>
          </cell>
          <cell r="F49" t="str">
            <v>108365WA</v>
          </cell>
          <cell r="G49" t="str">
            <v>108365</v>
          </cell>
          <cell r="H49" t="str">
            <v>WA</v>
          </cell>
          <cell r="I49">
            <v>-28797779.064583302</v>
          </cell>
          <cell r="L49" t="str">
            <v>111IPSO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108365WYP</v>
          </cell>
          <cell r="B50" t="str">
            <v>108365</v>
          </cell>
          <cell r="C50" t="str">
            <v>WYP</v>
          </cell>
          <cell r="D50">
            <v>-35730644.345833264</v>
          </cell>
          <cell r="F50" t="str">
            <v>108365WYP</v>
          </cell>
          <cell r="G50" t="str">
            <v>108365</v>
          </cell>
          <cell r="H50" t="str">
            <v>WYP</v>
          </cell>
          <cell r="I50">
            <v>-35730644.345833264</v>
          </cell>
          <cell r="L50" t="str">
            <v>151CAEE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108365WYU</v>
          </cell>
          <cell r="B51" t="str">
            <v>108365</v>
          </cell>
          <cell r="C51" t="str">
            <v>WYU</v>
          </cell>
          <cell r="D51">
            <v>-3943181.0170833301</v>
          </cell>
          <cell r="F51" t="str">
            <v>108365WYU</v>
          </cell>
          <cell r="G51" t="str">
            <v>108365</v>
          </cell>
          <cell r="H51" t="str">
            <v>WYU</v>
          </cell>
          <cell r="I51">
            <v>-3943181.0170833301</v>
          </cell>
          <cell r="L51" t="str">
            <v>151CAEW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108366CA</v>
          </cell>
          <cell r="B52" t="str">
            <v>108366</v>
          </cell>
          <cell r="C52" t="str">
            <v>CA</v>
          </cell>
          <cell r="D52">
            <v>-7983774.5870833267</v>
          </cell>
          <cell r="F52" t="str">
            <v>108366CA</v>
          </cell>
          <cell r="G52" t="str">
            <v>108366</v>
          </cell>
          <cell r="H52" t="str">
            <v>CA</v>
          </cell>
          <cell r="I52">
            <v>-7983774.5870833267</v>
          </cell>
          <cell r="L52" t="str">
            <v>151JBE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108366ID</v>
          </cell>
          <cell r="B53" t="str">
            <v>108366</v>
          </cell>
          <cell r="C53" t="str">
            <v>ID</v>
          </cell>
          <cell r="D53">
            <v>-3206927.0345833297</v>
          </cell>
          <cell r="F53" t="str">
            <v>108366ID</v>
          </cell>
          <cell r="G53" t="str">
            <v>108366</v>
          </cell>
          <cell r="H53" t="str">
            <v>ID</v>
          </cell>
          <cell r="I53">
            <v>-3206927.0345833297</v>
          </cell>
          <cell r="L53" t="str">
            <v>151SE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108366OR</v>
          </cell>
          <cell r="B54" t="str">
            <v>108366</v>
          </cell>
          <cell r="C54" t="str">
            <v>OR</v>
          </cell>
          <cell r="D54">
            <v>-36844896.101666637</v>
          </cell>
          <cell r="F54" t="str">
            <v>108366OR</v>
          </cell>
          <cell r="G54" t="str">
            <v>108366</v>
          </cell>
          <cell r="H54" t="str">
            <v>OR</v>
          </cell>
          <cell r="I54">
            <v>-36844896.101666637</v>
          </cell>
          <cell r="L54" t="str">
            <v>154CAEE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108366UT</v>
          </cell>
          <cell r="B55" t="str">
            <v>108366</v>
          </cell>
          <cell r="C55" t="str">
            <v>UT</v>
          </cell>
          <cell r="D55">
            <v>-59513276.872916602</v>
          </cell>
          <cell r="F55" t="str">
            <v>108366UT</v>
          </cell>
          <cell r="G55" t="str">
            <v>108366</v>
          </cell>
          <cell r="H55" t="str">
            <v>UT</v>
          </cell>
          <cell r="I55">
            <v>-59513276.872916602</v>
          </cell>
          <cell r="L55" t="str">
            <v>154CAGE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108366WA</v>
          </cell>
          <cell r="B56" t="str">
            <v>108366</v>
          </cell>
          <cell r="C56" t="str">
            <v>WA</v>
          </cell>
          <cell r="D56">
            <v>-10650022.418749932</v>
          </cell>
          <cell r="F56" t="str">
            <v>108366WA</v>
          </cell>
          <cell r="G56" t="str">
            <v>108366</v>
          </cell>
          <cell r="H56" t="str">
            <v>WA</v>
          </cell>
          <cell r="I56">
            <v>-10650022.418749932</v>
          </cell>
          <cell r="L56" t="str">
            <v>154CAGW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108366WYP</v>
          </cell>
          <cell r="B57" t="str">
            <v>108366</v>
          </cell>
          <cell r="C57" t="str">
            <v>WYP</v>
          </cell>
          <cell r="D57">
            <v>-7337129.6745833261</v>
          </cell>
          <cell r="F57" t="str">
            <v>108366WYP</v>
          </cell>
          <cell r="G57" t="str">
            <v>108366</v>
          </cell>
          <cell r="H57" t="str">
            <v>WYP</v>
          </cell>
          <cell r="I57">
            <v>-7337129.6745833261</v>
          </cell>
          <cell r="L57" t="str">
            <v>154JBG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108366WYU</v>
          </cell>
          <cell r="B58" t="str">
            <v>108366</v>
          </cell>
          <cell r="C58" t="str">
            <v>WYU</v>
          </cell>
          <cell r="D58">
            <v>-2501592.00166666</v>
          </cell>
          <cell r="F58" t="str">
            <v>108366WYU</v>
          </cell>
          <cell r="G58" t="str">
            <v>108366</v>
          </cell>
          <cell r="H58" t="str">
            <v>WYU</v>
          </cell>
          <cell r="I58">
            <v>-2501592.00166666</v>
          </cell>
          <cell r="L58" t="str">
            <v>154S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108367CA</v>
          </cell>
          <cell r="B59" t="str">
            <v>108367</v>
          </cell>
          <cell r="C59" t="str">
            <v>CA</v>
          </cell>
          <cell r="D59">
            <v>-14166487.5233333</v>
          </cell>
          <cell r="F59" t="str">
            <v>108367CA</v>
          </cell>
          <cell r="G59" t="str">
            <v>108367</v>
          </cell>
          <cell r="H59" t="str">
            <v>CA</v>
          </cell>
          <cell r="I59">
            <v>-14166487.5233333</v>
          </cell>
          <cell r="L59" t="str">
            <v>154SG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108367ID</v>
          </cell>
          <cell r="B60" t="str">
            <v>108367</v>
          </cell>
          <cell r="C60" t="str">
            <v>ID</v>
          </cell>
          <cell r="D60">
            <v>-10427819.674583299</v>
          </cell>
          <cell r="F60" t="str">
            <v>108367ID</v>
          </cell>
          <cell r="G60" t="str">
            <v>108367</v>
          </cell>
          <cell r="H60" t="str">
            <v>ID</v>
          </cell>
          <cell r="I60">
            <v>-10427819.674583299</v>
          </cell>
          <cell r="L60" t="str">
            <v>154SNPD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108367OR</v>
          </cell>
          <cell r="B61" t="str">
            <v>108367</v>
          </cell>
          <cell r="C61" t="str">
            <v>OR</v>
          </cell>
          <cell r="D61">
            <v>-60740972.157083295</v>
          </cell>
          <cell r="F61" t="str">
            <v>108367OR</v>
          </cell>
          <cell r="G61" t="str">
            <v>108367</v>
          </cell>
          <cell r="H61" t="str">
            <v>OR</v>
          </cell>
          <cell r="I61">
            <v>-60740972.157083295</v>
          </cell>
          <cell r="L61" t="str">
            <v>154SNPPS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108367UT</v>
          </cell>
          <cell r="B62" t="str">
            <v>108367</v>
          </cell>
          <cell r="C62" t="str">
            <v>UT</v>
          </cell>
          <cell r="D62">
            <v>-169092792.56999999</v>
          </cell>
          <cell r="F62" t="str">
            <v>108367UT</v>
          </cell>
          <cell r="G62" t="str">
            <v>108367</v>
          </cell>
          <cell r="H62" t="str">
            <v>UT</v>
          </cell>
          <cell r="I62">
            <v>-169092792.56999999</v>
          </cell>
          <cell r="L62" t="str">
            <v>154SO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108367WA</v>
          </cell>
          <cell r="B63" t="str">
            <v>108367</v>
          </cell>
          <cell r="C63" t="str">
            <v>WA</v>
          </cell>
          <cell r="D63">
            <v>-9210818.0708333291</v>
          </cell>
          <cell r="F63" t="str">
            <v>108367WA</v>
          </cell>
          <cell r="G63" t="str">
            <v>108367</v>
          </cell>
          <cell r="H63" t="str">
            <v>WA</v>
          </cell>
          <cell r="I63">
            <v>-9210818.0708333291</v>
          </cell>
          <cell r="L63" t="str">
            <v>165CAEE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108367WYP</v>
          </cell>
          <cell r="B64" t="str">
            <v>108367</v>
          </cell>
          <cell r="C64" t="str">
            <v>WYP</v>
          </cell>
          <cell r="D64">
            <v>-17765858.107083332</v>
          </cell>
          <cell r="F64" t="str">
            <v>108367WYP</v>
          </cell>
          <cell r="G64" t="str">
            <v>108367</v>
          </cell>
          <cell r="H64" t="str">
            <v>WYP</v>
          </cell>
          <cell r="I64">
            <v>-17765858.107083332</v>
          </cell>
          <cell r="L64" t="str">
            <v>165CAEW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108367WYU</v>
          </cell>
          <cell r="B65" t="str">
            <v>108367</v>
          </cell>
          <cell r="C65" t="str">
            <v>WYU</v>
          </cell>
          <cell r="D65">
            <v>-12651891.6308333</v>
          </cell>
          <cell r="F65" t="str">
            <v>108367WYU</v>
          </cell>
          <cell r="G65" t="str">
            <v>108367</v>
          </cell>
          <cell r="H65" t="str">
            <v>WYU</v>
          </cell>
          <cell r="I65">
            <v>-12651891.6308333</v>
          </cell>
          <cell r="L65" t="str">
            <v>165CAGE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108368CA</v>
          </cell>
          <cell r="B66" t="str">
            <v>108368</v>
          </cell>
          <cell r="C66" t="str">
            <v>CA</v>
          </cell>
          <cell r="D66">
            <v>-22458875.221666668</v>
          </cell>
          <cell r="F66" t="str">
            <v>108368CA</v>
          </cell>
          <cell r="G66" t="str">
            <v>108368</v>
          </cell>
          <cell r="H66" t="str">
            <v>CA</v>
          </cell>
          <cell r="I66">
            <v>-22458875.221666668</v>
          </cell>
          <cell r="L66" t="str">
            <v>165CAGW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108368ID</v>
          </cell>
          <cell r="B67" t="str">
            <v>108368</v>
          </cell>
          <cell r="C67" t="str">
            <v>ID</v>
          </cell>
          <cell r="D67">
            <v>-22608150.283333331</v>
          </cell>
          <cell r="F67" t="str">
            <v>108368ID</v>
          </cell>
          <cell r="G67" t="str">
            <v>108368</v>
          </cell>
          <cell r="H67" t="str">
            <v>ID</v>
          </cell>
          <cell r="I67">
            <v>-22608150.283333331</v>
          </cell>
          <cell r="L67" t="str">
            <v>165GPS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108368OR</v>
          </cell>
          <cell r="B68" t="str">
            <v>108368</v>
          </cell>
          <cell r="C68" t="str">
            <v>OR</v>
          </cell>
          <cell r="D68">
            <v>-171834466.89458269</v>
          </cell>
          <cell r="F68" t="str">
            <v>108368OR</v>
          </cell>
          <cell r="G68" t="str">
            <v>108368</v>
          </cell>
          <cell r="H68" t="str">
            <v>OR</v>
          </cell>
          <cell r="I68">
            <v>-171834466.89458269</v>
          </cell>
          <cell r="L68" t="str">
            <v>165OTHER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108368UT</v>
          </cell>
          <cell r="B69" t="str">
            <v>108368</v>
          </cell>
          <cell r="C69" t="str">
            <v>UT</v>
          </cell>
          <cell r="D69">
            <v>-91242881.816249996</v>
          </cell>
          <cell r="F69" t="str">
            <v>108368UT</v>
          </cell>
          <cell r="G69" t="str">
            <v>108368</v>
          </cell>
          <cell r="H69" t="str">
            <v>UT</v>
          </cell>
          <cell r="I69">
            <v>-91242881.816249996</v>
          </cell>
          <cell r="L69" t="str">
            <v>165S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108368WA</v>
          </cell>
          <cell r="B70" t="str">
            <v>108368</v>
          </cell>
          <cell r="C70" t="str">
            <v>WA</v>
          </cell>
          <cell r="D70">
            <v>-43617433.509166665</v>
          </cell>
          <cell r="F70" t="str">
            <v>108368WA</v>
          </cell>
          <cell r="G70" t="str">
            <v>108368</v>
          </cell>
          <cell r="H70" t="str">
            <v>WA</v>
          </cell>
          <cell r="I70">
            <v>-43617433.509166665</v>
          </cell>
          <cell r="L70" t="str">
            <v>165SG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108368WYP</v>
          </cell>
          <cell r="B71" t="str">
            <v>108368</v>
          </cell>
          <cell r="C71" t="str">
            <v>WYP</v>
          </cell>
          <cell r="D71">
            <v>-28558818.966666631</v>
          </cell>
          <cell r="F71" t="str">
            <v>108368WYP</v>
          </cell>
          <cell r="G71" t="str">
            <v>108368</v>
          </cell>
          <cell r="H71" t="str">
            <v>WYP</v>
          </cell>
          <cell r="I71">
            <v>-28558818.966666631</v>
          </cell>
          <cell r="L71" t="str">
            <v>165SO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108368WYU</v>
          </cell>
          <cell r="B72" t="str">
            <v>108368</v>
          </cell>
          <cell r="C72" t="str">
            <v>WYU</v>
          </cell>
          <cell r="D72">
            <v>-4420995.8937499933</v>
          </cell>
          <cell r="F72" t="str">
            <v>108368WYU</v>
          </cell>
          <cell r="G72" t="str">
            <v>108368</v>
          </cell>
          <cell r="H72" t="str">
            <v>WYU</v>
          </cell>
          <cell r="I72">
            <v>-4420995.8937499933</v>
          </cell>
          <cell r="L72" t="str">
            <v>182MCAEE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108369CA</v>
          </cell>
          <cell r="B73" t="str">
            <v>108369</v>
          </cell>
          <cell r="C73" t="str">
            <v>CA</v>
          </cell>
          <cell r="D73">
            <v>-9259231.8562499993</v>
          </cell>
          <cell r="F73" t="str">
            <v>108369CA</v>
          </cell>
          <cell r="G73" t="str">
            <v>108369</v>
          </cell>
          <cell r="H73" t="str">
            <v>CA</v>
          </cell>
          <cell r="I73">
            <v>-9259231.8562499993</v>
          </cell>
          <cell r="L73" t="str">
            <v>182MCAGE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108369ID</v>
          </cell>
          <cell r="B74" t="str">
            <v>108369</v>
          </cell>
          <cell r="C74" t="str">
            <v>ID</v>
          </cell>
          <cell r="D74">
            <v>-10611435.3770833</v>
          </cell>
          <cell r="F74" t="str">
            <v>108369ID</v>
          </cell>
          <cell r="G74" t="str">
            <v>108369</v>
          </cell>
          <cell r="H74" t="str">
            <v>ID</v>
          </cell>
          <cell r="I74">
            <v>-10611435.3770833</v>
          </cell>
          <cell r="L74" t="str">
            <v>182MCAGW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108369OR</v>
          </cell>
          <cell r="B75" t="str">
            <v>108369</v>
          </cell>
          <cell r="C75" t="str">
            <v>OR</v>
          </cell>
          <cell r="D75">
            <v>-69767803.507083267</v>
          </cell>
          <cell r="F75" t="str">
            <v>108369OR</v>
          </cell>
          <cell r="G75" t="str">
            <v>108369</v>
          </cell>
          <cell r="H75" t="str">
            <v>OR</v>
          </cell>
          <cell r="I75">
            <v>-69767803.507083267</v>
          </cell>
          <cell r="L75" t="str">
            <v>182MOTHER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108369UT</v>
          </cell>
          <cell r="B76" t="str">
            <v>108369</v>
          </cell>
          <cell r="C76" t="str">
            <v>UT</v>
          </cell>
          <cell r="D76">
            <v>-58095925.9604166</v>
          </cell>
          <cell r="F76" t="str">
            <v>108369UT</v>
          </cell>
          <cell r="G76" t="str">
            <v>108369</v>
          </cell>
          <cell r="H76" t="str">
            <v>UT</v>
          </cell>
          <cell r="I76">
            <v>-58095925.9604166</v>
          </cell>
          <cell r="L76" t="str">
            <v>182MS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108369WA</v>
          </cell>
          <cell r="B77" t="str">
            <v>108369</v>
          </cell>
          <cell r="C77" t="str">
            <v>WA</v>
          </cell>
          <cell r="D77">
            <v>-17898903.4641666</v>
          </cell>
          <cell r="F77" t="str">
            <v>108369WA</v>
          </cell>
          <cell r="G77" t="str">
            <v>108369</v>
          </cell>
          <cell r="H77" t="str">
            <v>WA</v>
          </cell>
          <cell r="I77">
            <v>-17898903.4641666</v>
          </cell>
          <cell r="L77" t="str">
            <v>182MSE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108369WYP</v>
          </cell>
          <cell r="B78" t="str">
            <v>108369</v>
          </cell>
          <cell r="C78" t="str">
            <v>WYP</v>
          </cell>
          <cell r="D78">
            <v>-13873263.77375</v>
          </cell>
          <cell r="F78" t="str">
            <v>108369WYP</v>
          </cell>
          <cell r="G78" t="str">
            <v>108369</v>
          </cell>
          <cell r="H78" t="str">
            <v>WYP</v>
          </cell>
          <cell r="I78">
            <v>-13873263.77375</v>
          </cell>
          <cell r="L78" t="str">
            <v>182MSO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108369WYU</v>
          </cell>
          <cell r="B79" t="str">
            <v>108369</v>
          </cell>
          <cell r="C79" t="str">
            <v>WYU</v>
          </cell>
          <cell r="D79">
            <v>-2770857.82041666</v>
          </cell>
          <cell r="F79" t="str">
            <v>108369WYU</v>
          </cell>
          <cell r="G79" t="str">
            <v>108369</v>
          </cell>
          <cell r="H79" t="str">
            <v>WYU</v>
          </cell>
          <cell r="I79">
            <v>-2770857.82041666</v>
          </cell>
          <cell r="L79" t="str">
            <v>186MCAEE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108370CA</v>
          </cell>
          <cell r="B80" t="str">
            <v>108370</v>
          </cell>
          <cell r="C80" t="str">
            <v>CA</v>
          </cell>
          <cell r="D80">
            <v>-1789538.52166666</v>
          </cell>
          <cell r="F80" t="str">
            <v>108370CA</v>
          </cell>
          <cell r="G80" t="str">
            <v>108370</v>
          </cell>
          <cell r="H80" t="str">
            <v>CA</v>
          </cell>
          <cell r="I80">
            <v>-1789538.52166666</v>
          </cell>
          <cell r="L80" t="str">
            <v>186MCAGE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108370ID</v>
          </cell>
          <cell r="B81" t="str">
            <v>108370</v>
          </cell>
          <cell r="C81" t="str">
            <v>ID</v>
          </cell>
          <cell r="D81">
            <v>-7305199.956666667</v>
          </cell>
          <cell r="F81" t="str">
            <v>108370ID</v>
          </cell>
          <cell r="G81" t="str">
            <v>108370</v>
          </cell>
          <cell r="H81" t="str">
            <v>ID</v>
          </cell>
          <cell r="I81">
            <v>-7305199.956666667</v>
          </cell>
          <cell r="L81" t="str">
            <v>186MCAGW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108370OR</v>
          </cell>
          <cell r="B82" t="str">
            <v>108370</v>
          </cell>
          <cell r="C82" t="str">
            <v>OR</v>
          </cell>
          <cell r="D82">
            <v>-32974371.12875</v>
          </cell>
          <cell r="F82" t="str">
            <v>108370OR</v>
          </cell>
          <cell r="G82" t="str">
            <v>108370</v>
          </cell>
          <cell r="H82" t="str">
            <v>OR</v>
          </cell>
          <cell r="I82">
            <v>-32974371.12875</v>
          </cell>
          <cell r="L82" t="str">
            <v>186MJBE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108370UT</v>
          </cell>
          <cell r="B83" t="str">
            <v>108370</v>
          </cell>
          <cell r="C83" t="str">
            <v>UT</v>
          </cell>
          <cell r="D83">
            <v>-23922218.282916665</v>
          </cell>
          <cell r="F83" t="str">
            <v>108370UT</v>
          </cell>
          <cell r="G83" t="str">
            <v>108370</v>
          </cell>
          <cell r="H83" t="str">
            <v>UT</v>
          </cell>
          <cell r="I83">
            <v>-23922218.282916665</v>
          </cell>
          <cell r="L83" t="str">
            <v>186MOTHER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108370WA</v>
          </cell>
          <cell r="B84" t="str">
            <v>108370</v>
          </cell>
          <cell r="C84" t="str">
            <v>WA</v>
          </cell>
          <cell r="D84">
            <v>-1834822.8154166599</v>
          </cell>
          <cell r="F84" t="str">
            <v>108370WA</v>
          </cell>
          <cell r="G84" t="str">
            <v>108370</v>
          </cell>
          <cell r="H84" t="str">
            <v>WA</v>
          </cell>
          <cell r="I84">
            <v>-1834822.8154166599</v>
          </cell>
          <cell r="L84" t="str">
            <v>186MSG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108370WYP</v>
          </cell>
          <cell r="B85" t="str">
            <v>108370</v>
          </cell>
          <cell r="C85" t="str">
            <v>WYP</v>
          </cell>
          <cell r="D85">
            <v>-1562667.4400000002</v>
          </cell>
          <cell r="F85" t="str">
            <v>108370WYP</v>
          </cell>
          <cell r="G85" t="str">
            <v>108370</v>
          </cell>
          <cell r="H85" t="str">
            <v>WYP</v>
          </cell>
          <cell r="I85">
            <v>-1562667.4400000002</v>
          </cell>
          <cell r="L85" t="str">
            <v>186MSO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108370WYU</v>
          </cell>
          <cell r="B86" t="str">
            <v>108370</v>
          </cell>
          <cell r="C86" t="str">
            <v>WYU</v>
          </cell>
          <cell r="D86">
            <v>-763892.94374999963</v>
          </cell>
          <cell r="F86" t="str">
            <v>108370WYU</v>
          </cell>
          <cell r="G86" t="str">
            <v>108370</v>
          </cell>
          <cell r="H86" t="str">
            <v>WYU</v>
          </cell>
          <cell r="I86">
            <v>-763892.94374999963</v>
          </cell>
          <cell r="L86" t="str">
            <v>190BADDEBT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108371CA</v>
          </cell>
          <cell r="B87" t="str">
            <v>108371</v>
          </cell>
          <cell r="C87" t="str">
            <v>CA</v>
          </cell>
          <cell r="D87">
            <v>-216826.89291666599</v>
          </cell>
          <cell r="F87" t="str">
            <v>108371CA</v>
          </cell>
          <cell r="G87" t="str">
            <v>108371</v>
          </cell>
          <cell r="H87" t="str">
            <v>CA</v>
          </cell>
          <cell r="I87">
            <v>-216826.89291666599</v>
          </cell>
          <cell r="L87" t="str">
            <v>190CAEE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108371ID</v>
          </cell>
          <cell r="B88" t="str">
            <v>108371</v>
          </cell>
          <cell r="C88" t="str">
            <v>ID</v>
          </cell>
          <cell r="D88">
            <v>-125537.46124999999</v>
          </cell>
          <cell r="F88" t="str">
            <v>108371ID</v>
          </cell>
          <cell r="G88" t="str">
            <v>108371</v>
          </cell>
          <cell r="H88" t="str">
            <v>ID</v>
          </cell>
          <cell r="I88">
            <v>-125537.46124999999</v>
          </cell>
          <cell r="L88" t="str">
            <v>190CAEW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108371OR</v>
          </cell>
          <cell r="B89" t="str">
            <v>108371</v>
          </cell>
          <cell r="C89" t="str">
            <v>OR</v>
          </cell>
          <cell r="D89">
            <v>-2523327.456249997</v>
          </cell>
          <cell r="F89" t="str">
            <v>108371OR</v>
          </cell>
          <cell r="G89" t="str">
            <v>108371</v>
          </cell>
          <cell r="H89" t="str">
            <v>OR</v>
          </cell>
          <cell r="I89">
            <v>-2523327.456249997</v>
          </cell>
          <cell r="L89" t="str">
            <v>190CAGE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108371UT</v>
          </cell>
          <cell r="B90" t="str">
            <v>108371</v>
          </cell>
          <cell r="C90" t="str">
            <v>UT</v>
          </cell>
          <cell r="D90">
            <v>-3470462.9812500002</v>
          </cell>
          <cell r="F90" t="str">
            <v>108371UT</v>
          </cell>
          <cell r="G90" t="str">
            <v>108371</v>
          </cell>
          <cell r="H90" t="str">
            <v>UT</v>
          </cell>
          <cell r="I90">
            <v>-3470462.9812500002</v>
          </cell>
          <cell r="L90" t="str">
            <v>190CAGW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108371WA</v>
          </cell>
          <cell r="B91" t="str">
            <v>108371</v>
          </cell>
          <cell r="C91" t="str">
            <v>WA</v>
          </cell>
          <cell r="D91">
            <v>-283706.73499999999</v>
          </cell>
          <cell r="F91" t="str">
            <v>108371WA</v>
          </cell>
          <cell r="G91" t="str">
            <v>108371</v>
          </cell>
          <cell r="H91" t="str">
            <v>WA</v>
          </cell>
          <cell r="I91">
            <v>-283706.73499999999</v>
          </cell>
          <cell r="L91" t="str">
            <v>190CN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108371WYP</v>
          </cell>
          <cell r="B92" t="str">
            <v>108371</v>
          </cell>
          <cell r="C92" t="str">
            <v>WYP</v>
          </cell>
          <cell r="D92">
            <v>-933114.90499999968</v>
          </cell>
          <cell r="F92" t="str">
            <v>108371WYP</v>
          </cell>
          <cell r="G92" t="str">
            <v>108371</v>
          </cell>
          <cell r="H92" t="str">
            <v>WYP</v>
          </cell>
          <cell r="I92">
            <v>-933114.90499999968</v>
          </cell>
          <cell r="L92" t="str">
            <v>190JBE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108371WYU</v>
          </cell>
          <cell r="B93" t="str">
            <v>108371</v>
          </cell>
          <cell r="C93" t="str">
            <v>WYU</v>
          </cell>
          <cell r="D93">
            <v>-147743.28666666601</v>
          </cell>
          <cell r="F93" t="str">
            <v>108371WYU</v>
          </cell>
          <cell r="G93" t="str">
            <v>108371</v>
          </cell>
          <cell r="H93" t="str">
            <v>WYU</v>
          </cell>
          <cell r="I93">
            <v>-147743.28666666601</v>
          </cell>
          <cell r="L93" t="str">
            <v>190OTHER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108373CA</v>
          </cell>
          <cell r="B94" t="str">
            <v>108373</v>
          </cell>
          <cell r="C94" t="str">
            <v>CA</v>
          </cell>
          <cell r="D94">
            <v>-574273.40875000006</v>
          </cell>
          <cell r="F94" t="str">
            <v>108373CA</v>
          </cell>
          <cell r="G94" t="str">
            <v>108373</v>
          </cell>
          <cell r="H94" t="str">
            <v>CA</v>
          </cell>
          <cell r="I94">
            <v>-574273.40875000006</v>
          </cell>
          <cell r="L94" t="str">
            <v>190S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108373ID</v>
          </cell>
          <cell r="B95" t="str">
            <v>108373</v>
          </cell>
          <cell r="C95" t="str">
            <v>ID</v>
          </cell>
          <cell r="D95">
            <v>-451875.22666666599</v>
          </cell>
          <cell r="F95" t="str">
            <v>108373ID</v>
          </cell>
          <cell r="G95" t="str">
            <v>108373</v>
          </cell>
          <cell r="H95" t="str">
            <v>ID</v>
          </cell>
          <cell r="I95">
            <v>-451875.22666666599</v>
          </cell>
          <cell r="L95" t="str">
            <v>190SE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108373OR</v>
          </cell>
          <cell r="B96" t="str">
            <v>108373</v>
          </cell>
          <cell r="C96" t="str">
            <v>OR</v>
          </cell>
          <cell r="D96">
            <v>-8789417.0304166656</v>
          </cell>
          <cell r="F96" t="str">
            <v>108373OR</v>
          </cell>
          <cell r="G96" t="str">
            <v>108373</v>
          </cell>
          <cell r="H96" t="str">
            <v>OR</v>
          </cell>
          <cell r="I96">
            <v>-8789417.0304166656</v>
          </cell>
          <cell r="L96" t="str">
            <v>190SG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108373UT</v>
          </cell>
          <cell r="B97" t="str">
            <v>108373</v>
          </cell>
          <cell r="C97" t="str">
            <v>UT</v>
          </cell>
          <cell r="D97">
            <v>-11872201.252916601</v>
          </cell>
          <cell r="F97" t="str">
            <v>108373UT</v>
          </cell>
          <cell r="G97" t="str">
            <v>108373</v>
          </cell>
          <cell r="H97" t="str">
            <v>UT</v>
          </cell>
          <cell r="I97">
            <v>-11872201.252916601</v>
          </cell>
          <cell r="L97" t="str">
            <v>190SNPD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108373WA</v>
          </cell>
          <cell r="B98" t="str">
            <v>108373</v>
          </cell>
          <cell r="C98" t="str">
            <v>WA</v>
          </cell>
          <cell r="D98">
            <v>-2169203.4354166598</v>
          </cell>
          <cell r="F98" t="str">
            <v>108373WA</v>
          </cell>
          <cell r="G98" t="str">
            <v>108373</v>
          </cell>
          <cell r="H98" t="str">
            <v>WA</v>
          </cell>
          <cell r="I98">
            <v>-2169203.4354166598</v>
          </cell>
          <cell r="L98" t="str">
            <v>190SO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108373WYP</v>
          </cell>
          <cell r="B99" t="str">
            <v>108373</v>
          </cell>
          <cell r="C99" t="str">
            <v>WYP</v>
          </cell>
          <cell r="D99">
            <v>-2630195.69541666</v>
          </cell>
          <cell r="F99" t="str">
            <v>108373WYP</v>
          </cell>
          <cell r="G99" t="str">
            <v>108373</v>
          </cell>
          <cell r="H99" t="str">
            <v>WYP</v>
          </cell>
          <cell r="I99">
            <v>-2630195.69541666</v>
          </cell>
          <cell r="L99" t="str">
            <v>190TROJD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108373WYU</v>
          </cell>
          <cell r="B100" t="str">
            <v>108373</v>
          </cell>
          <cell r="C100" t="str">
            <v>WYU</v>
          </cell>
          <cell r="D100">
            <v>-869184.52833333297</v>
          </cell>
          <cell r="F100" t="str">
            <v>108373WYU</v>
          </cell>
          <cell r="G100" t="str">
            <v>108373</v>
          </cell>
          <cell r="H100" t="str">
            <v>WYU</v>
          </cell>
          <cell r="I100">
            <v>-869184.52833333297</v>
          </cell>
          <cell r="L100" t="str">
            <v>230TROJP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108DPCA</v>
          </cell>
          <cell r="B101" t="str">
            <v>108DP</v>
          </cell>
          <cell r="C101" t="str">
            <v>CA</v>
          </cell>
          <cell r="D101">
            <v>14019.1408333333</v>
          </cell>
          <cell r="F101" t="str">
            <v>108DPCA</v>
          </cell>
          <cell r="G101" t="str">
            <v>108DP</v>
          </cell>
          <cell r="H101" t="str">
            <v>CA</v>
          </cell>
          <cell r="I101">
            <v>14019.1408333333</v>
          </cell>
          <cell r="L101" t="str">
            <v>235S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108DPID</v>
          </cell>
          <cell r="B102" t="str">
            <v>108DP</v>
          </cell>
          <cell r="C102" t="str">
            <v>ID</v>
          </cell>
          <cell r="D102">
            <v>-9579.8941666666597</v>
          </cell>
          <cell r="F102" t="str">
            <v>108DPID</v>
          </cell>
          <cell r="G102" t="str">
            <v>108DP</v>
          </cell>
          <cell r="H102" t="str">
            <v>ID</v>
          </cell>
          <cell r="I102">
            <v>-9579.8941666666597</v>
          </cell>
          <cell r="L102" t="str">
            <v>252CAGE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108DPOR</v>
          </cell>
          <cell r="B103" t="str">
            <v>108DP</v>
          </cell>
          <cell r="C103" t="str">
            <v>OR</v>
          </cell>
          <cell r="D103">
            <v>162755.73166666599</v>
          </cell>
          <cell r="F103" t="str">
            <v>108DPOR</v>
          </cell>
          <cell r="G103" t="str">
            <v>108DP</v>
          </cell>
          <cell r="H103" t="str">
            <v>OR</v>
          </cell>
          <cell r="I103">
            <v>162755.73166666599</v>
          </cell>
          <cell r="L103" t="str">
            <v>252CAGW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108DPUT</v>
          </cell>
          <cell r="B104" t="str">
            <v>108DP</v>
          </cell>
          <cell r="C104" t="str">
            <v>UT</v>
          </cell>
          <cell r="D104">
            <v>1502999.91833333</v>
          </cell>
          <cell r="F104" t="str">
            <v>108DPUT</v>
          </cell>
          <cell r="G104" t="str">
            <v>108DP</v>
          </cell>
          <cell r="H104" t="str">
            <v>UT</v>
          </cell>
          <cell r="I104">
            <v>1502999.91833333</v>
          </cell>
          <cell r="L104" t="str">
            <v>252CN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108DPWA</v>
          </cell>
          <cell r="B105" t="str">
            <v>108DP</v>
          </cell>
          <cell r="C105" t="str">
            <v>WA</v>
          </cell>
          <cell r="D105">
            <v>138481.67833333299</v>
          </cell>
          <cell r="F105" t="str">
            <v>108DPWA</v>
          </cell>
          <cell r="G105" t="str">
            <v>108DP</v>
          </cell>
          <cell r="H105" t="str">
            <v>WA</v>
          </cell>
          <cell r="I105">
            <v>138481.67833333299</v>
          </cell>
          <cell r="L105" t="str">
            <v>252NUTIL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108DPWYP</v>
          </cell>
          <cell r="B106" t="str">
            <v>108DP</v>
          </cell>
          <cell r="C106" t="str">
            <v>WYP</v>
          </cell>
          <cell r="D106">
            <v>-12537.6733333333</v>
          </cell>
          <cell r="F106" t="str">
            <v>108DPWYP</v>
          </cell>
          <cell r="G106" t="str">
            <v>108DP</v>
          </cell>
          <cell r="H106" t="str">
            <v>WYP</v>
          </cell>
          <cell r="I106">
            <v>-12537.6733333333</v>
          </cell>
          <cell r="L106" t="str">
            <v>252S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108DPWYU</v>
          </cell>
          <cell r="B107" t="str">
            <v>108DP</v>
          </cell>
          <cell r="C107" t="str">
            <v>WYU</v>
          </cell>
          <cell r="D107">
            <v>533784</v>
          </cell>
          <cell r="F107" t="str">
            <v>108DPWYU</v>
          </cell>
          <cell r="G107" t="str">
            <v>108DP</v>
          </cell>
          <cell r="H107" t="str">
            <v>WYU</v>
          </cell>
          <cell r="I107">
            <v>533784</v>
          </cell>
          <cell r="L107" t="str">
            <v>252SG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108GPCA</v>
          </cell>
          <cell r="B108" t="str">
            <v>108GP</v>
          </cell>
          <cell r="C108" t="str">
            <v>CA</v>
          </cell>
          <cell r="D108">
            <v>-4836795.8562499965</v>
          </cell>
          <cell r="F108" t="str">
            <v>108GPCA</v>
          </cell>
          <cell r="G108" t="str">
            <v>108GP</v>
          </cell>
          <cell r="H108" t="str">
            <v>CA</v>
          </cell>
          <cell r="I108">
            <v>-4836795.8562499965</v>
          </cell>
          <cell r="L108" t="str">
            <v>25318CAGE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108GPCAEE</v>
          </cell>
          <cell r="B109" t="str">
            <v>108GP</v>
          </cell>
          <cell r="C109" t="str">
            <v>CAEE</v>
          </cell>
          <cell r="D109">
            <v>-302052.30458333337</v>
          </cell>
          <cell r="F109" t="str">
            <v>108GPCAEE</v>
          </cell>
          <cell r="G109" t="str">
            <v>108GP</v>
          </cell>
          <cell r="H109" t="str">
            <v>CAEE</v>
          </cell>
          <cell r="I109">
            <v>-302052.30458333337</v>
          </cell>
          <cell r="L109" t="str">
            <v>254105TROJP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108GPCAGE</v>
          </cell>
          <cell r="B110" t="str">
            <v>108GP</v>
          </cell>
          <cell r="C110" t="str">
            <v>CAGE</v>
          </cell>
          <cell r="D110">
            <v>-45862361.534166604</v>
          </cell>
          <cell r="F110" t="str">
            <v>108GPCAGE</v>
          </cell>
          <cell r="G110" t="str">
            <v>108GP</v>
          </cell>
          <cell r="H110" t="str">
            <v>CAGE</v>
          </cell>
          <cell r="I110">
            <v>-45862361.534166604</v>
          </cell>
          <cell r="L110" t="str">
            <v>255ITC84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108GPCAGW</v>
          </cell>
          <cell r="B111" t="str">
            <v>108GP</v>
          </cell>
          <cell r="C111" t="str">
            <v>CAGW</v>
          </cell>
          <cell r="D111">
            <v>-14968649.084999934</v>
          </cell>
          <cell r="F111" t="str">
            <v>108GPCAGW</v>
          </cell>
          <cell r="G111" t="str">
            <v>108GP</v>
          </cell>
          <cell r="H111" t="str">
            <v>CAGW</v>
          </cell>
          <cell r="I111">
            <v>-14968649.084999934</v>
          </cell>
          <cell r="L111" t="str">
            <v>281SG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108GPCN</v>
          </cell>
          <cell r="B112" t="str">
            <v>108GP</v>
          </cell>
          <cell r="C112" t="str">
            <v>CN</v>
          </cell>
          <cell r="D112">
            <v>-8122650.8866666593</v>
          </cell>
          <cell r="F112" t="str">
            <v>108GPCN</v>
          </cell>
          <cell r="G112" t="str">
            <v>108GP</v>
          </cell>
          <cell r="H112" t="str">
            <v>CN</v>
          </cell>
          <cell r="I112">
            <v>-8122650.8866666593</v>
          </cell>
          <cell r="L112" t="str">
            <v>282CAEE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108GPID</v>
          </cell>
          <cell r="B113" t="str">
            <v>108GP</v>
          </cell>
          <cell r="C113" t="str">
            <v>ID</v>
          </cell>
          <cell r="D113">
            <v>-10664719.176666632</v>
          </cell>
          <cell r="F113" t="str">
            <v>108GPID</v>
          </cell>
          <cell r="G113" t="str">
            <v>108GP</v>
          </cell>
          <cell r="H113" t="str">
            <v>ID</v>
          </cell>
          <cell r="I113">
            <v>-10664719.176666632</v>
          </cell>
          <cell r="L113" t="str">
            <v>282CAGW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108GPJBG</v>
          </cell>
          <cell r="B114" t="str">
            <v>108GP</v>
          </cell>
          <cell r="C114" t="str">
            <v>JBG</v>
          </cell>
          <cell r="D114">
            <v>-4711318.0216666637</v>
          </cell>
          <cell r="F114" t="str">
            <v>108GPJBG</v>
          </cell>
          <cell r="G114" t="str">
            <v>108GP</v>
          </cell>
          <cell r="H114" t="str">
            <v>JBG</v>
          </cell>
          <cell r="I114">
            <v>-4711318.0216666637</v>
          </cell>
          <cell r="L114" t="str">
            <v>282DITBAL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108GPOR</v>
          </cell>
          <cell r="B115" t="str">
            <v>108GP</v>
          </cell>
          <cell r="C115" t="str">
            <v>OR</v>
          </cell>
          <cell r="D115">
            <v>-48245685.013749935</v>
          </cell>
          <cell r="F115" t="str">
            <v>108GPOR</v>
          </cell>
          <cell r="G115" t="str">
            <v>108GP</v>
          </cell>
          <cell r="H115" t="str">
            <v>OR</v>
          </cell>
          <cell r="I115">
            <v>-48245685.013749935</v>
          </cell>
          <cell r="L115" t="str">
            <v>282JBG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108GPSO</v>
          </cell>
          <cell r="B116" t="str">
            <v>108GP</v>
          </cell>
          <cell r="C116" t="str">
            <v>SO</v>
          </cell>
          <cell r="D116">
            <v>-79507525.543749973</v>
          </cell>
          <cell r="F116" t="str">
            <v>108GPSO</v>
          </cell>
          <cell r="G116" t="str">
            <v>108GP</v>
          </cell>
          <cell r="H116" t="str">
            <v>SO</v>
          </cell>
          <cell r="I116">
            <v>-79507525.543749973</v>
          </cell>
          <cell r="L116" t="str">
            <v>282OTHER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108GPUT</v>
          </cell>
          <cell r="B117" t="str">
            <v>108GP</v>
          </cell>
          <cell r="C117" t="str">
            <v>UT</v>
          </cell>
          <cell r="D117">
            <v>-56322745.76874993</v>
          </cell>
          <cell r="F117" t="str">
            <v>108GPUT</v>
          </cell>
          <cell r="G117" t="str">
            <v>108GP</v>
          </cell>
          <cell r="H117" t="str">
            <v>UT</v>
          </cell>
          <cell r="I117">
            <v>-56322745.76874993</v>
          </cell>
          <cell r="L117" t="str">
            <v>282S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108GPWA</v>
          </cell>
          <cell r="B118" t="str">
            <v>108GP</v>
          </cell>
          <cell r="C118" t="str">
            <v>WA</v>
          </cell>
          <cell r="D118">
            <v>-17937985.885416634</v>
          </cell>
          <cell r="F118" t="str">
            <v>108GPWA</v>
          </cell>
          <cell r="G118" t="str">
            <v>108GP</v>
          </cell>
          <cell r="H118" t="str">
            <v>WA</v>
          </cell>
          <cell r="I118">
            <v>-17937985.885416634</v>
          </cell>
          <cell r="L118" t="str">
            <v>282SCHMDEXP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108GPWYP</v>
          </cell>
          <cell r="B119" t="str">
            <v>108GP</v>
          </cell>
          <cell r="C119" t="str">
            <v>WYP</v>
          </cell>
          <cell r="D119">
            <v>-18762073.471666601</v>
          </cell>
          <cell r="F119" t="str">
            <v>108GPWYP</v>
          </cell>
          <cell r="G119" t="str">
            <v>108GP</v>
          </cell>
          <cell r="H119" t="str">
            <v>WYP</v>
          </cell>
          <cell r="I119">
            <v>-18762073.471666601</v>
          </cell>
          <cell r="L119" t="str">
            <v>282SG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108GPWYU</v>
          </cell>
          <cell r="B120" t="str">
            <v>108GP</v>
          </cell>
          <cell r="C120" t="str">
            <v>WYU</v>
          </cell>
          <cell r="D120">
            <v>-4240506.8666666597</v>
          </cell>
          <cell r="F120" t="str">
            <v>108GPWYU</v>
          </cell>
          <cell r="G120" t="str">
            <v>108GP</v>
          </cell>
          <cell r="H120" t="str">
            <v>WYU</v>
          </cell>
          <cell r="I120">
            <v>-4240506.8666666597</v>
          </cell>
          <cell r="L120" t="str">
            <v>282SO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108HPCAGE</v>
          </cell>
          <cell r="B121" t="str">
            <v>108HP</v>
          </cell>
          <cell r="C121" t="str">
            <v>CAGE</v>
          </cell>
          <cell r="D121">
            <v>-52199175.430833265</v>
          </cell>
          <cell r="F121" t="str">
            <v>108HPCAGE</v>
          </cell>
          <cell r="G121" t="str">
            <v>108HP</v>
          </cell>
          <cell r="H121" t="str">
            <v>CAGE</v>
          </cell>
          <cell r="I121">
            <v>-52199175.430833265</v>
          </cell>
          <cell r="L121" t="str">
            <v>283CAEE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108HPCAGW</v>
          </cell>
          <cell r="B122" t="str">
            <v>108HP</v>
          </cell>
          <cell r="C122" t="str">
            <v>CAGW</v>
          </cell>
          <cell r="D122">
            <v>-212715492.57624933</v>
          </cell>
          <cell r="F122" t="str">
            <v>108HPCAGW</v>
          </cell>
          <cell r="G122" t="str">
            <v>108HP</v>
          </cell>
          <cell r="H122" t="str">
            <v>CAGW</v>
          </cell>
          <cell r="I122">
            <v>-212715492.57624933</v>
          </cell>
          <cell r="L122" t="str">
            <v>283CAGE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108MPCAEE</v>
          </cell>
          <cell r="B123" t="str">
            <v>108MP</v>
          </cell>
          <cell r="C123" t="str">
            <v>CAEE</v>
          </cell>
          <cell r="D123">
            <v>-158798915.00125</v>
          </cell>
          <cell r="F123" t="str">
            <v>108MPCAEE</v>
          </cell>
          <cell r="G123" t="str">
            <v>108MP</v>
          </cell>
          <cell r="H123" t="str">
            <v>CAEE</v>
          </cell>
          <cell r="I123">
            <v>-158798915.00125</v>
          </cell>
          <cell r="L123" t="str">
            <v>283CAGW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108OPCAGE</v>
          </cell>
          <cell r="B124" t="str">
            <v>108OP</v>
          </cell>
          <cell r="C124" t="str">
            <v>CAGE</v>
          </cell>
          <cell r="D124">
            <v>-243987482.37416634</v>
          </cell>
          <cell r="F124" t="str">
            <v>108OPCAGE</v>
          </cell>
          <cell r="G124" t="str">
            <v>108OP</v>
          </cell>
          <cell r="H124" t="str">
            <v>CAGE</v>
          </cell>
          <cell r="I124">
            <v>-243987482.37416634</v>
          </cell>
          <cell r="L124" t="str">
            <v>283GPS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108OPCAGW</v>
          </cell>
          <cell r="B125" t="str">
            <v>108OP</v>
          </cell>
          <cell r="C125" t="str">
            <v>CAGW</v>
          </cell>
          <cell r="D125">
            <v>-243014561.87666601</v>
          </cell>
          <cell r="F125" t="str">
            <v>108OPCAGW</v>
          </cell>
          <cell r="G125" t="str">
            <v>108OP</v>
          </cell>
          <cell r="H125" t="str">
            <v>CAGW</v>
          </cell>
          <cell r="I125">
            <v>-243014561.87666601</v>
          </cell>
          <cell r="L125" t="str">
            <v>283OTHER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108SPCAEE</v>
          </cell>
          <cell r="B126" t="str">
            <v>108SP</v>
          </cell>
          <cell r="C126" t="str">
            <v>CAEE</v>
          </cell>
          <cell r="D126">
            <v>0</v>
          </cell>
          <cell r="F126" t="str">
            <v>108SPCAEE</v>
          </cell>
          <cell r="G126" t="str">
            <v>108SP</v>
          </cell>
          <cell r="H126" t="str">
            <v>CAEE</v>
          </cell>
          <cell r="I126">
            <v>0</v>
          </cell>
          <cell r="L126" t="str">
            <v>283S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108SPCAGE</v>
          </cell>
          <cell r="B127" t="str">
            <v>108SP</v>
          </cell>
          <cell r="C127" t="str">
            <v>CAGE</v>
          </cell>
          <cell r="D127">
            <v>-1805190370.8658268</v>
          </cell>
          <cell r="F127" t="str">
            <v>108SPCAGE</v>
          </cell>
          <cell r="G127" t="str">
            <v>108SP</v>
          </cell>
          <cell r="H127" t="str">
            <v>CAGE</v>
          </cell>
          <cell r="I127">
            <v>-1805190370.8658268</v>
          </cell>
          <cell r="L127" t="str">
            <v>283SE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108SPCAGW</v>
          </cell>
          <cell r="B128" t="str">
            <v>108SP</v>
          </cell>
          <cell r="C128" t="str">
            <v>CAGW</v>
          </cell>
          <cell r="D128">
            <v>-143779966.86041665</v>
          </cell>
          <cell r="F128" t="str">
            <v>108SPCAGW</v>
          </cell>
          <cell r="G128" t="str">
            <v>108SP</v>
          </cell>
          <cell r="H128" t="str">
            <v>CAGW</v>
          </cell>
          <cell r="I128">
            <v>-143779966.86041665</v>
          </cell>
          <cell r="L128" t="str">
            <v>283SG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108SPJBG</v>
          </cell>
          <cell r="B129" t="str">
            <v>108SP</v>
          </cell>
          <cell r="C129" t="str">
            <v>JBG</v>
          </cell>
          <cell r="D129">
            <v>-490554640.84666669</v>
          </cell>
          <cell r="F129" t="str">
            <v>108SPJBG</v>
          </cell>
          <cell r="G129" t="str">
            <v>108SP</v>
          </cell>
          <cell r="H129" t="str">
            <v>JBG</v>
          </cell>
          <cell r="I129">
            <v>-490554640.84666669</v>
          </cell>
          <cell r="L129" t="str">
            <v>283SNP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108TPCAGE</v>
          </cell>
          <cell r="B130" t="str">
            <v>108TP</v>
          </cell>
          <cell r="C130" t="str">
            <v>CAGE</v>
          </cell>
          <cell r="D130">
            <v>-744714863.75124943</v>
          </cell>
          <cell r="F130" t="str">
            <v>108TPCAGE</v>
          </cell>
          <cell r="G130" t="str">
            <v>108TP</v>
          </cell>
          <cell r="H130" t="str">
            <v>CAGE</v>
          </cell>
          <cell r="I130">
            <v>-744714863.75124943</v>
          </cell>
          <cell r="L130" t="str">
            <v>283SO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108TPCAGW</v>
          </cell>
          <cell r="B131" t="str">
            <v>108TP</v>
          </cell>
          <cell r="C131" t="str">
            <v>CAGW</v>
          </cell>
          <cell r="D131">
            <v>-434651479.10166597</v>
          </cell>
          <cell r="F131" t="str">
            <v>108TPCAGW</v>
          </cell>
          <cell r="G131" t="str">
            <v>108TP</v>
          </cell>
          <cell r="H131" t="str">
            <v>CAGW</v>
          </cell>
          <cell r="I131">
            <v>-434651479.10166597</v>
          </cell>
          <cell r="L131" t="str">
            <v>302CAGE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108TPJBG</v>
          </cell>
          <cell r="B132" t="str">
            <v>108TP</v>
          </cell>
          <cell r="C132" t="str">
            <v>JBG</v>
          </cell>
          <cell r="D132">
            <v>-43471174.315416597</v>
          </cell>
          <cell r="F132" t="str">
            <v>108TPJBG</v>
          </cell>
          <cell r="G132" t="str">
            <v>108TP</v>
          </cell>
          <cell r="H132" t="str">
            <v>JBG</v>
          </cell>
          <cell r="I132">
            <v>-43471174.315416597</v>
          </cell>
          <cell r="L132" t="str">
            <v>302CAGW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108TPSG</v>
          </cell>
          <cell r="B133" t="str">
            <v>108TP</v>
          </cell>
          <cell r="C133" t="str">
            <v>SG</v>
          </cell>
          <cell r="D133">
            <v>-1443055.62</v>
          </cell>
          <cell r="F133" t="str">
            <v>108TPSG</v>
          </cell>
          <cell r="G133" t="str">
            <v>108TP</v>
          </cell>
          <cell r="H133" t="str">
            <v>SG</v>
          </cell>
          <cell r="I133">
            <v>-1443055.62</v>
          </cell>
          <cell r="L133" t="str">
            <v>302S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111390CAGE</v>
          </cell>
          <cell r="B134" t="str">
            <v>111390</v>
          </cell>
          <cell r="C134" t="str">
            <v>CAGE</v>
          </cell>
          <cell r="D134">
            <v>-4664610.7420833297</v>
          </cell>
          <cell r="F134" t="str">
            <v>111390CAGE</v>
          </cell>
          <cell r="G134" t="str">
            <v>111390</v>
          </cell>
          <cell r="H134" t="str">
            <v>CAGE</v>
          </cell>
          <cell r="I134">
            <v>-4664610.7420833297</v>
          </cell>
          <cell r="L134" t="str">
            <v>303CAEE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111390CAGW</v>
          </cell>
          <cell r="B135" t="str">
            <v>111390</v>
          </cell>
          <cell r="C135" t="str">
            <v>CAGW</v>
          </cell>
          <cell r="D135">
            <v>-171204.59708333301</v>
          </cell>
          <cell r="F135" t="str">
            <v>111390CAGW</v>
          </cell>
          <cell r="G135" t="str">
            <v>111390</v>
          </cell>
          <cell r="H135" t="str">
            <v>CAGW</v>
          </cell>
          <cell r="I135">
            <v>-171204.59708333301</v>
          </cell>
          <cell r="L135" t="str">
            <v>303CAGE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111390OR</v>
          </cell>
          <cell r="B136" t="str">
            <v>111390</v>
          </cell>
          <cell r="C136" t="str">
            <v>OR</v>
          </cell>
          <cell r="D136">
            <v>-2174632.8579166601</v>
          </cell>
          <cell r="F136" t="str">
            <v>111390OR</v>
          </cell>
          <cell r="G136" t="str">
            <v>111390</v>
          </cell>
          <cell r="H136" t="str">
            <v>OR</v>
          </cell>
          <cell r="I136">
            <v>-2174632.8579166601</v>
          </cell>
          <cell r="L136" t="str">
            <v>303CAGW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 t="str">
            <v>111390</v>
          </cell>
          <cell r="C137" t="str">
            <v>SO</v>
          </cell>
          <cell r="D137">
            <v>751453.38624999998</v>
          </cell>
          <cell r="F137" t="str">
            <v>111390SO</v>
          </cell>
          <cell r="G137" t="str">
            <v>111390</v>
          </cell>
          <cell r="H137" t="str">
            <v>SO</v>
          </cell>
          <cell r="I137">
            <v>751453.38624999998</v>
          </cell>
          <cell r="L137" t="str">
            <v>303CN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 t="str">
            <v>111390</v>
          </cell>
          <cell r="C138" t="str">
            <v>UT</v>
          </cell>
          <cell r="D138">
            <v>-2289761.1366666602</v>
          </cell>
          <cell r="F138" t="str">
            <v>111390UT</v>
          </cell>
          <cell r="G138" t="str">
            <v>111390</v>
          </cell>
          <cell r="H138" t="str">
            <v>UT</v>
          </cell>
          <cell r="I138">
            <v>-2289761.1366666602</v>
          </cell>
          <cell r="L138" t="str">
            <v>303JBG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 t="str">
            <v>111390</v>
          </cell>
          <cell r="C139" t="str">
            <v>WYP</v>
          </cell>
          <cell r="D139">
            <v>-886908.85166666599</v>
          </cell>
          <cell r="F139" t="str">
            <v>111390WYP</v>
          </cell>
          <cell r="G139" t="str">
            <v>111390</v>
          </cell>
          <cell r="H139" t="str">
            <v>WYP</v>
          </cell>
          <cell r="I139">
            <v>-886908.85166666599</v>
          </cell>
          <cell r="L139" t="str">
            <v>303S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C140" t="str">
            <v>CA</v>
          </cell>
          <cell r="D140">
            <v>-732742.39791666635</v>
          </cell>
          <cell r="F140" t="str">
            <v>111GPCA</v>
          </cell>
          <cell r="G140" t="str">
            <v>111GP</v>
          </cell>
          <cell r="H140" t="str">
            <v>CA</v>
          </cell>
          <cell r="I140">
            <v>-732742.39791666635</v>
          </cell>
          <cell r="L140" t="str">
            <v>303SG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C141" t="str">
            <v>CN</v>
          </cell>
          <cell r="D141">
            <v>-2997909.6995833302</v>
          </cell>
          <cell r="F141" t="str">
            <v>111GPCN</v>
          </cell>
          <cell r="G141" t="str">
            <v>111GP</v>
          </cell>
          <cell r="H141" t="str">
            <v>CN</v>
          </cell>
          <cell r="I141">
            <v>-2997909.6995833302</v>
          </cell>
          <cell r="L141" t="str">
            <v>303SO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C142" t="str">
            <v>OR</v>
          </cell>
          <cell r="D142">
            <v>-5167350.3191666631</v>
          </cell>
          <cell r="F142" t="str">
            <v>111GPOR</v>
          </cell>
          <cell r="G142" t="str">
            <v>111GP</v>
          </cell>
          <cell r="H142" t="str">
            <v>OR</v>
          </cell>
          <cell r="I142">
            <v>-5167350.3191666631</v>
          </cell>
          <cell r="L142" t="str">
            <v>310CAGE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111GPSO</v>
          </cell>
          <cell r="B143" t="str">
            <v>111GP</v>
          </cell>
          <cell r="C143" t="str">
            <v>SO</v>
          </cell>
          <cell r="D143">
            <v>-11879690.039583333</v>
          </cell>
          <cell r="F143" t="str">
            <v>111GPSO</v>
          </cell>
          <cell r="G143" t="str">
            <v>111GP</v>
          </cell>
          <cell r="H143" t="str">
            <v>SO</v>
          </cell>
          <cell r="I143">
            <v>-11879690.039583333</v>
          </cell>
          <cell r="L143" t="str">
            <v>310CAGW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111GPUT</v>
          </cell>
          <cell r="B144" t="str">
            <v>111GP</v>
          </cell>
          <cell r="C144" t="str">
            <v>UT</v>
          </cell>
          <cell r="D144">
            <v>-12511.395833333299</v>
          </cell>
          <cell r="F144" t="str">
            <v>111GPUT</v>
          </cell>
          <cell r="G144" t="str">
            <v>111GP</v>
          </cell>
          <cell r="H144" t="str">
            <v>UT</v>
          </cell>
          <cell r="I144">
            <v>-12511.395833333299</v>
          </cell>
          <cell r="L144" t="str">
            <v>310JBG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111GPWA</v>
          </cell>
          <cell r="B145" t="str">
            <v>111GP</v>
          </cell>
          <cell r="C145" t="str">
            <v>WA</v>
          </cell>
          <cell r="D145">
            <v>-1603538.65625</v>
          </cell>
          <cell r="F145" t="str">
            <v>111GPWA</v>
          </cell>
          <cell r="G145" t="str">
            <v>111GP</v>
          </cell>
          <cell r="H145" t="str">
            <v>WA</v>
          </cell>
          <cell r="I145">
            <v>-1603538.65625</v>
          </cell>
          <cell r="L145" t="str">
            <v>311CAGE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111GPWYP</v>
          </cell>
          <cell r="B146" t="str">
            <v>111GP</v>
          </cell>
          <cell r="C146" t="str">
            <v>WYP</v>
          </cell>
          <cell r="D146">
            <v>-5776740.6320833303</v>
          </cell>
          <cell r="F146" t="str">
            <v>111GPWYP</v>
          </cell>
          <cell r="G146" t="str">
            <v>111GP</v>
          </cell>
          <cell r="H146" t="str">
            <v>WYP</v>
          </cell>
          <cell r="I146">
            <v>-5776740.6320833303</v>
          </cell>
          <cell r="L146" t="str">
            <v>311CAGW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111GPWYU</v>
          </cell>
          <cell r="B147" t="str">
            <v>111GP</v>
          </cell>
          <cell r="C147" t="str">
            <v>WYU</v>
          </cell>
          <cell r="D147">
            <v>-38716.994166666598</v>
          </cell>
          <cell r="F147" t="str">
            <v>111GPWYU</v>
          </cell>
          <cell r="G147" t="str">
            <v>111GP</v>
          </cell>
          <cell r="H147" t="str">
            <v>WYU</v>
          </cell>
          <cell r="I147">
            <v>-38716.994166666598</v>
          </cell>
          <cell r="L147" t="str">
            <v>311JBG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111HPCAGE</v>
          </cell>
          <cell r="B148" t="str">
            <v>111HP</v>
          </cell>
          <cell r="C148" t="str">
            <v>CAGE</v>
          </cell>
          <cell r="D148">
            <v>-483467.52500000002</v>
          </cell>
          <cell r="F148" t="str">
            <v>111HPCAGE</v>
          </cell>
          <cell r="G148" t="str">
            <v>111HP</v>
          </cell>
          <cell r="H148" t="str">
            <v>CAGE</v>
          </cell>
          <cell r="I148">
            <v>-483467.52500000002</v>
          </cell>
          <cell r="L148" t="str">
            <v>312CAGE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111HPCAGW</v>
          </cell>
          <cell r="B149" t="str">
            <v>111HP</v>
          </cell>
          <cell r="C149" t="str">
            <v>CAGW</v>
          </cell>
          <cell r="D149">
            <v>-349994.29458333302</v>
          </cell>
          <cell r="F149" t="str">
            <v>111HPCAGW</v>
          </cell>
          <cell r="G149" t="str">
            <v>111HP</v>
          </cell>
          <cell r="H149" t="str">
            <v>CAGW</v>
          </cell>
          <cell r="I149">
            <v>-349994.29458333302</v>
          </cell>
          <cell r="L149" t="str">
            <v>312CAGW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111IPCAEE</v>
          </cell>
          <cell r="B150" t="str">
            <v>111IP</v>
          </cell>
          <cell r="C150" t="str">
            <v>CAEE</v>
          </cell>
          <cell r="D150">
            <v>-1622663.42833333</v>
          </cell>
          <cell r="F150" t="str">
            <v>111IPCAEE</v>
          </cell>
          <cell r="G150" t="str">
            <v>111IP</v>
          </cell>
          <cell r="H150" t="str">
            <v>CAEE</v>
          </cell>
          <cell r="I150">
            <v>-1622663.42833333</v>
          </cell>
          <cell r="L150" t="str">
            <v>312JBG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111IPCAGE</v>
          </cell>
          <cell r="B151" t="str">
            <v>111IP</v>
          </cell>
          <cell r="C151" t="str">
            <v>CAGE</v>
          </cell>
          <cell r="D151">
            <v>-13867893.969583301</v>
          </cell>
          <cell r="F151" t="str">
            <v>111IPCAGE</v>
          </cell>
          <cell r="G151" t="str">
            <v>111IP</v>
          </cell>
          <cell r="H151" t="str">
            <v>CAGE</v>
          </cell>
          <cell r="I151">
            <v>-13867893.969583301</v>
          </cell>
          <cell r="L151" t="str">
            <v>312S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111IPCAGW</v>
          </cell>
          <cell r="B152" t="str">
            <v>111IP</v>
          </cell>
          <cell r="C152" t="str">
            <v>CAGW</v>
          </cell>
          <cell r="D152">
            <v>-49690069.797083303</v>
          </cell>
          <cell r="F152" t="str">
            <v>111IPCAGW</v>
          </cell>
          <cell r="G152" t="str">
            <v>111IP</v>
          </cell>
          <cell r="H152" t="str">
            <v>CAGW</v>
          </cell>
          <cell r="I152">
            <v>-49690069.797083303</v>
          </cell>
          <cell r="L152" t="str">
            <v>314CAGE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111IPCN</v>
          </cell>
          <cell r="B153" t="str">
            <v>111IP</v>
          </cell>
          <cell r="C153" t="str">
            <v>CN</v>
          </cell>
          <cell r="D153">
            <v>-100808478.23041633</v>
          </cell>
          <cell r="F153" t="str">
            <v>111IPCN</v>
          </cell>
          <cell r="G153" t="str">
            <v>111IP</v>
          </cell>
          <cell r="H153" t="str">
            <v>CN</v>
          </cell>
          <cell r="I153">
            <v>-100808478.23041633</v>
          </cell>
          <cell r="L153" t="str">
            <v>314CAGW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111IPID</v>
          </cell>
          <cell r="B154" t="str">
            <v>111IP</v>
          </cell>
          <cell r="C154" t="str">
            <v>ID</v>
          </cell>
          <cell r="D154">
            <v>-776274.44416666601</v>
          </cell>
          <cell r="F154" t="str">
            <v>111IPID</v>
          </cell>
          <cell r="G154" t="str">
            <v>111IP</v>
          </cell>
          <cell r="H154" t="str">
            <v>ID</v>
          </cell>
          <cell r="I154">
            <v>-776274.44416666601</v>
          </cell>
          <cell r="L154" t="str">
            <v>314JBG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111IPJBG</v>
          </cell>
          <cell r="B155" t="str">
            <v>111IP</v>
          </cell>
          <cell r="C155" t="str">
            <v>JBG</v>
          </cell>
          <cell r="D155">
            <v>-17115.393749999967</v>
          </cell>
          <cell r="F155" t="str">
            <v>111IPJBG</v>
          </cell>
          <cell r="G155" t="str">
            <v>111IP</v>
          </cell>
          <cell r="H155" t="str">
            <v>JBG</v>
          </cell>
          <cell r="I155">
            <v>-17115.393749999967</v>
          </cell>
          <cell r="L155" t="str">
            <v>315CAGE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C156" t="str">
            <v>OR</v>
          </cell>
          <cell r="D156">
            <v>-58226.047916666597</v>
          </cell>
          <cell r="F156" t="str">
            <v>111IPOR</v>
          </cell>
          <cell r="G156" t="str">
            <v>111IP</v>
          </cell>
          <cell r="H156" t="str">
            <v>OR</v>
          </cell>
          <cell r="I156">
            <v>-58226.047916666597</v>
          </cell>
          <cell r="L156" t="str">
            <v>315CAGW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111IPSG</v>
          </cell>
          <cell r="B157" t="str">
            <v>111IP</v>
          </cell>
          <cell r="C157" t="str">
            <v>SG</v>
          </cell>
          <cell r="D157">
            <v>-14989726.6458333</v>
          </cell>
          <cell r="F157" t="str">
            <v>111IPSG</v>
          </cell>
          <cell r="G157" t="str">
            <v>111IP</v>
          </cell>
          <cell r="H157" t="str">
            <v>SG</v>
          </cell>
          <cell r="I157">
            <v>-14989726.6458333</v>
          </cell>
          <cell r="L157" t="str">
            <v>315JBG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111IPSO</v>
          </cell>
          <cell r="B158" t="str">
            <v>111IP</v>
          </cell>
          <cell r="C158" t="str">
            <v>SO</v>
          </cell>
          <cell r="D158">
            <v>-273798260.85124999</v>
          </cell>
          <cell r="F158" t="str">
            <v>111IPSO</v>
          </cell>
          <cell r="G158" t="str">
            <v>111IP</v>
          </cell>
          <cell r="H158" t="str">
            <v>SO</v>
          </cell>
          <cell r="I158">
            <v>-273798260.85124999</v>
          </cell>
          <cell r="L158" t="str">
            <v>316CAGE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111IPUT</v>
          </cell>
          <cell r="B159" t="str">
            <v>111IP</v>
          </cell>
          <cell r="C159" t="str">
            <v>UT</v>
          </cell>
          <cell r="D159">
            <v>-38290.107499999998</v>
          </cell>
          <cell r="F159" t="str">
            <v>111IPUT</v>
          </cell>
          <cell r="G159" t="str">
            <v>111IP</v>
          </cell>
          <cell r="H159" t="str">
            <v>UT</v>
          </cell>
          <cell r="I159">
            <v>-38290.107499999998</v>
          </cell>
          <cell r="L159" t="str">
            <v>316CAGW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111IPWA</v>
          </cell>
          <cell r="B160" t="str">
            <v>111IP</v>
          </cell>
          <cell r="C160" t="str">
            <v>WA</v>
          </cell>
          <cell r="D160">
            <v>-1043.8675000000001</v>
          </cell>
          <cell r="F160" t="str">
            <v>111IPWA</v>
          </cell>
          <cell r="G160" t="str">
            <v>111IP</v>
          </cell>
          <cell r="H160" t="str">
            <v>WA</v>
          </cell>
          <cell r="I160">
            <v>-1043.8675000000001</v>
          </cell>
          <cell r="L160" t="str">
            <v>316JBG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111IPWYP</v>
          </cell>
          <cell r="B161" t="str">
            <v>111IP</v>
          </cell>
          <cell r="C161" t="str">
            <v>WYP</v>
          </cell>
          <cell r="D161">
            <v>-311194.27333333303</v>
          </cell>
          <cell r="F161" t="str">
            <v>111IPWYP</v>
          </cell>
          <cell r="G161" t="str">
            <v>111IP</v>
          </cell>
          <cell r="H161" t="str">
            <v>WYP</v>
          </cell>
          <cell r="I161">
            <v>-311194.27333333303</v>
          </cell>
          <cell r="L161" t="str">
            <v>330CAGE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114CAGE</v>
          </cell>
          <cell r="B162" t="str">
            <v>114</v>
          </cell>
          <cell r="C162" t="str">
            <v>CAGE</v>
          </cell>
          <cell r="D162">
            <v>159175508.02000001</v>
          </cell>
          <cell r="F162" t="str">
            <v>114CAGE</v>
          </cell>
          <cell r="G162" t="str">
            <v>114</v>
          </cell>
          <cell r="H162" t="str">
            <v>CAGE</v>
          </cell>
          <cell r="I162">
            <v>159175508.02000001</v>
          </cell>
          <cell r="L162" t="str">
            <v>330CAGW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115CAGE</v>
          </cell>
          <cell r="B163" t="str">
            <v>115</v>
          </cell>
          <cell r="C163" t="str">
            <v>CAGE</v>
          </cell>
          <cell r="D163">
            <v>-107369235.182083</v>
          </cell>
          <cell r="F163" t="str">
            <v>115CAGE</v>
          </cell>
          <cell r="G163" t="str">
            <v>115</v>
          </cell>
          <cell r="H163" t="str">
            <v>CAGE</v>
          </cell>
          <cell r="I163">
            <v>-107369235.182083</v>
          </cell>
          <cell r="L163" t="str">
            <v>331CAGE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124CA</v>
          </cell>
          <cell r="B164" t="str">
            <v>124</v>
          </cell>
          <cell r="C164" t="str">
            <v>CA</v>
          </cell>
          <cell r="D164">
            <v>394711.84958333301</v>
          </cell>
          <cell r="F164" t="str">
            <v>124CA</v>
          </cell>
          <cell r="G164" t="str">
            <v>124</v>
          </cell>
          <cell r="H164" t="str">
            <v>CA</v>
          </cell>
          <cell r="I164">
            <v>394711.84958333301</v>
          </cell>
          <cell r="L164" t="str">
            <v>331CAGW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124ID</v>
          </cell>
          <cell r="B165" t="str">
            <v>124</v>
          </cell>
          <cell r="C165" t="str">
            <v>ID</v>
          </cell>
          <cell r="D165">
            <v>17831.705833333301</v>
          </cell>
          <cell r="F165" t="str">
            <v>124ID</v>
          </cell>
          <cell r="G165" t="str">
            <v>124</v>
          </cell>
          <cell r="H165" t="str">
            <v>ID</v>
          </cell>
          <cell r="I165">
            <v>17831.705833333301</v>
          </cell>
          <cell r="L165" t="str">
            <v>332CAGE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124MT</v>
          </cell>
          <cell r="B166" t="str">
            <v>124</v>
          </cell>
          <cell r="C166" t="str">
            <v>MT</v>
          </cell>
          <cell r="D166">
            <v>0</v>
          </cell>
          <cell r="F166" t="str">
            <v>124MT</v>
          </cell>
          <cell r="G166" t="str">
            <v>124</v>
          </cell>
          <cell r="H166" t="str">
            <v>MT</v>
          </cell>
          <cell r="I166">
            <v>0</v>
          </cell>
          <cell r="L166" t="str">
            <v>332CAGW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124OR</v>
          </cell>
          <cell r="B167" t="str">
            <v>124</v>
          </cell>
          <cell r="C167" t="str">
            <v>OR</v>
          </cell>
          <cell r="D167">
            <v>0.17</v>
          </cell>
          <cell r="F167" t="str">
            <v>124OR</v>
          </cell>
          <cell r="G167" t="str">
            <v>124</v>
          </cell>
          <cell r="H167" t="str">
            <v>OR</v>
          </cell>
          <cell r="I167">
            <v>0.17</v>
          </cell>
          <cell r="L167" t="str">
            <v>333CAGE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124OTHER</v>
          </cell>
          <cell r="B168" t="str">
            <v>124</v>
          </cell>
          <cell r="C168" t="str">
            <v>OTHER</v>
          </cell>
          <cell r="D168">
            <v>-5396966.2333333297</v>
          </cell>
          <cell r="F168" t="str">
            <v>124OTHER</v>
          </cell>
          <cell r="G168" t="str">
            <v>124</v>
          </cell>
          <cell r="H168" t="str">
            <v>OTHER</v>
          </cell>
          <cell r="I168">
            <v>-5396966.2333333297</v>
          </cell>
          <cell r="L168" t="str">
            <v>333CAGW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124SO</v>
          </cell>
          <cell r="B169" t="str">
            <v>124</v>
          </cell>
          <cell r="C169" t="str">
            <v>SO</v>
          </cell>
          <cell r="D169">
            <v>-4453.6899999999996</v>
          </cell>
          <cell r="F169" t="str">
            <v>124SO</v>
          </cell>
          <cell r="G169" t="str">
            <v>124</v>
          </cell>
          <cell r="H169" t="str">
            <v>SO</v>
          </cell>
          <cell r="I169">
            <v>-4453.6899999999996</v>
          </cell>
          <cell r="L169" t="str">
            <v>334CAGE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124UT</v>
          </cell>
          <cell r="B170" t="str">
            <v>124</v>
          </cell>
          <cell r="C170" t="str">
            <v>UT</v>
          </cell>
          <cell r="D170">
            <v>4736455.4987500003</v>
          </cell>
          <cell r="F170" t="str">
            <v>124UT</v>
          </cell>
          <cell r="G170" t="str">
            <v>124</v>
          </cell>
          <cell r="H170" t="str">
            <v>UT</v>
          </cell>
          <cell r="I170">
            <v>4736455.4987500003</v>
          </cell>
          <cell r="L170" t="str">
            <v>334CAGW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124WA</v>
          </cell>
          <cell r="B171" t="str">
            <v>124</v>
          </cell>
          <cell r="C171" t="str">
            <v>WA</v>
          </cell>
          <cell r="D171">
            <v>1958027.4445833301</v>
          </cell>
          <cell r="F171" t="str">
            <v>124WA</v>
          </cell>
          <cell r="G171" t="str">
            <v>124</v>
          </cell>
          <cell r="H171" t="str">
            <v>WA</v>
          </cell>
          <cell r="I171">
            <v>1958027.4445833301</v>
          </cell>
          <cell r="L171" t="str">
            <v>335CAGE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124WYP</v>
          </cell>
          <cell r="B172" t="str">
            <v>124</v>
          </cell>
          <cell r="C172" t="str">
            <v>WYP</v>
          </cell>
          <cell r="D172">
            <v>117215.94</v>
          </cell>
          <cell r="F172" t="str">
            <v>124WYP</v>
          </cell>
          <cell r="G172" t="str">
            <v>124</v>
          </cell>
          <cell r="H172" t="str">
            <v>WYP</v>
          </cell>
          <cell r="I172">
            <v>117215.94</v>
          </cell>
          <cell r="L172" t="str">
            <v>335CAGW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124WYU</v>
          </cell>
          <cell r="B173" t="str">
            <v>124</v>
          </cell>
          <cell r="C173" t="str">
            <v>WYU</v>
          </cell>
          <cell r="D173">
            <v>7793.0670833333297</v>
          </cell>
          <cell r="F173" t="str">
            <v>124WYU</v>
          </cell>
          <cell r="G173" t="str">
            <v>124</v>
          </cell>
          <cell r="H173" t="str">
            <v>WYU</v>
          </cell>
          <cell r="I173">
            <v>7793.0670833333297</v>
          </cell>
          <cell r="L173" t="str">
            <v>336CAGE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151CAEE</v>
          </cell>
          <cell r="B174" t="str">
            <v>151</v>
          </cell>
          <cell r="C174" t="str">
            <v>CAEE</v>
          </cell>
          <cell r="D174">
            <v>212266502.23374999</v>
          </cell>
          <cell r="F174" t="str">
            <v>151CAEE</v>
          </cell>
          <cell r="G174" t="str">
            <v>151</v>
          </cell>
          <cell r="H174" t="str">
            <v>CAEE</v>
          </cell>
          <cell r="I174">
            <v>212266502.23374999</v>
          </cell>
          <cell r="L174" t="str">
            <v>336CAGW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151CAEW</v>
          </cell>
          <cell r="B175" t="str">
            <v>151</v>
          </cell>
          <cell r="C175" t="str">
            <v>CAEW</v>
          </cell>
          <cell r="D175">
            <v>2185963.72708333</v>
          </cell>
          <cell r="F175" t="str">
            <v>151CAEW</v>
          </cell>
          <cell r="G175" t="str">
            <v>151</v>
          </cell>
          <cell r="H175" t="str">
            <v>CAEW</v>
          </cell>
          <cell r="I175">
            <v>2185963.72708333</v>
          </cell>
          <cell r="L175" t="str">
            <v>340CAGE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151JBE</v>
          </cell>
          <cell r="B176" t="str">
            <v>151</v>
          </cell>
          <cell r="C176" t="str">
            <v>JBE</v>
          </cell>
          <cell r="D176">
            <v>23402115.608750001</v>
          </cell>
          <cell r="F176" t="str">
            <v>151JBE</v>
          </cell>
          <cell r="G176" t="str">
            <v>151</v>
          </cell>
          <cell r="H176" t="str">
            <v>JBE</v>
          </cell>
          <cell r="I176">
            <v>23402115.608750001</v>
          </cell>
          <cell r="L176" t="str">
            <v>340CAGW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151SE</v>
          </cell>
          <cell r="B177" t="str">
            <v>151</v>
          </cell>
          <cell r="C177" t="str">
            <v>SE</v>
          </cell>
          <cell r="D177">
            <v>0</v>
          </cell>
          <cell r="F177" t="str">
            <v>151SE</v>
          </cell>
          <cell r="G177" t="str">
            <v>151</v>
          </cell>
          <cell r="H177" t="str">
            <v>SE</v>
          </cell>
          <cell r="I177">
            <v>0</v>
          </cell>
          <cell r="L177" t="str">
            <v>341CAGE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154CA</v>
          </cell>
          <cell r="B178" t="str">
            <v>154</v>
          </cell>
          <cell r="C178" t="str">
            <v>CA</v>
          </cell>
          <cell r="D178">
            <v>1322562.0862499999</v>
          </cell>
          <cell r="F178" t="str">
            <v>154CA</v>
          </cell>
          <cell r="G178" t="str">
            <v>154</v>
          </cell>
          <cell r="H178" t="str">
            <v>CA</v>
          </cell>
          <cell r="I178">
            <v>1322562.0862499999</v>
          </cell>
          <cell r="L178" t="str">
            <v>341CAGW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154CAEE</v>
          </cell>
          <cell r="B179" t="str">
            <v>154</v>
          </cell>
          <cell r="C179" t="str">
            <v>CAEE</v>
          </cell>
          <cell r="D179">
            <v>6176005.5120833302</v>
          </cell>
          <cell r="F179" t="str">
            <v>154CAEE</v>
          </cell>
          <cell r="G179" t="str">
            <v>154</v>
          </cell>
          <cell r="H179" t="str">
            <v>CAEE</v>
          </cell>
          <cell r="I179">
            <v>6176005.5120833302</v>
          </cell>
          <cell r="L179" t="str">
            <v>342CAGE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154CAEW</v>
          </cell>
          <cell r="B180" t="str">
            <v>154</v>
          </cell>
          <cell r="C180" t="str">
            <v>CAEW</v>
          </cell>
          <cell r="D180">
            <v>0</v>
          </cell>
          <cell r="F180" t="str">
            <v>154CAEW</v>
          </cell>
          <cell r="G180" t="str">
            <v>154</v>
          </cell>
          <cell r="H180" t="str">
            <v>CAEW</v>
          </cell>
          <cell r="I180">
            <v>0</v>
          </cell>
          <cell r="L180" t="str">
            <v>342CAGW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154CAGE</v>
          </cell>
          <cell r="B181" t="str">
            <v>154</v>
          </cell>
          <cell r="C181" t="str">
            <v>CAGE</v>
          </cell>
          <cell r="D181">
            <v>89848265.403333306</v>
          </cell>
          <cell r="F181" t="str">
            <v>154CAGE</v>
          </cell>
          <cell r="G181" t="str">
            <v>154</v>
          </cell>
          <cell r="H181" t="str">
            <v>CAGE</v>
          </cell>
          <cell r="I181">
            <v>89848265.403333306</v>
          </cell>
          <cell r="L181" t="str">
            <v>343CAGE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154CAGW</v>
          </cell>
          <cell r="B182" t="str">
            <v>154</v>
          </cell>
          <cell r="C182" t="str">
            <v>CAGW</v>
          </cell>
          <cell r="D182">
            <v>5660166.9308333304</v>
          </cell>
          <cell r="F182" t="str">
            <v>154CAGW</v>
          </cell>
          <cell r="G182" t="str">
            <v>154</v>
          </cell>
          <cell r="H182" t="str">
            <v>CAGW</v>
          </cell>
          <cell r="I182">
            <v>5660166.9308333304</v>
          </cell>
          <cell r="L182" t="str">
            <v>343CAGW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154ID</v>
          </cell>
          <cell r="B183" t="str">
            <v>154</v>
          </cell>
          <cell r="C183" t="str">
            <v>ID</v>
          </cell>
          <cell r="D183">
            <v>5292038.7687499998</v>
          </cell>
          <cell r="F183" t="str">
            <v>154ID</v>
          </cell>
          <cell r="G183" t="str">
            <v>154</v>
          </cell>
          <cell r="H183" t="str">
            <v>ID</v>
          </cell>
          <cell r="I183">
            <v>5292038.7687499998</v>
          </cell>
          <cell r="L183" t="str">
            <v>344CAGE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154JBG</v>
          </cell>
          <cell r="B184" t="str">
            <v>154</v>
          </cell>
          <cell r="C184" t="str">
            <v>JBG</v>
          </cell>
          <cell r="D184">
            <v>7048528.0941666598</v>
          </cell>
          <cell r="F184" t="str">
            <v>154JBG</v>
          </cell>
          <cell r="G184" t="str">
            <v>154</v>
          </cell>
          <cell r="H184" t="str">
            <v>JBG</v>
          </cell>
          <cell r="I184">
            <v>7048528.0941666598</v>
          </cell>
          <cell r="L184" t="str">
            <v>344CAGW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154OR</v>
          </cell>
          <cell r="B185" t="str">
            <v>154</v>
          </cell>
          <cell r="C185" t="str">
            <v>OR</v>
          </cell>
          <cell r="D185">
            <v>29461928.52</v>
          </cell>
          <cell r="F185" t="str">
            <v>154OR</v>
          </cell>
          <cell r="G185" t="str">
            <v>154</v>
          </cell>
          <cell r="H185" t="str">
            <v>OR</v>
          </cell>
          <cell r="I185">
            <v>29461928.52</v>
          </cell>
          <cell r="L185" t="str">
            <v>345CAGE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154SG</v>
          </cell>
          <cell r="B186" t="str">
            <v>154</v>
          </cell>
          <cell r="C186" t="str">
            <v>SG</v>
          </cell>
          <cell r="D186">
            <v>604057.95916666603</v>
          </cell>
          <cell r="F186" t="str">
            <v>154SG</v>
          </cell>
          <cell r="G186" t="str">
            <v>154</v>
          </cell>
          <cell r="H186" t="str">
            <v>SG</v>
          </cell>
          <cell r="I186">
            <v>604057.95916666603</v>
          </cell>
          <cell r="L186" t="str">
            <v>345CAGW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154SNPD</v>
          </cell>
          <cell r="B187" t="str">
            <v>154</v>
          </cell>
          <cell r="C187" t="str">
            <v>SNPD</v>
          </cell>
          <cell r="D187">
            <v>-2245146.2870833301</v>
          </cell>
          <cell r="F187" t="str">
            <v>154SNPD</v>
          </cell>
          <cell r="G187" t="str">
            <v>154</v>
          </cell>
          <cell r="H187" t="str">
            <v>SNPD</v>
          </cell>
          <cell r="I187">
            <v>-2245146.2870833301</v>
          </cell>
          <cell r="L187" t="str">
            <v>346CAGE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154SNPPS</v>
          </cell>
          <cell r="B188" t="str">
            <v>154</v>
          </cell>
          <cell r="C188" t="str">
            <v>SNPPS</v>
          </cell>
          <cell r="D188">
            <v>0</v>
          </cell>
          <cell r="F188" t="str">
            <v>154SNPPS</v>
          </cell>
          <cell r="G188" t="str">
            <v>154</v>
          </cell>
          <cell r="H188" t="str">
            <v>SNPPS</v>
          </cell>
          <cell r="I188">
            <v>0</v>
          </cell>
          <cell r="L188" t="str">
            <v>346CAGW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154SO</v>
          </cell>
          <cell r="B189" t="str">
            <v>154</v>
          </cell>
          <cell r="C189" t="str">
            <v>SO</v>
          </cell>
          <cell r="D189">
            <v>117679.50874999999</v>
          </cell>
          <cell r="F189" t="str">
            <v>154SO</v>
          </cell>
          <cell r="G189" t="str">
            <v>154</v>
          </cell>
          <cell r="H189" t="str">
            <v>SO</v>
          </cell>
          <cell r="I189">
            <v>117679.50874999999</v>
          </cell>
          <cell r="L189" t="str">
            <v>350CAGE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154UT</v>
          </cell>
          <cell r="B190" t="str">
            <v>154</v>
          </cell>
          <cell r="C190" t="str">
            <v>UT</v>
          </cell>
          <cell r="D190">
            <v>37272509.83625</v>
          </cell>
          <cell r="F190" t="str">
            <v>154UT</v>
          </cell>
          <cell r="G190" t="str">
            <v>154</v>
          </cell>
          <cell r="H190" t="str">
            <v>UT</v>
          </cell>
          <cell r="I190">
            <v>37272509.83625</v>
          </cell>
          <cell r="L190" t="str">
            <v>350CAGW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154WA</v>
          </cell>
          <cell r="B191" t="str">
            <v>154</v>
          </cell>
          <cell r="C191" t="str">
            <v>WA</v>
          </cell>
          <cell r="D191">
            <v>4656288.7041666601</v>
          </cell>
          <cell r="F191" t="str">
            <v>154WA</v>
          </cell>
          <cell r="G191" t="str">
            <v>154</v>
          </cell>
          <cell r="H191" t="str">
            <v>WA</v>
          </cell>
          <cell r="I191">
            <v>4656288.7041666601</v>
          </cell>
          <cell r="L191" t="str">
            <v>350JBG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154WYP</v>
          </cell>
          <cell r="B192" t="str">
            <v>154</v>
          </cell>
          <cell r="C192" t="str">
            <v>WYP</v>
          </cell>
          <cell r="D192">
            <v>9753279.62458333</v>
          </cell>
          <cell r="F192" t="str">
            <v>154WYP</v>
          </cell>
          <cell r="G192" t="str">
            <v>154</v>
          </cell>
          <cell r="H192" t="str">
            <v>WYP</v>
          </cell>
          <cell r="I192">
            <v>9753279.62458333</v>
          </cell>
          <cell r="L192" t="str">
            <v>350SG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154WYU</v>
          </cell>
          <cell r="B193" t="str">
            <v>154</v>
          </cell>
          <cell r="C193" t="str">
            <v>WYU</v>
          </cell>
          <cell r="D193">
            <v>1385086.5041666599</v>
          </cell>
          <cell r="F193" t="str">
            <v>154WYU</v>
          </cell>
          <cell r="G193" t="str">
            <v>154</v>
          </cell>
          <cell r="H193" t="str">
            <v>WYU</v>
          </cell>
          <cell r="I193">
            <v>1385086.5041666599</v>
          </cell>
          <cell r="L193" t="str">
            <v>352CAGE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163SO</v>
          </cell>
          <cell r="B194" t="str">
            <v>163</v>
          </cell>
          <cell r="C194" t="str">
            <v>SO</v>
          </cell>
          <cell r="D194">
            <v>0</v>
          </cell>
          <cell r="F194" t="str">
            <v>163SO</v>
          </cell>
          <cell r="G194" t="str">
            <v>163</v>
          </cell>
          <cell r="H194" t="str">
            <v>SO</v>
          </cell>
          <cell r="I194">
            <v>0</v>
          </cell>
          <cell r="L194" t="str">
            <v>352CAGW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165CAEE</v>
          </cell>
          <cell r="B195" t="str">
            <v>165</v>
          </cell>
          <cell r="C195" t="str">
            <v>CAEE</v>
          </cell>
          <cell r="D195">
            <v>3358600.7316666599</v>
          </cell>
          <cell r="F195" t="str">
            <v>165CAEE</v>
          </cell>
          <cell r="G195" t="str">
            <v>165</v>
          </cell>
          <cell r="H195" t="str">
            <v>CAEE</v>
          </cell>
          <cell r="I195">
            <v>3358600.7316666599</v>
          </cell>
          <cell r="L195" t="str">
            <v>352JBG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165CAEW</v>
          </cell>
          <cell r="B196" t="str">
            <v>165</v>
          </cell>
          <cell r="C196" t="str">
            <v>CAEW</v>
          </cell>
          <cell r="D196">
            <v>4054.84</v>
          </cell>
          <cell r="F196" t="str">
            <v>165CAEW</v>
          </cell>
          <cell r="G196" t="str">
            <v>165</v>
          </cell>
          <cell r="H196" t="str">
            <v>CAEW</v>
          </cell>
          <cell r="I196">
            <v>4054.84</v>
          </cell>
          <cell r="L196" t="str">
            <v>352SG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165CAGE</v>
          </cell>
          <cell r="B197" t="str">
            <v>165</v>
          </cell>
          <cell r="C197" t="str">
            <v>CAGE</v>
          </cell>
          <cell r="D197">
            <v>407355.45250000001</v>
          </cell>
          <cell r="F197" t="str">
            <v>165CAGE</v>
          </cell>
          <cell r="G197" t="str">
            <v>165</v>
          </cell>
          <cell r="H197" t="str">
            <v>CAGE</v>
          </cell>
          <cell r="I197">
            <v>407355.45250000001</v>
          </cell>
          <cell r="L197" t="str">
            <v>353CAGE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165CAGW</v>
          </cell>
          <cell r="B198" t="str">
            <v>165</v>
          </cell>
          <cell r="C198" t="str">
            <v>CAGW</v>
          </cell>
          <cell r="D198">
            <v>1995612.3325</v>
          </cell>
          <cell r="F198" t="str">
            <v>165CAGW</v>
          </cell>
          <cell r="G198" t="str">
            <v>165</v>
          </cell>
          <cell r="H198" t="str">
            <v>CAGW</v>
          </cell>
          <cell r="I198">
            <v>1995612.3325</v>
          </cell>
          <cell r="L198" t="str">
            <v>353CAGW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C199" t="str">
            <v>GPS</v>
          </cell>
          <cell r="D199">
            <v>4491317.0116666602</v>
          </cell>
          <cell r="F199" t="str">
            <v>165GPS</v>
          </cell>
          <cell r="G199" t="str">
            <v>165</v>
          </cell>
          <cell r="H199" t="str">
            <v>GPS</v>
          </cell>
          <cell r="I199">
            <v>4491317.0116666602</v>
          </cell>
          <cell r="L199" t="str">
            <v>353JBG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C200" t="str">
            <v>ID</v>
          </cell>
          <cell r="D200">
            <v>181939.460416666</v>
          </cell>
          <cell r="F200" t="str">
            <v>165ID</v>
          </cell>
          <cell r="G200" t="str">
            <v>165</v>
          </cell>
          <cell r="H200" t="str">
            <v>ID</v>
          </cell>
          <cell r="I200">
            <v>181939.460416666</v>
          </cell>
          <cell r="L200" t="str">
            <v>353SG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C201" t="str">
            <v>OR</v>
          </cell>
          <cell r="D201">
            <v>1672405.7533333299</v>
          </cell>
          <cell r="F201" t="str">
            <v>165OR</v>
          </cell>
          <cell r="G201" t="str">
            <v>165</v>
          </cell>
          <cell r="H201" t="str">
            <v>OR</v>
          </cell>
          <cell r="I201">
            <v>1672405.7533333299</v>
          </cell>
          <cell r="L201" t="str">
            <v>354CAGE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165OTHER</v>
          </cell>
          <cell r="B202" t="str">
            <v>165</v>
          </cell>
          <cell r="C202" t="str">
            <v>OTHER</v>
          </cell>
          <cell r="D202">
            <v>659306.92500000005</v>
          </cell>
          <cell r="F202" t="str">
            <v>165OTHER</v>
          </cell>
          <cell r="G202" t="str">
            <v>165</v>
          </cell>
          <cell r="H202" t="str">
            <v>OTHER</v>
          </cell>
          <cell r="I202">
            <v>659306.92500000005</v>
          </cell>
          <cell r="L202" t="str">
            <v>354CAGW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C203" t="str">
            <v>SG</v>
          </cell>
          <cell r="D203">
            <v>2106305.34</v>
          </cell>
          <cell r="F203" t="str">
            <v>165SG</v>
          </cell>
          <cell r="G203" t="str">
            <v>165</v>
          </cell>
          <cell r="H203" t="str">
            <v>SG</v>
          </cell>
          <cell r="I203">
            <v>2106305.34</v>
          </cell>
          <cell r="L203" t="str">
            <v>354JBG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C204" t="str">
            <v>SO</v>
          </cell>
          <cell r="D204">
            <v>14127601.289999999</v>
          </cell>
          <cell r="F204" t="str">
            <v>165SO</v>
          </cell>
          <cell r="G204" t="str">
            <v>165</v>
          </cell>
          <cell r="H204" t="str">
            <v>SO</v>
          </cell>
          <cell r="I204">
            <v>14127601.289999999</v>
          </cell>
          <cell r="L204" t="str">
            <v>354SG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C205" t="str">
            <v>UT</v>
          </cell>
          <cell r="D205">
            <v>2493693.2462499999</v>
          </cell>
          <cell r="F205" t="str">
            <v>165UT</v>
          </cell>
          <cell r="G205" t="str">
            <v>165</v>
          </cell>
          <cell r="H205" t="str">
            <v>UT</v>
          </cell>
          <cell r="I205">
            <v>2493693.2462499999</v>
          </cell>
          <cell r="L205" t="str">
            <v>355CAGE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165WA</v>
          </cell>
          <cell r="B206" t="str">
            <v>165</v>
          </cell>
          <cell r="C206" t="str">
            <v>WA</v>
          </cell>
          <cell r="D206">
            <v>0</v>
          </cell>
          <cell r="F206" t="str">
            <v>165WA</v>
          </cell>
          <cell r="G206" t="str">
            <v>165</v>
          </cell>
          <cell r="H206" t="str">
            <v>WA</v>
          </cell>
          <cell r="I206">
            <v>0</v>
          </cell>
          <cell r="L206" t="str">
            <v>355CAGW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165WYP</v>
          </cell>
          <cell r="B207" t="str">
            <v>165</v>
          </cell>
          <cell r="C207" t="str">
            <v>WYP</v>
          </cell>
          <cell r="D207">
            <v>128880.431666666</v>
          </cell>
          <cell r="F207" t="str">
            <v>165WYP</v>
          </cell>
          <cell r="G207" t="str">
            <v>165</v>
          </cell>
          <cell r="H207" t="str">
            <v>WYP</v>
          </cell>
          <cell r="I207">
            <v>128880.431666666</v>
          </cell>
          <cell r="L207" t="str">
            <v>355SG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165WYU</v>
          </cell>
          <cell r="B208" t="str">
            <v>165</v>
          </cell>
          <cell r="C208" t="str">
            <v>WYU</v>
          </cell>
          <cell r="D208">
            <v>0</v>
          </cell>
          <cell r="F208" t="str">
            <v>165WYU</v>
          </cell>
          <cell r="G208" t="str">
            <v>165</v>
          </cell>
          <cell r="H208" t="str">
            <v>WYU</v>
          </cell>
          <cell r="I208">
            <v>0</v>
          </cell>
          <cell r="L208" t="str">
            <v>356CAGE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18222OR</v>
          </cell>
          <cell r="B209" t="str">
            <v>18222</v>
          </cell>
          <cell r="C209" t="str">
            <v>OR</v>
          </cell>
          <cell r="D209">
            <v>0</v>
          </cell>
          <cell r="F209" t="str">
            <v>18222OR</v>
          </cell>
          <cell r="G209" t="str">
            <v>18222</v>
          </cell>
          <cell r="H209" t="str">
            <v>OR</v>
          </cell>
          <cell r="I209">
            <v>0</v>
          </cell>
          <cell r="L209" t="str">
            <v>356CAGW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18222TROJD</v>
          </cell>
          <cell r="B210" t="str">
            <v>18222</v>
          </cell>
          <cell r="C210" t="str">
            <v>TROJD</v>
          </cell>
          <cell r="D210">
            <v>0</v>
          </cell>
          <cell r="F210" t="str">
            <v>18222TROJD</v>
          </cell>
          <cell r="G210" t="str">
            <v>18222</v>
          </cell>
          <cell r="H210" t="str">
            <v>TROJD</v>
          </cell>
          <cell r="I210">
            <v>0</v>
          </cell>
          <cell r="L210" t="str">
            <v>356JBG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18222TROJP</v>
          </cell>
          <cell r="B211" t="str">
            <v>18222</v>
          </cell>
          <cell r="C211" t="str">
            <v>TROJP</v>
          </cell>
          <cell r="D211">
            <v>0</v>
          </cell>
          <cell r="F211" t="str">
            <v>18222TROJP</v>
          </cell>
          <cell r="G211" t="str">
            <v>18222</v>
          </cell>
          <cell r="H211" t="str">
            <v>TROJP</v>
          </cell>
          <cell r="I211">
            <v>0</v>
          </cell>
          <cell r="L211" t="str">
            <v>356SG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18222WA</v>
          </cell>
          <cell r="B212" t="str">
            <v>18222</v>
          </cell>
          <cell r="C212" t="str">
            <v>WA</v>
          </cell>
          <cell r="D212">
            <v>0</v>
          </cell>
          <cell r="F212" t="str">
            <v>18222WA</v>
          </cell>
          <cell r="G212" t="str">
            <v>18222</v>
          </cell>
          <cell r="H212" t="str">
            <v>WA</v>
          </cell>
          <cell r="I212">
            <v>0</v>
          </cell>
          <cell r="L212" t="str">
            <v>357CAGE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182MCA</v>
          </cell>
          <cell r="B213" t="str">
            <v>182M</v>
          </cell>
          <cell r="C213" t="str">
            <v>CA</v>
          </cell>
          <cell r="D213">
            <v>83192.254166666593</v>
          </cell>
          <cell r="F213" t="str">
            <v>182MCA</v>
          </cell>
          <cell r="G213" t="str">
            <v>182M</v>
          </cell>
          <cell r="H213" t="str">
            <v>CA</v>
          </cell>
          <cell r="I213">
            <v>83192.254166666593</v>
          </cell>
          <cell r="L213" t="str">
            <v>357CAGW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182MCAEE</v>
          </cell>
          <cell r="B214" t="str">
            <v>182M</v>
          </cell>
          <cell r="C214" t="str">
            <v>CAEE</v>
          </cell>
          <cell r="D214">
            <v>-10608208.82</v>
          </cell>
          <cell r="F214" t="str">
            <v>182MCAEE</v>
          </cell>
          <cell r="G214" t="str">
            <v>182M</v>
          </cell>
          <cell r="H214" t="str">
            <v>CAEE</v>
          </cell>
          <cell r="I214">
            <v>-10608208.82</v>
          </cell>
          <cell r="L214" t="str">
            <v>358CAGE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182MCAEW</v>
          </cell>
          <cell r="B215" t="str">
            <v>182M</v>
          </cell>
          <cell r="C215" t="str">
            <v>CAEW</v>
          </cell>
          <cell r="D215">
            <v>0</v>
          </cell>
          <cell r="F215" t="str">
            <v>182MCAEW</v>
          </cell>
          <cell r="G215" t="str">
            <v>182M</v>
          </cell>
          <cell r="H215" t="str">
            <v>CAEW</v>
          </cell>
          <cell r="I215">
            <v>0</v>
          </cell>
          <cell r="L215" t="str">
            <v>358CAGW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182MCAGE</v>
          </cell>
          <cell r="B216" t="str">
            <v>182M</v>
          </cell>
          <cell r="C216" t="str">
            <v>CAGE</v>
          </cell>
          <cell r="D216">
            <v>6266873.1399999997</v>
          </cell>
          <cell r="F216" t="str">
            <v>182MCAGE</v>
          </cell>
          <cell r="G216" t="str">
            <v>182M</v>
          </cell>
          <cell r="H216" t="str">
            <v>CAGE</v>
          </cell>
          <cell r="I216">
            <v>6266873.1399999997</v>
          </cell>
          <cell r="L216" t="str">
            <v>359CAGE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182MCAGW</v>
          </cell>
          <cell r="B217" t="str">
            <v>182M</v>
          </cell>
          <cell r="C217" t="str">
            <v>CAGW</v>
          </cell>
          <cell r="D217">
            <v>0</v>
          </cell>
          <cell r="F217" t="str">
            <v>182MCAGW</v>
          </cell>
          <cell r="G217" t="str">
            <v>182M</v>
          </cell>
          <cell r="H217" t="str">
            <v>CAGW</v>
          </cell>
          <cell r="I217">
            <v>0</v>
          </cell>
          <cell r="L217" t="str">
            <v>359CAGW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182MID</v>
          </cell>
          <cell r="B218" t="str">
            <v>182M</v>
          </cell>
          <cell r="C218" t="str">
            <v>ID</v>
          </cell>
          <cell r="D218">
            <v>118949.32</v>
          </cell>
          <cell r="F218" t="str">
            <v>182MID</v>
          </cell>
          <cell r="G218" t="str">
            <v>182M</v>
          </cell>
          <cell r="H218" t="str">
            <v>ID</v>
          </cell>
          <cell r="I218">
            <v>118949.32</v>
          </cell>
          <cell r="L218" t="str">
            <v>359SG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182MJBG</v>
          </cell>
          <cell r="B219" t="str">
            <v>182M</v>
          </cell>
          <cell r="C219" t="str">
            <v>JBG</v>
          </cell>
          <cell r="D219">
            <v>0</v>
          </cell>
          <cell r="F219" t="str">
            <v>182MJBG</v>
          </cell>
          <cell r="G219" t="str">
            <v>182M</v>
          </cell>
          <cell r="H219" t="str">
            <v>JBG</v>
          </cell>
          <cell r="I219">
            <v>0</v>
          </cell>
          <cell r="L219" t="str">
            <v>360S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182MOR</v>
          </cell>
          <cell r="B220" t="str">
            <v>182M</v>
          </cell>
          <cell r="C220" t="str">
            <v>OR</v>
          </cell>
          <cell r="D220">
            <v>-258827.967083333</v>
          </cell>
          <cell r="F220" t="str">
            <v>182MOR</v>
          </cell>
          <cell r="G220" t="str">
            <v>182M</v>
          </cell>
          <cell r="H220" t="str">
            <v>OR</v>
          </cell>
          <cell r="I220">
            <v>-258827.967083333</v>
          </cell>
          <cell r="L220" t="str">
            <v>361S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182MOTHER</v>
          </cell>
          <cell r="B221" t="str">
            <v>182M</v>
          </cell>
          <cell r="C221" t="str">
            <v>OTHER</v>
          </cell>
          <cell r="D221">
            <v>155560821.95833299</v>
          </cell>
          <cell r="F221" t="str">
            <v>182MOTHER</v>
          </cell>
          <cell r="G221" t="str">
            <v>182M</v>
          </cell>
          <cell r="H221" t="str">
            <v>OTHER</v>
          </cell>
          <cell r="I221">
            <v>155560821.95833299</v>
          </cell>
          <cell r="L221" t="str">
            <v>362S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182MSE</v>
          </cell>
          <cell r="B222" t="str">
            <v>182M</v>
          </cell>
          <cell r="C222" t="str">
            <v>SE</v>
          </cell>
          <cell r="D222">
            <v>10608208.82</v>
          </cell>
          <cell r="F222" t="str">
            <v>182MSE</v>
          </cell>
          <cell r="G222" t="str">
            <v>182M</v>
          </cell>
          <cell r="H222" t="str">
            <v>SE</v>
          </cell>
          <cell r="I222">
            <v>10608208.82</v>
          </cell>
          <cell r="L222" t="str">
            <v>364S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182MSO</v>
          </cell>
          <cell r="B223" t="str">
            <v>182M</v>
          </cell>
          <cell r="C223" t="str">
            <v>SO</v>
          </cell>
          <cell r="D223">
            <v>9497898.5649999995</v>
          </cell>
          <cell r="F223" t="str">
            <v>182MSO</v>
          </cell>
          <cell r="G223" t="str">
            <v>182M</v>
          </cell>
          <cell r="H223" t="str">
            <v>SO</v>
          </cell>
          <cell r="I223">
            <v>9497898.5649999995</v>
          </cell>
          <cell r="L223" t="str">
            <v>365S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182MUT</v>
          </cell>
          <cell r="B224" t="str">
            <v>182M</v>
          </cell>
          <cell r="C224" t="str">
            <v>UT</v>
          </cell>
          <cell r="D224">
            <v>1595417.1074999999</v>
          </cell>
          <cell r="F224" t="str">
            <v>182MUT</v>
          </cell>
          <cell r="G224" t="str">
            <v>182M</v>
          </cell>
          <cell r="H224" t="str">
            <v>UT</v>
          </cell>
          <cell r="I224">
            <v>1595417.1074999999</v>
          </cell>
          <cell r="L224" t="str">
            <v>366S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182MWA</v>
          </cell>
          <cell r="B225" t="str">
            <v>182M</v>
          </cell>
          <cell r="C225" t="str">
            <v>WA</v>
          </cell>
          <cell r="D225">
            <v>12377060.7925</v>
          </cell>
          <cell r="F225" t="str">
            <v>182MWA</v>
          </cell>
          <cell r="G225" t="str">
            <v>182M</v>
          </cell>
          <cell r="H225" t="str">
            <v>WA</v>
          </cell>
          <cell r="I225">
            <v>12377060.7925</v>
          </cell>
          <cell r="L225" t="str">
            <v>367S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182MWYP</v>
          </cell>
          <cell r="B226" t="str">
            <v>182M</v>
          </cell>
          <cell r="C226" t="str">
            <v>WYP</v>
          </cell>
          <cell r="D226">
            <v>1943757.1487499999</v>
          </cell>
          <cell r="F226" t="str">
            <v>182MWYP</v>
          </cell>
          <cell r="G226" t="str">
            <v>182M</v>
          </cell>
          <cell r="H226" t="str">
            <v>WYP</v>
          </cell>
          <cell r="I226">
            <v>1943757.1487499999</v>
          </cell>
          <cell r="L226" t="str">
            <v>368S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182MWYU</v>
          </cell>
          <cell r="B227" t="str">
            <v>182M</v>
          </cell>
          <cell r="C227" t="str">
            <v>WYU</v>
          </cell>
          <cell r="D227">
            <v>84017</v>
          </cell>
          <cell r="F227" t="str">
            <v>182MWYU</v>
          </cell>
          <cell r="G227" t="str">
            <v>182M</v>
          </cell>
          <cell r="H227" t="str">
            <v>WYU</v>
          </cell>
          <cell r="I227">
            <v>84017</v>
          </cell>
          <cell r="L227" t="str">
            <v>369S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182WCA</v>
          </cell>
          <cell r="B228" t="str">
            <v>182W</v>
          </cell>
          <cell r="C228" t="str">
            <v>CA</v>
          </cell>
          <cell r="D228">
            <v>0.01</v>
          </cell>
          <cell r="F228" t="str">
            <v>182WCA</v>
          </cell>
          <cell r="G228" t="str">
            <v>182W</v>
          </cell>
          <cell r="H228" t="str">
            <v>CA</v>
          </cell>
          <cell r="I228">
            <v>0.01</v>
          </cell>
          <cell r="L228" t="str">
            <v>370S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182WID</v>
          </cell>
          <cell r="B229" t="str">
            <v>182W</v>
          </cell>
          <cell r="C229" t="str">
            <v>ID</v>
          </cell>
          <cell r="D229">
            <v>2867750.44875</v>
          </cell>
          <cell r="F229" t="str">
            <v>182WID</v>
          </cell>
          <cell r="G229" t="str">
            <v>182W</v>
          </cell>
          <cell r="H229" t="str">
            <v>ID</v>
          </cell>
          <cell r="I229">
            <v>2867750.44875</v>
          </cell>
          <cell r="L229" t="str">
            <v>371S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182WOTHER</v>
          </cell>
          <cell r="B230" t="str">
            <v>182W</v>
          </cell>
          <cell r="C230" t="str">
            <v>OTHER</v>
          </cell>
          <cell r="D230">
            <v>-8108437.1500000004</v>
          </cell>
          <cell r="F230" t="str">
            <v>182WOTHER</v>
          </cell>
          <cell r="G230" t="str">
            <v>182W</v>
          </cell>
          <cell r="H230" t="str">
            <v>OTHER</v>
          </cell>
          <cell r="I230">
            <v>-8108437.1500000004</v>
          </cell>
          <cell r="L230" t="str">
            <v>373S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182WUT</v>
          </cell>
          <cell r="B231" t="str">
            <v>182W</v>
          </cell>
          <cell r="C231" t="str">
            <v>UT</v>
          </cell>
          <cell r="D231">
            <v>32155.0170833333</v>
          </cell>
          <cell r="F231" t="str">
            <v>182WUT</v>
          </cell>
          <cell r="G231" t="str">
            <v>182W</v>
          </cell>
          <cell r="H231" t="str">
            <v>UT</v>
          </cell>
          <cell r="I231">
            <v>32155.0170833333</v>
          </cell>
          <cell r="L231" t="str">
            <v>389CAGE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182WWYP</v>
          </cell>
          <cell r="B232" t="str">
            <v>182W</v>
          </cell>
          <cell r="C232" t="str">
            <v>WYP</v>
          </cell>
          <cell r="D232">
            <v>106379.09291666601</v>
          </cell>
          <cell r="F232" t="str">
            <v>182WWYP</v>
          </cell>
          <cell r="G232" t="str">
            <v>182W</v>
          </cell>
          <cell r="H232" t="str">
            <v>WYP</v>
          </cell>
          <cell r="I232">
            <v>106379.09291666601</v>
          </cell>
          <cell r="L232" t="str">
            <v>389CN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182WWYU</v>
          </cell>
          <cell r="B233" t="str">
            <v>182W</v>
          </cell>
          <cell r="C233" t="str">
            <v>WYU</v>
          </cell>
          <cell r="D233">
            <v>6.3449999999999998</v>
          </cell>
          <cell r="F233" t="str">
            <v>182WWYU</v>
          </cell>
          <cell r="G233" t="str">
            <v>182W</v>
          </cell>
          <cell r="H233" t="str">
            <v>WYU</v>
          </cell>
          <cell r="I233">
            <v>6.3449999999999998</v>
          </cell>
          <cell r="L233" t="str">
            <v>389S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186MCAEE</v>
          </cell>
          <cell r="B234" t="str">
            <v>186M</v>
          </cell>
          <cell r="C234" t="str">
            <v>CAEE</v>
          </cell>
          <cell r="D234">
            <v>13380829.5683333</v>
          </cell>
          <cell r="F234" t="str">
            <v>186MCAEE</v>
          </cell>
          <cell r="G234" t="str">
            <v>186M</v>
          </cell>
          <cell r="H234" t="str">
            <v>CAEE</v>
          </cell>
          <cell r="I234">
            <v>13380829.5683333</v>
          </cell>
          <cell r="L234" t="str">
            <v>389SO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186MCAEW</v>
          </cell>
          <cell r="B235" t="str">
            <v>186M</v>
          </cell>
          <cell r="C235" t="str">
            <v>CAEW</v>
          </cell>
          <cell r="D235">
            <v>0</v>
          </cell>
          <cell r="F235" t="str">
            <v>186MCAEW</v>
          </cell>
          <cell r="G235" t="str">
            <v>186M</v>
          </cell>
          <cell r="H235" t="str">
            <v>CAEW</v>
          </cell>
          <cell r="I235">
            <v>0</v>
          </cell>
          <cell r="L235" t="str">
            <v>390CAGE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186MCAGE</v>
          </cell>
          <cell r="B236" t="str">
            <v>186M</v>
          </cell>
          <cell r="C236" t="str">
            <v>CAGE</v>
          </cell>
          <cell r="D236">
            <v>24069328.399166599</v>
          </cell>
          <cell r="F236" t="str">
            <v>186MCAGE</v>
          </cell>
          <cell r="G236" t="str">
            <v>186M</v>
          </cell>
          <cell r="H236" t="str">
            <v>CAGE</v>
          </cell>
          <cell r="I236">
            <v>24069328.399166599</v>
          </cell>
          <cell r="L236" t="str">
            <v>390CAGW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186MCAGW</v>
          </cell>
          <cell r="B237" t="str">
            <v>186M</v>
          </cell>
          <cell r="C237" t="str">
            <v>CAGW</v>
          </cell>
          <cell r="D237">
            <v>11599523.3158333</v>
          </cell>
          <cell r="F237" t="str">
            <v>186MCAGW</v>
          </cell>
          <cell r="G237" t="str">
            <v>186M</v>
          </cell>
          <cell r="H237" t="str">
            <v>CAGW</v>
          </cell>
          <cell r="I237">
            <v>11599523.3158333</v>
          </cell>
          <cell r="L237" t="str">
            <v>390CN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186MID</v>
          </cell>
          <cell r="B238" t="str">
            <v>186M</v>
          </cell>
          <cell r="C238" t="str">
            <v>ID</v>
          </cell>
          <cell r="D238">
            <v>0</v>
          </cell>
          <cell r="F238" t="str">
            <v>186MID</v>
          </cell>
          <cell r="G238" t="str">
            <v>186M</v>
          </cell>
          <cell r="H238" t="str">
            <v>ID</v>
          </cell>
          <cell r="I238">
            <v>0</v>
          </cell>
          <cell r="L238" t="str">
            <v>390JBG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186MOR</v>
          </cell>
          <cell r="B239" t="str">
            <v>186M</v>
          </cell>
          <cell r="C239" t="str">
            <v>OR</v>
          </cell>
          <cell r="D239">
            <v>0</v>
          </cell>
          <cell r="F239" t="str">
            <v>186MOR</v>
          </cell>
          <cell r="G239" t="str">
            <v>186M</v>
          </cell>
          <cell r="H239" t="str">
            <v>OR</v>
          </cell>
          <cell r="I239">
            <v>0</v>
          </cell>
          <cell r="L239" t="str">
            <v>390S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186MOTHER</v>
          </cell>
          <cell r="B240" t="str">
            <v>186M</v>
          </cell>
          <cell r="C240" t="str">
            <v>OTHER</v>
          </cell>
          <cell r="D240">
            <v>16954131.560416602</v>
          </cell>
          <cell r="F240" t="str">
            <v>186MOTHER</v>
          </cell>
          <cell r="G240" t="str">
            <v>186M</v>
          </cell>
          <cell r="H240" t="str">
            <v>OTHER</v>
          </cell>
          <cell r="I240">
            <v>16954131.560416602</v>
          </cell>
          <cell r="L240" t="str">
            <v>390SO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186MSG</v>
          </cell>
          <cell r="B241" t="str">
            <v>186M</v>
          </cell>
          <cell r="C241" t="str">
            <v>SG</v>
          </cell>
          <cell r="D241">
            <v>19743312.049166601</v>
          </cell>
          <cell r="F241" t="str">
            <v>186MSG</v>
          </cell>
          <cell r="G241" t="str">
            <v>186M</v>
          </cell>
          <cell r="H241" t="str">
            <v>SG</v>
          </cell>
          <cell r="I241">
            <v>19743312.049166601</v>
          </cell>
          <cell r="L241" t="str">
            <v>391CAEE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186MSO</v>
          </cell>
          <cell r="B242" t="str">
            <v>186M</v>
          </cell>
          <cell r="C242" t="str">
            <v>SO</v>
          </cell>
          <cell r="D242">
            <v>15021.408750000001</v>
          </cell>
          <cell r="F242" t="str">
            <v>186MSO</v>
          </cell>
          <cell r="G242" t="str">
            <v>186M</v>
          </cell>
          <cell r="H242" t="str">
            <v>SO</v>
          </cell>
          <cell r="I242">
            <v>15021.408750000001</v>
          </cell>
          <cell r="L242" t="str">
            <v>391CAGE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186MWA</v>
          </cell>
          <cell r="B243" t="str">
            <v>186M</v>
          </cell>
          <cell r="C243" t="str">
            <v>WA</v>
          </cell>
          <cell r="D243">
            <v>0</v>
          </cell>
          <cell r="F243" t="str">
            <v>186MWA</v>
          </cell>
          <cell r="G243" t="str">
            <v>186M</v>
          </cell>
          <cell r="H243" t="str">
            <v>WA</v>
          </cell>
          <cell r="I243">
            <v>0</v>
          </cell>
          <cell r="L243" t="str">
            <v>391CAGW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186WOTHER</v>
          </cell>
          <cell r="B244" t="str">
            <v>186W</v>
          </cell>
          <cell r="C244" t="str">
            <v>OTHER</v>
          </cell>
          <cell r="D244">
            <v>0</v>
          </cell>
          <cell r="F244" t="str">
            <v>186WOTHER</v>
          </cell>
          <cell r="G244" t="str">
            <v>186W</v>
          </cell>
          <cell r="H244" t="str">
            <v>OTHER</v>
          </cell>
          <cell r="I244">
            <v>0</v>
          </cell>
          <cell r="L244" t="str">
            <v>391CN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190BADDEBT</v>
          </cell>
          <cell r="B245" t="str">
            <v>190</v>
          </cell>
          <cell r="C245" t="str">
            <v>BADDEBT</v>
          </cell>
          <cell r="D245">
            <v>4749269.5416666605</v>
          </cell>
          <cell r="F245" t="str">
            <v>190BADDEBT</v>
          </cell>
          <cell r="G245" t="str">
            <v>190</v>
          </cell>
          <cell r="H245" t="str">
            <v>BADDEBT</v>
          </cell>
          <cell r="I245">
            <v>4749269.5416666605</v>
          </cell>
          <cell r="L245" t="str">
            <v>391JBE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190CA</v>
          </cell>
          <cell r="B246" t="str">
            <v>190</v>
          </cell>
          <cell r="C246" t="str">
            <v>CA</v>
          </cell>
          <cell r="D246">
            <v>9761.125</v>
          </cell>
          <cell r="F246" t="str">
            <v>190CA</v>
          </cell>
          <cell r="G246" t="str">
            <v>190</v>
          </cell>
          <cell r="H246" t="str">
            <v>CA</v>
          </cell>
          <cell r="I246">
            <v>9761.125</v>
          </cell>
          <cell r="L246" t="str">
            <v>391JBG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190CAEE</v>
          </cell>
          <cell r="B247" t="str">
            <v>190</v>
          </cell>
          <cell r="C247" t="str">
            <v>CAEE</v>
          </cell>
          <cell r="D247">
            <v>3565904.2083333302</v>
          </cell>
          <cell r="F247" t="str">
            <v>190CAEE</v>
          </cell>
          <cell r="G247" t="str">
            <v>190</v>
          </cell>
          <cell r="H247" t="str">
            <v>CAEE</v>
          </cell>
          <cell r="I247">
            <v>3565904.2083333302</v>
          </cell>
          <cell r="L247" t="str">
            <v>391S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190CAEW</v>
          </cell>
          <cell r="B248" t="str">
            <v>190</v>
          </cell>
          <cell r="C248" t="str">
            <v>CAEW</v>
          </cell>
          <cell r="D248">
            <v>120385.375</v>
          </cell>
          <cell r="F248" t="str">
            <v>190CAEW</v>
          </cell>
          <cell r="G248" t="str">
            <v>190</v>
          </cell>
          <cell r="H248" t="str">
            <v>CAEW</v>
          </cell>
          <cell r="I248">
            <v>120385.375</v>
          </cell>
          <cell r="L248" t="str">
            <v>391SO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190CAGE</v>
          </cell>
          <cell r="B249" t="str">
            <v>190</v>
          </cell>
          <cell r="C249" t="str">
            <v>CAGE</v>
          </cell>
          <cell r="D249">
            <v>37468555.458333299</v>
          </cell>
          <cell r="F249" t="str">
            <v>190CAGE</v>
          </cell>
          <cell r="G249" t="str">
            <v>190</v>
          </cell>
          <cell r="H249" t="str">
            <v>CAGE</v>
          </cell>
          <cell r="I249">
            <v>37468555.458333299</v>
          </cell>
          <cell r="L249" t="str">
            <v>392CAEE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190CAGW</v>
          </cell>
          <cell r="B250" t="str">
            <v>190</v>
          </cell>
          <cell r="C250" t="str">
            <v>CAGW</v>
          </cell>
          <cell r="D250">
            <v>1001741.5</v>
          </cell>
          <cell r="F250" t="str">
            <v>190CAGW</v>
          </cell>
          <cell r="G250" t="str">
            <v>190</v>
          </cell>
          <cell r="H250" t="str">
            <v>CAGW</v>
          </cell>
          <cell r="I250">
            <v>1001741.5</v>
          </cell>
          <cell r="L250" t="str">
            <v>392CAGE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190CN</v>
          </cell>
          <cell r="B251" t="str">
            <v>190</v>
          </cell>
          <cell r="C251" t="str">
            <v>CN</v>
          </cell>
          <cell r="D251">
            <v>37312.5</v>
          </cell>
          <cell r="F251" t="str">
            <v>190CN</v>
          </cell>
          <cell r="G251" t="str">
            <v>190</v>
          </cell>
          <cell r="H251" t="str">
            <v>CN</v>
          </cell>
          <cell r="I251">
            <v>37312.5</v>
          </cell>
          <cell r="L251" t="str">
            <v>392CAGW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190ID</v>
          </cell>
          <cell r="B252" t="str">
            <v>190</v>
          </cell>
          <cell r="C252" t="str">
            <v>ID</v>
          </cell>
          <cell r="D252">
            <v>18133.375</v>
          </cell>
          <cell r="F252" t="str">
            <v>190ID</v>
          </cell>
          <cell r="G252" t="str">
            <v>190</v>
          </cell>
          <cell r="H252" t="str">
            <v>ID</v>
          </cell>
          <cell r="I252">
            <v>18133.375</v>
          </cell>
          <cell r="L252" t="str">
            <v>392JBG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190JBE</v>
          </cell>
          <cell r="B253" t="str">
            <v>190</v>
          </cell>
          <cell r="C253" t="str">
            <v>JBE</v>
          </cell>
          <cell r="D253">
            <v>-12484627.8333333</v>
          </cell>
          <cell r="F253" t="str">
            <v>190JBE</v>
          </cell>
          <cell r="G253" t="str">
            <v>190</v>
          </cell>
          <cell r="H253" t="str">
            <v>JBE</v>
          </cell>
          <cell r="I253">
            <v>-12484627.8333333</v>
          </cell>
          <cell r="L253" t="str">
            <v>392S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190MT</v>
          </cell>
          <cell r="B254" t="str">
            <v>190</v>
          </cell>
          <cell r="C254" t="str">
            <v>MT</v>
          </cell>
          <cell r="D254">
            <v>0</v>
          </cell>
          <cell r="F254" t="str">
            <v>190MT</v>
          </cell>
          <cell r="G254" t="str">
            <v>190</v>
          </cell>
          <cell r="H254" t="str">
            <v>MT</v>
          </cell>
          <cell r="I254">
            <v>0</v>
          </cell>
          <cell r="L254" t="str">
            <v>392SO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190OR</v>
          </cell>
          <cell r="B255" t="str">
            <v>190</v>
          </cell>
          <cell r="C255" t="str">
            <v>OR</v>
          </cell>
          <cell r="D255">
            <v>2835449.7083333302</v>
          </cell>
          <cell r="F255" t="str">
            <v>190OR</v>
          </cell>
          <cell r="G255" t="str">
            <v>190</v>
          </cell>
          <cell r="H255" t="str">
            <v>OR</v>
          </cell>
          <cell r="I255">
            <v>2835449.7083333302</v>
          </cell>
          <cell r="L255" t="str">
            <v>393CAGE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190OTHER</v>
          </cell>
          <cell r="B256" t="str">
            <v>190</v>
          </cell>
          <cell r="C256" t="str">
            <v>OTHER</v>
          </cell>
          <cell r="D256">
            <v>23911134.916666601</v>
          </cell>
          <cell r="F256" t="str">
            <v>190OTHER</v>
          </cell>
          <cell r="G256" t="str">
            <v>190</v>
          </cell>
          <cell r="H256" t="str">
            <v>OTHER</v>
          </cell>
          <cell r="I256">
            <v>23911134.916666601</v>
          </cell>
          <cell r="L256" t="str">
            <v>393CAGW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190SE</v>
          </cell>
          <cell r="B257" t="str">
            <v>190</v>
          </cell>
          <cell r="C257" t="str">
            <v>SE</v>
          </cell>
          <cell r="D257">
            <v>4659762.3604166601</v>
          </cell>
          <cell r="F257" t="str">
            <v>190SE</v>
          </cell>
          <cell r="G257" t="str">
            <v>190</v>
          </cell>
          <cell r="H257" t="str">
            <v>SE</v>
          </cell>
          <cell r="I257">
            <v>4659762.3604166601</v>
          </cell>
          <cell r="L257" t="str">
            <v>393JBG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190SG</v>
          </cell>
          <cell r="B258" t="str">
            <v>190</v>
          </cell>
          <cell r="C258" t="str">
            <v>SG</v>
          </cell>
          <cell r="D258">
            <v>5543857.7916666605</v>
          </cell>
          <cell r="F258" t="str">
            <v>190SG</v>
          </cell>
          <cell r="G258" t="str">
            <v>190</v>
          </cell>
          <cell r="H258" t="str">
            <v>SG</v>
          </cell>
          <cell r="I258">
            <v>5543857.7916666605</v>
          </cell>
          <cell r="L258" t="str">
            <v>393S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190SNP</v>
          </cell>
          <cell r="B259" t="str">
            <v>190</v>
          </cell>
          <cell r="C259" t="str">
            <v>SNP</v>
          </cell>
          <cell r="D259">
            <v>0</v>
          </cell>
          <cell r="F259" t="str">
            <v>190SNP</v>
          </cell>
          <cell r="G259" t="str">
            <v>190</v>
          </cell>
          <cell r="H259" t="str">
            <v>SNP</v>
          </cell>
          <cell r="I259">
            <v>0</v>
          </cell>
          <cell r="L259" t="str">
            <v>393SO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190SNPD</v>
          </cell>
          <cell r="B260" t="str">
            <v>190</v>
          </cell>
          <cell r="C260" t="str">
            <v>SNPD</v>
          </cell>
          <cell r="D260">
            <v>1258978.54166666</v>
          </cell>
          <cell r="F260" t="str">
            <v>190SNPD</v>
          </cell>
          <cell r="G260" t="str">
            <v>190</v>
          </cell>
          <cell r="H260" t="str">
            <v>SNPD</v>
          </cell>
          <cell r="I260">
            <v>1258978.54166666</v>
          </cell>
          <cell r="L260" t="str">
            <v>394CAEE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190SO</v>
          </cell>
          <cell r="B261" t="str">
            <v>190</v>
          </cell>
          <cell r="C261" t="str">
            <v>SO</v>
          </cell>
          <cell r="D261">
            <v>75517421.958333299</v>
          </cell>
          <cell r="F261" t="str">
            <v>190SO</v>
          </cell>
          <cell r="G261" t="str">
            <v>190</v>
          </cell>
          <cell r="H261" t="str">
            <v>SO</v>
          </cell>
          <cell r="I261">
            <v>75517421.958333299</v>
          </cell>
          <cell r="L261" t="str">
            <v>394CAGE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190TROJD</v>
          </cell>
          <cell r="B262" t="str">
            <v>190</v>
          </cell>
          <cell r="C262" t="str">
            <v>TROJD</v>
          </cell>
          <cell r="D262">
            <v>1915659.04166666</v>
          </cell>
          <cell r="F262" t="str">
            <v>190TROJD</v>
          </cell>
          <cell r="G262" t="str">
            <v>190</v>
          </cell>
          <cell r="H262" t="str">
            <v>TROJD</v>
          </cell>
          <cell r="I262">
            <v>1915659.04166666</v>
          </cell>
          <cell r="L262" t="str">
            <v>394CAGW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190UT</v>
          </cell>
          <cell r="B263" t="str">
            <v>190</v>
          </cell>
          <cell r="C263" t="str">
            <v>UT</v>
          </cell>
          <cell r="D263">
            <v>-8044.625</v>
          </cell>
          <cell r="F263" t="str">
            <v>190UT</v>
          </cell>
          <cell r="G263" t="str">
            <v>190</v>
          </cell>
          <cell r="H263" t="str">
            <v>UT</v>
          </cell>
          <cell r="I263">
            <v>-8044.625</v>
          </cell>
          <cell r="L263" t="str">
            <v>394JBG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190WA</v>
          </cell>
          <cell r="B264" t="str">
            <v>190</v>
          </cell>
          <cell r="C264" t="str">
            <v>WA</v>
          </cell>
          <cell r="D264">
            <v>2432417.625</v>
          </cell>
          <cell r="F264" t="str">
            <v>190WA</v>
          </cell>
          <cell r="G264" t="str">
            <v>190</v>
          </cell>
          <cell r="H264" t="str">
            <v>WA</v>
          </cell>
          <cell r="I264">
            <v>2432417.625</v>
          </cell>
          <cell r="L264" t="str">
            <v>394S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190WYP</v>
          </cell>
          <cell r="B265" t="str">
            <v>190</v>
          </cell>
          <cell r="C265" t="str">
            <v>WYP</v>
          </cell>
          <cell r="D265">
            <v>55865.333333333299</v>
          </cell>
          <cell r="F265" t="str">
            <v>190WYP</v>
          </cell>
          <cell r="G265" t="str">
            <v>190</v>
          </cell>
          <cell r="H265" t="str">
            <v>WYP</v>
          </cell>
          <cell r="I265">
            <v>55865.333333333299</v>
          </cell>
          <cell r="L265" t="str">
            <v>394SO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2281SO</v>
          </cell>
          <cell r="B266" t="str">
            <v>2281</v>
          </cell>
          <cell r="C266" t="str">
            <v>SO</v>
          </cell>
          <cell r="D266">
            <v>0</v>
          </cell>
          <cell r="F266" t="str">
            <v>2281SO</v>
          </cell>
          <cell r="G266" t="str">
            <v>2281</v>
          </cell>
          <cell r="H266" t="str">
            <v>SO</v>
          </cell>
          <cell r="I266">
            <v>0</v>
          </cell>
          <cell r="L266" t="str">
            <v>395CAEE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2282SO</v>
          </cell>
          <cell r="B267" t="str">
            <v>2282</v>
          </cell>
          <cell r="C267" t="str">
            <v>SO</v>
          </cell>
          <cell r="D267">
            <v>-6653458.3333333302</v>
          </cell>
          <cell r="F267" t="str">
            <v>2282SO</v>
          </cell>
          <cell r="G267" t="str">
            <v>2282</v>
          </cell>
          <cell r="H267" t="str">
            <v>SO</v>
          </cell>
          <cell r="I267">
            <v>-6653458.3333333302</v>
          </cell>
          <cell r="L267" t="str">
            <v>395CAGE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2283SO</v>
          </cell>
          <cell r="B268" t="str">
            <v>2283</v>
          </cell>
          <cell r="C268" t="str">
            <v>SO</v>
          </cell>
          <cell r="D268">
            <v>-3399149.7533333302</v>
          </cell>
          <cell r="F268" t="str">
            <v>2283SO</v>
          </cell>
          <cell r="G268" t="str">
            <v>2283</v>
          </cell>
          <cell r="H268" t="str">
            <v>SO</v>
          </cell>
          <cell r="I268">
            <v>-3399149.7533333302</v>
          </cell>
          <cell r="L268" t="str">
            <v>395CAGW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22841CAEE</v>
          </cell>
          <cell r="B269" t="str">
            <v>22841</v>
          </cell>
          <cell r="C269" t="str">
            <v>CAEE</v>
          </cell>
          <cell r="D269">
            <v>0</v>
          </cell>
          <cell r="F269" t="str">
            <v>22841CAEE</v>
          </cell>
          <cell r="G269" t="str">
            <v>22841</v>
          </cell>
          <cell r="H269" t="str">
            <v>CAEE</v>
          </cell>
          <cell r="I269">
            <v>0</v>
          </cell>
          <cell r="L269" t="str">
            <v>395JBG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22841CAGW</v>
          </cell>
          <cell r="B270" t="str">
            <v>22841</v>
          </cell>
          <cell r="C270" t="str">
            <v>CAGW</v>
          </cell>
          <cell r="D270">
            <v>-1484111.9541666601</v>
          </cell>
          <cell r="F270" t="str">
            <v>22841CAGW</v>
          </cell>
          <cell r="G270" t="str">
            <v>22841</v>
          </cell>
          <cell r="H270" t="str">
            <v>CAGW</v>
          </cell>
          <cell r="I270">
            <v>-1484111.9541666601</v>
          </cell>
          <cell r="L270" t="str">
            <v>395S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22842TROJD</v>
          </cell>
          <cell r="B271" t="str">
            <v>22842</v>
          </cell>
          <cell r="C271" t="str">
            <v>TROJD</v>
          </cell>
          <cell r="D271">
            <v>0</v>
          </cell>
          <cell r="F271" t="str">
            <v>22842TROJD</v>
          </cell>
          <cell r="G271" t="str">
            <v>22842</v>
          </cell>
          <cell r="H271" t="str">
            <v>TROJD</v>
          </cell>
          <cell r="I271">
            <v>0</v>
          </cell>
          <cell r="L271" t="str">
            <v>395SO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230TROJP</v>
          </cell>
          <cell r="B272" t="str">
            <v>230</v>
          </cell>
          <cell r="C272" t="str">
            <v>TROJP</v>
          </cell>
          <cell r="D272">
            <v>0</v>
          </cell>
          <cell r="F272" t="str">
            <v>230TROJP</v>
          </cell>
          <cell r="G272" t="str">
            <v>230</v>
          </cell>
          <cell r="H272" t="str">
            <v>TROJP</v>
          </cell>
          <cell r="L272" t="str">
            <v>396CAEE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252CA</v>
          </cell>
          <cell r="B273" t="str">
            <v>252</v>
          </cell>
          <cell r="C273" t="str">
            <v>CA</v>
          </cell>
          <cell r="D273">
            <v>0</v>
          </cell>
          <cell r="F273" t="str">
            <v>252CA</v>
          </cell>
          <cell r="G273" t="str">
            <v>252</v>
          </cell>
          <cell r="H273" t="str">
            <v>CA</v>
          </cell>
          <cell r="I273">
            <v>0</v>
          </cell>
          <cell r="L273" t="str">
            <v>396CAGE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252CAGE</v>
          </cell>
          <cell r="B274" t="str">
            <v>252</v>
          </cell>
          <cell r="C274" t="str">
            <v>CAGE</v>
          </cell>
          <cell r="D274">
            <v>-17204571.06625</v>
          </cell>
          <cell r="F274" t="str">
            <v>252CAGE</v>
          </cell>
          <cell r="G274" t="str">
            <v>252</v>
          </cell>
          <cell r="H274" t="str">
            <v>CAGE</v>
          </cell>
          <cell r="I274">
            <v>-17204571.06625</v>
          </cell>
          <cell r="L274" t="str">
            <v>396CAGW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252CAGW</v>
          </cell>
          <cell r="B275" t="str">
            <v>252</v>
          </cell>
          <cell r="C275" t="str">
            <v>CAGW</v>
          </cell>
          <cell r="D275">
            <v>591.0675</v>
          </cell>
          <cell r="F275" t="str">
            <v>252CAGW</v>
          </cell>
          <cell r="G275" t="str">
            <v>252</v>
          </cell>
          <cell r="H275" t="str">
            <v>CAGW</v>
          </cell>
          <cell r="I275">
            <v>591.0675</v>
          </cell>
          <cell r="L275" t="str">
            <v>396JBG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252CN</v>
          </cell>
          <cell r="B276" t="str">
            <v>252</v>
          </cell>
          <cell r="C276" t="str">
            <v>CN</v>
          </cell>
          <cell r="D276">
            <v>0</v>
          </cell>
          <cell r="F276" t="str">
            <v>252CN</v>
          </cell>
          <cell r="G276" t="str">
            <v>252</v>
          </cell>
          <cell r="H276" t="str">
            <v>CN</v>
          </cell>
          <cell r="I276">
            <v>0</v>
          </cell>
          <cell r="L276" t="str">
            <v>396S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252ID</v>
          </cell>
          <cell r="B277" t="str">
            <v>252</v>
          </cell>
          <cell r="C277" t="str">
            <v>ID</v>
          </cell>
          <cell r="D277">
            <v>-461365.058333333</v>
          </cell>
          <cell r="F277" t="str">
            <v>252ID</v>
          </cell>
          <cell r="G277" t="str">
            <v>252</v>
          </cell>
          <cell r="H277" t="str">
            <v>ID</v>
          </cell>
          <cell r="I277">
            <v>-461365.058333333</v>
          </cell>
          <cell r="L277" t="str">
            <v>396SO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252OR</v>
          </cell>
          <cell r="B278" t="str">
            <v>252</v>
          </cell>
          <cell r="C278" t="str">
            <v>OR</v>
          </cell>
          <cell r="D278">
            <v>-4807488.6091666603</v>
          </cell>
          <cell r="F278" t="str">
            <v>252OR</v>
          </cell>
          <cell r="G278" t="str">
            <v>252</v>
          </cell>
          <cell r="H278" t="str">
            <v>OR</v>
          </cell>
          <cell r="I278">
            <v>-4807488.6091666603</v>
          </cell>
          <cell r="L278" t="str">
            <v>397CAEE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252SG</v>
          </cell>
          <cell r="B279" t="str">
            <v>252</v>
          </cell>
          <cell r="C279" t="str">
            <v>SG</v>
          </cell>
          <cell r="D279">
            <v>206025.586666666</v>
          </cell>
          <cell r="F279" t="str">
            <v>252SG</v>
          </cell>
          <cell r="G279" t="str">
            <v>252</v>
          </cell>
          <cell r="H279" t="str">
            <v>SG</v>
          </cell>
          <cell r="I279">
            <v>206025.586666666</v>
          </cell>
          <cell r="L279" t="str">
            <v>397CAGE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252UT</v>
          </cell>
          <cell r="B280" t="str">
            <v>252</v>
          </cell>
          <cell r="C280" t="str">
            <v>UT</v>
          </cell>
          <cell r="D280">
            <v>-1574472.6287499999</v>
          </cell>
          <cell r="F280" t="str">
            <v>252UT</v>
          </cell>
          <cell r="G280" t="str">
            <v>252</v>
          </cell>
          <cell r="H280" t="str">
            <v>UT</v>
          </cell>
          <cell r="I280">
            <v>-1574472.6287499999</v>
          </cell>
          <cell r="L280" t="str">
            <v>397CAGW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252WA</v>
          </cell>
          <cell r="B281" t="str">
            <v>252</v>
          </cell>
          <cell r="C281" t="str">
            <v>WA</v>
          </cell>
          <cell r="D281">
            <v>-1063.28958333333</v>
          </cell>
          <cell r="F281" t="str">
            <v>252WA</v>
          </cell>
          <cell r="G281" t="str">
            <v>252</v>
          </cell>
          <cell r="H281" t="str">
            <v>WA</v>
          </cell>
          <cell r="I281">
            <v>-1063.28958333333</v>
          </cell>
          <cell r="L281" t="str">
            <v>397CN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252WYP</v>
          </cell>
          <cell r="B282" t="str">
            <v>252</v>
          </cell>
          <cell r="C282" t="str">
            <v>WYP</v>
          </cell>
          <cell r="D282">
            <v>-417970.45624999999</v>
          </cell>
          <cell r="F282" t="str">
            <v>252WYP</v>
          </cell>
          <cell r="G282" t="str">
            <v>252</v>
          </cell>
          <cell r="H282" t="str">
            <v>WYP</v>
          </cell>
          <cell r="I282">
            <v>-417970.45624999999</v>
          </cell>
          <cell r="L282" t="str">
            <v>397JBG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252WYU</v>
          </cell>
          <cell r="B283" t="str">
            <v>252</v>
          </cell>
          <cell r="C283" t="str">
            <v>WYU</v>
          </cell>
          <cell r="D283">
            <v>-410058.10041666601</v>
          </cell>
          <cell r="F283" t="str">
            <v>252WYU</v>
          </cell>
          <cell r="G283" t="str">
            <v>252</v>
          </cell>
          <cell r="H283" t="str">
            <v>WYU</v>
          </cell>
          <cell r="I283">
            <v>-410058.10041666601</v>
          </cell>
          <cell r="L283" t="str">
            <v>397S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25316CAEE</v>
          </cell>
          <cell r="B284" t="str">
            <v>25316</v>
          </cell>
          <cell r="C284" t="str">
            <v>CAEE</v>
          </cell>
          <cell r="D284">
            <v>-2986916.66666666</v>
          </cell>
          <cell r="F284" t="str">
            <v>25316CAEE</v>
          </cell>
          <cell r="G284" t="str">
            <v>25316</v>
          </cell>
          <cell r="H284" t="str">
            <v>CAEE</v>
          </cell>
          <cell r="I284">
            <v>-2986916.66666666</v>
          </cell>
          <cell r="L284" t="str">
            <v>397SG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25317CAEE</v>
          </cell>
          <cell r="B285" t="str">
            <v>25317</v>
          </cell>
          <cell r="C285" t="str">
            <v>CAEE</v>
          </cell>
          <cell r="D285">
            <v>-2237085.0833333302</v>
          </cell>
          <cell r="F285" t="str">
            <v>25317CAEE</v>
          </cell>
          <cell r="G285" t="str">
            <v>25317</v>
          </cell>
          <cell r="H285" t="str">
            <v>CAEE</v>
          </cell>
          <cell r="I285">
            <v>-2237085.0833333302</v>
          </cell>
          <cell r="L285" t="str">
            <v>397SO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25318CAGE</v>
          </cell>
          <cell r="B286" t="str">
            <v>25318</v>
          </cell>
          <cell r="C286" t="str">
            <v>CAGE</v>
          </cell>
          <cell r="D286">
            <v>-273000</v>
          </cell>
          <cell r="F286" t="str">
            <v>25318CAGE</v>
          </cell>
          <cell r="G286" t="str">
            <v>25318</v>
          </cell>
          <cell r="H286" t="str">
            <v>CAGE</v>
          </cell>
          <cell r="I286">
            <v>-273000</v>
          </cell>
          <cell r="L286" t="str">
            <v>398CAEE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25318SNPPS</v>
          </cell>
          <cell r="B287" t="str">
            <v>25318</v>
          </cell>
          <cell r="C287" t="str">
            <v>SNPPS</v>
          </cell>
          <cell r="D287">
            <v>0</v>
          </cell>
          <cell r="F287" t="str">
            <v>25318SNPPS</v>
          </cell>
          <cell r="G287" t="str">
            <v>25318</v>
          </cell>
          <cell r="H287" t="str">
            <v>SNPPS</v>
          </cell>
          <cell r="I287">
            <v>0</v>
          </cell>
          <cell r="L287" t="str">
            <v>398CAGE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25325CAEE</v>
          </cell>
          <cell r="B288" t="str">
            <v>25325</v>
          </cell>
          <cell r="C288" t="str">
            <v>CAEE</v>
          </cell>
          <cell r="D288">
            <v>0</v>
          </cell>
          <cell r="F288" t="str">
            <v>25325CAEE</v>
          </cell>
          <cell r="G288" t="str">
            <v>25325</v>
          </cell>
          <cell r="H288" t="str">
            <v>CAEE</v>
          </cell>
          <cell r="I288">
            <v>0</v>
          </cell>
          <cell r="L288" t="str">
            <v>398CAGW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25399CA</v>
          </cell>
          <cell r="B289" t="str">
            <v>25399</v>
          </cell>
          <cell r="C289" t="str">
            <v>CA</v>
          </cell>
          <cell r="D289">
            <v>-219464.83333333299</v>
          </cell>
          <cell r="F289" t="str">
            <v>25399CA</v>
          </cell>
          <cell r="G289" t="str">
            <v>25399</v>
          </cell>
          <cell r="H289" t="str">
            <v>CA</v>
          </cell>
          <cell r="I289">
            <v>-219464.83333333299</v>
          </cell>
          <cell r="L289" t="str">
            <v>398CN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25399CAEE</v>
          </cell>
          <cell r="B290" t="str">
            <v>25399</v>
          </cell>
          <cell r="C290" t="str">
            <v>CAEE</v>
          </cell>
          <cell r="D290">
            <v>-2711747.1875</v>
          </cell>
          <cell r="F290" t="str">
            <v>25399CAEE</v>
          </cell>
          <cell r="G290" t="str">
            <v>25399</v>
          </cell>
          <cell r="H290" t="str">
            <v>CAEE</v>
          </cell>
          <cell r="I290">
            <v>-2711747.1875</v>
          </cell>
          <cell r="L290" t="str">
            <v>398JBG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25399CAEW</v>
          </cell>
          <cell r="B291" t="str">
            <v>25399</v>
          </cell>
          <cell r="C291" t="str">
            <v>CAEW</v>
          </cell>
          <cell r="D291">
            <v>-1310.4837500000001</v>
          </cell>
          <cell r="F291" t="str">
            <v>25399CAEW</v>
          </cell>
          <cell r="G291" t="str">
            <v>25399</v>
          </cell>
          <cell r="H291" t="str">
            <v>CAEW</v>
          </cell>
          <cell r="I291">
            <v>-1310.4837500000001</v>
          </cell>
          <cell r="L291" t="str">
            <v>398S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25399CAGE</v>
          </cell>
          <cell r="B292" t="str">
            <v>25399</v>
          </cell>
          <cell r="C292" t="str">
            <v>CAGE</v>
          </cell>
          <cell r="D292">
            <v>1600729.8258333299</v>
          </cell>
          <cell r="F292" t="str">
            <v>25399CAGE</v>
          </cell>
          <cell r="G292" t="str">
            <v>25399</v>
          </cell>
          <cell r="H292" t="str">
            <v>CAGE</v>
          </cell>
          <cell r="I292">
            <v>1600729.8258333299</v>
          </cell>
          <cell r="L292" t="str">
            <v>398SO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25399CAGW</v>
          </cell>
          <cell r="B293" t="str">
            <v>25399</v>
          </cell>
          <cell r="C293" t="str">
            <v>CAGW</v>
          </cell>
          <cell r="D293">
            <v>-1100</v>
          </cell>
          <cell r="F293" t="str">
            <v>25399CAGW</v>
          </cell>
          <cell r="G293" t="str">
            <v>25399</v>
          </cell>
          <cell r="H293" t="str">
            <v>CAGW</v>
          </cell>
          <cell r="I293">
            <v>-1100</v>
          </cell>
          <cell r="L293" t="str">
            <v>399CAEE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25399ID</v>
          </cell>
          <cell r="B294" t="str">
            <v>25399</v>
          </cell>
          <cell r="C294" t="str">
            <v>ID</v>
          </cell>
          <cell r="D294">
            <v>-64197.760833333297</v>
          </cell>
          <cell r="F294" t="str">
            <v>25399ID</v>
          </cell>
          <cell r="G294" t="str">
            <v>25399</v>
          </cell>
          <cell r="H294" t="str">
            <v>ID</v>
          </cell>
          <cell r="I294">
            <v>-64197.760833333297</v>
          </cell>
          <cell r="L294" t="str">
            <v>399JBE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25399OR</v>
          </cell>
          <cell r="B295" t="str">
            <v>25399</v>
          </cell>
          <cell r="C295" t="str">
            <v>OR</v>
          </cell>
          <cell r="D295">
            <v>-1659011.61375</v>
          </cell>
          <cell r="F295" t="str">
            <v>25399OR</v>
          </cell>
          <cell r="G295" t="str">
            <v>25399</v>
          </cell>
          <cell r="H295" t="str">
            <v>OR</v>
          </cell>
          <cell r="I295">
            <v>-1659011.61375</v>
          </cell>
          <cell r="L295" t="str">
            <v>403364S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25399OTHER</v>
          </cell>
          <cell r="B296" t="str">
            <v>25399</v>
          </cell>
          <cell r="C296" t="str">
            <v>OTHER</v>
          </cell>
          <cell r="D296">
            <v>-119900.79666666601</v>
          </cell>
          <cell r="F296" t="str">
            <v>25399OTHER</v>
          </cell>
          <cell r="G296" t="str">
            <v>25399</v>
          </cell>
          <cell r="H296" t="str">
            <v>OTHER</v>
          </cell>
          <cell r="I296">
            <v>-119900.79666666601</v>
          </cell>
          <cell r="L296" t="str">
            <v>403GPCAEE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25399SG</v>
          </cell>
          <cell r="B297" t="str">
            <v>25399</v>
          </cell>
          <cell r="C297" t="str">
            <v>SG</v>
          </cell>
          <cell r="D297">
            <v>-9016756.1029166598</v>
          </cell>
          <cell r="F297" t="str">
            <v>25399SG</v>
          </cell>
          <cell r="G297" t="str">
            <v>25399</v>
          </cell>
          <cell r="H297" t="str">
            <v>SG</v>
          </cell>
          <cell r="I297">
            <v>-9016756.1029166598</v>
          </cell>
          <cell r="L297" t="str">
            <v>403GPCAGE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25399SO</v>
          </cell>
          <cell r="B298" t="str">
            <v>25399</v>
          </cell>
          <cell r="C298" t="str">
            <v>SO</v>
          </cell>
          <cell r="D298">
            <v>0</v>
          </cell>
          <cell r="F298" t="str">
            <v>25399SO</v>
          </cell>
          <cell r="G298" t="str">
            <v>25399</v>
          </cell>
          <cell r="H298" t="str">
            <v>SO</v>
          </cell>
          <cell r="I298">
            <v>0</v>
          </cell>
          <cell r="L298" t="str">
            <v>403GPCAGW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25399UT</v>
          </cell>
          <cell r="B299" t="str">
            <v>25399</v>
          </cell>
          <cell r="C299" t="str">
            <v>UT</v>
          </cell>
          <cell r="D299">
            <v>-686957.147916666</v>
          </cell>
          <cell r="F299" t="str">
            <v>25399UT</v>
          </cell>
          <cell r="G299" t="str">
            <v>25399</v>
          </cell>
          <cell r="H299" t="str">
            <v>UT</v>
          </cell>
          <cell r="I299">
            <v>-686957.147916666</v>
          </cell>
          <cell r="L299" t="str">
            <v>403GPCN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25399WA</v>
          </cell>
          <cell r="B300" t="str">
            <v>25399</v>
          </cell>
          <cell r="C300" t="str">
            <v>WA</v>
          </cell>
          <cell r="D300">
            <v>-361553.18708333297</v>
          </cell>
          <cell r="F300" t="str">
            <v>25399WA</v>
          </cell>
          <cell r="G300" t="str">
            <v>25399</v>
          </cell>
          <cell r="H300" t="str">
            <v>WA</v>
          </cell>
          <cell r="I300">
            <v>-361553.18708333297</v>
          </cell>
          <cell r="L300" t="str">
            <v>403GPJBG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25399WYP</v>
          </cell>
          <cell r="B301" t="str">
            <v>25399</v>
          </cell>
          <cell r="C301" t="str">
            <v>WYP</v>
          </cell>
          <cell r="D301">
            <v>-140546.95708333299</v>
          </cell>
          <cell r="F301" t="str">
            <v>25399WYP</v>
          </cell>
          <cell r="G301" t="str">
            <v>25399</v>
          </cell>
          <cell r="H301" t="str">
            <v>WYP</v>
          </cell>
          <cell r="I301">
            <v>-140546.95708333299</v>
          </cell>
          <cell r="L301" t="str">
            <v>403GPS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25399WYU</v>
          </cell>
          <cell r="B302" t="str">
            <v>25399</v>
          </cell>
          <cell r="C302" t="str">
            <v>WYU</v>
          </cell>
          <cell r="D302">
            <v>0</v>
          </cell>
          <cell r="F302" t="str">
            <v>25399WYU</v>
          </cell>
          <cell r="G302" t="str">
            <v>25399</v>
          </cell>
          <cell r="H302" t="str">
            <v>WYU</v>
          </cell>
          <cell r="I302">
            <v>0</v>
          </cell>
          <cell r="L302" t="str">
            <v>403GPSG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254105TROJP</v>
          </cell>
          <cell r="B303" t="str">
            <v>254105</v>
          </cell>
          <cell r="C303" t="str">
            <v>TROJP</v>
          </cell>
          <cell r="D303">
            <v>-3353390.97</v>
          </cell>
          <cell r="F303" t="str">
            <v>254105TROJP</v>
          </cell>
          <cell r="G303" t="str">
            <v>254105</v>
          </cell>
          <cell r="H303" t="str">
            <v>TROJP</v>
          </cell>
          <cell r="I303">
            <v>-3353390.97</v>
          </cell>
          <cell r="L303" t="str">
            <v>403GPSO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254CA</v>
          </cell>
          <cell r="B304" t="str">
            <v>254</v>
          </cell>
          <cell r="C304" t="str">
            <v>CA</v>
          </cell>
          <cell r="D304">
            <v>0</v>
          </cell>
          <cell r="F304" t="str">
            <v>254CA</v>
          </cell>
          <cell r="G304" t="str">
            <v>254</v>
          </cell>
          <cell r="H304" t="str">
            <v>CA</v>
          </cell>
          <cell r="I304">
            <v>0</v>
          </cell>
          <cell r="L304" t="str">
            <v>403HPCAGE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254ID</v>
          </cell>
          <cell r="B305" t="str">
            <v>254</v>
          </cell>
          <cell r="C305" t="str">
            <v>ID</v>
          </cell>
          <cell r="D305">
            <v>-89535.438333333295</v>
          </cell>
          <cell r="F305" t="str">
            <v>254ID</v>
          </cell>
          <cell r="G305" t="str">
            <v>254</v>
          </cell>
          <cell r="H305" t="str">
            <v>ID</v>
          </cell>
          <cell r="I305">
            <v>-89535.438333333295</v>
          </cell>
          <cell r="L305" t="str">
            <v>403HPCAGW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254OR</v>
          </cell>
          <cell r="B306" t="str">
            <v>254</v>
          </cell>
          <cell r="C306" t="str">
            <v>OR</v>
          </cell>
          <cell r="D306">
            <v>-3253973.5433333302</v>
          </cell>
          <cell r="F306" t="str">
            <v>254OR</v>
          </cell>
          <cell r="G306" t="str">
            <v>254</v>
          </cell>
          <cell r="H306" t="str">
            <v>OR</v>
          </cell>
          <cell r="I306">
            <v>-3253973.5433333302</v>
          </cell>
          <cell r="L306" t="str">
            <v>403OPCAGE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254OTHER</v>
          </cell>
          <cell r="B307" t="str">
            <v>254</v>
          </cell>
          <cell r="C307" t="str">
            <v>OTHER</v>
          </cell>
          <cell r="D307">
            <v>-38134464.527500004</v>
          </cell>
          <cell r="F307" t="str">
            <v>254OTHER</v>
          </cell>
          <cell r="G307" t="str">
            <v>254</v>
          </cell>
          <cell r="H307" t="str">
            <v>OTHER</v>
          </cell>
          <cell r="I307">
            <v>-38134464.527500004</v>
          </cell>
          <cell r="L307" t="str">
            <v>403OPCAGW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254SE</v>
          </cell>
          <cell r="B308" t="str">
            <v>254</v>
          </cell>
          <cell r="C308" t="str">
            <v>SE</v>
          </cell>
          <cell r="D308">
            <v>0</v>
          </cell>
          <cell r="F308" t="str">
            <v>254SE</v>
          </cell>
          <cell r="G308" t="str">
            <v>254</v>
          </cell>
          <cell r="H308" t="str">
            <v>SE</v>
          </cell>
          <cell r="I308">
            <v>0</v>
          </cell>
          <cell r="L308" t="str">
            <v>403SPCAGE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254SO</v>
          </cell>
          <cell r="B309" t="str">
            <v>254</v>
          </cell>
          <cell r="C309" t="str">
            <v>SO</v>
          </cell>
          <cell r="D309">
            <v>0</v>
          </cell>
          <cell r="F309" t="str">
            <v>254SO</v>
          </cell>
          <cell r="G309" t="str">
            <v>254</v>
          </cell>
          <cell r="H309" t="str">
            <v>SO</v>
          </cell>
          <cell r="I309">
            <v>0</v>
          </cell>
          <cell r="L309" t="str">
            <v>403SPCAGW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254UT</v>
          </cell>
          <cell r="B310" t="str">
            <v>254</v>
          </cell>
          <cell r="C310" t="str">
            <v>UT</v>
          </cell>
          <cell r="D310">
            <v>-686298.00791666599</v>
          </cell>
          <cell r="F310" t="str">
            <v>254UT</v>
          </cell>
          <cell r="G310" t="str">
            <v>254</v>
          </cell>
          <cell r="H310" t="str">
            <v>UT</v>
          </cell>
          <cell r="I310">
            <v>-686298.00791666599</v>
          </cell>
          <cell r="L310" t="str">
            <v>403SPJBG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254WA</v>
          </cell>
          <cell r="B311" t="str">
            <v>254</v>
          </cell>
          <cell r="C311" t="str">
            <v>WA</v>
          </cell>
          <cell r="D311">
            <v>85.71</v>
          </cell>
          <cell r="F311" t="str">
            <v>254WA</v>
          </cell>
          <cell r="G311" t="str">
            <v>254</v>
          </cell>
          <cell r="H311" t="str">
            <v>WA</v>
          </cell>
          <cell r="I311">
            <v>85.71</v>
          </cell>
          <cell r="L311" t="str">
            <v>403TPCAGE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254WYP</v>
          </cell>
          <cell r="B312" t="str">
            <v>254</v>
          </cell>
          <cell r="C312" t="str">
            <v>WYP</v>
          </cell>
          <cell r="D312">
            <v>-271760.96000000002</v>
          </cell>
          <cell r="F312" t="str">
            <v>254WYP</v>
          </cell>
          <cell r="G312" t="str">
            <v>254</v>
          </cell>
          <cell r="H312" t="str">
            <v>WYP</v>
          </cell>
          <cell r="I312">
            <v>-271760.96000000002</v>
          </cell>
          <cell r="L312" t="str">
            <v>403TPCAGW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255ITC84</v>
          </cell>
          <cell r="B313" t="str">
            <v>255</v>
          </cell>
          <cell r="C313" t="str">
            <v>ITC84</v>
          </cell>
          <cell r="D313">
            <v>-630214.5</v>
          </cell>
          <cell r="F313" t="str">
            <v>255ITC84</v>
          </cell>
          <cell r="G313" t="str">
            <v>255</v>
          </cell>
          <cell r="H313" t="str">
            <v>ITC84</v>
          </cell>
          <cell r="I313">
            <v>-630214.5</v>
          </cell>
          <cell r="L313" t="str">
            <v>403TPJBG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255ITC85</v>
          </cell>
          <cell r="B314" t="str">
            <v>255</v>
          </cell>
          <cell r="C314" t="str">
            <v>ITC85</v>
          </cell>
          <cell r="D314">
            <v>-1743339</v>
          </cell>
          <cell r="F314" t="str">
            <v>255ITC85</v>
          </cell>
          <cell r="G314" t="str">
            <v>255</v>
          </cell>
          <cell r="H314" t="str">
            <v>ITC85</v>
          </cell>
          <cell r="I314">
            <v>-1743339</v>
          </cell>
          <cell r="L314" t="str">
            <v>403TPSG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255ITC86</v>
          </cell>
          <cell r="B315" t="str">
            <v>255</v>
          </cell>
          <cell r="C315" t="str">
            <v>ITC86</v>
          </cell>
          <cell r="D315">
            <v>-1007063</v>
          </cell>
          <cell r="F315" t="str">
            <v>255ITC86</v>
          </cell>
          <cell r="G315" t="str">
            <v>255</v>
          </cell>
          <cell r="H315" t="str">
            <v>ITC86</v>
          </cell>
          <cell r="I315">
            <v>-1007063</v>
          </cell>
          <cell r="L315" t="str">
            <v>407CAGW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255ITC88</v>
          </cell>
          <cell r="B316" t="str">
            <v>255</v>
          </cell>
          <cell r="C316" t="str">
            <v>ITC88</v>
          </cell>
          <cell r="D316">
            <v>-165459</v>
          </cell>
          <cell r="F316" t="str">
            <v>255ITC88</v>
          </cell>
          <cell r="G316" t="str">
            <v>255</v>
          </cell>
          <cell r="H316" t="str">
            <v>ITC88</v>
          </cell>
          <cell r="I316">
            <v>-165459</v>
          </cell>
          <cell r="L316" t="str">
            <v>408GPS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255ITC89</v>
          </cell>
          <cell r="B317" t="str">
            <v>255</v>
          </cell>
          <cell r="C317" t="str">
            <v>ITC89</v>
          </cell>
          <cell r="D317">
            <v>-373865</v>
          </cell>
          <cell r="F317" t="str">
            <v>255ITC89</v>
          </cell>
          <cell r="G317" t="str">
            <v>255</v>
          </cell>
          <cell r="H317" t="str">
            <v>ITC89</v>
          </cell>
          <cell r="I317">
            <v>-373865</v>
          </cell>
          <cell r="L317" t="str">
            <v>408S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255ITC90</v>
          </cell>
          <cell r="B318" t="str">
            <v>255</v>
          </cell>
          <cell r="C318" t="str">
            <v>ITC90</v>
          </cell>
          <cell r="D318">
            <v>-260752</v>
          </cell>
          <cell r="F318" t="str">
            <v>255ITC90</v>
          </cell>
          <cell r="G318" t="str">
            <v>255</v>
          </cell>
          <cell r="H318" t="str">
            <v>ITC90</v>
          </cell>
          <cell r="I318">
            <v>-260752</v>
          </cell>
          <cell r="L318" t="str">
            <v>40910CAGW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255SG</v>
          </cell>
          <cell r="B319" t="str">
            <v>255</v>
          </cell>
          <cell r="C319" t="str">
            <v>SG</v>
          </cell>
          <cell r="D319">
            <v>0</v>
          </cell>
          <cell r="F319" t="str">
            <v>255SG</v>
          </cell>
          <cell r="G319" t="str">
            <v>255</v>
          </cell>
          <cell r="H319" t="str">
            <v>SG</v>
          </cell>
          <cell r="I319">
            <v>0</v>
          </cell>
          <cell r="L319" t="str">
            <v>40910SG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281CAGW</v>
          </cell>
          <cell r="B320" t="str">
            <v>281</v>
          </cell>
          <cell r="C320" t="str">
            <v>CAGW</v>
          </cell>
          <cell r="D320">
            <v>0</v>
          </cell>
          <cell r="F320" t="str">
            <v>281CAGW</v>
          </cell>
          <cell r="G320" t="str">
            <v>281</v>
          </cell>
          <cell r="H320" t="str">
            <v>CAGW</v>
          </cell>
          <cell r="I320">
            <v>0</v>
          </cell>
          <cell r="L320" t="str">
            <v>40911CAGE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281SG</v>
          </cell>
          <cell r="B321" t="str">
            <v>281</v>
          </cell>
          <cell r="C321" t="str">
            <v>SG</v>
          </cell>
          <cell r="D321">
            <v>-149181706.541666</v>
          </cell>
          <cell r="F321" t="str">
            <v>281SG</v>
          </cell>
          <cell r="G321" t="str">
            <v>281</v>
          </cell>
          <cell r="H321" t="str">
            <v>SG</v>
          </cell>
          <cell r="I321">
            <v>-149181706.541666</v>
          </cell>
          <cell r="L321" t="str">
            <v>41010CAEE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282CAEE</v>
          </cell>
          <cell r="B322" t="str">
            <v>282</v>
          </cell>
          <cell r="C322" t="str">
            <v>CAEE</v>
          </cell>
          <cell r="D322">
            <v>-5271766.5</v>
          </cell>
          <cell r="F322" t="str">
            <v>282CAEE</v>
          </cell>
          <cell r="G322" t="str">
            <v>282</v>
          </cell>
          <cell r="H322" t="str">
            <v>CAEE</v>
          </cell>
          <cell r="I322">
            <v>-5271766.5</v>
          </cell>
          <cell r="L322" t="str">
            <v>41010CAEW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282CAGE</v>
          </cell>
          <cell r="B323" t="str">
            <v>282</v>
          </cell>
          <cell r="C323" t="str">
            <v>CAGE</v>
          </cell>
          <cell r="D323">
            <v>-4730610.0416666605</v>
          </cell>
          <cell r="F323" t="str">
            <v>282CAGE</v>
          </cell>
          <cell r="G323" t="str">
            <v>282</v>
          </cell>
          <cell r="H323" t="str">
            <v>CAGE</v>
          </cell>
          <cell r="I323">
            <v>-4730610.0416666605</v>
          </cell>
          <cell r="L323" t="str">
            <v>41010CAGE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282CAGW</v>
          </cell>
          <cell r="B324" t="str">
            <v>282</v>
          </cell>
          <cell r="C324" t="str">
            <v>CAGW</v>
          </cell>
          <cell r="D324">
            <v>0</v>
          </cell>
          <cell r="F324" t="str">
            <v>282CAGW</v>
          </cell>
          <cell r="G324" t="str">
            <v>282</v>
          </cell>
          <cell r="H324" t="str">
            <v>CAGW</v>
          </cell>
          <cell r="I324">
            <v>0</v>
          </cell>
          <cell r="L324" t="str">
            <v>41010CAGW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282DITBAL</v>
          </cell>
          <cell r="B325" t="str">
            <v>282</v>
          </cell>
          <cell r="C325" t="str">
            <v>DITBAL</v>
          </cell>
          <cell r="D325">
            <v>-3186757309</v>
          </cell>
          <cell r="F325" t="str">
            <v>282DITBAL</v>
          </cell>
          <cell r="G325" t="str">
            <v>282</v>
          </cell>
          <cell r="H325" t="str">
            <v>DITBAL</v>
          </cell>
          <cell r="I325">
            <v>-3186757309</v>
          </cell>
          <cell r="L325" t="str">
            <v>41010CN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282FERC</v>
          </cell>
          <cell r="B326" t="str">
            <v>282</v>
          </cell>
          <cell r="C326" t="str">
            <v>FERC</v>
          </cell>
          <cell r="D326">
            <v>0</v>
          </cell>
          <cell r="F326" t="str">
            <v>282FERC</v>
          </cell>
          <cell r="G326" t="str">
            <v>282</v>
          </cell>
          <cell r="H326" t="str">
            <v>FERC</v>
          </cell>
          <cell r="I326">
            <v>0</v>
          </cell>
          <cell r="L326" t="str">
            <v>41010GPS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282ID</v>
          </cell>
          <cell r="B327" t="str">
            <v>282</v>
          </cell>
          <cell r="C327" t="str">
            <v>ID</v>
          </cell>
          <cell r="D327">
            <v>0</v>
          </cell>
          <cell r="F327" t="str">
            <v>282ID</v>
          </cell>
          <cell r="G327" t="str">
            <v>282</v>
          </cell>
          <cell r="H327" t="str">
            <v>ID</v>
          </cell>
          <cell r="I327">
            <v>0</v>
          </cell>
          <cell r="L327" t="str">
            <v>41010JBE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282JBE</v>
          </cell>
          <cell r="B328" t="str">
            <v>282</v>
          </cell>
          <cell r="C328" t="str">
            <v>JBE</v>
          </cell>
          <cell r="D328">
            <v>0</v>
          </cell>
          <cell r="F328" t="str">
            <v>282JBE</v>
          </cell>
          <cell r="G328" t="str">
            <v>282</v>
          </cell>
          <cell r="H328" t="str">
            <v>JBE</v>
          </cell>
          <cell r="I328">
            <v>0</v>
          </cell>
          <cell r="L328" t="str">
            <v>41010JBG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282OR</v>
          </cell>
          <cell r="B329" t="str">
            <v>282</v>
          </cell>
          <cell r="C329" t="str">
            <v>OR</v>
          </cell>
          <cell r="D329">
            <v>0</v>
          </cell>
          <cell r="F329" t="str">
            <v>282OR</v>
          </cell>
          <cell r="G329" t="str">
            <v>282</v>
          </cell>
          <cell r="H329" t="str">
            <v>OR</v>
          </cell>
          <cell r="I329">
            <v>0</v>
          </cell>
          <cell r="L329" t="str">
            <v>41010OTHER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282OTHER</v>
          </cell>
          <cell r="B330" t="str">
            <v>282</v>
          </cell>
          <cell r="C330" t="str">
            <v>OTHER</v>
          </cell>
          <cell r="D330">
            <v>0</v>
          </cell>
          <cell r="F330" t="str">
            <v>282OTHER</v>
          </cell>
          <cell r="G330" t="str">
            <v>282</v>
          </cell>
          <cell r="H330" t="str">
            <v>OTHER</v>
          </cell>
          <cell r="I330">
            <v>0</v>
          </cell>
          <cell r="L330" t="str">
            <v>41010S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282SE</v>
          </cell>
          <cell r="B331" t="str">
            <v>282</v>
          </cell>
          <cell r="C331" t="str">
            <v>SE</v>
          </cell>
          <cell r="D331">
            <v>0</v>
          </cell>
          <cell r="F331" t="str">
            <v>282SE</v>
          </cell>
          <cell r="G331" t="str">
            <v>282</v>
          </cell>
          <cell r="H331" t="str">
            <v>SE</v>
          </cell>
          <cell r="I331">
            <v>0</v>
          </cell>
          <cell r="L331" t="str">
            <v>41010SCHMDEXP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282SG</v>
          </cell>
          <cell r="B332" t="str">
            <v>282</v>
          </cell>
          <cell r="C332" t="str">
            <v>SG</v>
          </cell>
          <cell r="D332">
            <v>0</v>
          </cell>
          <cell r="F332" t="str">
            <v>282SG</v>
          </cell>
          <cell r="G332" t="str">
            <v>282</v>
          </cell>
          <cell r="H332" t="str">
            <v>SG</v>
          </cell>
          <cell r="I332">
            <v>0</v>
          </cell>
          <cell r="L332" t="str">
            <v>41010SG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282SO</v>
          </cell>
          <cell r="B333" t="str">
            <v>282</v>
          </cell>
          <cell r="C333" t="str">
            <v>SO</v>
          </cell>
          <cell r="D333">
            <v>24124285.75</v>
          </cell>
          <cell r="F333" t="str">
            <v>282SO</v>
          </cell>
          <cell r="G333" t="str">
            <v>282</v>
          </cell>
          <cell r="H333" t="str">
            <v>SO</v>
          </cell>
          <cell r="I333">
            <v>24124285.75</v>
          </cell>
          <cell r="L333" t="str">
            <v>41010SNPD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282WYP</v>
          </cell>
          <cell r="B334" t="str">
            <v>282</v>
          </cell>
          <cell r="C334" t="str">
            <v>WYP</v>
          </cell>
          <cell r="D334">
            <v>0</v>
          </cell>
          <cell r="F334" t="str">
            <v>282WYP</v>
          </cell>
          <cell r="G334" t="str">
            <v>282</v>
          </cell>
          <cell r="H334" t="str">
            <v>WYP</v>
          </cell>
          <cell r="I334">
            <v>0</v>
          </cell>
          <cell r="L334" t="str">
            <v>41010SO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283CA</v>
          </cell>
          <cell r="B335" t="str">
            <v>283</v>
          </cell>
          <cell r="C335" t="str">
            <v>CA</v>
          </cell>
          <cell r="D335">
            <v>-465739.17166666599</v>
          </cell>
          <cell r="F335" t="str">
            <v>283CA</v>
          </cell>
          <cell r="G335" t="str">
            <v>283</v>
          </cell>
          <cell r="H335" t="str">
            <v>CA</v>
          </cell>
          <cell r="I335">
            <v>-465739.17166666599</v>
          </cell>
          <cell r="L335" t="str">
            <v>41110BADDEBT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283CAEE</v>
          </cell>
          <cell r="B336" t="str">
            <v>283</v>
          </cell>
          <cell r="C336" t="str">
            <v>CAEE</v>
          </cell>
          <cell r="D336">
            <v>607287.08833333303</v>
          </cell>
          <cell r="F336" t="str">
            <v>283CAEE</v>
          </cell>
          <cell r="G336" t="str">
            <v>283</v>
          </cell>
          <cell r="H336" t="str">
            <v>CAEE</v>
          </cell>
          <cell r="I336">
            <v>607287.08833333303</v>
          </cell>
          <cell r="L336" t="str">
            <v>41110CAEE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283CAGE</v>
          </cell>
          <cell r="B337" t="str">
            <v>283</v>
          </cell>
          <cell r="C337" t="str">
            <v>CAGE</v>
          </cell>
          <cell r="D337">
            <v>-2623738.5</v>
          </cell>
          <cell r="F337" t="str">
            <v>283CAGE</v>
          </cell>
          <cell r="G337" t="str">
            <v>283</v>
          </cell>
          <cell r="H337" t="str">
            <v>CAGE</v>
          </cell>
          <cell r="I337">
            <v>-2623738.5</v>
          </cell>
          <cell r="L337" t="str">
            <v>41110CAGE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283CAGW</v>
          </cell>
          <cell r="B338" t="str">
            <v>283</v>
          </cell>
          <cell r="C338" t="str">
            <v>CAGW</v>
          </cell>
          <cell r="D338">
            <v>-2765647.29166666</v>
          </cell>
          <cell r="F338" t="str">
            <v>283CAGW</v>
          </cell>
          <cell r="G338" t="str">
            <v>283</v>
          </cell>
          <cell r="H338" t="str">
            <v>CAGW</v>
          </cell>
          <cell r="I338">
            <v>-2765647.29166666</v>
          </cell>
          <cell r="L338" t="str">
            <v>41110CAGW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283GPS</v>
          </cell>
          <cell r="B339" t="str">
            <v>283</v>
          </cell>
          <cell r="C339" t="str">
            <v>GPS</v>
          </cell>
          <cell r="D339">
            <v>-6655831.0416666605</v>
          </cell>
          <cell r="F339" t="str">
            <v>283GPS</v>
          </cell>
          <cell r="G339" t="str">
            <v>283</v>
          </cell>
          <cell r="H339" t="str">
            <v>GPS</v>
          </cell>
          <cell r="I339">
            <v>-6655831.0416666605</v>
          </cell>
          <cell r="L339" t="str">
            <v>41110GPS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283ID</v>
          </cell>
          <cell r="B340" t="str">
            <v>283</v>
          </cell>
          <cell r="C340" t="str">
            <v>ID</v>
          </cell>
          <cell r="D340">
            <v>-855868.41666666605</v>
          </cell>
          <cell r="F340" t="str">
            <v>283ID</v>
          </cell>
          <cell r="G340" t="str">
            <v>283</v>
          </cell>
          <cell r="H340" t="str">
            <v>ID</v>
          </cell>
          <cell r="I340">
            <v>-855868.41666666605</v>
          </cell>
          <cell r="L340" t="str">
            <v>41110JBE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283JBE</v>
          </cell>
          <cell r="B341" t="str">
            <v>283</v>
          </cell>
          <cell r="C341" t="str">
            <v>JBE</v>
          </cell>
          <cell r="D341">
            <v>0</v>
          </cell>
          <cell r="F341" t="str">
            <v>283JBE</v>
          </cell>
          <cell r="G341" t="str">
            <v>283</v>
          </cell>
          <cell r="H341" t="str">
            <v>JBE</v>
          </cell>
          <cell r="I341">
            <v>0</v>
          </cell>
          <cell r="L341" t="str">
            <v>41110OTHER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283OR</v>
          </cell>
          <cell r="B342" t="str">
            <v>283</v>
          </cell>
          <cell r="C342" t="str">
            <v>OR</v>
          </cell>
          <cell r="D342">
            <v>1964116.45833333</v>
          </cell>
          <cell r="F342" t="str">
            <v>283OR</v>
          </cell>
          <cell r="G342" t="str">
            <v>283</v>
          </cell>
          <cell r="H342" t="str">
            <v>OR</v>
          </cell>
          <cell r="I342">
            <v>1964116.45833333</v>
          </cell>
          <cell r="L342" t="str">
            <v>41110S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283OTHER</v>
          </cell>
          <cell r="B343" t="str">
            <v>283</v>
          </cell>
          <cell r="C343" t="str">
            <v>OTHER</v>
          </cell>
          <cell r="D343">
            <v>-64914946.706666604</v>
          </cell>
          <cell r="F343" t="str">
            <v>283OTHER</v>
          </cell>
          <cell r="G343" t="str">
            <v>283</v>
          </cell>
          <cell r="H343" t="str">
            <v>OTHER</v>
          </cell>
          <cell r="I343">
            <v>-64914946.706666604</v>
          </cell>
          <cell r="L343" t="str">
            <v>41110SG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283SE</v>
          </cell>
          <cell r="B344" t="str">
            <v>283</v>
          </cell>
          <cell r="C344" t="str">
            <v>SE</v>
          </cell>
          <cell r="D344">
            <v>-6666769.4437499996</v>
          </cell>
          <cell r="F344" t="str">
            <v>283SE</v>
          </cell>
          <cell r="G344" t="str">
            <v>283</v>
          </cell>
          <cell r="H344" t="str">
            <v>SE</v>
          </cell>
          <cell r="I344">
            <v>-6666769.4437499996</v>
          </cell>
          <cell r="L344" t="str">
            <v>41110SNP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283SG</v>
          </cell>
          <cell r="B345" t="str">
            <v>283</v>
          </cell>
          <cell r="C345" t="str">
            <v>SG</v>
          </cell>
          <cell r="D345">
            <v>196853.70833333299</v>
          </cell>
          <cell r="F345" t="str">
            <v>283SG</v>
          </cell>
          <cell r="G345" t="str">
            <v>283</v>
          </cell>
          <cell r="H345" t="str">
            <v>SG</v>
          </cell>
          <cell r="I345">
            <v>196853.70833333299</v>
          </cell>
          <cell r="L345" t="str">
            <v>41110SNPD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283SNP</v>
          </cell>
          <cell r="B346" t="str">
            <v>283</v>
          </cell>
          <cell r="C346" t="str">
            <v>SNP</v>
          </cell>
          <cell r="D346">
            <v>-3980331.125</v>
          </cell>
          <cell r="F346" t="str">
            <v>283SNP</v>
          </cell>
          <cell r="G346" t="str">
            <v>283</v>
          </cell>
          <cell r="H346" t="str">
            <v>SNP</v>
          </cell>
          <cell r="I346">
            <v>-3980331.125</v>
          </cell>
          <cell r="L346" t="str">
            <v>41110SO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283SO</v>
          </cell>
          <cell r="B347" t="str">
            <v>283</v>
          </cell>
          <cell r="C347" t="str">
            <v>SO</v>
          </cell>
          <cell r="D347">
            <v>-9579778.7916666605</v>
          </cell>
          <cell r="F347" t="str">
            <v>283SO</v>
          </cell>
          <cell r="G347" t="str">
            <v>283</v>
          </cell>
          <cell r="H347" t="str">
            <v>SO</v>
          </cell>
          <cell r="I347">
            <v>-9579778.7916666605</v>
          </cell>
          <cell r="L347" t="str">
            <v>41110TROJD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283TROJD</v>
          </cell>
          <cell r="B348" t="str">
            <v>283</v>
          </cell>
          <cell r="C348" t="str">
            <v>TROJD</v>
          </cell>
          <cell r="D348">
            <v>0</v>
          </cell>
          <cell r="F348" t="str">
            <v>283TROJD</v>
          </cell>
          <cell r="G348" t="str">
            <v>283</v>
          </cell>
          <cell r="H348" t="str">
            <v>TROJD</v>
          </cell>
          <cell r="I348">
            <v>0</v>
          </cell>
          <cell r="L348" t="str">
            <v>419SNP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283UT</v>
          </cell>
          <cell r="B349" t="str">
            <v>283</v>
          </cell>
          <cell r="C349" t="str">
            <v>UT</v>
          </cell>
          <cell r="D349">
            <v>-1707825.66666666</v>
          </cell>
          <cell r="F349" t="str">
            <v>283UT</v>
          </cell>
          <cell r="G349" t="str">
            <v>283</v>
          </cell>
          <cell r="H349" t="str">
            <v>UT</v>
          </cell>
          <cell r="I349">
            <v>-1707825.66666666</v>
          </cell>
          <cell r="L349" t="str">
            <v>421CAGE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283WA</v>
          </cell>
          <cell r="B350" t="str">
            <v>283</v>
          </cell>
          <cell r="C350" t="str">
            <v>WA</v>
          </cell>
          <cell r="D350">
            <v>-5127686</v>
          </cell>
          <cell r="F350" t="str">
            <v>283WA</v>
          </cell>
          <cell r="G350" t="str">
            <v>283</v>
          </cell>
          <cell r="H350" t="str">
            <v>WA</v>
          </cell>
          <cell r="I350">
            <v>-5127686</v>
          </cell>
          <cell r="L350" t="str">
            <v>421NUTIL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283WYP</v>
          </cell>
          <cell r="B351" t="str">
            <v>283</v>
          </cell>
          <cell r="C351" t="str">
            <v>WYP</v>
          </cell>
          <cell r="D351">
            <v>-450946.41666666599</v>
          </cell>
          <cell r="F351" t="str">
            <v>283WYP</v>
          </cell>
          <cell r="G351" t="str">
            <v>283</v>
          </cell>
          <cell r="H351" t="str">
            <v>WYP</v>
          </cell>
          <cell r="I351">
            <v>-450946.41666666599</v>
          </cell>
          <cell r="L351" t="str">
            <v>421S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283WYU</v>
          </cell>
          <cell r="B352" t="str">
            <v>283</v>
          </cell>
          <cell r="C352" t="str">
            <v>WYU</v>
          </cell>
          <cell r="D352">
            <v>-124147.20833333299</v>
          </cell>
          <cell r="F352" t="str">
            <v>283WYU</v>
          </cell>
          <cell r="G352" t="str">
            <v>283</v>
          </cell>
          <cell r="H352" t="str">
            <v>WYU</v>
          </cell>
          <cell r="I352">
            <v>-124147.20833333299</v>
          </cell>
          <cell r="L352" t="str">
            <v>421SO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302CAGE</v>
          </cell>
          <cell r="B353" t="str">
            <v>302</v>
          </cell>
          <cell r="C353" t="str">
            <v>CAGE</v>
          </cell>
          <cell r="D353">
            <v>14244318.8925</v>
          </cell>
          <cell r="F353" t="str">
            <v>302CAGE</v>
          </cell>
          <cell r="G353" t="str">
            <v>302</v>
          </cell>
          <cell r="H353" t="str">
            <v>CAGE</v>
          </cell>
          <cell r="I353">
            <v>14244318.8925</v>
          </cell>
          <cell r="L353" t="str">
            <v>427S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302CAGW</v>
          </cell>
          <cell r="B354" t="str">
            <v>302</v>
          </cell>
          <cell r="C354" t="str">
            <v>CAGW</v>
          </cell>
          <cell r="D354">
            <v>179453036</v>
          </cell>
          <cell r="F354" t="str">
            <v>302CAGW</v>
          </cell>
          <cell r="G354" t="str">
            <v>302</v>
          </cell>
          <cell r="H354" t="str">
            <v>CAGW</v>
          </cell>
          <cell r="I354">
            <v>179453036</v>
          </cell>
          <cell r="L354" t="str">
            <v>4311S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302ID</v>
          </cell>
          <cell r="B355" t="str">
            <v>302</v>
          </cell>
          <cell r="C355" t="str">
            <v>ID</v>
          </cell>
          <cell r="D355">
            <v>1000000</v>
          </cell>
          <cell r="F355" t="str">
            <v>302ID</v>
          </cell>
          <cell r="G355" t="str">
            <v>302</v>
          </cell>
          <cell r="H355" t="str">
            <v>ID</v>
          </cell>
          <cell r="I355">
            <v>1000000</v>
          </cell>
          <cell r="L355" t="str">
            <v>447NPCCAEW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303CA</v>
          </cell>
          <cell r="B356" t="str">
            <v>303</v>
          </cell>
          <cell r="C356" t="str">
            <v>CA</v>
          </cell>
          <cell r="D356">
            <v>245031.35916666599</v>
          </cell>
          <cell r="F356" t="str">
            <v>303CA</v>
          </cell>
          <cell r="G356" t="str">
            <v>303</v>
          </cell>
          <cell r="H356" t="str">
            <v>CA</v>
          </cell>
          <cell r="I356">
            <v>245031.35916666599</v>
          </cell>
          <cell r="L356" t="str">
            <v>447NPCCAGW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303CAEE</v>
          </cell>
          <cell r="B357" t="str">
            <v>303</v>
          </cell>
          <cell r="C357" t="str">
            <v>CAEE</v>
          </cell>
          <cell r="D357">
            <v>3661730.4950000001</v>
          </cell>
          <cell r="F357" t="str">
            <v>303CAEE</v>
          </cell>
          <cell r="G357" t="str">
            <v>303</v>
          </cell>
          <cell r="H357" t="str">
            <v>CAEE</v>
          </cell>
          <cell r="I357">
            <v>3661730.4950000001</v>
          </cell>
          <cell r="L357" t="str">
            <v>456CAGW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303CAGE</v>
          </cell>
          <cell r="B358" t="str">
            <v>303</v>
          </cell>
          <cell r="C358" t="str">
            <v>CAGE</v>
          </cell>
          <cell r="D358">
            <v>61507192.969583303</v>
          </cell>
          <cell r="F358" t="str">
            <v>303CAGE</v>
          </cell>
          <cell r="G358" t="str">
            <v>303</v>
          </cell>
          <cell r="H358" t="str">
            <v>CAGE</v>
          </cell>
          <cell r="I358">
            <v>61507192.969583303</v>
          </cell>
          <cell r="L358" t="str">
            <v>456S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303CAGW</v>
          </cell>
          <cell r="B359" t="str">
            <v>303</v>
          </cell>
          <cell r="C359" t="str">
            <v>CAGW</v>
          </cell>
          <cell r="D359">
            <v>72378823.964166597</v>
          </cell>
          <cell r="F359" t="str">
            <v>303CAGW</v>
          </cell>
          <cell r="G359" t="str">
            <v>303</v>
          </cell>
          <cell r="H359" t="str">
            <v>CAGW</v>
          </cell>
          <cell r="I359">
            <v>72378823.964166597</v>
          </cell>
          <cell r="L359" t="str">
            <v>500CAGE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303CN</v>
          </cell>
          <cell r="B360" t="str">
            <v>303</v>
          </cell>
          <cell r="C360" t="str">
            <v>CN</v>
          </cell>
          <cell r="D360">
            <v>121883890.27124999</v>
          </cell>
          <cell r="F360" t="str">
            <v>303CN</v>
          </cell>
          <cell r="G360" t="str">
            <v>303</v>
          </cell>
          <cell r="H360" t="str">
            <v>CN</v>
          </cell>
          <cell r="I360">
            <v>121883890.27124999</v>
          </cell>
          <cell r="L360" t="str">
            <v>500CAGW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303ID</v>
          </cell>
          <cell r="B361" t="str">
            <v>303</v>
          </cell>
          <cell r="C361" t="str">
            <v>ID</v>
          </cell>
          <cell r="D361">
            <v>428007.92749999999</v>
          </cell>
          <cell r="F361" t="str">
            <v>303ID</v>
          </cell>
          <cell r="G361" t="str">
            <v>303</v>
          </cell>
          <cell r="H361" t="str">
            <v>ID</v>
          </cell>
          <cell r="I361">
            <v>428007.92749999999</v>
          </cell>
          <cell r="L361" t="str">
            <v>500JBG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303JBG</v>
          </cell>
          <cell r="B362" t="str">
            <v>303</v>
          </cell>
          <cell r="C362" t="str">
            <v>JBG</v>
          </cell>
          <cell r="D362">
            <v>48543.725833333301</v>
          </cell>
          <cell r="F362" t="str">
            <v>303JBG</v>
          </cell>
          <cell r="G362" t="str">
            <v>303</v>
          </cell>
          <cell r="H362" t="str">
            <v>JBG</v>
          </cell>
          <cell r="I362">
            <v>48543.725833333301</v>
          </cell>
          <cell r="L362" t="str">
            <v>501CAEE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303OR</v>
          </cell>
          <cell r="B363" t="str">
            <v>303</v>
          </cell>
          <cell r="C363" t="str">
            <v>OR</v>
          </cell>
          <cell r="D363">
            <v>2300139.6120833298</v>
          </cell>
          <cell r="F363" t="str">
            <v>303OR</v>
          </cell>
          <cell r="G363" t="str">
            <v>303</v>
          </cell>
          <cell r="H363" t="str">
            <v>OR</v>
          </cell>
          <cell r="I363">
            <v>2300139.6120833298</v>
          </cell>
          <cell r="L363" t="str">
            <v>501JBE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303SG</v>
          </cell>
          <cell r="B364" t="str">
            <v>303</v>
          </cell>
          <cell r="C364" t="str">
            <v>SG</v>
          </cell>
          <cell r="D364">
            <v>1581843.18</v>
          </cell>
          <cell r="F364" t="str">
            <v>303SG</v>
          </cell>
          <cell r="G364" t="str">
            <v>303</v>
          </cell>
          <cell r="H364" t="str">
            <v>SG</v>
          </cell>
          <cell r="I364">
            <v>1581843.18</v>
          </cell>
          <cell r="L364" t="str">
            <v>501NPCCAEW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303SO</v>
          </cell>
          <cell r="B365" t="str">
            <v>303</v>
          </cell>
          <cell r="C365" t="str">
            <v>SO</v>
          </cell>
          <cell r="D365">
            <v>377443964.514166</v>
          </cell>
          <cell r="F365" t="str">
            <v>303SO</v>
          </cell>
          <cell r="G365" t="str">
            <v>303</v>
          </cell>
          <cell r="H365" t="str">
            <v>SO</v>
          </cell>
          <cell r="I365">
            <v>377443964.514166</v>
          </cell>
          <cell r="L365" t="str">
            <v>501SE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303UT</v>
          </cell>
          <cell r="B366" t="str">
            <v>303</v>
          </cell>
          <cell r="C366" t="str">
            <v>UT</v>
          </cell>
          <cell r="D366">
            <v>3002376.6541666598</v>
          </cell>
          <cell r="F366" t="str">
            <v>303UT</v>
          </cell>
          <cell r="G366" t="str">
            <v>303</v>
          </cell>
          <cell r="H366" t="str">
            <v>UT</v>
          </cell>
          <cell r="I366">
            <v>3002376.6541666598</v>
          </cell>
          <cell r="L366" t="str">
            <v>512CAGE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303WA</v>
          </cell>
          <cell r="B367" t="str">
            <v>303</v>
          </cell>
          <cell r="C367" t="str">
            <v>WA</v>
          </cell>
          <cell r="D367">
            <v>801296.48375000001</v>
          </cell>
          <cell r="F367" t="str">
            <v>303WA</v>
          </cell>
          <cell r="G367" t="str">
            <v>303</v>
          </cell>
          <cell r="H367" t="str">
            <v>WA</v>
          </cell>
          <cell r="I367">
            <v>801296.48375000001</v>
          </cell>
          <cell r="L367" t="str">
            <v>512CAGW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303WYP</v>
          </cell>
          <cell r="B368" t="str">
            <v>303</v>
          </cell>
          <cell r="C368" t="str">
            <v>WYP</v>
          </cell>
          <cell r="D368">
            <v>1459101.87625</v>
          </cell>
          <cell r="F368" t="str">
            <v>303WYP</v>
          </cell>
          <cell r="G368" t="str">
            <v>303</v>
          </cell>
          <cell r="H368" t="str">
            <v>WYP</v>
          </cell>
          <cell r="I368">
            <v>1459101.87625</v>
          </cell>
          <cell r="L368" t="str">
            <v>512JBG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310CAGE</v>
          </cell>
          <cell r="B369" t="str">
            <v>310</v>
          </cell>
          <cell r="C369" t="str">
            <v>CAGE</v>
          </cell>
          <cell r="D369">
            <v>90812813.527916595</v>
          </cell>
          <cell r="F369" t="str">
            <v>310CAGE</v>
          </cell>
          <cell r="G369" t="str">
            <v>310</v>
          </cell>
          <cell r="H369" t="str">
            <v>CAGE</v>
          </cell>
          <cell r="I369">
            <v>90812813.527916595</v>
          </cell>
          <cell r="L369" t="str">
            <v>535CAGE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310CAGW</v>
          </cell>
          <cell r="B370" t="str">
            <v>310</v>
          </cell>
          <cell r="C370" t="str">
            <v>CAGW</v>
          </cell>
          <cell r="D370">
            <v>1355852.9</v>
          </cell>
          <cell r="F370" t="str">
            <v>310CAGW</v>
          </cell>
          <cell r="G370" t="str">
            <v>310</v>
          </cell>
          <cell r="H370" t="str">
            <v>CAGW</v>
          </cell>
          <cell r="I370">
            <v>1355852.9</v>
          </cell>
          <cell r="L370" t="str">
            <v>535CAGW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310JBG</v>
          </cell>
          <cell r="B371" t="str">
            <v>310</v>
          </cell>
          <cell r="C371" t="str">
            <v>JBG</v>
          </cell>
          <cell r="D371">
            <v>1161924.94</v>
          </cell>
          <cell r="F371" t="str">
            <v>310JBG</v>
          </cell>
          <cell r="G371" t="str">
            <v>310</v>
          </cell>
          <cell r="H371" t="str">
            <v>JBG</v>
          </cell>
          <cell r="I371">
            <v>1161924.94</v>
          </cell>
          <cell r="L371" t="str">
            <v>537CAGW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311CAGE</v>
          </cell>
          <cell r="B372" t="str">
            <v>311</v>
          </cell>
          <cell r="C372" t="str">
            <v>CAGE</v>
          </cell>
          <cell r="D372">
            <v>736285326.55083299</v>
          </cell>
          <cell r="F372" t="str">
            <v>311CAGE</v>
          </cell>
          <cell r="G372" t="str">
            <v>311</v>
          </cell>
          <cell r="H372" t="str">
            <v>CAGE</v>
          </cell>
          <cell r="I372">
            <v>736285326.55083299</v>
          </cell>
          <cell r="L372" t="str">
            <v>539CAGW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311CAGW</v>
          </cell>
          <cell r="B373" t="str">
            <v>311</v>
          </cell>
          <cell r="C373" t="str">
            <v>CAGW</v>
          </cell>
          <cell r="D373">
            <v>64846312.684583299</v>
          </cell>
          <cell r="F373" t="str">
            <v>311CAGW</v>
          </cell>
          <cell r="G373" t="str">
            <v>311</v>
          </cell>
          <cell r="H373" t="str">
            <v>CAGW</v>
          </cell>
          <cell r="I373">
            <v>64846312.684583299</v>
          </cell>
          <cell r="L373" t="str">
            <v>545CAGE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311JBG</v>
          </cell>
          <cell r="B374" t="str">
            <v>311</v>
          </cell>
          <cell r="C374" t="str">
            <v>JBG</v>
          </cell>
          <cell r="D374">
            <v>140257832.67958301</v>
          </cell>
          <cell r="F374" t="str">
            <v>311JBG</v>
          </cell>
          <cell r="G374" t="str">
            <v>311</v>
          </cell>
          <cell r="H374" t="str">
            <v>JBG</v>
          </cell>
          <cell r="I374">
            <v>140257832.67958301</v>
          </cell>
          <cell r="L374" t="str">
            <v>545CAGW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312CAGE</v>
          </cell>
          <cell r="B375" t="str">
            <v>312</v>
          </cell>
          <cell r="C375" t="str">
            <v>CAGE</v>
          </cell>
          <cell r="D375">
            <v>3042316709.1033301</v>
          </cell>
          <cell r="F375" t="str">
            <v>312CAGE</v>
          </cell>
          <cell r="G375" t="str">
            <v>312</v>
          </cell>
          <cell r="H375" t="str">
            <v>CAGE</v>
          </cell>
          <cell r="I375">
            <v>3042316709.1033301</v>
          </cell>
          <cell r="L375" t="str">
            <v>547NPCCAEW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312CAGW</v>
          </cell>
          <cell r="B376" t="str">
            <v>312</v>
          </cell>
          <cell r="C376" t="str">
            <v>CAGW</v>
          </cell>
          <cell r="D376">
            <v>120164676.759583</v>
          </cell>
          <cell r="F376" t="str">
            <v>312CAGW</v>
          </cell>
          <cell r="G376" t="str">
            <v>312</v>
          </cell>
          <cell r="H376" t="str">
            <v>CAGW</v>
          </cell>
          <cell r="I376">
            <v>120164676.759583</v>
          </cell>
          <cell r="L376" t="str">
            <v>548CAGE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312JBG</v>
          </cell>
          <cell r="B377" t="str">
            <v>312</v>
          </cell>
          <cell r="C377" t="str">
            <v>JBG</v>
          </cell>
          <cell r="D377">
            <v>678392273.32958305</v>
          </cell>
          <cell r="F377" t="str">
            <v>312JBG</v>
          </cell>
          <cell r="G377" t="str">
            <v>312</v>
          </cell>
          <cell r="H377" t="str">
            <v>JBG</v>
          </cell>
          <cell r="I377">
            <v>678392273.32958305</v>
          </cell>
          <cell r="L377" t="str">
            <v>548CAGW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314CAGE</v>
          </cell>
          <cell r="B378" t="str">
            <v>314</v>
          </cell>
          <cell r="C378" t="str">
            <v>CAGE</v>
          </cell>
          <cell r="D378">
            <v>723541569.59375</v>
          </cell>
          <cell r="F378" t="str">
            <v>314CAGE</v>
          </cell>
          <cell r="G378" t="str">
            <v>314</v>
          </cell>
          <cell r="H378" t="str">
            <v>CAGE</v>
          </cell>
          <cell r="I378">
            <v>723541569.59375</v>
          </cell>
          <cell r="L378" t="str">
            <v>548SG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314CAGW</v>
          </cell>
          <cell r="B379" t="str">
            <v>314</v>
          </cell>
          <cell r="C379" t="str">
            <v>CAGW</v>
          </cell>
          <cell r="D379">
            <v>53818637.065416597</v>
          </cell>
          <cell r="F379" t="str">
            <v>314CAGW</v>
          </cell>
          <cell r="G379" t="str">
            <v>314</v>
          </cell>
          <cell r="H379" t="str">
            <v>CAGW</v>
          </cell>
          <cell r="I379">
            <v>53818637.065416597</v>
          </cell>
          <cell r="L379" t="str">
            <v>553CAGE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314JBG</v>
          </cell>
          <cell r="B380" t="str">
            <v>314</v>
          </cell>
          <cell r="C380" t="str">
            <v>JBG</v>
          </cell>
          <cell r="D380">
            <v>175292161.61083299</v>
          </cell>
          <cell r="F380" t="str">
            <v>314JBG</v>
          </cell>
          <cell r="G380" t="str">
            <v>314</v>
          </cell>
          <cell r="H380" t="str">
            <v>JBG</v>
          </cell>
          <cell r="I380">
            <v>175292161.61083299</v>
          </cell>
          <cell r="L380" t="str">
            <v>553CAGW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315CAGE</v>
          </cell>
          <cell r="B381" t="str">
            <v>315</v>
          </cell>
          <cell r="C381" t="str">
            <v>CAGE</v>
          </cell>
          <cell r="D381">
            <v>359338590.86124998</v>
          </cell>
          <cell r="F381" t="str">
            <v>315CAGE</v>
          </cell>
          <cell r="G381" t="str">
            <v>315</v>
          </cell>
          <cell r="H381" t="str">
            <v>CAGE</v>
          </cell>
          <cell r="I381">
            <v>359338590.86124998</v>
          </cell>
          <cell r="L381" t="str">
            <v>553JBG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315CAGW</v>
          </cell>
          <cell r="B382" t="str">
            <v>315</v>
          </cell>
          <cell r="C382" t="str">
            <v>CAGW</v>
          </cell>
          <cell r="D382">
            <v>13250925.760416601</v>
          </cell>
          <cell r="F382" t="str">
            <v>315CAGW</v>
          </cell>
          <cell r="G382" t="str">
            <v>315</v>
          </cell>
          <cell r="H382" t="str">
            <v>CAGW</v>
          </cell>
          <cell r="I382">
            <v>13250925.760416601</v>
          </cell>
          <cell r="L382" t="str">
            <v>555NPCCAEW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315JBG</v>
          </cell>
          <cell r="B383" t="str">
            <v>315</v>
          </cell>
          <cell r="C383" t="str">
            <v>JBG</v>
          </cell>
          <cell r="D383">
            <v>58808004.291666597</v>
          </cell>
          <cell r="F383" t="str">
            <v>315JBG</v>
          </cell>
          <cell r="G383" t="str">
            <v>315</v>
          </cell>
          <cell r="H383" t="str">
            <v>JBG</v>
          </cell>
          <cell r="I383">
            <v>58808004.291666597</v>
          </cell>
          <cell r="L383" t="str">
            <v>555NPCCAGW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316CAGE</v>
          </cell>
          <cell r="B384" t="str">
            <v>316</v>
          </cell>
          <cell r="C384" t="str">
            <v>CAGE</v>
          </cell>
          <cell r="D384">
            <v>27415681.456250001</v>
          </cell>
          <cell r="F384" t="str">
            <v>316CAGE</v>
          </cell>
          <cell r="G384" t="str">
            <v>316</v>
          </cell>
          <cell r="H384" t="str">
            <v>CAGE</v>
          </cell>
          <cell r="I384">
            <v>27415681.456250001</v>
          </cell>
          <cell r="L384" t="str">
            <v>555S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316CAGW</v>
          </cell>
          <cell r="B385" t="str">
            <v>316</v>
          </cell>
          <cell r="C385" t="str">
            <v>CAGW</v>
          </cell>
          <cell r="D385">
            <v>2203966.0429166602</v>
          </cell>
          <cell r="F385" t="str">
            <v>316CAGW</v>
          </cell>
          <cell r="G385" t="str">
            <v>316</v>
          </cell>
          <cell r="H385" t="str">
            <v>CAGW</v>
          </cell>
          <cell r="I385">
            <v>2203966.0429166602</v>
          </cell>
          <cell r="L385" t="str">
            <v>557CAGE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316JBG</v>
          </cell>
          <cell r="B386" t="str">
            <v>316</v>
          </cell>
          <cell r="C386" t="str">
            <v>JBG</v>
          </cell>
          <cell r="D386">
            <v>3786079.6225000001</v>
          </cell>
          <cell r="F386" t="str">
            <v>316JBG</v>
          </cell>
          <cell r="G386" t="str">
            <v>316</v>
          </cell>
          <cell r="H386" t="str">
            <v>JBG</v>
          </cell>
          <cell r="I386">
            <v>3786079.6225000001</v>
          </cell>
          <cell r="L386" t="str">
            <v>557CAGW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330CAGE</v>
          </cell>
          <cell r="B387" t="str">
            <v>330</v>
          </cell>
          <cell r="C387" t="str">
            <v>CAGE</v>
          </cell>
          <cell r="D387">
            <v>5947044.8533333298</v>
          </cell>
          <cell r="F387" t="str">
            <v>330CAGE</v>
          </cell>
          <cell r="G387" t="str">
            <v>330</v>
          </cell>
          <cell r="H387" t="str">
            <v>CAGE</v>
          </cell>
          <cell r="I387">
            <v>5947044.8533333298</v>
          </cell>
          <cell r="L387" t="str">
            <v>557JBE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330CAGW</v>
          </cell>
          <cell r="B388" t="str">
            <v>330</v>
          </cell>
          <cell r="C388" t="str">
            <v>CAGW</v>
          </cell>
          <cell r="D388">
            <v>20363619.762499999</v>
          </cell>
          <cell r="F388" t="str">
            <v>330CAGW</v>
          </cell>
          <cell r="G388" t="str">
            <v>330</v>
          </cell>
          <cell r="H388" t="str">
            <v>CAGW</v>
          </cell>
          <cell r="I388">
            <v>20363619.762499999</v>
          </cell>
          <cell r="L388" t="str">
            <v>557JBG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331CAGE</v>
          </cell>
          <cell r="B389" t="str">
            <v>331</v>
          </cell>
          <cell r="C389" t="str">
            <v>CAGE</v>
          </cell>
          <cell r="D389">
            <v>14402180.676666601</v>
          </cell>
          <cell r="F389" t="str">
            <v>331CAGE</v>
          </cell>
          <cell r="G389" t="str">
            <v>331</v>
          </cell>
          <cell r="H389" t="str">
            <v>CAGE</v>
          </cell>
          <cell r="I389">
            <v>14402180.676666601</v>
          </cell>
          <cell r="L389" t="str">
            <v>557S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331CAGW</v>
          </cell>
          <cell r="B390" t="str">
            <v>331</v>
          </cell>
          <cell r="C390" t="str">
            <v>CAGW</v>
          </cell>
          <cell r="D390">
            <v>115246562.107916</v>
          </cell>
          <cell r="F390" t="str">
            <v>331CAGW</v>
          </cell>
          <cell r="G390" t="str">
            <v>331</v>
          </cell>
          <cell r="H390" t="str">
            <v>CAGW</v>
          </cell>
          <cell r="I390">
            <v>115246562.107916</v>
          </cell>
          <cell r="L390" t="str">
            <v>557SG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332CAGE</v>
          </cell>
          <cell r="B391" t="str">
            <v>332</v>
          </cell>
          <cell r="C391" t="str">
            <v>CAGE</v>
          </cell>
          <cell r="D391">
            <v>76835369.890833303</v>
          </cell>
          <cell r="F391" t="str">
            <v>332CAGE</v>
          </cell>
          <cell r="G391" t="str">
            <v>332</v>
          </cell>
          <cell r="H391" t="str">
            <v>CAGE</v>
          </cell>
          <cell r="I391">
            <v>76835369.890833303</v>
          </cell>
          <cell r="L391" t="str">
            <v>560CAGE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332CAGW</v>
          </cell>
          <cell r="B392" t="str">
            <v>332</v>
          </cell>
          <cell r="C392" t="str">
            <v>CAGW</v>
          </cell>
          <cell r="D392">
            <v>271332924.99791598</v>
          </cell>
          <cell r="F392" t="str">
            <v>332CAGW</v>
          </cell>
          <cell r="G392" t="str">
            <v>332</v>
          </cell>
          <cell r="H392" t="str">
            <v>CAGW</v>
          </cell>
          <cell r="I392">
            <v>271332924.99791598</v>
          </cell>
          <cell r="L392" t="str">
            <v>560CAGW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333CAGE</v>
          </cell>
          <cell r="B393" t="str">
            <v>333</v>
          </cell>
          <cell r="C393" t="str">
            <v>CAGE</v>
          </cell>
          <cell r="D393">
            <v>40379625.993333302</v>
          </cell>
          <cell r="F393" t="str">
            <v>333CAGE</v>
          </cell>
          <cell r="G393" t="str">
            <v>333</v>
          </cell>
          <cell r="H393" t="str">
            <v>CAGE</v>
          </cell>
          <cell r="I393">
            <v>40379625.993333302</v>
          </cell>
          <cell r="L393" t="str">
            <v>560JBG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333CAGW</v>
          </cell>
          <cell r="B394" t="str">
            <v>333</v>
          </cell>
          <cell r="C394" t="str">
            <v>CAGW</v>
          </cell>
          <cell r="D394">
            <v>76801239.792083293</v>
          </cell>
          <cell r="F394" t="str">
            <v>333CAGW</v>
          </cell>
          <cell r="G394" t="str">
            <v>333</v>
          </cell>
          <cell r="H394" t="str">
            <v>CAGW</v>
          </cell>
          <cell r="I394">
            <v>76801239.792083293</v>
          </cell>
          <cell r="L394" t="str">
            <v>560SG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334CAGE</v>
          </cell>
          <cell r="B395" t="str">
            <v>334</v>
          </cell>
          <cell r="C395" t="str">
            <v>CAGE</v>
          </cell>
          <cell r="D395">
            <v>11219796.0270833</v>
          </cell>
          <cell r="F395" t="str">
            <v>334CAGE</v>
          </cell>
          <cell r="G395" t="str">
            <v>334</v>
          </cell>
          <cell r="H395" t="str">
            <v>CAGE</v>
          </cell>
          <cell r="I395">
            <v>11219796.0270833</v>
          </cell>
          <cell r="L395" t="str">
            <v>565NPCCAEW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334CAGW</v>
          </cell>
          <cell r="B396" t="str">
            <v>334</v>
          </cell>
          <cell r="C396" t="str">
            <v>CAGW</v>
          </cell>
          <cell r="D396">
            <v>52762058.966250002</v>
          </cell>
          <cell r="F396" t="str">
            <v>334CAGW</v>
          </cell>
          <cell r="G396" t="str">
            <v>334</v>
          </cell>
          <cell r="H396" t="str">
            <v>CAGW</v>
          </cell>
          <cell r="I396">
            <v>52762058.966250002</v>
          </cell>
          <cell r="L396" t="str">
            <v>565NPCCAGW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335CAGE</v>
          </cell>
          <cell r="B397" t="str">
            <v>335</v>
          </cell>
          <cell r="C397" t="str">
            <v>CAGE</v>
          </cell>
          <cell r="D397">
            <v>171641.18791666601</v>
          </cell>
          <cell r="F397" t="str">
            <v>335CAGE</v>
          </cell>
          <cell r="G397" t="str">
            <v>335</v>
          </cell>
          <cell r="H397" t="str">
            <v>CAGE</v>
          </cell>
          <cell r="I397">
            <v>171641.18791666601</v>
          </cell>
          <cell r="L397" t="str">
            <v>566CAGE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335CAGW</v>
          </cell>
          <cell r="B398" t="str">
            <v>335</v>
          </cell>
          <cell r="C398" t="str">
            <v>CAGW</v>
          </cell>
          <cell r="D398">
            <v>2175165.38541666</v>
          </cell>
          <cell r="F398" t="str">
            <v>335CAGW</v>
          </cell>
          <cell r="G398" t="str">
            <v>335</v>
          </cell>
          <cell r="H398" t="str">
            <v>CAGW</v>
          </cell>
          <cell r="I398">
            <v>2175165.38541666</v>
          </cell>
          <cell r="L398" t="str">
            <v>566SG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336CAGE</v>
          </cell>
          <cell r="B399" t="str">
            <v>336</v>
          </cell>
          <cell r="C399" t="str">
            <v>CAGE</v>
          </cell>
          <cell r="D399">
            <v>1755533.2862499999</v>
          </cell>
          <cell r="F399" t="str">
            <v>336CAGE</v>
          </cell>
          <cell r="G399" t="str">
            <v>336</v>
          </cell>
          <cell r="H399" t="str">
            <v>CAGE</v>
          </cell>
          <cell r="I399">
            <v>1755533.2862499999</v>
          </cell>
          <cell r="L399" t="str">
            <v>571CAGE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336CAGW</v>
          </cell>
          <cell r="B400" t="str">
            <v>336</v>
          </cell>
          <cell r="C400" t="str">
            <v>CAGW</v>
          </cell>
          <cell r="D400">
            <v>14939364.69125</v>
          </cell>
          <cell r="F400" t="str">
            <v>336CAGW</v>
          </cell>
          <cell r="G400" t="str">
            <v>336</v>
          </cell>
          <cell r="H400" t="str">
            <v>CAGW</v>
          </cell>
          <cell r="I400">
            <v>14939364.69125</v>
          </cell>
          <cell r="L400" t="str">
            <v>571CAGW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340CAGE</v>
          </cell>
          <cell r="B401" t="str">
            <v>340</v>
          </cell>
          <cell r="C401" t="str">
            <v>CAGE</v>
          </cell>
          <cell r="D401">
            <v>26091384.481666598</v>
          </cell>
          <cell r="F401" t="str">
            <v>340CAGE</v>
          </cell>
          <cell r="G401" t="str">
            <v>340</v>
          </cell>
          <cell r="H401" t="str">
            <v>CAGE</v>
          </cell>
          <cell r="I401">
            <v>26091384.481666598</v>
          </cell>
          <cell r="L401" t="str">
            <v>571JBG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340CAGW</v>
          </cell>
          <cell r="B402" t="str">
            <v>340</v>
          </cell>
          <cell r="C402" t="str">
            <v>CAGW</v>
          </cell>
          <cell r="D402">
            <v>2816035.5</v>
          </cell>
          <cell r="F402" t="str">
            <v>340CAGW</v>
          </cell>
          <cell r="G402" t="str">
            <v>340</v>
          </cell>
          <cell r="H402" t="str">
            <v>CAGW</v>
          </cell>
          <cell r="I402">
            <v>2816035.5</v>
          </cell>
          <cell r="L402" t="str">
            <v>571SG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341CAGE</v>
          </cell>
          <cell r="B403" t="str">
            <v>341</v>
          </cell>
          <cell r="C403" t="str">
            <v>CAGE</v>
          </cell>
          <cell r="D403">
            <v>107152675.227916</v>
          </cell>
          <cell r="F403" t="str">
            <v>341CAGE</v>
          </cell>
          <cell r="G403" t="str">
            <v>341</v>
          </cell>
          <cell r="H403" t="str">
            <v>CAGE</v>
          </cell>
          <cell r="I403">
            <v>107152675.227916</v>
          </cell>
          <cell r="L403" t="str">
            <v>580S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341CAGW</v>
          </cell>
          <cell r="B404" t="str">
            <v>341</v>
          </cell>
          <cell r="C404" t="str">
            <v>CAGW</v>
          </cell>
          <cell r="D404">
            <v>56688250.447083302</v>
          </cell>
          <cell r="F404" t="str">
            <v>341CAGW</v>
          </cell>
          <cell r="G404" t="str">
            <v>341</v>
          </cell>
          <cell r="H404" t="str">
            <v>CAGW</v>
          </cell>
          <cell r="I404">
            <v>56688250.447083302</v>
          </cell>
          <cell r="L404" t="str">
            <v>580SNPD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342CAGE</v>
          </cell>
          <cell r="B405" t="str">
            <v>342</v>
          </cell>
          <cell r="C405" t="str">
            <v>CAGE</v>
          </cell>
          <cell r="D405">
            <v>9149016.2149999999</v>
          </cell>
          <cell r="F405" t="str">
            <v>342CAGE</v>
          </cell>
          <cell r="G405" t="str">
            <v>342</v>
          </cell>
          <cell r="H405" t="str">
            <v>CAGE</v>
          </cell>
          <cell r="I405">
            <v>9149016.2149999999</v>
          </cell>
          <cell r="L405" t="str">
            <v>588S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342CAGW</v>
          </cell>
          <cell r="B406" t="str">
            <v>342</v>
          </cell>
          <cell r="C406" t="str">
            <v>CAGW</v>
          </cell>
          <cell r="D406">
            <v>1622667.14</v>
          </cell>
          <cell r="F406" t="str">
            <v>342CAGW</v>
          </cell>
          <cell r="G406" t="str">
            <v>342</v>
          </cell>
          <cell r="H406" t="str">
            <v>CAGW</v>
          </cell>
          <cell r="I406">
            <v>1622667.14</v>
          </cell>
          <cell r="L406" t="str">
            <v>588SNPD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343CAGE</v>
          </cell>
          <cell r="B407" t="str">
            <v>343</v>
          </cell>
          <cell r="C407" t="str">
            <v>CAGE</v>
          </cell>
          <cell r="D407">
            <v>1553539264.7674999</v>
          </cell>
          <cell r="F407" t="str">
            <v>343CAGE</v>
          </cell>
          <cell r="G407" t="str">
            <v>343</v>
          </cell>
          <cell r="H407" t="str">
            <v>CAGE</v>
          </cell>
          <cell r="I407">
            <v>1553539264.7674999</v>
          </cell>
          <cell r="L407" t="str">
            <v>593S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343CAGW</v>
          </cell>
          <cell r="B408" t="str">
            <v>343</v>
          </cell>
          <cell r="C408" t="str">
            <v>CAGW</v>
          </cell>
          <cell r="D408">
            <v>941669373.71875</v>
          </cell>
          <cell r="F408" t="str">
            <v>343CAGW</v>
          </cell>
          <cell r="G408" t="str">
            <v>343</v>
          </cell>
          <cell r="H408" t="str">
            <v>CAGW</v>
          </cell>
          <cell r="I408">
            <v>941669373.71875</v>
          </cell>
          <cell r="L408" t="str">
            <v>593SNPD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344CAGE</v>
          </cell>
          <cell r="B409" t="str">
            <v>344</v>
          </cell>
          <cell r="C409" t="str">
            <v>CAGE</v>
          </cell>
          <cell r="D409">
            <v>210180686.23083299</v>
          </cell>
          <cell r="F409" t="str">
            <v>344CAGE</v>
          </cell>
          <cell r="G409" t="str">
            <v>344</v>
          </cell>
          <cell r="H409" t="str">
            <v>CAGE</v>
          </cell>
          <cell r="I409">
            <v>210180686.23083299</v>
          </cell>
          <cell r="L409" t="str">
            <v>902S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344CAGW</v>
          </cell>
          <cell r="B410" t="str">
            <v>344</v>
          </cell>
          <cell r="C410" t="str">
            <v>CAGW</v>
          </cell>
          <cell r="D410">
            <v>142935950.53416601</v>
          </cell>
          <cell r="F410" t="str">
            <v>344CAGW</v>
          </cell>
          <cell r="G410" t="str">
            <v>344</v>
          </cell>
          <cell r="H410" t="str">
            <v>CAGW</v>
          </cell>
          <cell r="I410">
            <v>142935950.53416601</v>
          </cell>
          <cell r="L410" t="str">
            <v>903CN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345CAGE</v>
          </cell>
          <cell r="B411" t="str">
            <v>345</v>
          </cell>
          <cell r="C411" t="str">
            <v>CAGE</v>
          </cell>
          <cell r="D411">
            <v>161974935.25624999</v>
          </cell>
          <cell r="F411" t="str">
            <v>345CAGE</v>
          </cell>
          <cell r="G411" t="str">
            <v>345</v>
          </cell>
          <cell r="H411" t="str">
            <v>CAGE</v>
          </cell>
          <cell r="I411">
            <v>161974935.25624999</v>
          </cell>
          <cell r="L411" t="str">
            <v>903S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345CAGW</v>
          </cell>
          <cell r="B412" t="str">
            <v>345</v>
          </cell>
          <cell r="C412" t="str">
            <v>CAGW</v>
          </cell>
          <cell r="D412">
            <v>86558644.966666594</v>
          </cell>
          <cell r="F412" t="str">
            <v>345CAGW</v>
          </cell>
          <cell r="G412" t="str">
            <v>345</v>
          </cell>
          <cell r="H412" t="str">
            <v>CAGW</v>
          </cell>
          <cell r="I412">
            <v>86558644.966666594</v>
          </cell>
          <cell r="L412" t="str">
            <v>904S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346CAGE</v>
          </cell>
          <cell r="B413" t="str">
            <v>346</v>
          </cell>
          <cell r="C413" t="str">
            <v>CAGE</v>
          </cell>
          <cell r="D413">
            <v>8052250.2625000002</v>
          </cell>
          <cell r="F413" t="str">
            <v>346CAGE</v>
          </cell>
          <cell r="G413" t="str">
            <v>346</v>
          </cell>
          <cell r="H413" t="str">
            <v>CAGE</v>
          </cell>
          <cell r="I413">
            <v>8052250.2625000002</v>
          </cell>
          <cell r="L413" t="str">
            <v>905CAGE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346CAGW</v>
          </cell>
          <cell r="B414" t="str">
            <v>346</v>
          </cell>
          <cell r="C414" t="str">
            <v>CAGW</v>
          </cell>
          <cell r="D414">
            <v>4338226.64666666</v>
          </cell>
          <cell r="F414" t="str">
            <v>346CAGW</v>
          </cell>
          <cell r="G414" t="str">
            <v>346</v>
          </cell>
          <cell r="H414" t="str">
            <v>CAGW</v>
          </cell>
          <cell r="I414">
            <v>4338226.64666666</v>
          </cell>
          <cell r="L414" t="str">
            <v>905CN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350CAGE</v>
          </cell>
          <cell r="B415" t="str">
            <v>350</v>
          </cell>
          <cell r="C415" t="str">
            <v>CAGE</v>
          </cell>
          <cell r="D415">
            <v>159856648.10749999</v>
          </cell>
          <cell r="F415" t="str">
            <v>350CAGE</v>
          </cell>
          <cell r="G415" t="str">
            <v>350</v>
          </cell>
          <cell r="H415" t="str">
            <v>CAGE</v>
          </cell>
          <cell r="I415">
            <v>159856648.10749999</v>
          </cell>
          <cell r="L415" t="str">
            <v>905S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350CAGW</v>
          </cell>
          <cell r="B416" t="str">
            <v>350</v>
          </cell>
          <cell r="C416" t="str">
            <v>CAGW</v>
          </cell>
          <cell r="D416">
            <v>28724213.536249999</v>
          </cell>
          <cell r="F416" t="str">
            <v>350CAGW</v>
          </cell>
          <cell r="G416" t="str">
            <v>350</v>
          </cell>
          <cell r="H416" t="str">
            <v>CAGW</v>
          </cell>
          <cell r="I416">
            <v>28724213.536249999</v>
          </cell>
          <cell r="L416" t="str">
            <v>908CN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350JBG</v>
          </cell>
          <cell r="B417" t="str">
            <v>350</v>
          </cell>
          <cell r="C417" t="str">
            <v>JBG</v>
          </cell>
          <cell r="D417">
            <v>1061187.42</v>
          </cell>
          <cell r="F417" t="str">
            <v>350JBG</v>
          </cell>
          <cell r="G417" t="str">
            <v>350</v>
          </cell>
          <cell r="H417" t="str">
            <v>JBG</v>
          </cell>
          <cell r="I417">
            <v>1061187.42</v>
          </cell>
          <cell r="L417" t="str">
            <v>908S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350SG</v>
          </cell>
          <cell r="B418" t="str">
            <v>350</v>
          </cell>
          <cell r="C418" t="str">
            <v>SG</v>
          </cell>
          <cell r="D418">
            <v>100387.77</v>
          </cell>
          <cell r="F418" t="str">
            <v>350SG</v>
          </cell>
          <cell r="G418" t="str">
            <v>350</v>
          </cell>
          <cell r="H418" t="str">
            <v>SG</v>
          </cell>
          <cell r="I418">
            <v>100387.77</v>
          </cell>
          <cell r="L418" t="str">
            <v>909CN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352CAGE</v>
          </cell>
          <cell r="B419" t="str">
            <v>352</v>
          </cell>
          <cell r="C419" t="str">
            <v>CAGE</v>
          </cell>
          <cell r="D419">
            <v>113008634.9375</v>
          </cell>
          <cell r="F419" t="str">
            <v>352CAGE</v>
          </cell>
          <cell r="G419" t="str">
            <v>352</v>
          </cell>
          <cell r="H419" t="str">
            <v>CAGE</v>
          </cell>
          <cell r="I419">
            <v>113008634.9375</v>
          </cell>
          <cell r="L419" t="str">
            <v>909S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352CAGW</v>
          </cell>
          <cell r="B420" t="str">
            <v>352</v>
          </cell>
          <cell r="C420" t="str">
            <v>CAGW</v>
          </cell>
          <cell r="D420">
            <v>31859193.159166601</v>
          </cell>
          <cell r="F420" t="str">
            <v>352CAGW</v>
          </cell>
          <cell r="G420" t="str">
            <v>352</v>
          </cell>
          <cell r="H420" t="str">
            <v>CAGW</v>
          </cell>
          <cell r="I420">
            <v>31859193.159166601</v>
          </cell>
          <cell r="L420" t="str">
            <v>920S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352JBG</v>
          </cell>
          <cell r="B421" t="str">
            <v>352</v>
          </cell>
          <cell r="C421" t="str">
            <v>JBG</v>
          </cell>
          <cell r="D421">
            <v>1200400.01</v>
          </cell>
          <cell r="F421" t="str">
            <v>352JBG</v>
          </cell>
          <cell r="G421" t="str">
            <v>352</v>
          </cell>
          <cell r="H421" t="str">
            <v>JBG</v>
          </cell>
          <cell r="I421">
            <v>1200400.01</v>
          </cell>
          <cell r="L421" t="str">
            <v>920SO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352SG</v>
          </cell>
          <cell r="B422" t="str">
            <v>352</v>
          </cell>
          <cell r="C422" t="str">
            <v>SG</v>
          </cell>
          <cell r="D422">
            <v>3167.48</v>
          </cell>
          <cell r="F422" t="str">
            <v>352SG</v>
          </cell>
          <cell r="G422" t="str">
            <v>352</v>
          </cell>
          <cell r="H422" t="str">
            <v>SG</v>
          </cell>
          <cell r="I422">
            <v>3167.48</v>
          </cell>
          <cell r="L422" t="str">
            <v>921SO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353CAGE</v>
          </cell>
          <cell r="B423" t="str">
            <v>353</v>
          </cell>
          <cell r="C423" t="str">
            <v>CAGE</v>
          </cell>
          <cell r="D423">
            <v>1173365771.37375</v>
          </cell>
          <cell r="F423" t="str">
            <v>353CAGE</v>
          </cell>
          <cell r="G423" t="str">
            <v>353</v>
          </cell>
          <cell r="H423" t="str">
            <v>CAGE</v>
          </cell>
          <cell r="I423">
            <v>1173365771.37375</v>
          </cell>
          <cell r="L423" t="str">
            <v>923CAGE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353CAGW</v>
          </cell>
          <cell r="B424" t="str">
            <v>353</v>
          </cell>
          <cell r="C424" t="str">
            <v>CAGW</v>
          </cell>
          <cell r="D424">
            <v>408682451.49791598</v>
          </cell>
          <cell r="F424" t="str">
            <v>353CAGW</v>
          </cell>
          <cell r="G424" t="str">
            <v>353</v>
          </cell>
          <cell r="H424" t="str">
            <v>CAGW</v>
          </cell>
          <cell r="I424">
            <v>408682451.49791598</v>
          </cell>
          <cell r="L424" t="str">
            <v>923CAGW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353JBG</v>
          </cell>
          <cell r="B425" t="str">
            <v>353</v>
          </cell>
          <cell r="C425" t="str">
            <v>JBG</v>
          </cell>
          <cell r="D425">
            <v>28077121.0620833</v>
          </cell>
          <cell r="F425" t="str">
            <v>353JBG</v>
          </cell>
          <cell r="G425" t="str">
            <v>353</v>
          </cell>
          <cell r="H425" t="str">
            <v>JBG</v>
          </cell>
          <cell r="I425">
            <v>28077121.0620833</v>
          </cell>
          <cell r="L425" t="str">
            <v>923NUTIL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353SG</v>
          </cell>
          <cell r="B426" t="str">
            <v>353</v>
          </cell>
          <cell r="C426" t="str">
            <v>SG</v>
          </cell>
          <cell r="D426">
            <v>1586521.6625000001</v>
          </cell>
          <cell r="F426" t="str">
            <v>353SG</v>
          </cell>
          <cell r="G426" t="str">
            <v>353</v>
          </cell>
          <cell r="H426" t="str">
            <v>SG</v>
          </cell>
          <cell r="I426">
            <v>1586521.6625000001</v>
          </cell>
          <cell r="L426" t="str">
            <v>923S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354CAGE</v>
          </cell>
          <cell r="B427" t="str">
            <v>354</v>
          </cell>
          <cell r="C427" t="str">
            <v>CAGE</v>
          </cell>
          <cell r="D427">
            <v>794253818.21291602</v>
          </cell>
          <cell r="F427" t="str">
            <v>354CAGE</v>
          </cell>
          <cell r="G427" t="str">
            <v>354</v>
          </cell>
          <cell r="H427" t="str">
            <v>CAGE</v>
          </cell>
          <cell r="I427">
            <v>794253818.21291602</v>
          </cell>
          <cell r="L427" t="str">
            <v>923SO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354CAGW</v>
          </cell>
          <cell r="B428" t="str">
            <v>354</v>
          </cell>
          <cell r="C428" t="str">
            <v>CAGW</v>
          </cell>
          <cell r="D428">
            <v>169376527.43041599</v>
          </cell>
          <cell r="F428" t="str">
            <v>354CAGW</v>
          </cell>
          <cell r="G428" t="str">
            <v>354</v>
          </cell>
          <cell r="H428" t="str">
            <v>CAGW</v>
          </cell>
          <cell r="I428">
            <v>169376527.43041599</v>
          </cell>
          <cell r="L428" t="str">
            <v>924S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354JBG</v>
          </cell>
          <cell r="B429" t="str">
            <v>354</v>
          </cell>
          <cell r="C429" t="str">
            <v>JBG</v>
          </cell>
          <cell r="D429">
            <v>14263017.1679166</v>
          </cell>
          <cell r="F429" t="str">
            <v>354JBG</v>
          </cell>
          <cell r="G429" t="str">
            <v>354</v>
          </cell>
          <cell r="H429" t="str">
            <v>JBG</v>
          </cell>
          <cell r="I429">
            <v>14263017.1679166</v>
          </cell>
          <cell r="L429" t="str">
            <v>924SO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354SG</v>
          </cell>
          <cell r="B430" t="str">
            <v>354</v>
          </cell>
          <cell r="C430" t="str">
            <v>SG</v>
          </cell>
          <cell r="D430">
            <v>123629.91</v>
          </cell>
          <cell r="F430" t="str">
            <v>354SG</v>
          </cell>
          <cell r="G430" t="str">
            <v>354</v>
          </cell>
          <cell r="H430" t="str">
            <v>SG</v>
          </cell>
          <cell r="I430">
            <v>123629.91</v>
          </cell>
          <cell r="L430" t="str">
            <v>925SO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355CAGE</v>
          </cell>
          <cell r="B431" t="str">
            <v>355</v>
          </cell>
          <cell r="C431" t="str">
            <v>CAGE</v>
          </cell>
          <cell r="D431">
            <v>424085603.76958299</v>
          </cell>
          <cell r="F431" t="str">
            <v>355CAGE</v>
          </cell>
          <cell r="G431" t="str">
            <v>355</v>
          </cell>
          <cell r="H431" t="str">
            <v>CAGE</v>
          </cell>
          <cell r="I431">
            <v>424085603.76958299</v>
          </cell>
          <cell r="L431" t="str">
            <v>928CAGW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355CAGW</v>
          </cell>
          <cell r="B432" t="str">
            <v>355</v>
          </cell>
          <cell r="C432" t="str">
            <v>CAGW</v>
          </cell>
          <cell r="D432">
            <v>218002165.040416</v>
          </cell>
          <cell r="F432" t="str">
            <v>355CAGW</v>
          </cell>
          <cell r="G432" t="str">
            <v>355</v>
          </cell>
          <cell r="H432" t="str">
            <v>CAGW</v>
          </cell>
          <cell r="I432">
            <v>218002165.040416</v>
          </cell>
          <cell r="L432" t="str">
            <v>928S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355SG</v>
          </cell>
          <cell r="B433" t="str">
            <v>355</v>
          </cell>
          <cell r="C433" t="str">
            <v>SG</v>
          </cell>
          <cell r="D433">
            <v>661716.85</v>
          </cell>
          <cell r="F433" t="str">
            <v>355SG</v>
          </cell>
          <cell r="G433" t="str">
            <v>355</v>
          </cell>
          <cell r="H433" t="str">
            <v>SG</v>
          </cell>
          <cell r="I433">
            <v>661716.85</v>
          </cell>
          <cell r="L433" t="str">
            <v>928SG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356CAGE</v>
          </cell>
          <cell r="B434" t="str">
            <v>356</v>
          </cell>
          <cell r="C434" t="str">
            <v>CAGE</v>
          </cell>
          <cell r="D434">
            <v>603663371.71416605</v>
          </cell>
          <cell r="F434" t="str">
            <v>356CAGE</v>
          </cell>
          <cell r="G434" t="str">
            <v>356</v>
          </cell>
          <cell r="H434" t="str">
            <v>CAGE</v>
          </cell>
          <cell r="I434">
            <v>603663371.71416605</v>
          </cell>
          <cell r="L434" t="str">
            <v>928SO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356CAGW</v>
          </cell>
          <cell r="B435" t="str">
            <v>356</v>
          </cell>
          <cell r="C435" t="str">
            <v>CAGW</v>
          </cell>
          <cell r="D435">
            <v>281199157.915833</v>
          </cell>
          <cell r="F435" t="str">
            <v>356CAGW</v>
          </cell>
          <cell r="G435" t="str">
            <v>356</v>
          </cell>
          <cell r="H435" t="str">
            <v>CAGW</v>
          </cell>
          <cell r="I435">
            <v>281199157.915833</v>
          </cell>
          <cell r="L435" t="str">
            <v>929SO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356JBG</v>
          </cell>
          <cell r="B436" t="str">
            <v>356</v>
          </cell>
          <cell r="C436" t="str">
            <v>JBG</v>
          </cell>
          <cell r="D436">
            <v>7617952.0591666596</v>
          </cell>
          <cell r="F436" t="str">
            <v>356JBG</v>
          </cell>
          <cell r="G436" t="str">
            <v>356</v>
          </cell>
          <cell r="H436" t="str">
            <v>JBG</v>
          </cell>
          <cell r="I436">
            <v>7617952.0591666596</v>
          </cell>
          <cell r="L436" t="str">
            <v>930S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356SG</v>
          </cell>
          <cell r="B437" t="str">
            <v>356</v>
          </cell>
          <cell r="C437" t="str">
            <v>SG</v>
          </cell>
          <cell r="D437">
            <v>1451744.2450000001</v>
          </cell>
          <cell r="F437" t="str">
            <v>356SG</v>
          </cell>
          <cell r="G437" t="str">
            <v>356</v>
          </cell>
          <cell r="H437" t="str">
            <v>SG</v>
          </cell>
          <cell r="I437">
            <v>1451744.2450000001</v>
          </cell>
          <cell r="L437" t="str">
            <v>930SO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357CAGE</v>
          </cell>
          <cell r="B438" t="str">
            <v>357</v>
          </cell>
          <cell r="C438" t="str">
            <v>CAGE</v>
          </cell>
          <cell r="D438">
            <v>3105915.25</v>
          </cell>
          <cell r="F438" t="str">
            <v>357CAGE</v>
          </cell>
          <cell r="G438" t="str">
            <v>357</v>
          </cell>
          <cell r="H438" t="str">
            <v>CAGE</v>
          </cell>
          <cell r="I438">
            <v>3105915.25</v>
          </cell>
          <cell r="L438" t="str">
            <v>935S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357CAGW</v>
          </cell>
          <cell r="B439" t="str">
            <v>357</v>
          </cell>
          <cell r="C439" t="str">
            <v>CAGW</v>
          </cell>
          <cell r="D439">
            <v>155725.82</v>
          </cell>
          <cell r="F439" t="str">
            <v>357CAGW</v>
          </cell>
          <cell r="G439" t="str">
            <v>357</v>
          </cell>
          <cell r="H439" t="str">
            <v>CAGW</v>
          </cell>
          <cell r="I439">
            <v>155725.82</v>
          </cell>
          <cell r="L439" t="str">
            <v>935SO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358CAGE</v>
          </cell>
          <cell r="B440" t="str">
            <v>358</v>
          </cell>
          <cell r="C440" t="str">
            <v>CAGE</v>
          </cell>
          <cell r="D440">
            <v>7176526.3200000003</v>
          </cell>
          <cell r="F440" t="str">
            <v>358CAGE</v>
          </cell>
          <cell r="G440" t="str">
            <v>358</v>
          </cell>
          <cell r="H440" t="str">
            <v>CAGE</v>
          </cell>
          <cell r="I440">
            <v>7176526.3200000003</v>
          </cell>
          <cell r="L440" t="str">
            <v>ACCOUNTS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358CAGW</v>
          </cell>
          <cell r="B441" t="str">
            <v>358</v>
          </cell>
          <cell r="C441" t="str">
            <v>CAGW</v>
          </cell>
          <cell r="D441">
            <v>298983.08624999999</v>
          </cell>
          <cell r="F441" t="str">
            <v>358CAGW</v>
          </cell>
          <cell r="G441" t="str">
            <v>358</v>
          </cell>
          <cell r="H441" t="str">
            <v>CAGW</v>
          </cell>
          <cell r="I441">
            <v>298983.08624999999</v>
          </cell>
          <cell r="L441" t="str">
            <v>CWCS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359CAGE</v>
          </cell>
          <cell r="B442" t="str">
            <v>359</v>
          </cell>
          <cell r="C442" t="str">
            <v>CAGE</v>
          </cell>
          <cell r="D442">
            <v>4851683.43</v>
          </cell>
          <cell r="F442" t="str">
            <v>359CAGE</v>
          </cell>
          <cell r="G442" t="str">
            <v>359</v>
          </cell>
          <cell r="H442" t="str">
            <v>CAGE</v>
          </cell>
          <cell r="I442">
            <v>4851683.43</v>
          </cell>
          <cell r="L442" t="str">
            <v>DPS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359CAGW</v>
          </cell>
          <cell r="B443" t="str">
            <v>359</v>
          </cell>
          <cell r="C443" t="str">
            <v>CAGW</v>
          </cell>
          <cell r="D443">
            <v>6722406.2108333297</v>
          </cell>
          <cell r="F443" t="str">
            <v>359CAGW</v>
          </cell>
          <cell r="G443" t="str">
            <v>359</v>
          </cell>
          <cell r="H443" t="str">
            <v>CAGW</v>
          </cell>
          <cell r="I443">
            <v>6722406.2108333297</v>
          </cell>
          <cell r="L443" t="str">
            <v>GPCAGE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359SG</v>
          </cell>
          <cell r="B444" t="str">
            <v>359</v>
          </cell>
          <cell r="C444" t="str">
            <v>SG</v>
          </cell>
          <cell r="D444">
            <v>15883.01</v>
          </cell>
          <cell r="F444" t="str">
            <v>359SG</v>
          </cell>
          <cell r="G444" t="str">
            <v>359</v>
          </cell>
          <cell r="H444" t="str">
            <v>SG</v>
          </cell>
          <cell r="I444">
            <v>15883.01</v>
          </cell>
          <cell r="L444" t="str">
            <v>GPCAGW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360CA</v>
          </cell>
          <cell r="B445" t="str">
            <v>360</v>
          </cell>
          <cell r="C445" t="str">
            <v>CA</v>
          </cell>
          <cell r="D445">
            <v>1685603.4837499999</v>
          </cell>
          <cell r="F445" t="str">
            <v>360CA</v>
          </cell>
          <cell r="G445" t="str">
            <v>360</v>
          </cell>
          <cell r="H445" t="str">
            <v>CA</v>
          </cell>
          <cell r="I445">
            <v>1685603.4837499999</v>
          </cell>
          <cell r="L445" t="str">
            <v>GPSO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360ID</v>
          </cell>
          <cell r="B446" t="str">
            <v>360</v>
          </cell>
          <cell r="C446" t="str">
            <v>ID</v>
          </cell>
          <cell r="D446">
            <v>1380052.64625</v>
          </cell>
          <cell r="F446" t="str">
            <v>360ID</v>
          </cell>
          <cell r="G446" t="str">
            <v>360</v>
          </cell>
          <cell r="H446" t="str">
            <v>ID</v>
          </cell>
          <cell r="I446">
            <v>1380052.64625</v>
          </cell>
          <cell r="L446" t="str">
            <v>IPSO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360OR</v>
          </cell>
          <cell r="B447" t="str">
            <v>360</v>
          </cell>
          <cell r="C447" t="str">
            <v>OR</v>
          </cell>
          <cell r="D447">
            <v>13074779.440416601</v>
          </cell>
          <cell r="F447" t="str">
            <v>360OR</v>
          </cell>
          <cell r="G447" t="str">
            <v>360</v>
          </cell>
          <cell r="H447" t="str">
            <v>OR</v>
          </cell>
          <cell r="I447">
            <v>13074779.440416601</v>
          </cell>
          <cell r="L447" t="str">
            <v>OPCAGE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360UT</v>
          </cell>
          <cell r="B448" t="str">
            <v>360</v>
          </cell>
          <cell r="C448" t="str">
            <v>UT</v>
          </cell>
          <cell r="D448">
            <v>32427186.420416601</v>
          </cell>
          <cell r="F448" t="str">
            <v>360UT</v>
          </cell>
          <cell r="G448" t="str">
            <v>360</v>
          </cell>
          <cell r="H448" t="str">
            <v>UT</v>
          </cell>
          <cell r="I448">
            <v>32427186.420416601</v>
          </cell>
          <cell r="L448" t="str">
            <v>OPCAGW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360WA</v>
          </cell>
          <cell r="B449" t="str">
            <v>360</v>
          </cell>
          <cell r="C449" t="str">
            <v>WA</v>
          </cell>
          <cell r="D449">
            <v>1506832.1833333301</v>
          </cell>
          <cell r="F449" t="str">
            <v>360WA</v>
          </cell>
          <cell r="G449" t="str">
            <v>360</v>
          </cell>
          <cell r="H449" t="str">
            <v>WA</v>
          </cell>
          <cell r="I449">
            <v>1506832.1833333301</v>
          </cell>
          <cell r="L449" t="str">
            <v>OPSG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360WYP</v>
          </cell>
          <cell r="B450" t="str">
            <v>360</v>
          </cell>
          <cell r="C450" t="str">
            <v>WYP</v>
          </cell>
          <cell r="D450">
            <v>2567782.8179166601</v>
          </cell>
          <cell r="F450" t="str">
            <v>360WYP</v>
          </cell>
          <cell r="G450" t="str">
            <v>360</v>
          </cell>
          <cell r="H450" t="str">
            <v>WYP</v>
          </cell>
          <cell r="I450">
            <v>2567782.8179166601</v>
          </cell>
          <cell r="L450" t="str">
            <v>OWC143SO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360WYU</v>
          </cell>
          <cell r="B451" t="str">
            <v>360</v>
          </cell>
          <cell r="C451" t="str">
            <v>WYU</v>
          </cell>
          <cell r="D451">
            <v>2344608.4745833301</v>
          </cell>
          <cell r="F451" t="str">
            <v>360WYU</v>
          </cell>
          <cell r="G451" t="str">
            <v>360</v>
          </cell>
          <cell r="H451" t="str">
            <v>WYU</v>
          </cell>
          <cell r="I451">
            <v>2344608.4745833301</v>
          </cell>
          <cell r="L451" t="str">
            <v>OWC230CAEE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361CA</v>
          </cell>
          <cell r="B452" t="str">
            <v>361</v>
          </cell>
          <cell r="C452" t="str">
            <v>CA</v>
          </cell>
          <cell r="D452">
            <v>3986908.5854166602</v>
          </cell>
          <cell r="F452" t="str">
            <v>361CA</v>
          </cell>
          <cell r="G452" t="str">
            <v>361</v>
          </cell>
          <cell r="H452" t="str">
            <v>CA</v>
          </cell>
          <cell r="I452">
            <v>3986908.5854166602</v>
          </cell>
          <cell r="L452" t="str">
            <v>OWC230SE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361ID</v>
          </cell>
          <cell r="B453" t="str">
            <v>361</v>
          </cell>
          <cell r="C453" t="str">
            <v>ID</v>
          </cell>
          <cell r="D453">
            <v>2102131.0316666602</v>
          </cell>
          <cell r="F453" t="str">
            <v>361ID</v>
          </cell>
          <cell r="G453" t="str">
            <v>361</v>
          </cell>
          <cell r="H453" t="str">
            <v>ID</v>
          </cell>
          <cell r="I453">
            <v>2102131.0316666602</v>
          </cell>
          <cell r="L453" t="str">
            <v>OWC232CAEE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361OR</v>
          </cell>
          <cell r="B454" t="str">
            <v>361</v>
          </cell>
          <cell r="C454" t="str">
            <v>OR</v>
          </cell>
          <cell r="D454">
            <v>20636285.389583301</v>
          </cell>
          <cell r="F454" t="str">
            <v>361OR</v>
          </cell>
          <cell r="G454" t="str">
            <v>361</v>
          </cell>
          <cell r="H454" t="str">
            <v>OR</v>
          </cell>
          <cell r="I454">
            <v>20636285.389583301</v>
          </cell>
          <cell r="L454" t="str">
            <v>OWC232CAGE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361UT</v>
          </cell>
          <cell r="B455" t="str">
            <v>361</v>
          </cell>
          <cell r="C455" t="str">
            <v>UT</v>
          </cell>
          <cell r="D455">
            <v>44304775.655000001</v>
          </cell>
          <cell r="F455" t="str">
            <v>361UT</v>
          </cell>
          <cell r="G455" t="str">
            <v>361</v>
          </cell>
          <cell r="H455" t="str">
            <v>UT</v>
          </cell>
          <cell r="I455">
            <v>44304775.655000001</v>
          </cell>
          <cell r="L455" t="str">
            <v>OWC232OTHER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361WA</v>
          </cell>
          <cell r="B456" t="str">
            <v>361</v>
          </cell>
          <cell r="C456" t="str">
            <v>WA</v>
          </cell>
          <cell r="D456">
            <v>2287815.2599999998</v>
          </cell>
          <cell r="F456" t="str">
            <v>361WA</v>
          </cell>
          <cell r="G456" t="str">
            <v>361</v>
          </cell>
          <cell r="H456" t="str">
            <v>WA</v>
          </cell>
          <cell r="I456">
            <v>2287815.2599999998</v>
          </cell>
          <cell r="L456" t="str">
            <v>OWC232SE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361WYP</v>
          </cell>
          <cell r="B457" t="str">
            <v>361</v>
          </cell>
          <cell r="C457" t="str">
            <v>WYP</v>
          </cell>
          <cell r="D457">
            <v>9325498.4562500007</v>
          </cell>
          <cell r="F457" t="str">
            <v>361WYP</v>
          </cell>
          <cell r="G457" t="str">
            <v>361</v>
          </cell>
          <cell r="H457" t="str">
            <v>WYP</v>
          </cell>
          <cell r="I457">
            <v>9325498.4562500007</v>
          </cell>
          <cell r="L457" t="str">
            <v>OWC232SO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361WYU</v>
          </cell>
          <cell r="B458" t="str">
            <v>361</v>
          </cell>
          <cell r="C458" t="str">
            <v>WYU</v>
          </cell>
          <cell r="D458">
            <v>158857.463333333</v>
          </cell>
          <cell r="F458" t="str">
            <v>361WYU</v>
          </cell>
          <cell r="G458" t="str">
            <v>361</v>
          </cell>
          <cell r="H458" t="str">
            <v>WYU</v>
          </cell>
          <cell r="I458">
            <v>158857.463333333</v>
          </cell>
          <cell r="L458" t="str">
            <v>OWC2533CAEE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362CA</v>
          </cell>
          <cell r="B459" t="str">
            <v>362</v>
          </cell>
          <cell r="C459" t="str">
            <v>CA</v>
          </cell>
          <cell r="D459">
            <v>21905395.854583301</v>
          </cell>
          <cell r="F459" t="str">
            <v>362CA</v>
          </cell>
          <cell r="G459" t="str">
            <v>362</v>
          </cell>
          <cell r="H459" t="str">
            <v>CA</v>
          </cell>
          <cell r="I459">
            <v>21905395.854583301</v>
          </cell>
          <cell r="L459" t="str">
            <v>OWC2533SE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362ID</v>
          </cell>
          <cell r="B460" t="str">
            <v>362</v>
          </cell>
          <cell r="C460" t="str">
            <v>ID</v>
          </cell>
          <cell r="D460">
            <v>28622553.141249999</v>
          </cell>
          <cell r="F460" t="str">
            <v>362ID</v>
          </cell>
          <cell r="G460" t="str">
            <v>362</v>
          </cell>
          <cell r="H460" t="str">
            <v>ID</v>
          </cell>
          <cell r="I460">
            <v>28622553.141249999</v>
          </cell>
          <cell r="L460" t="str">
            <v>OWC254105CAEE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362OR</v>
          </cell>
          <cell r="B461" t="str">
            <v>362</v>
          </cell>
          <cell r="C461" t="str">
            <v>OR</v>
          </cell>
          <cell r="D461">
            <v>207990028.569583</v>
          </cell>
          <cell r="F461" t="str">
            <v>362OR</v>
          </cell>
          <cell r="G461" t="str">
            <v>362</v>
          </cell>
          <cell r="H461" t="str">
            <v>OR</v>
          </cell>
          <cell r="I461">
            <v>207990028.569583</v>
          </cell>
          <cell r="L461" t="str">
            <v>OWC254105CAGE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362UT</v>
          </cell>
          <cell r="B462" t="str">
            <v>362</v>
          </cell>
          <cell r="C462" t="str">
            <v>UT</v>
          </cell>
          <cell r="D462">
            <v>413575561.60458302</v>
          </cell>
          <cell r="F462" t="str">
            <v>362UT</v>
          </cell>
          <cell r="G462" t="str">
            <v>362</v>
          </cell>
          <cell r="H462" t="str">
            <v>UT</v>
          </cell>
          <cell r="I462">
            <v>413575561.60458302</v>
          </cell>
          <cell r="L462" t="str">
            <v>SCHMAPSO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362WA</v>
          </cell>
          <cell r="B463" t="str">
            <v>362</v>
          </cell>
          <cell r="C463" t="str">
            <v>WA</v>
          </cell>
          <cell r="D463">
            <v>47263490.594999999</v>
          </cell>
          <cell r="F463" t="str">
            <v>362WA</v>
          </cell>
          <cell r="G463" t="str">
            <v>362</v>
          </cell>
          <cell r="H463" t="str">
            <v>WA</v>
          </cell>
          <cell r="I463">
            <v>47263490.594999999</v>
          </cell>
          <cell r="L463" t="str">
            <v>SCHMATCAEE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362WYP</v>
          </cell>
          <cell r="B464" t="str">
            <v>362</v>
          </cell>
          <cell r="C464" t="str">
            <v>WYP</v>
          </cell>
          <cell r="D464">
            <v>109960191.68333265</v>
          </cell>
          <cell r="F464" t="str">
            <v>362WYP</v>
          </cell>
          <cell r="G464" t="str">
            <v>362</v>
          </cell>
          <cell r="H464" t="str">
            <v>WYP</v>
          </cell>
          <cell r="I464">
            <v>109960191.68333265</v>
          </cell>
          <cell r="L464" t="str">
            <v>SCHMATCAGE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362WYU</v>
          </cell>
          <cell r="B465" t="str">
            <v>362</v>
          </cell>
          <cell r="C465" t="str">
            <v>WYU</v>
          </cell>
          <cell r="D465">
            <v>11828505.551666601</v>
          </cell>
          <cell r="F465" t="str">
            <v>362WYU</v>
          </cell>
          <cell r="G465" t="str">
            <v>362</v>
          </cell>
          <cell r="H465" t="str">
            <v>WYU</v>
          </cell>
          <cell r="I465">
            <v>11828505.551666601</v>
          </cell>
          <cell r="L465" t="str">
            <v>SCHMATCAGW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364CA</v>
          </cell>
          <cell r="B466" t="str">
            <v>364</v>
          </cell>
          <cell r="C466" t="str">
            <v>CA</v>
          </cell>
          <cell r="D466">
            <v>55211237.415833302</v>
          </cell>
          <cell r="F466" t="str">
            <v>364CA</v>
          </cell>
          <cell r="G466" t="str">
            <v>364</v>
          </cell>
          <cell r="H466" t="str">
            <v>CA</v>
          </cell>
          <cell r="I466">
            <v>55211237.415833302</v>
          </cell>
          <cell r="L466" t="str">
            <v>SCHMATGPS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364ID</v>
          </cell>
          <cell r="B467" t="str">
            <v>364</v>
          </cell>
          <cell r="C467" t="str">
            <v>ID</v>
          </cell>
          <cell r="D467">
            <v>68084690.317083299</v>
          </cell>
          <cell r="F467" t="str">
            <v>364ID</v>
          </cell>
          <cell r="G467" t="str">
            <v>364</v>
          </cell>
          <cell r="H467" t="str">
            <v>ID</v>
          </cell>
          <cell r="I467">
            <v>68084690.317083299</v>
          </cell>
          <cell r="L467" t="str">
            <v>SCHMATJBG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364OR</v>
          </cell>
          <cell r="B468" t="str">
            <v>364</v>
          </cell>
          <cell r="C468" t="str">
            <v>OR</v>
          </cell>
          <cell r="D468">
            <v>327280852.55000001</v>
          </cell>
          <cell r="F468" t="str">
            <v>364OR</v>
          </cell>
          <cell r="G468" t="str">
            <v>364</v>
          </cell>
          <cell r="H468" t="str">
            <v>OR</v>
          </cell>
          <cell r="I468">
            <v>327280852.55000001</v>
          </cell>
          <cell r="L468" t="str">
            <v>SCHMATS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364UT</v>
          </cell>
          <cell r="B469" t="str">
            <v>364</v>
          </cell>
          <cell r="C469" t="str">
            <v>UT</v>
          </cell>
          <cell r="D469">
            <v>315977108.42416602</v>
          </cell>
          <cell r="F469" t="str">
            <v>364UT</v>
          </cell>
          <cell r="G469" t="str">
            <v>364</v>
          </cell>
          <cell r="H469" t="str">
            <v>UT</v>
          </cell>
          <cell r="I469">
            <v>315977108.42416602</v>
          </cell>
          <cell r="L469" t="str">
            <v>SCHMATSCHMDEXP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364WA</v>
          </cell>
          <cell r="B470" t="str">
            <v>364</v>
          </cell>
          <cell r="C470" t="str">
            <v>WA</v>
          </cell>
          <cell r="D470">
            <v>91318182.496250004</v>
          </cell>
          <cell r="F470" t="str">
            <v>364WA</v>
          </cell>
          <cell r="G470" t="str">
            <v>364</v>
          </cell>
          <cell r="H470" t="str">
            <v>WA</v>
          </cell>
          <cell r="I470">
            <v>91318182.496250004</v>
          </cell>
          <cell r="L470" t="str">
            <v>SCHMATSO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364WYP</v>
          </cell>
          <cell r="B471" t="str">
            <v>364</v>
          </cell>
          <cell r="C471" t="str">
            <v>WYP</v>
          </cell>
          <cell r="D471">
            <v>98684997.053333297</v>
          </cell>
          <cell r="F471" t="str">
            <v>364WYP</v>
          </cell>
          <cell r="G471" t="str">
            <v>364</v>
          </cell>
          <cell r="H471" t="str">
            <v>WYP</v>
          </cell>
          <cell r="I471">
            <v>98684997.053333297</v>
          </cell>
          <cell r="L471" t="str">
            <v>SCHMATTROJD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364WYU</v>
          </cell>
          <cell r="B472" t="str">
            <v>364</v>
          </cell>
          <cell r="C472" t="str">
            <v>WYU</v>
          </cell>
          <cell r="D472">
            <v>20656190.942916598</v>
          </cell>
          <cell r="F472" t="str">
            <v>364WYU</v>
          </cell>
          <cell r="G472" t="str">
            <v>364</v>
          </cell>
          <cell r="H472" t="str">
            <v>WYU</v>
          </cell>
          <cell r="I472">
            <v>20656190.942916598</v>
          </cell>
          <cell r="L472" t="str">
            <v>SCHMDPSO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365CA</v>
          </cell>
          <cell r="B473" t="str">
            <v>365</v>
          </cell>
          <cell r="C473" t="str">
            <v>CA</v>
          </cell>
          <cell r="D473">
            <v>32526493.9491666</v>
          </cell>
          <cell r="F473" t="str">
            <v>365CA</v>
          </cell>
          <cell r="G473" t="str">
            <v>365</v>
          </cell>
          <cell r="H473" t="str">
            <v>CA</v>
          </cell>
          <cell r="I473">
            <v>32526493.9491666</v>
          </cell>
          <cell r="L473" t="str">
            <v>SCHMDTCAEE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365ID</v>
          </cell>
          <cell r="B474" t="str">
            <v>365</v>
          </cell>
          <cell r="C474" t="str">
            <v>ID</v>
          </cell>
          <cell r="D474">
            <v>34545064.733333297</v>
          </cell>
          <cell r="F474" t="str">
            <v>365ID</v>
          </cell>
          <cell r="G474" t="str">
            <v>365</v>
          </cell>
          <cell r="H474" t="str">
            <v>ID</v>
          </cell>
          <cell r="I474">
            <v>34545064.733333297</v>
          </cell>
          <cell r="L474" t="str">
            <v>SCHMDTCAGW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365OR</v>
          </cell>
          <cell r="B475" t="str">
            <v>365</v>
          </cell>
          <cell r="C475" t="str">
            <v>OR</v>
          </cell>
          <cell r="D475">
            <v>234020141.30458301</v>
          </cell>
          <cell r="F475" t="str">
            <v>365OR</v>
          </cell>
          <cell r="G475" t="str">
            <v>365</v>
          </cell>
          <cell r="H475" t="str">
            <v>OR</v>
          </cell>
          <cell r="I475">
            <v>234020141.30458301</v>
          </cell>
          <cell r="L475" t="str">
            <v>SCHMDTJBG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365UT</v>
          </cell>
          <cell r="B476" t="str">
            <v>365</v>
          </cell>
          <cell r="C476" t="str">
            <v>UT</v>
          </cell>
          <cell r="D476">
            <v>209062529.49291599</v>
          </cell>
          <cell r="F476" t="str">
            <v>365UT</v>
          </cell>
          <cell r="G476" t="str">
            <v>365</v>
          </cell>
          <cell r="H476" t="str">
            <v>UT</v>
          </cell>
          <cell r="I476">
            <v>209062529.49291599</v>
          </cell>
          <cell r="L476" t="str">
            <v>SCHMDTS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365WA</v>
          </cell>
          <cell r="B477" t="str">
            <v>365</v>
          </cell>
          <cell r="C477" t="str">
            <v>WA</v>
          </cell>
          <cell r="D477">
            <v>57950301.467500001</v>
          </cell>
          <cell r="F477" t="str">
            <v>365WA</v>
          </cell>
          <cell r="G477" t="str">
            <v>365</v>
          </cell>
          <cell r="H477" t="str">
            <v>WA</v>
          </cell>
          <cell r="I477">
            <v>57950301.467500001</v>
          </cell>
          <cell r="L477" t="str">
            <v>SCHMDTSO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365WYP</v>
          </cell>
          <cell r="B478" t="str">
            <v>365</v>
          </cell>
          <cell r="C478" t="str">
            <v>WYP</v>
          </cell>
          <cell r="D478">
            <v>83180920.7695833</v>
          </cell>
          <cell r="F478" t="str">
            <v>365WYP</v>
          </cell>
          <cell r="G478" t="str">
            <v>365</v>
          </cell>
          <cell r="H478" t="str">
            <v>WYP</v>
          </cell>
          <cell r="I478">
            <v>83180920.7695833</v>
          </cell>
          <cell r="L478" t="str">
            <v>SPCAGE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365WYU</v>
          </cell>
          <cell r="B479" t="str">
            <v>365</v>
          </cell>
          <cell r="C479" t="str">
            <v>WYU</v>
          </cell>
          <cell r="D479">
            <v>11357096.1054166</v>
          </cell>
          <cell r="F479" t="str">
            <v>365WYU</v>
          </cell>
          <cell r="G479" t="str">
            <v>365</v>
          </cell>
          <cell r="H479" t="str">
            <v>WYU</v>
          </cell>
          <cell r="I479">
            <v>11357096.1054166</v>
          </cell>
          <cell r="L479" t="str">
            <v>SPCAGW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366CA</v>
          </cell>
          <cell r="B480" t="str">
            <v>366</v>
          </cell>
          <cell r="C480" t="str">
            <v>CA</v>
          </cell>
          <cell r="D480">
            <v>15670250.8825</v>
          </cell>
          <cell r="F480" t="str">
            <v>366CA</v>
          </cell>
          <cell r="G480" t="str">
            <v>366</v>
          </cell>
          <cell r="H480" t="str">
            <v>CA</v>
          </cell>
          <cell r="I480">
            <v>15670250.8825</v>
          </cell>
          <cell r="L480" t="str">
            <v>SPSG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366ID</v>
          </cell>
          <cell r="B481" t="str">
            <v>366</v>
          </cell>
          <cell r="C481" t="str">
            <v>ID</v>
          </cell>
          <cell r="D481">
            <v>7853983.2166666603</v>
          </cell>
          <cell r="F481" t="str">
            <v>366ID</v>
          </cell>
          <cell r="G481" t="str">
            <v>366</v>
          </cell>
          <cell r="H481" t="str">
            <v>ID</v>
          </cell>
          <cell r="I481">
            <v>7853983.2166666603</v>
          </cell>
          <cell r="L481" t="str">
            <v>TPCAGE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366OR</v>
          </cell>
          <cell r="B482" t="str">
            <v>366</v>
          </cell>
          <cell r="C482" t="str">
            <v>OR</v>
          </cell>
          <cell r="D482">
            <v>84341771.714583293</v>
          </cell>
          <cell r="F482" t="str">
            <v>366OR</v>
          </cell>
          <cell r="G482" t="str">
            <v>366</v>
          </cell>
          <cell r="H482" t="str">
            <v>OR</v>
          </cell>
          <cell r="I482">
            <v>84341771.714583293</v>
          </cell>
          <cell r="L482" t="str">
            <v>TPCAGW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366UT</v>
          </cell>
          <cell r="B483" t="str">
            <v>366</v>
          </cell>
          <cell r="C483" t="str">
            <v>UT</v>
          </cell>
          <cell r="D483">
            <v>168037417.11125001</v>
          </cell>
          <cell r="F483" t="str">
            <v>366UT</v>
          </cell>
          <cell r="G483" t="str">
            <v>366</v>
          </cell>
          <cell r="H483" t="str">
            <v>UT</v>
          </cell>
          <cell r="I483">
            <v>168037417.11125001</v>
          </cell>
          <cell r="L483" t="str">
            <v>TPSG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366WA</v>
          </cell>
          <cell r="B484" t="str">
            <v>366</v>
          </cell>
          <cell r="C484" t="str">
            <v>WA</v>
          </cell>
          <cell r="D484">
            <v>16055710.561249999</v>
          </cell>
          <cell r="F484" t="str">
            <v>366WA</v>
          </cell>
          <cell r="G484" t="str">
            <v>366</v>
          </cell>
          <cell r="H484" t="str">
            <v>WA</v>
          </cell>
          <cell r="I484">
            <v>16055710.561249999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366WYP</v>
          </cell>
          <cell r="B485" t="str">
            <v>366</v>
          </cell>
          <cell r="C485" t="str">
            <v>WYP</v>
          </cell>
          <cell r="D485">
            <v>14371761.952500001</v>
          </cell>
          <cell r="F485" t="str">
            <v>366WYP</v>
          </cell>
          <cell r="G485" t="str">
            <v>366</v>
          </cell>
          <cell r="H485" t="str">
            <v>WYP</v>
          </cell>
          <cell r="I485">
            <v>14371761.952500001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366WYU</v>
          </cell>
          <cell r="B486" t="str">
            <v>366</v>
          </cell>
          <cell r="C486" t="str">
            <v>WYU</v>
          </cell>
          <cell r="D486">
            <v>3909646.07125</v>
          </cell>
          <cell r="F486" t="str">
            <v>366WYU</v>
          </cell>
          <cell r="G486" t="str">
            <v>366</v>
          </cell>
          <cell r="H486" t="str">
            <v>WYU</v>
          </cell>
          <cell r="I486">
            <v>3909646.07125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367CA</v>
          </cell>
          <cell r="B487" t="str">
            <v>367</v>
          </cell>
          <cell r="C487" t="str">
            <v>CA</v>
          </cell>
          <cell r="D487">
            <v>17007231.041666601</v>
          </cell>
          <cell r="F487" t="str">
            <v>367CA</v>
          </cell>
          <cell r="G487" t="str">
            <v>367</v>
          </cell>
          <cell r="H487" t="str">
            <v>CA</v>
          </cell>
          <cell r="I487">
            <v>17007231.041666601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367ID</v>
          </cell>
          <cell r="B488" t="str">
            <v>367</v>
          </cell>
          <cell r="C488" t="str">
            <v>ID</v>
          </cell>
          <cell r="D488">
            <v>24566090.764583301</v>
          </cell>
          <cell r="F488" t="str">
            <v>367ID</v>
          </cell>
          <cell r="G488" t="str">
            <v>367</v>
          </cell>
          <cell r="H488" t="str">
            <v>ID</v>
          </cell>
          <cell r="I488">
            <v>24566090.764583301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367OR</v>
          </cell>
          <cell r="B489" t="str">
            <v>367</v>
          </cell>
          <cell r="C489" t="str">
            <v>OR</v>
          </cell>
          <cell r="D489">
            <v>156862038.61541599</v>
          </cell>
          <cell r="F489" t="str">
            <v>367OR</v>
          </cell>
          <cell r="G489" t="str">
            <v>367</v>
          </cell>
          <cell r="H489" t="str">
            <v>OR</v>
          </cell>
          <cell r="I489">
            <v>156862038.61541599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367UT</v>
          </cell>
          <cell r="B490" t="str">
            <v>367</v>
          </cell>
          <cell r="C490" t="str">
            <v>UT</v>
          </cell>
          <cell r="D490">
            <v>465222528.79333299</v>
          </cell>
          <cell r="F490" t="str">
            <v>367UT</v>
          </cell>
          <cell r="G490" t="str">
            <v>367</v>
          </cell>
          <cell r="H490" t="str">
            <v>UT</v>
          </cell>
          <cell r="I490">
            <v>465222528.79333299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367WA</v>
          </cell>
          <cell r="B491" t="str">
            <v>367</v>
          </cell>
          <cell r="C491" t="str">
            <v>WA</v>
          </cell>
          <cell r="D491">
            <v>22082693.325416598</v>
          </cell>
          <cell r="F491" t="str">
            <v>367WA</v>
          </cell>
          <cell r="G491" t="str">
            <v>367</v>
          </cell>
          <cell r="H491" t="str">
            <v>WA</v>
          </cell>
          <cell r="I491">
            <v>22082693.325416598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367WYP</v>
          </cell>
          <cell r="B492" t="str">
            <v>367</v>
          </cell>
          <cell r="C492" t="str">
            <v>WYP</v>
          </cell>
          <cell r="D492">
            <v>32315151.395416599</v>
          </cell>
          <cell r="F492" t="str">
            <v>367WYP</v>
          </cell>
          <cell r="G492" t="str">
            <v>367</v>
          </cell>
          <cell r="H492" t="str">
            <v>WYP</v>
          </cell>
          <cell r="I492">
            <v>32315151.395416599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367WYU</v>
          </cell>
          <cell r="B493" t="str">
            <v>367</v>
          </cell>
          <cell r="C493" t="str">
            <v>WYU</v>
          </cell>
          <cell r="D493">
            <v>16511092.373749999</v>
          </cell>
          <cell r="F493" t="str">
            <v>367WYU</v>
          </cell>
          <cell r="G493" t="str">
            <v>367</v>
          </cell>
          <cell r="H493" t="str">
            <v>WYU</v>
          </cell>
          <cell r="I493">
            <v>16511092.373749999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368CA</v>
          </cell>
          <cell r="B494" t="str">
            <v>368</v>
          </cell>
          <cell r="C494" t="str">
            <v>CA</v>
          </cell>
          <cell r="D494">
            <v>47907323.9958333</v>
          </cell>
          <cell r="F494" t="str">
            <v>368CA</v>
          </cell>
          <cell r="G494" t="str">
            <v>368</v>
          </cell>
          <cell r="H494" t="str">
            <v>CA</v>
          </cell>
          <cell r="I494">
            <v>47907323.9958333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368ID</v>
          </cell>
          <cell r="B495" t="str">
            <v>368</v>
          </cell>
          <cell r="C495" t="str">
            <v>ID</v>
          </cell>
          <cell r="D495">
            <v>69449859.736666605</v>
          </cell>
          <cell r="F495" t="str">
            <v>368ID</v>
          </cell>
          <cell r="G495" t="str">
            <v>368</v>
          </cell>
          <cell r="H495" t="str">
            <v>ID</v>
          </cell>
          <cell r="I495">
            <v>69449859.736666605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368OR</v>
          </cell>
          <cell r="B496" t="str">
            <v>368</v>
          </cell>
          <cell r="C496" t="str">
            <v>OR</v>
          </cell>
          <cell r="D496">
            <v>391941446.89708298</v>
          </cell>
          <cell r="F496" t="str">
            <v>368OR</v>
          </cell>
          <cell r="G496" t="str">
            <v>368</v>
          </cell>
          <cell r="H496" t="str">
            <v>OR</v>
          </cell>
          <cell r="I496">
            <v>391941446.89708298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368UT</v>
          </cell>
          <cell r="B497" t="str">
            <v>368</v>
          </cell>
          <cell r="C497" t="str">
            <v>UT</v>
          </cell>
          <cell r="D497">
            <v>423665514.91208303</v>
          </cell>
          <cell r="F497" t="str">
            <v>368UT</v>
          </cell>
          <cell r="G497" t="str">
            <v>368</v>
          </cell>
          <cell r="H497" t="str">
            <v>UT</v>
          </cell>
          <cell r="I497">
            <v>423665514.91208303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368WA</v>
          </cell>
          <cell r="B498" t="str">
            <v>368</v>
          </cell>
          <cell r="C498" t="str">
            <v>WA</v>
          </cell>
          <cell r="D498">
            <v>97774461.709583297</v>
          </cell>
          <cell r="F498" t="str">
            <v>368WA</v>
          </cell>
          <cell r="G498" t="str">
            <v>368</v>
          </cell>
          <cell r="H498" t="str">
            <v>WA</v>
          </cell>
          <cell r="I498">
            <v>97774461.709583297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368WYP</v>
          </cell>
          <cell r="B499" t="str">
            <v>368</v>
          </cell>
          <cell r="C499" t="str">
            <v>WYP</v>
          </cell>
          <cell r="D499">
            <v>82759314.091250002</v>
          </cell>
          <cell r="F499" t="str">
            <v>368WYP</v>
          </cell>
          <cell r="G499" t="str">
            <v>368</v>
          </cell>
          <cell r="H499" t="str">
            <v>WYP</v>
          </cell>
          <cell r="I499">
            <v>82759314.091250002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368WYU</v>
          </cell>
          <cell r="B500" t="str">
            <v>368</v>
          </cell>
          <cell r="C500" t="str">
            <v>WYU</v>
          </cell>
          <cell r="D500">
            <v>12945840.302916599</v>
          </cell>
          <cell r="F500" t="str">
            <v>368WYU</v>
          </cell>
          <cell r="G500" t="str">
            <v>368</v>
          </cell>
          <cell r="H500" t="str">
            <v>WYU</v>
          </cell>
          <cell r="I500">
            <v>12945840.302916599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369CA</v>
          </cell>
          <cell r="B501" t="str">
            <v>369</v>
          </cell>
          <cell r="C501" t="str">
            <v>CA</v>
          </cell>
          <cell r="D501">
            <v>23120910.890000001</v>
          </cell>
          <cell r="F501" t="str">
            <v>369CA</v>
          </cell>
          <cell r="G501" t="str">
            <v>369</v>
          </cell>
          <cell r="H501" t="str">
            <v>CA</v>
          </cell>
          <cell r="I501">
            <v>23120910.890000001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369ID</v>
          </cell>
          <cell r="B502" t="str">
            <v>369</v>
          </cell>
          <cell r="C502" t="str">
            <v>ID</v>
          </cell>
          <cell r="D502">
            <v>30399622.060833301</v>
          </cell>
          <cell r="F502" t="str">
            <v>369ID</v>
          </cell>
          <cell r="G502" t="str">
            <v>369</v>
          </cell>
          <cell r="H502" t="str">
            <v>ID</v>
          </cell>
          <cell r="I502">
            <v>30399622.060833301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369OR</v>
          </cell>
          <cell r="B503" t="str">
            <v>369</v>
          </cell>
          <cell r="C503" t="str">
            <v>OR</v>
          </cell>
          <cell r="D503">
            <v>225429716.27208301</v>
          </cell>
          <cell r="F503" t="str">
            <v>369OR</v>
          </cell>
          <cell r="G503" t="str">
            <v>369</v>
          </cell>
          <cell r="H503" t="str">
            <v>OR</v>
          </cell>
          <cell r="I503">
            <v>225429716.27208301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369UT</v>
          </cell>
          <cell r="B504" t="str">
            <v>369</v>
          </cell>
          <cell r="C504" t="str">
            <v>UT</v>
          </cell>
          <cell r="D504">
            <v>224697760.665416</v>
          </cell>
          <cell r="F504" t="str">
            <v>369UT</v>
          </cell>
          <cell r="G504" t="str">
            <v>369</v>
          </cell>
          <cell r="H504" t="str">
            <v>UT</v>
          </cell>
          <cell r="I504">
            <v>224697760.665416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369WA</v>
          </cell>
          <cell r="B505" t="str">
            <v>369</v>
          </cell>
          <cell r="C505" t="str">
            <v>WA</v>
          </cell>
          <cell r="D505">
            <v>51294723.775833301</v>
          </cell>
          <cell r="F505" t="str">
            <v>369WA</v>
          </cell>
          <cell r="G505" t="str">
            <v>369</v>
          </cell>
          <cell r="H505" t="str">
            <v>WA</v>
          </cell>
          <cell r="I505">
            <v>51294723.775833301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369WYP</v>
          </cell>
          <cell r="B506" t="str">
            <v>369</v>
          </cell>
          <cell r="C506" t="str">
            <v>WYP</v>
          </cell>
          <cell r="D506">
            <v>39227998.890833303</v>
          </cell>
          <cell r="F506" t="str">
            <v>369WYP</v>
          </cell>
          <cell r="G506" t="str">
            <v>369</v>
          </cell>
          <cell r="H506" t="str">
            <v>WYP</v>
          </cell>
          <cell r="I506">
            <v>39227998.890833303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369WYU</v>
          </cell>
          <cell r="B507" t="str">
            <v>369</v>
          </cell>
          <cell r="C507" t="str">
            <v>WYU</v>
          </cell>
          <cell r="D507">
            <v>10221800.365416599</v>
          </cell>
          <cell r="F507" t="str">
            <v>369WYU</v>
          </cell>
          <cell r="G507" t="str">
            <v>369</v>
          </cell>
          <cell r="H507" t="str">
            <v>WYU</v>
          </cell>
          <cell r="I507">
            <v>10221800.365416599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370CA</v>
          </cell>
          <cell r="B508" t="str">
            <v>370</v>
          </cell>
          <cell r="C508" t="str">
            <v>CA</v>
          </cell>
          <cell r="D508">
            <v>3906843.91458333</v>
          </cell>
          <cell r="F508" t="str">
            <v>370CA</v>
          </cell>
          <cell r="G508" t="str">
            <v>370</v>
          </cell>
          <cell r="H508" t="str">
            <v>CA</v>
          </cell>
          <cell r="I508">
            <v>3906843.91458333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370ID</v>
          </cell>
          <cell r="B509" t="str">
            <v>370</v>
          </cell>
          <cell r="C509" t="str">
            <v>ID</v>
          </cell>
          <cell r="D509">
            <v>13566280.03125</v>
          </cell>
          <cell r="F509" t="str">
            <v>370ID</v>
          </cell>
          <cell r="G509" t="str">
            <v>370</v>
          </cell>
          <cell r="H509" t="str">
            <v>ID</v>
          </cell>
          <cell r="I509">
            <v>13566280.03125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370OR</v>
          </cell>
          <cell r="B510" t="str">
            <v>370</v>
          </cell>
          <cell r="C510" t="str">
            <v>OR</v>
          </cell>
          <cell r="D510">
            <v>59625904.584166601</v>
          </cell>
          <cell r="F510" t="str">
            <v>370OR</v>
          </cell>
          <cell r="G510" t="str">
            <v>370</v>
          </cell>
          <cell r="H510" t="str">
            <v>OR</v>
          </cell>
          <cell r="I510">
            <v>59625904.584166601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370UT</v>
          </cell>
          <cell r="B511" t="str">
            <v>370</v>
          </cell>
          <cell r="C511" t="str">
            <v>UT</v>
          </cell>
          <cell r="D511">
            <v>73029241.075416595</v>
          </cell>
          <cell r="F511" t="str">
            <v>370UT</v>
          </cell>
          <cell r="G511" t="str">
            <v>370</v>
          </cell>
          <cell r="H511" t="str">
            <v>UT</v>
          </cell>
          <cell r="I511">
            <v>73029241.075416595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370WA</v>
          </cell>
          <cell r="B512" t="str">
            <v>370</v>
          </cell>
          <cell r="C512" t="str">
            <v>WA</v>
          </cell>
          <cell r="D512">
            <v>12103446.2166666</v>
          </cell>
          <cell r="F512" t="str">
            <v>370WA</v>
          </cell>
          <cell r="G512" t="str">
            <v>370</v>
          </cell>
          <cell r="H512" t="str">
            <v>WA</v>
          </cell>
          <cell r="I512">
            <v>12103446.2166666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370WYP</v>
          </cell>
          <cell r="B513" t="str">
            <v>370</v>
          </cell>
          <cell r="C513" t="str">
            <v>WYP</v>
          </cell>
          <cell r="D513">
            <v>11512001.989166601</v>
          </cell>
          <cell r="F513" t="str">
            <v>370WYP</v>
          </cell>
          <cell r="G513" t="str">
            <v>370</v>
          </cell>
          <cell r="H513" t="str">
            <v>WYP</v>
          </cell>
          <cell r="I513">
            <v>11512001.989166601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370WYU</v>
          </cell>
          <cell r="B514" t="str">
            <v>370</v>
          </cell>
          <cell r="C514" t="str">
            <v>WYU</v>
          </cell>
          <cell r="D514">
            <v>2205788.9304166599</v>
          </cell>
          <cell r="F514" t="str">
            <v>370WYU</v>
          </cell>
          <cell r="G514" t="str">
            <v>370</v>
          </cell>
          <cell r="H514" t="str">
            <v>WYU</v>
          </cell>
          <cell r="I514">
            <v>2205788.9304166599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371CA</v>
          </cell>
          <cell r="B515" t="str">
            <v>371</v>
          </cell>
          <cell r="C515" t="str">
            <v>CA</v>
          </cell>
          <cell r="D515">
            <v>271235.63124999998</v>
          </cell>
          <cell r="F515" t="str">
            <v>371CA</v>
          </cell>
          <cell r="G515" t="str">
            <v>371</v>
          </cell>
          <cell r="H515" t="str">
            <v>CA</v>
          </cell>
          <cell r="I515">
            <v>271235.63124999998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371ID</v>
          </cell>
          <cell r="B516" t="str">
            <v>371</v>
          </cell>
          <cell r="C516" t="str">
            <v>ID</v>
          </cell>
          <cell r="D516">
            <v>169175.28875000001</v>
          </cell>
          <cell r="F516" t="str">
            <v>371ID</v>
          </cell>
          <cell r="G516" t="str">
            <v>371</v>
          </cell>
          <cell r="H516" t="str">
            <v>ID</v>
          </cell>
          <cell r="I516">
            <v>169175.28875000001</v>
          </cell>
        </row>
        <row r="517">
          <cell r="A517" t="str">
            <v>371OR</v>
          </cell>
          <cell r="B517" t="str">
            <v>371</v>
          </cell>
          <cell r="C517" t="str">
            <v>OR</v>
          </cell>
          <cell r="D517">
            <v>2492084.71875</v>
          </cell>
          <cell r="F517" t="str">
            <v>371OR</v>
          </cell>
          <cell r="G517" t="str">
            <v>371</v>
          </cell>
          <cell r="H517" t="str">
            <v>OR</v>
          </cell>
          <cell r="I517">
            <v>2492084.71875</v>
          </cell>
        </row>
        <row r="518">
          <cell r="A518" t="str">
            <v>371UT</v>
          </cell>
          <cell r="B518" t="str">
            <v>371</v>
          </cell>
          <cell r="C518" t="str">
            <v>UT</v>
          </cell>
          <cell r="D518">
            <v>4424792.6295833299</v>
          </cell>
          <cell r="F518" t="str">
            <v>371UT</v>
          </cell>
          <cell r="G518" t="str">
            <v>371</v>
          </cell>
          <cell r="H518" t="str">
            <v>UT</v>
          </cell>
          <cell r="I518">
            <v>4424792.6295833299</v>
          </cell>
        </row>
        <row r="519">
          <cell r="A519" t="str">
            <v>371WA</v>
          </cell>
          <cell r="B519" t="str">
            <v>371</v>
          </cell>
          <cell r="C519" t="str">
            <v>WA</v>
          </cell>
          <cell r="D519">
            <v>521241.76416666602</v>
          </cell>
          <cell r="F519" t="str">
            <v>371WA</v>
          </cell>
          <cell r="G519" t="str">
            <v>371</v>
          </cell>
          <cell r="H519" t="str">
            <v>WA</v>
          </cell>
          <cell r="I519">
            <v>521241.76416666602</v>
          </cell>
        </row>
        <row r="520">
          <cell r="A520" t="str">
            <v>371WYP</v>
          </cell>
          <cell r="B520" t="str">
            <v>371</v>
          </cell>
          <cell r="C520" t="str">
            <v>WYP</v>
          </cell>
          <cell r="D520">
            <v>782688.66208333301</v>
          </cell>
          <cell r="F520" t="str">
            <v>371WYP</v>
          </cell>
          <cell r="G520" t="str">
            <v>371</v>
          </cell>
          <cell r="H520" t="str">
            <v>WYP</v>
          </cell>
          <cell r="I520">
            <v>782688.66208333301</v>
          </cell>
        </row>
        <row r="521">
          <cell r="A521" t="str">
            <v>371WYU</v>
          </cell>
          <cell r="B521" t="str">
            <v>371</v>
          </cell>
          <cell r="C521" t="str">
            <v>WYU</v>
          </cell>
          <cell r="D521">
            <v>149736.9</v>
          </cell>
          <cell r="F521" t="str">
            <v>371WYU</v>
          </cell>
          <cell r="G521" t="str">
            <v>371</v>
          </cell>
          <cell r="H521" t="str">
            <v>WYU</v>
          </cell>
          <cell r="I521">
            <v>149736.9</v>
          </cell>
        </row>
        <row r="522">
          <cell r="A522" t="str">
            <v>373CA</v>
          </cell>
          <cell r="B522" t="str">
            <v>373</v>
          </cell>
          <cell r="C522" t="str">
            <v>CA</v>
          </cell>
          <cell r="D522">
            <v>672227.78</v>
          </cell>
          <cell r="F522" t="str">
            <v>373CA</v>
          </cell>
          <cell r="G522" t="str">
            <v>373</v>
          </cell>
          <cell r="H522" t="str">
            <v>CA</v>
          </cell>
          <cell r="I522">
            <v>672227.78</v>
          </cell>
        </row>
        <row r="523">
          <cell r="A523" t="str">
            <v>373ID</v>
          </cell>
          <cell r="B523" t="str">
            <v>373</v>
          </cell>
          <cell r="C523" t="str">
            <v>ID</v>
          </cell>
          <cell r="D523">
            <v>615797.36958333303</v>
          </cell>
          <cell r="F523" t="str">
            <v>373ID</v>
          </cell>
          <cell r="G523" t="str">
            <v>373</v>
          </cell>
          <cell r="H523" t="str">
            <v>ID</v>
          </cell>
          <cell r="I523">
            <v>615797.36958333303</v>
          </cell>
        </row>
        <row r="524">
          <cell r="A524" t="str">
            <v>373OR</v>
          </cell>
          <cell r="B524" t="str">
            <v>373</v>
          </cell>
          <cell r="C524" t="str">
            <v>OR</v>
          </cell>
          <cell r="D524">
            <v>22139019.297499999</v>
          </cell>
          <cell r="F524" t="str">
            <v>373OR</v>
          </cell>
          <cell r="G524" t="str">
            <v>373</v>
          </cell>
          <cell r="H524" t="str">
            <v>OR</v>
          </cell>
          <cell r="I524">
            <v>22139019.297499999</v>
          </cell>
        </row>
        <row r="525">
          <cell r="A525" t="str">
            <v>373UT</v>
          </cell>
          <cell r="B525" t="str">
            <v>373</v>
          </cell>
          <cell r="C525" t="str">
            <v>UT</v>
          </cell>
          <cell r="D525">
            <v>23755115.478333302</v>
          </cell>
          <cell r="F525" t="str">
            <v>373UT</v>
          </cell>
          <cell r="G525" t="str">
            <v>373</v>
          </cell>
          <cell r="H525" t="str">
            <v>UT</v>
          </cell>
          <cell r="I525">
            <v>23755115.478333302</v>
          </cell>
        </row>
        <row r="526">
          <cell r="A526" t="str">
            <v>373WA</v>
          </cell>
          <cell r="B526" t="str">
            <v>373</v>
          </cell>
          <cell r="C526" t="str">
            <v>WA</v>
          </cell>
          <cell r="D526">
            <v>4005150.0474999999</v>
          </cell>
          <cell r="F526" t="str">
            <v>373WA</v>
          </cell>
          <cell r="G526" t="str">
            <v>373</v>
          </cell>
          <cell r="H526" t="str">
            <v>WA</v>
          </cell>
          <cell r="I526">
            <v>4005150.0474999999</v>
          </cell>
        </row>
        <row r="527">
          <cell r="A527" t="str">
            <v>373WYP</v>
          </cell>
          <cell r="B527" t="str">
            <v>373</v>
          </cell>
          <cell r="C527" t="str">
            <v>WYP</v>
          </cell>
          <cell r="D527">
            <v>7705808.8324999996</v>
          </cell>
          <cell r="F527" t="str">
            <v>373WYP</v>
          </cell>
          <cell r="G527" t="str">
            <v>373</v>
          </cell>
          <cell r="H527" t="str">
            <v>WYP</v>
          </cell>
          <cell r="I527">
            <v>7705808.8324999996</v>
          </cell>
        </row>
        <row r="528">
          <cell r="A528" t="str">
            <v>373WYU</v>
          </cell>
          <cell r="B528" t="str">
            <v>373</v>
          </cell>
          <cell r="C528" t="str">
            <v>WYU</v>
          </cell>
          <cell r="D528">
            <v>2229831.34375</v>
          </cell>
          <cell r="F528" t="str">
            <v>373WYU</v>
          </cell>
          <cell r="G528" t="str">
            <v>373</v>
          </cell>
          <cell r="H528" t="str">
            <v>WYU</v>
          </cell>
          <cell r="I528">
            <v>2229831.34375</v>
          </cell>
        </row>
        <row r="529">
          <cell r="A529" t="str">
            <v>389CA</v>
          </cell>
          <cell r="B529" t="str">
            <v>389</v>
          </cell>
          <cell r="C529" t="str">
            <v>CA</v>
          </cell>
          <cell r="D529">
            <v>443980.53291666601</v>
          </cell>
          <cell r="F529" t="str">
            <v>389CA</v>
          </cell>
          <cell r="G529" t="str">
            <v>389</v>
          </cell>
          <cell r="H529" t="str">
            <v>CA</v>
          </cell>
          <cell r="I529">
            <v>443980.53291666601</v>
          </cell>
        </row>
        <row r="530">
          <cell r="A530" t="str">
            <v>389CAGE</v>
          </cell>
          <cell r="B530" t="str">
            <v>389</v>
          </cell>
          <cell r="C530" t="str">
            <v>CAGE</v>
          </cell>
          <cell r="D530">
            <v>1559.87</v>
          </cell>
          <cell r="F530" t="str">
            <v>389CAGE</v>
          </cell>
          <cell r="G530" t="str">
            <v>389</v>
          </cell>
          <cell r="H530" t="str">
            <v>CAGE</v>
          </cell>
          <cell r="I530">
            <v>1559.87</v>
          </cell>
        </row>
        <row r="531">
          <cell r="A531" t="str">
            <v>389CN</v>
          </cell>
          <cell r="B531" t="str">
            <v>389</v>
          </cell>
          <cell r="C531" t="str">
            <v>CN</v>
          </cell>
          <cell r="D531">
            <v>1128505.79</v>
          </cell>
          <cell r="F531" t="str">
            <v>389CN</v>
          </cell>
          <cell r="G531" t="str">
            <v>389</v>
          </cell>
          <cell r="H531" t="str">
            <v>CN</v>
          </cell>
          <cell r="I531">
            <v>1128505.79</v>
          </cell>
        </row>
        <row r="532">
          <cell r="A532" t="str">
            <v>389ID</v>
          </cell>
          <cell r="B532" t="str">
            <v>389</v>
          </cell>
          <cell r="C532" t="str">
            <v>ID</v>
          </cell>
          <cell r="D532">
            <v>197638.82</v>
          </cell>
          <cell r="F532" t="str">
            <v>389ID</v>
          </cell>
          <cell r="G532" t="str">
            <v>389</v>
          </cell>
          <cell r="H532" t="str">
            <v>ID</v>
          </cell>
          <cell r="I532">
            <v>197638.82</v>
          </cell>
        </row>
        <row r="533">
          <cell r="A533" t="str">
            <v>389OR</v>
          </cell>
          <cell r="B533" t="str">
            <v>389</v>
          </cell>
          <cell r="C533" t="str">
            <v>OR</v>
          </cell>
          <cell r="D533">
            <v>3888628.5441666599</v>
          </cell>
          <cell r="F533" t="str">
            <v>389OR</v>
          </cell>
          <cell r="G533" t="str">
            <v>389</v>
          </cell>
          <cell r="H533" t="str">
            <v>OR</v>
          </cell>
          <cell r="I533">
            <v>3888628.5441666599</v>
          </cell>
        </row>
        <row r="534">
          <cell r="A534" t="str">
            <v>389SO</v>
          </cell>
          <cell r="B534" t="str">
            <v>389</v>
          </cell>
          <cell r="C534" t="str">
            <v>SO</v>
          </cell>
          <cell r="D534">
            <v>5596700.2199999997</v>
          </cell>
          <cell r="F534" t="str">
            <v>389SO</v>
          </cell>
          <cell r="G534" t="str">
            <v>389</v>
          </cell>
          <cell r="H534" t="str">
            <v>SO</v>
          </cell>
          <cell r="I534">
            <v>5596700.2199999997</v>
          </cell>
        </row>
        <row r="535">
          <cell r="A535" t="str">
            <v>389UT</v>
          </cell>
          <cell r="B535" t="str">
            <v>389</v>
          </cell>
          <cell r="C535" t="str">
            <v>UT</v>
          </cell>
          <cell r="D535">
            <v>4028715.3362500002</v>
          </cell>
          <cell r="F535" t="str">
            <v>389UT</v>
          </cell>
          <cell r="G535" t="str">
            <v>389</v>
          </cell>
          <cell r="H535" t="str">
            <v>UT</v>
          </cell>
          <cell r="I535">
            <v>4028715.3362500002</v>
          </cell>
        </row>
        <row r="536">
          <cell r="A536" t="str">
            <v>389WA</v>
          </cell>
          <cell r="B536" t="str">
            <v>389</v>
          </cell>
          <cell r="C536" t="str">
            <v>WA</v>
          </cell>
          <cell r="D536">
            <v>1098826.3500000001</v>
          </cell>
          <cell r="F536" t="str">
            <v>389WA</v>
          </cell>
          <cell r="G536" t="str">
            <v>389</v>
          </cell>
          <cell r="H536" t="str">
            <v>WA</v>
          </cell>
          <cell r="I536">
            <v>1098826.3500000001</v>
          </cell>
        </row>
        <row r="537">
          <cell r="A537" t="str">
            <v>389WYP</v>
          </cell>
          <cell r="B537" t="str">
            <v>389</v>
          </cell>
          <cell r="C537" t="str">
            <v>WYP</v>
          </cell>
          <cell r="D537">
            <v>985239.52416666597</v>
          </cell>
          <cell r="F537" t="str">
            <v>389WYP</v>
          </cell>
          <cell r="G537" t="str">
            <v>389</v>
          </cell>
          <cell r="H537" t="str">
            <v>WYP</v>
          </cell>
          <cell r="I537">
            <v>985239.52416666597</v>
          </cell>
        </row>
        <row r="538">
          <cell r="A538" t="str">
            <v>389WYU</v>
          </cell>
          <cell r="B538" t="str">
            <v>389</v>
          </cell>
          <cell r="C538" t="str">
            <v>WYU</v>
          </cell>
          <cell r="D538">
            <v>534571.21750000003</v>
          </cell>
          <cell r="F538" t="str">
            <v>389WYU</v>
          </cell>
          <cell r="G538" t="str">
            <v>389</v>
          </cell>
          <cell r="H538" t="str">
            <v>WYU</v>
          </cell>
          <cell r="I538">
            <v>534571.21750000003</v>
          </cell>
        </row>
        <row r="539">
          <cell r="A539" t="str">
            <v>390CA</v>
          </cell>
          <cell r="B539" t="str">
            <v>390</v>
          </cell>
          <cell r="C539" t="str">
            <v>CA</v>
          </cell>
          <cell r="D539">
            <v>2876930.1304166601</v>
          </cell>
          <cell r="F539" t="str">
            <v>390CA</v>
          </cell>
          <cell r="G539" t="str">
            <v>390</v>
          </cell>
          <cell r="H539" t="str">
            <v>CA</v>
          </cell>
          <cell r="I539">
            <v>2876930.1304166601</v>
          </cell>
        </row>
        <row r="540">
          <cell r="A540" t="str">
            <v>390CAGE</v>
          </cell>
          <cell r="B540" t="str">
            <v>390</v>
          </cell>
          <cell r="C540" t="str">
            <v>CAGE</v>
          </cell>
          <cell r="D540">
            <v>4023312.7729166602</v>
          </cell>
          <cell r="F540" t="str">
            <v>390CAGE</v>
          </cell>
          <cell r="G540" t="str">
            <v>390</v>
          </cell>
          <cell r="H540" t="str">
            <v>CAGE</v>
          </cell>
          <cell r="I540">
            <v>4023312.7729166602</v>
          </cell>
        </row>
        <row r="541">
          <cell r="A541" t="str">
            <v>390CAGW</v>
          </cell>
          <cell r="B541" t="str">
            <v>390</v>
          </cell>
          <cell r="C541" t="str">
            <v>CAGW</v>
          </cell>
          <cell r="D541">
            <v>3297344.7625000002</v>
          </cell>
          <cell r="F541" t="str">
            <v>390CAGW</v>
          </cell>
          <cell r="G541" t="str">
            <v>390</v>
          </cell>
          <cell r="H541" t="str">
            <v>CAGW</v>
          </cell>
          <cell r="I541">
            <v>3297344.7625000002</v>
          </cell>
        </row>
        <row r="542">
          <cell r="A542" t="str">
            <v>390CN</v>
          </cell>
          <cell r="B542" t="str">
            <v>390</v>
          </cell>
          <cell r="C542" t="str">
            <v>CN</v>
          </cell>
          <cell r="D542">
            <v>12315545.201666599</v>
          </cell>
          <cell r="F542" t="str">
            <v>390CN</v>
          </cell>
          <cell r="G542" t="str">
            <v>390</v>
          </cell>
          <cell r="H542" t="str">
            <v>CN</v>
          </cell>
          <cell r="I542">
            <v>12315545.201666599</v>
          </cell>
        </row>
        <row r="543">
          <cell r="A543" t="str">
            <v>390ID</v>
          </cell>
          <cell r="B543" t="str">
            <v>390</v>
          </cell>
          <cell r="C543" t="str">
            <v>ID</v>
          </cell>
          <cell r="D543">
            <v>10187941.8741666</v>
          </cell>
          <cell r="F543" t="str">
            <v>390ID</v>
          </cell>
          <cell r="G543" t="str">
            <v>390</v>
          </cell>
          <cell r="H543" t="str">
            <v>ID</v>
          </cell>
          <cell r="I543">
            <v>10187941.8741666</v>
          </cell>
        </row>
        <row r="544">
          <cell r="A544" t="str">
            <v>390JBG</v>
          </cell>
          <cell r="B544" t="str">
            <v>390</v>
          </cell>
          <cell r="C544" t="str">
            <v>JBG</v>
          </cell>
          <cell r="D544">
            <v>19190.84</v>
          </cell>
          <cell r="F544" t="str">
            <v>390JBG</v>
          </cell>
          <cell r="G544" t="str">
            <v>390</v>
          </cell>
          <cell r="H544" t="str">
            <v>JBG</v>
          </cell>
          <cell r="I544">
            <v>19190.84</v>
          </cell>
        </row>
        <row r="545">
          <cell r="A545" t="str">
            <v>390OR</v>
          </cell>
          <cell r="B545" t="str">
            <v>390</v>
          </cell>
          <cell r="C545" t="str">
            <v>OR</v>
          </cell>
          <cell r="D545">
            <v>34596800.710000001</v>
          </cell>
          <cell r="F545" t="str">
            <v>390OR</v>
          </cell>
          <cell r="G545" t="str">
            <v>390</v>
          </cell>
          <cell r="H545" t="str">
            <v>OR</v>
          </cell>
          <cell r="I545">
            <v>34596800.710000001</v>
          </cell>
        </row>
        <row r="546">
          <cell r="A546" t="str">
            <v>390SO</v>
          </cell>
          <cell r="B546" t="str">
            <v>390</v>
          </cell>
          <cell r="C546" t="str">
            <v>SO</v>
          </cell>
          <cell r="D546">
            <v>105136667.097083</v>
          </cell>
          <cell r="F546" t="str">
            <v>390SO</v>
          </cell>
          <cell r="G546" t="str">
            <v>390</v>
          </cell>
          <cell r="H546" t="str">
            <v>SO</v>
          </cell>
          <cell r="I546">
            <v>105136667.097083</v>
          </cell>
        </row>
        <row r="547">
          <cell r="A547" t="str">
            <v>390UT</v>
          </cell>
          <cell r="B547" t="str">
            <v>390</v>
          </cell>
          <cell r="C547" t="str">
            <v>UT</v>
          </cell>
          <cell r="D547">
            <v>39417491.620416597</v>
          </cell>
          <cell r="F547" t="str">
            <v>390UT</v>
          </cell>
          <cell r="G547" t="str">
            <v>390</v>
          </cell>
          <cell r="H547" t="str">
            <v>UT</v>
          </cell>
          <cell r="I547">
            <v>39417491.620416597</v>
          </cell>
        </row>
        <row r="548">
          <cell r="A548" t="str">
            <v>390WA</v>
          </cell>
          <cell r="B548" t="str">
            <v>390</v>
          </cell>
          <cell r="C548" t="str">
            <v>WA</v>
          </cell>
          <cell r="D548">
            <v>13878354.5504166</v>
          </cell>
          <cell r="F548" t="str">
            <v>390WA</v>
          </cell>
          <cell r="G548" t="str">
            <v>390</v>
          </cell>
          <cell r="H548" t="str">
            <v>WA</v>
          </cell>
          <cell r="I548">
            <v>13878354.5504166</v>
          </cell>
        </row>
        <row r="549">
          <cell r="A549" t="str">
            <v>390WYP</v>
          </cell>
          <cell r="B549" t="str">
            <v>390</v>
          </cell>
          <cell r="C549" t="str">
            <v>WYP</v>
          </cell>
          <cell r="D549">
            <v>12405937.44875</v>
          </cell>
          <cell r="F549" t="str">
            <v>390WYP</v>
          </cell>
          <cell r="G549" t="str">
            <v>390</v>
          </cell>
          <cell r="H549" t="str">
            <v>WYP</v>
          </cell>
          <cell r="I549">
            <v>12405937.44875</v>
          </cell>
        </row>
        <row r="550">
          <cell r="A550" t="str">
            <v>390WYU</v>
          </cell>
          <cell r="B550" t="str">
            <v>390</v>
          </cell>
          <cell r="C550" t="str">
            <v>WYU</v>
          </cell>
          <cell r="D550">
            <v>2583331.05375</v>
          </cell>
          <cell r="F550" t="str">
            <v>390WYU</v>
          </cell>
          <cell r="G550" t="str">
            <v>390</v>
          </cell>
          <cell r="H550" t="str">
            <v>WYU</v>
          </cell>
          <cell r="I550">
            <v>2583331.05375</v>
          </cell>
        </row>
        <row r="551">
          <cell r="A551" t="str">
            <v>391CA</v>
          </cell>
          <cell r="B551" t="str">
            <v>391</v>
          </cell>
          <cell r="C551" t="str">
            <v>CA</v>
          </cell>
          <cell r="D551">
            <v>238440.22125</v>
          </cell>
          <cell r="F551" t="str">
            <v>391CA</v>
          </cell>
          <cell r="G551" t="str">
            <v>391</v>
          </cell>
          <cell r="H551" t="str">
            <v>CA</v>
          </cell>
          <cell r="I551">
            <v>238440.22125</v>
          </cell>
        </row>
        <row r="552">
          <cell r="A552" t="str">
            <v>391CAEE</v>
          </cell>
          <cell r="B552" t="str">
            <v>391</v>
          </cell>
          <cell r="C552" t="str">
            <v>CAEE</v>
          </cell>
          <cell r="D552">
            <v>44436.2320833333</v>
          </cell>
          <cell r="F552" t="str">
            <v>391CAEE</v>
          </cell>
          <cell r="G552" t="str">
            <v>391</v>
          </cell>
          <cell r="H552" t="str">
            <v>CAEE</v>
          </cell>
          <cell r="I552">
            <v>44436.2320833333</v>
          </cell>
        </row>
        <row r="553">
          <cell r="A553" t="str">
            <v>391CAGE</v>
          </cell>
          <cell r="B553" t="str">
            <v>391</v>
          </cell>
          <cell r="C553" t="str">
            <v>CAGE</v>
          </cell>
          <cell r="D553">
            <v>3542053.3308333298</v>
          </cell>
          <cell r="F553" t="str">
            <v>391CAGE</v>
          </cell>
          <cell r="G553" t="str">
            <v>391</v>
          </cell>
          <cell r="H553" t="str">
            <v>CAGE</v>
          </cell>
          <cell r="I553">
            <v>3542053.3308333298</v>
          </cell>
        </row>
        <row r="554">
          <cell r="A554" t="str">
            <v>391CAGW</v>
          </cell>
          <cell r="B554" t="str">
            <v>391</v>
          </cell>
          <cell r="C554" t="str">
            <v>CAGW</v>
          </cell>
          <cell r="D554">
            <v>634771.272916666</v>
          </cell>
          <cell r="F554" t="str">
            <v>391CAGW</v>
          </cell>
          <cell r="G554" t="str">
            <v>391</v>
          </cell>
          <cell r="H554" t="str">
            <v>CAGW</v>
          </cell>
          <cell r="I554">
            <v>634771.272916666</v>
          </cell>
        </row>
        <row r="555">
          <cell r="A555" t="str">
            <v>391CN</v>
          </cell>
          <cell r="B555" t="str">
            <v>391</v>
          </cell>
          <cell r="C555" t="str">
            <v>CN</v>
          </cell>
          <cell r="D555">
            <v>8444475.9620833304</v>
          </cell>
          <cell r="F555" t="str">
            <v>391CN</v>
          </cell>
          <cell r="G555" t="str">
            <v>391</v>
          </cell>
          <cell r="H555" t="str">
            <v>CN</v>
          </cell>
          <cell r="I555">
            <v>8444475.9620833304</v>
          </cell>
        </row>
        <row r="556">
          <cell r="A556" t="str">
            <v>391ID</v>
          </cell>
          <cell r="B556" t="str">
            <v>391</v>
          </cell>
          <cell r="C556" t="str">
            <v>ID</v>
          </cell>
          <cell r="D556">
            <v>721691.01124999998</v>
          </cell>
          <cell r="F556" t="str">
            <v>391ID</v>
          </cell>
          <cell r="G556" t="str">
            <v>391</v>
          </cell>
          <cell r="H556" t="str">
            <v>ID</v>
          </cell>
          <cell r="I556">
            <v>721691.01124999998</v>
          </cell>
        </row>
        <row r="557">
          <cell r="A557" t="str">
            <v>391JBE</v>
          </cell>
          <cell r="B557" t="str">
            <v>391</v>
          </cell>
          <cell r="C557" t="str">
            <v>JBE</v>
          </cell>
          <cell r="D557">
            <v>5117.2212499999996</v>
          </cell>
          <cell r="F557" t="str">
            <v>391JBE</v>
          </cell>
          <cell r="G557" t="str">
            <v>391</v>
          </cell>
          <cell r="H557" t="str">
            <v>JBE</v>
          </cell>
          <cell r="I557">
            <v>5117.2212499999996</v>
          </cell>
        </row>
        <row r="558">
          <cell r="A558" t="str">
            <v>391JBG</v>
          </cell>
          <cell r="B558" t="str">
            <v>391</v>
          </cell>
          <cell r="C558" t="str">
            <v>JBG</v>
          </cell>
          <cell r="D558">
            <v>520035.32083333301</v>
          </cell>
          <cell r="F558" t="str">
            <v>391JBG</v>
          </cell>
          <cell r="G558" t="str">
            <v>391</v>
          </cell>
          <cell r="H558" t="str">
            <v>JBG</v>
          </cell>
          <cell r="I558">
            <v>520035.32083333301</v>
          </cell>
        </row>
        <row r="559">
          <cell r="A559" t="str">
            <v>391OR</v>
          </cell>
          <cell r="B559" t="str">
            <v>391</v>
          </cell>
          <cell r="C559" t="str">
            <v>OR</v>
          </cell>
          <cell r="D559">
            <v>3688394.5245833299</v>
          </cell>
          <cell r="F559" t="str">
            <v>391OR</v>
          </cell>
          <cell r="G559" t="str">
            <v>391</v>
          </cell>
          <cell r="H559" t="str">
            <v>OR</v>
          </cell>
          <cell r="I559">
            <v>3688394.5245833299</v>
          </cell>
        </row>
        <row r="560">
          <cell r="A560" t="str">
            <v>391SO</v>
          </cell>
          <cell r="B560" t="str">
            <v>391</v>
          </cell>
          <cell r="C560" t="str">
            <v>SO</v>
          </cell>
          <cell r="D560">
            <v>54660009.181249999</v>
          </cell>
          <cell r="F560" t="str">
            <v>391SO</v>
          </cell>
          <cell r="G560" t="str">
            <v>391</v>
          </cell>
          <cell r="H560" t="str">
            <v>SO</v>
          </cell>
          <cell r="I560">
            <v>54660009.181249999</v>
          </cell>
        </row>
        <row r="561">
          <cell r="A561" t="str">
            <v>391UT</v>
          </cell>
          <cell r="B561" t="str">
            <v>391</v>
          </cell>
          <cell r="C561" t="str">
            <v>UT</v>
          </cell>
          <cell r="D561">
            <v>2607232.98791666</v>
          </cell>
          <cell r="F561" t="str">
            <v>391UT</v>
          </cell>
          <cell r="G561" t="str">
            <v>391</v>
          </cell>
          <cell r="H561" t="str">
            <v>UT</v>
          </cell>
          <cell r="I561">
            <v>2607232.98791666</v>
          </cell>
        </row>
        <row r="562">
          <cell r="A562" t="str">
            <v>391WA</v>
          </cell>
          <cell r="B562" t="str">
            <v>391</v>
          </cell>
          <cell r="C562" t="str">
            <v>WA</v>
          </cell>
          <cell r="D562">
            <v>1386589.14625</v>
          </cell>
          <cell r="F562" t="str">
            <v>391WA</v>
          </cell>
          <cell r="G562" t="str">
            <v>391</v>
          </cell>
          <cell r="H562" t="str">
            <v>WA</v>
          </cell>
          <cell r="I562">
            <v>1386589.14625</v>
          </cell>
        </row>
        <row r="563">
          <cell r="A563" t="str">
            <v>391WYP</v>
          </cell>
          <cell r="B563" t="str">
            <v>391</v>
          </cell>
          <cell r="C563" t="str">
            <v>WYP</v>
          </cell>
          <cell r="D563">
            <v>2857397.8870833302</v>
          </cell>
          <cell r="F563" t="str">
            <v>391WYP</v>
          </cell>
          <cell r="G563" t="str">
            <v>391</v>
          </cell>
          <cell r="H563" t="str">
            <v>WYP</v>
          </cell>
          <cell r="I563">
            <v>2857397.8870833302</v>
          </cell>
        </row>
        <row r="564">
          <cell r="A564" t="str">
            <v>391WYU</v>
          </cell>
          <cell r="B564" t="str">
            <v>391</v>
          </cell>
          <cell r="C564" t="str">
            <v>WYU</v>
          </cell>
          <cell r="D564">
            <v>103064.86208333301</v>
          </cell>
          <cell r="F564" t="str">
            <v>391WYU</v>
          </cell>
          <cell r="G564" t="str">
            <v>391</v>
          </cell>
          <cell r="H564" t="str">
            <v>WYU</v>
          </cell>
          <cell r="I564">
            <v>103064.86208333301</v>
          </cell>
        </row>
        <row r="565">
          <cell r="A565" t="str">
            <v>392CA</v>
          </cell>
          <cell r="B565" t="str">
            <v>392</v>
          </cell>
          <cell r="C565" t="str">
            <v>CA</v>
          </cell>
          <cell r="D565">
            <v>2083286.44791666</v>
          </cell>
          <cell r="F565" t="str">
            <v>392CA</v>
          </cell>
          <cell r="G565" t="str">
            <v>392</v>
          </cell>
          <cell r="H565" t="str">
            <v>CA</v>
          </cell>
          <cell r="I565">
            <v>2083286.44791666</v>
          </cell>
        </row>
        <row r="566">
          <cell r="A566" t="str">
            <v>392CAEE</v>
          </cell>
          <cell r="B566" t="str">
            <v>392</v>
          </cell>
          <cell r="C566" t="str">
            <v>CAEE</v>
          </cell>
          <cell r="D566">
            <v>405990.27875</v>
          </cell>
          <cell r="F566" t="str">
            <v>392CAEE</v>
          </cell>
          <cell r="G566" t="str">
            <v>392</v>
          </cell>
          <cell r="H566" t="str">
            <v>CAEE</v>
          </cell>
          <cell r="I566">
            <v>405990.27875</v>
          </cell>
        </row>
        <row r="567">
          <cell r="A567" t="str">
            <v>392CAGE</v>
          </cell>
          <cell r="B567" t="str">
            <v>392</v>
          </cell>
          <cell r="C567" t="str">
            <v>CAGE</v>
          </cell>
          <cell r="D567">
            <v>13108247.98875</v>
          </cell>
          <cell r="F567" t="str">
            <v>392CAGE</v>
          </cell>
          <cell r="G567" t="str">
            <v>392</v>
          </cell>
          <cell r="H567" t="str">
            <v>CAGE</v>
          </cell>
          <cell r="I567">
            <v>13108247.98875</v>
          </cell>
        </row>
        <row r="568">
          <cell r="A568" t="str">
            <v>392CAGW</v>
          </cell>
          <cell r="B568" t="str">
            <v>392</v>
          </cell>
          <cell r="C568" t="str">
            <v>CAGW</v>
          </cell>
          <cell r="D568">
            <v>4247949.6224999996</v>
          </cell>
          <cell r="F568" t="str">
            <v>392CAGW</v>
          </cell>
          <cell r="G568" t="str">
            <v>392</v>
          </cell>
          <cell r="H568" t="str">
            <v>CAGW</v>
          </cell>
          <cell r="I568">
            <v>4247949.6224999996</v>
          </cell>
        </row>
        <row r="569">
          <cell r="A569" t="str">
            <v>392ID</v>
          </cell>
          <cell r="B569" t="str">
            <v>392</v>
          </cell>
          <cell r="C569" t="str">
            <v>ID</v>
          </cell>
          <cell r="D569">
            <v>5337671.9941666601</v>
          </cell>
          <cell r="F569" t="str">
            <v>392ID</v>
          </cell>
          <cell r="G569" t="str">
            <v>392</v>
          </cell>
          <cell r="H569" t="str">
            <v>ID</v>
          </cell>
          <cell r="I569">
            <v>5337671.9941666601</v>
          </cell>
        </row>
        <row r="570">
          <cell r="A570" t="str">
            <v>392JBG</v>
          </cell>
          <cell r="B570" t="str">
            <v>392</v>
          </cell>
          <cell r="C570" t="str">
            <v>JBG</v>
          </cell>
          <cell r="D570">
            <v>1496874.9420833299</v>
          </cell>
          <cell r="F570" t="str">
            <v>392JBG</v>
          </cell>
          <cell r="G570" t="str">
            <v>392</v>
          </cell>
          <cell r="H570" t="str">
            <v>JBG</v>
          </cell>
          <cell r="I570">
            <v>1496874.9420833299</v>
          </cell>
        </row>
        <row r="571">
          <cell r="A571" t="str">
            <v>392OR</v>
          </cell>
          <cell r="B571" t="str">
            <v>392</v>
          </cell>
          <cell r="C571" t="str">
            <v>OR</v>
          </cell>
          <cell r="D571">
            <v>22343627.014583301</v>
          </cell>
          <cell r="F571" t="str">
            <v>392OR</v>
          </cell>
          <cell r="G571" t="str">
            <v>392</v>
          </cell>
          <cell r="H571" t="str">
            <v>OR</v>
          </cell>
          <cell r="I571">
            <v>22343627.014583301</v>
          </cell>
        </row>
        <row r="572">
          <cell r="A572" t="str">
            <v>392SO</v>
          </cell>
          <cell r="B572" t="str">
            <v>392</v>
          </cell>
          <cell r="C572" t="str">
            <v>SO</v>
          </cell>
          <cell r="D572">
            <v>6920476.5566666601</v>
          </cell>
          <cell r="F572" t="str">
            <v>392SO</v>
          </cell>
          <cell r="G572" t="str">
            <v>392</v>
          </cell>
          <cell r="H572" t="str">
            <v>SO</v>
          </cell>
          <cell r="I572">
            <v>6920476.5566666601</v>
          </cell>
        </row>
        <row r="573">
          <cell r="A573" t="str">
            <v>392UT</v>
          </cell>
          <cell r="B573" t="str">
            <v>392</v>
          </cell>
          <cell r="C573" t="str">
            <v>UT</v>
          </cell>
          <cell r="D573">
            <v>32065980.627083302</v>
          </cell>
          <cell r="F573" t="str">
            <v>392UT</v>
          </cell>
          <cell r="G573" t="str">
            <v>392</v>
          </cell>
          <cell r="H573" t="str">
            <v>UT</v>
          </cell>
          <cell r="I573">
            <v>32065980.627083302</v>
          </cell>
        </row>
        <row r="574">
          <cell r="A574" t="str">
            <v>392WA</v>
          </cell>
          <cell r="B574" t="str">
            <v>392</v>
          </cell>
          <cell r="C574" t="str">
            <v>WA</v>
          </cell>
          <cell r="D574">
            <v>4999880.7450000001</v>
          </cell>
          <cell r="F574" t="str">
            <v>392WA</v>
          </cell>
          <cell r="G574" t="str">
            <v>392</v>
          </cell>
          <cell r="H574" t="str">
            <v>WA</v>
          </cell>
          <cell r="I574">
            <v>4999880.7450000001</v>
          </cell>
        </row>
        <row r="575">
          <cell r="A575" t="str">
            <v>392WYP</v>
          </cell>
          <cell r="B575" t="str">
            <v>392</v>
          </cell>
          <cell r="C575" t="str">
            <v>WYP</v>
          </cell>
          <cell r="D575">
            <v>7882921.8816666603</v>
          </cell>
          <cell r="F575" t="str">
            <v>392WYP</v>
          </cell>
          <cell r="G575" t="str">
            <v>392</v>
          </cell>
          <cell r="H575" t="str">
            <v>WYP</v>
          </cell>
          <cell r="I575">
            <v>7882921.8816666603</v>
          </cell>
        </row>
        <row r="576">
          <cell r="A576" t="str">
            <v>392WYU</v>
          </cell>
          <cell r="B576" t="str">
            <v>392</v>
          </cell>
          <cell r="C576" t="str">
            <v>WYU</v>
          </cell>
          <cell r="D576">
            <v>1626090.7145833301</v>
          </cell>
          <cell r="F576" t="str">
            <v>392WYU</v>
          </cell>
          <cell r="G576" t="str">
            <v>392</v>
          </cell>
          <cell r="H576" t="str">
            <v>WYU</v>
          </cell>
          <cell r="I576">
            <v>1626090.7145833301</v>
          </cell>
        </row>
        <row r="577">
          <cell r="A577" t="str">
            <v>393CA</v>
          </cell>
          <cell r="B577" t="str">
            <v>393</v>
          </cell>
          <cell r="C577" t="str">
            <v>CA</v>
          </cell>
          <cell r="D577">
            <v>198538.97041666601</v>
          </cell>
          <cell r="F577" t="str">
            <v>393CA</v>
          </cell>
          <cell r="G577" t="str">
            <v>393</v>
          </cell>
          <cell r="H577" t="str">
            <v>CA</v>
          </cell>
          <cell r="I577">
            <v>198538.97041666601</v>
          </cell>
        </row>
        <row r="578">
          <cell r="A578" t="str">
            <v>393CAGE</v>
          </cell>
          <cell r="B578" t="str">
            <v>393</v>
          </cell>
          <cell r="C578" t="str">
            <v>CAGE</v>
          </cell>
          <cell r="D578">
            <v>3837904.8179166601</v>
          </cell>
          <cell r="F578" t="str">
            <v>393CAGE</v>
          </cell>
          <cell r="G578" t="str">
            <v>393</v>
          </cell>
          <cell r="H578" t="str">
            <v>CAGE</v>
          </cell>
          <cell r="I578">
            <v>3837904.8179166601</v>
          </cell>
        </row>
        <row r="579">
          <cell r="A579" t="str">
            <v>393CAGW</v>
          </cell>
          <cell r="B579" t="str">
            <v>393</v>
          </cell>
          <cell r="C579" t="str">
            <v>CAGW</v>
          </cell>
          <cell r="D579">
            <v>391545.16499999998</v>
          </cell>
          <cell r="F579" t="str">
            <v>393CAGW</v>
          </cell>
          <cell r="G579" t="str">
            <v>393</v>
          </cell>
          <cell r="H579" t="str">
            <v>CAGW</v>
          </cell>
          <cell r="I579">
            <v>391545.16499999998</v>
          </cell>
        </row>
        <row r="580">
          <cell r="A580" t="str">
            <v>393ID</v>
          </cell>
          <cell r="B580" t="str">
            <v>393</v>
          </cell>
          <cell r="C580" t="str">
            <v>ID</v>
          </cell>
          <cell r="D580">
            <v>440074.86625000002</v>
          </cell>
          <cell r="F580" t="str">
            <v>393ID</v>
          </cell>
          <cell r="G580" t="str">
            <v>393</v>
          </cell>
          <cell r="H580" t="str">
            <v>ID</v>
          </cell>
          <cell r="I580">
            <v>440074.86625000002</v>
          </cell>
        </row>
        <row r="581">
          <cell r="A581" t="str">
            <v>393JBG</v>
          </cell>
          <cell r="B581" t="str">
            <v>393</v>
          </cell>
          <cell r="C581" t="str">
            <v>JBG</v>
          </cell>
          <cell r="D581">
            <v>620070.36958333303</v>
          </cell>
          <cell r="F581" t="str">
            <v>393JBG</v>
          </cell>
          <cell r="G581" t="str">
            <v>393</v>
          </cell>
          <cell r="H581" t="str">
            <v>JBG</v>
          </cell>
          <cell r="I581">
            <v>620070.36958333303</v>
          </cell>
        </row>
        <row r="582">
          <cell r="A582" t="str">
            <v>393OR</v>
          </cell>
          <cell r="B582" t="str">
            <v>393</v>
          </cell>
          <cell r="C582" t="str">
            <v>OR</v>
          </cell>
          <cell r="D582">
            <v>2740839.9</v>
          </cell>
          <cell r="F582" t="str">
            <v>393OR</v>
          </cell>
          <cell r="G582" t="str">
            <v>393</v>
          </cell>
          <cell r="H582" t="str">
            <v>OR</v>
          </cell>
          <cell r="I582">
            <v>2740839.9</v>
          </cell>
        </row>
        <row r="583">
          <cell r="A583" t="str">
            <v>393SO</v>
          </cell>
          <cell r="B583" t="str">
            <v>393</v>
          </cell>
          <cell r="C583" t="str">
            <v>SO</v>
          </cell>
          <cell r="D583">
            <v>321571.62541666598</v>
          </cell>
          <cell r="F583" t="str">
            <v>393SO</v>
          </cell>
          <cell r="G583" t="str">
            <v>393</v>
          </cell>
          <cell r="H583" t="str">
            <v>SO</v>
          </cell>
          <cell r="I583">
            <v>321571.62541666598</v>
          </cell>
        </row>
        <row r="584">
          <cell r="A584" t="str">
            <v>393UT</v>
          </cell>
          <cell r="B584" t="str">
            <v>393</v>
          </cell>
          <cell r="C584" t="str">
            <v>UT</v>
          </cell>
          <cell r="D584">
            <v>3410541.1949999998</v>
          </cell>
          <cell r="F584" t="str">
            <v>393UT</v>
          </cell>
          <cell r="G584" t="str">
            <v>393</v>
          </cell>
          <cell r="H584" t="str">
            <v>UT</v>
          </cell>
          <cell r="I584">
            <v>3410541.1949999998</v>
          </cell>
        </row>
        <row r="585">
          <cell r="A585" t="str">
            <v>393WA</v>
          </cell>
          <cell r="B585" t="str">
            <v>393</v>
          </cell>
          <cell r="C585" t="str">
            <v>WA</v>
          </cell>
          <cell r="D585">
            <v>585295.87958333304</v>
          </cell>
          <cell r="F585" t="str">
            <v>393WA</v>
          </cell>
          <cell r="G585" t="str">
            <v>393</v>
          </cell>
          <cell r="H585" t="str">
            <v>WA</v>
          </cell>
          <cell r="I585">
            <v>585295.87958333304</v>
          </cell>
        </row>
        <row r="586">
          <cell r="A586" t="str">
            <v>393WYP</v>
          </cell>
          <cell r="B586" t="str">
            <v>393</v>
          </cell>
          <cell r="C586" t="str">
            <v>WYP</v>
          </cell>
          <cell r="D586">
            <v>1053682.1416666601</v>
          </cell>
          <cell r="F586" t="str">
            <v>393WYP</v>
          </cell>
          <cell r="G586" t="str">
            <v>393</v>
          </cell>
          <cell r="H586" t="str">
            <v>WYP</v>
          </cell>
          <cell r="I586">
            <v>1053682.1416666601</v>
          </cell>
        </row>
        <row r="587">
          <cell r="A587" t="str">
            <v>393WYU</v>
          </cell>
          <cell r="B587" t="str">
            <v>393</v>
          </cell>
          <cell r="C587" t="str">
            <v>WYU</v>
          </cell>
          <cell r="D587">
            <v>74264.151249999995</v>
          </cell>
          <cell r="F587" t="str">
            <v>393WYU</v>
          </cell>
          <cell r="G587" t="str">
            <v>393</v>
          </cell>
          <cell r="H587" t="str">
            <v>WYU</v>
          </cell>
          <cell r="I587">
            <v>74264.151249999995</v>
          </cell>
        </row>
        <row r="588">
          <cell r="A588" t="str">
            <v>394CA</v>
          </cell>
          <cell r="B588" t="str">
            <v>394</v>
          </cell>
          <cell r="C588" t="str">
            <v>CA</v>
          </cell>
          <cell r="D588">
            <v>760803.44833333301</v>
          </cell>
          <cell r="F588" t="str">
            <v>394CA</v>
          </cell>
          <cell r="G588" t="str">
            <v>394</v>
          </cell>
          <cell r="H588" t="str">
            <v>CA</v>
          </cell>
          <cell r="I588">
            <v>760803.44833333301</v>
          </cell>
        </row>
        <row r="589">
          <cell r="A589" t="str">
            <v>394CAEE</v>
          </cell>
          <cell r="B589" t="str">
            <v>394</v>
          </cell>
          <cell r="C589" t="str">
            <v>CAEE</v>
          </cell>
          <cell r="D589">
            <v>6423.7641666666595</v>
          </cell>
          <cell r="F589" t="str">
            <v>394CAEE</v>
          </cell>
          <cell r="G589" t="str">
            <v>394</v>
          </cell>
          <cell r="H589" t="str">
            <v>CAEE</v>
          </cell>
          <cell r="I589">
            <v>6423.7641666666595</v>
          </cell>
        </row>
        <row r="590">
          <cell r="A590" t="str">
            <v>394CAGE</v>
          </cell>
          <cell r="B590" t="str">
            <v>394</v>
          </cell>
          <cell r="C590" t="str">
            <v>CAGE</v>
          </cell>
          <cell r="D590">
            <v>19531551.274583299</v>
          </cell>
          <cell r="F590" t="str">
            <v>394CAGE</v>
          </cell>
          <cell r="G590" t="str">
            <v>394</v>
          </cell>
          <cell r="H590" t="str">
            <v>CAGE</v>
          </cell>
          <cell r="I590">
            <v>19531551.274583299</v>
          </cell>
        </row>
        <row r="591">
          <cell r="A591" t="str">
            <v>394CAGW</v>
          </cell>
          <cell r="B591" t="str">
            <v>394</v>
          </cell>
          <cell r="C591" t="str">
            <v>CAGW</v>
          </cell>
          <cell r="D591">
            <v>2304129.2654166599</v>
          </cell>
          <cell r="F591" t="str">
            <v>394CAGW</v>
          </cell>
          <cell r="G591" t="str">
            <v>394</v>
          </cell>
          <cell r="H591" t="str">
            <v>CAGW</v>
          </cell>
          <cell r="I591">
            <v>2304129.2654166599</v>
          </cell>
        </row>
        <row r="592">
          <cell r="A592" t="str">
            <v>394ID</v>
          </cell>
          <cell r="B592" t="str">
            <v>394</v>
          </cell>
          <cell r="C592" t="str">
            <v>ID</v>
          </cell>
          <cell r="D592">
            <v>1877509.07166666</v>
          </cell>
          <cell r="F592" t="str">
            <v>394ID</v>
          </cell>
          <cell r="G592" t="str">
            <v>394</v>
          </cell>
          <cell r="H592" t="str">
            <v>ID</v>
          </cell>
          <cell r="I592">
            <v>1877509.07166666</v>
          </cell>
        </row>
        <row r="593">
          <cell r="A593" t="str">
            <v>394JBG</v>
          </cell>
          <cell r="B593" t="str">
            <v>394</v>
          </cell>
          <cell r="C593" t="str">
            <v>JBG</v>
          </cell>
          <cell r="D593">
            <v>3264910.0354166599</v>
          </cell>
          <cell r="F593" t="str">
            <v>394JBG</v>
          </cell>
          <cell r="G593" t="str">
            <v>394</v>
          </cell>
          <cell r="H593" t="str">
            <v>JBG</v>
          </cell>
          <cell r="I593">
            <v>3264910.0354166599</v>
          </cell>
        </row>
        <row r="594">
          <cell r="A594" t="str">
            <v>394OR</v>
          </cell>
          <cell r="B594" t="str">
            <v>394</v>
          </cell>
          <cell r="C594" t="str">
            <v>OR</v>
          </cell>
          <cell r="D594">
            <v>10449600.703749999</v>
          </cell>
          <cell r="F594" t="str">
            <v>394OR</v>
          </cell>
          <cell r="G594" t="str">
            <v>394</v>
          </cell>
          <cell r="H594" t="str">
            <v>OR</v>
          </cell>
          <cell r="I594">
            <v>10449600.703749999</v>
          </cell>
        </row>
        <row r="595">
          <cell r="A595" t="str">
            <v>394SO</v>
          </cell>
          <cell r="B595" t="str">
            <v>394</v>
          </cell>
          <cell r="C595" t="str">
            <v>SO</v>
          </cell>
          <cell r="D595">
            <v>3789354.0325000002</v>
          </cell>
          <cell r="F595" t="str">
            <v>394SO</v>
          </cell>
          <cell r="G595" t="str">
            <v>394</v>
          </cell>
          <cell r="H595" t="str">
            <v>SO</v>
          </cell>
          <cell r="I595">
            <v>3789354.0325000002</v>
          </cell>
        </row>
        <row r="596">
          <cell r="A596" t="str">
            <v>394UT</v>
          </cell>
          <cell r="B596" t="str">
            <v>394</v>
          </cell>
          <cell r="C596" t="str">
            <v>UT</v>
          </cell>
          <cell r="D596">
            <v>12657693.135833301</v>
          </cell>
          <cell r="F596" t="str">
            <v>394UT</v>
          </cell>
          <cell r="G596" t="str">
            <v>394</v>
          </cell>
          <cell r="H596" t="str">
            <v>UT</v>
          </cell>
          <cell r="I596">
            <v>12657693.135833301</v>
          </cell>
        </row>
        <row r="597">
          <cell r="A597" t="str">
            <v>394WA</v>
          </cell>
          <cell r="B597" t="str">
            <v>394</v>
          </cell>
          <cell r="C597" t="str">
            <v>WA</v>
          </cell>
          <cell r="D597">
            <v>2685680.79208333</v>
          </cell>
          <cell r="F597" t="str">
            <v>394WA</v>
          </cell>
          <cell r="G597" t="str">
            <v>394</v>
          </cell>
          <cell r="H597" t="str">
            <v>WA</v>
          </cell>
          <cell r="I597">
            <v>2685680.79208333</v>
          </cell>
        </row>
        <row r="598">
          <cell r="A598" t="str">
            <v>394WYP</v>
          </cell>
          <cell r="B598" t="str">
            <v>394</v>
          </cell>
          <cell r="C598" t="str">
            <v>WYP</v>
          </cell>
          <cell r="D598">
            <v>3899867.8287499999</v>
          </cell>
          <cell r="F598" t="str">
            <v>394WYP</v>
          </cell>
          <cell r="G598" t="str">
            <v>394</v>
          </cell>
          <cell r="H598" t="str">
            <v>WYP</v>
          </cell>
          <cell r="I598">
            <v>3899867.8287499999</v>
          </cell>
        </row>
        <row r="599">
          <cell r="A599" t="str">
            <v>394WYU</v>
          </cell>
          <cell r="B599" t="str">
            <v>394</v>
          </cell>
          <cell r="C599" t="str">
            <v>WYU</v>
          </cell>
          <cell r="D599">
            <v>508411.04</v>
          </cell>
          <cell r="F599" t="str">
            <v>394WYU</v>
          </cell>
          <cell r="G599" t="str">
            <v>394</v>
          </cell>
          <cell r="H599" t="str">
            <v>WYU</v>
          </cell>
          <cell r="I599">
            <v>508411.04</v>
          </cell>
        </row>
        <row r="600">
          <cell r="A600" t="str">
            <v>395CA</v>
          </cell>
          <cell r="B600" t="str">
            <v>395</v>
          </cell>
          <cell r="C600" t="str">
            <v>CA</v>
          </cell>
          <cell r="D600">
            <v>467667.03499999997</v>
          </cell>
          <cell r="F600" t="str">
            <v>395CA</v>
          </cell>
          <cell r="G600" t="str">
            <v>395</v>
          </cell>
          <cell r="H600" t="str">
            <v>CA</v>
          </cell>
          <cell r="I600">
            <v>467667.03499999997</v>
          </cell>
        </row>
        <row r="601">
          <cell r="A601" t="str">
            <v>395CAEE</v>
          </cell>
          <cell r="B601" t="str">
            <v>395</v>
          </cell>
          <cell r="C601" t="str">
            <v>CAEE</v>
          </cell>
          <cell r="D601">
            <v>7593.35</v>
          </cell>
          <cell r="F601" t="str">
            <v>395CAEE</v>
          </cell>
          <cell r="G601" t="str">
            <v>395</v>
          </cell>
          <cell r="H601" t="str">
            <v>CAEE</v>
          </cell>
          <cell r="I601">
            <v>7593.35</v>
          </cell>
        </row>
        <row r="602">
          <cell r="A602" t="str">
            <v>395CAGE</v>
          </cell>
          <cell r="B602" t="str">
            <v>395</v>
          </cell>
          <cell r="C602" t="str">
            <v>CAGE</v>
          </cell>
          <cell r="D602">
            <v>4767203.4791666605</v>
          </cell>
          <cell r="F602" t="str">
            <v>395CAGE</v>
          </cell>
          <cell r="G602" t="str">
            <v>395</v>
          </cell>
          <cell r="H602" t="str">
            <v>CAGE</v>
          </cell>
          <cell r="I602">
            <v>4767203.4791666605</v>
          </cell>
        </row>
        <row r="603">
          <cell r="A603" t="str">
            <v>395CAGW</v>
          </cell>
          <cell r="B603" t="str">
            <v>395</v>
          </cell>
          <cell r="C603" t="str">
            <v>CAGW</v>
          </cell>
          <cell r="D603">
            <v>1474498.81208333</v>
          </cell>
          <cell r="F603" t="str">
            <v>395CAGW</v>
          </cell>
          <cell r="G603" t="str">
            <v>395</v>
          </cell>
          <cell r="H603" t="str">
            <v>CAGW</v>
          </cell>
          <cell r="I603">
            <v>1474498.81208333</v>
          </cell>
        </row>
        <row r="604">
          <cell r="A604" t="str">
            <v>395ID</v>
          </cell>
          <cell r="B604" t="str">
            <v>395</v>
          </cell>
          <cell r="C604" t="str">
            <v>ID</v>
          </cell>
          <cell r="D604">
            <v>1360667.48125</v>
          </cell>
          <cell r="F604" t="str">
            <v>395ID</v>
          </cell>
          <cell r="G604" t="str">
            <v>395</v>
          </cell>
          <cell r="H604" t="str">
            <v>ID</v>
          </cell>
          <cell r="I604">
            <v>1360667.48125</v>
          </cell>
        </row>
        <row r="605">
          <cell r="A605" t="str">
            <v>395JBG</v>
          </cell>
          <cell r="B605" t="str">
            <v>395</v>
          </cell>
          <cell r="C605" t="str">
            <v>JBG</v>
          </cell>
          <cell r="D605">
            <v>389037.39874999999</v>
          </cell>
          <cell r="F605" t="str">
            <v>395JBG</v>
          </cell>
          <cell r="G605" t="str">
            <v>395</v>
          </cell>
          <cell r="H605" t="str">
            <v>JBG</v>
          </cell>
          <cell r="I605">
            <v>389037.39874999999</v>
          </cell>
        </row>
        <row r="606">
          <cell r="A606" t="str">
            <v>395OR</v>
          </cell>
          <cell r="B606" t="str">
            <v>395</v>
          </cell>
          <cell r="C606" t="str">
            <v>OR</v>
          </cell>
          <cell r="D606">
            <v>9714950.9183333293</v>
          </cell>
          <cell r="F606" t="str">
            <v>395OR</v>
          </cell>
          <cell r="G606" t="str">
            <v>395</v>
          </cell>
          <cell r="H606" t="str">
            <v>OR</v>
          </cell>
          <cell r="I606">
            <v>9714950.9183333293</v>
          </cell>
        </row>
        <row r="607">
          <cell r="A607" t="str">
            <v>395SO</v>
          </cell>
          <cell r="B607" t="str">
            <v>395</v>
          </cell>
          <cell r="C607" t="str">
            <v>SO</v>
          </cell>
          <cell r="D607">
            <v>5513000.3591666603</v>
          </cell>
          <cell r="F607" t="str">
            <v>395SO</v>
          </cell>
          <cell r="G607" t="str">
            <v>395</v>
          </cell>
          <cell r="H607" t="str">
            <v>SO</v>
          </cell>
          <cell r="I607">
            <v>5513000.3591666603</v>
          </cell>
        </row>
        <row r="608">
          <cell r="A608" t="str">
            <v>395UT</v>
          </cell>
          <cell r="B608" t="str">
            <v>395</v>
          </cell>
          <cell r="C608" t="str">
            <v>UT</v>
          </cell>
          <cell r="D608">
            <v>7509753.67875</v>
          </cell>
          <cell r="F608" t="str">
            <v>395UT</v>
          </cell>
          <cell r="G608" t="str">
            <v>395</v>
          </cell>
          <cell r="H608" t="str">
            <v>UT</v>
          </cell>
          <cell r="I608">
            <v>7509753.67875</v>
          </cell>
        </row>
        <row r="609">
          <cell r="A609" t="str">
            <v>395WA</v>
          </cell>
          <cell r="B609" t="str">
            <v>395</v>
          </cell>
          <cell r="C609" t="str">
            <v>WA</v>
          </cell>
          <cell r="D609">
            <v>1920404.9637500001</v>
          </cell>
          <cell r="F609" t="str">
            <v>395WA</v>
          </cell>
          <cell r="G609" t="str">
            <v>395</v>
          </cell>
          <cell r="H609" t="str">
            <v>WA</v>
          </cell>
          <cell r="I609">
            <v>1920404.9637500001</v>
          </cell>
        </row>
        <row r="610">
          <cell r="A610" t="str">
            <v>395WYP</v>
          </cell>
          <cell r="B610" t="str">
            <v>395</v>
          </cell>
          <cell r="C610" t="str">
            <v>WYP</v>
          </cell>
          <cell r="D610">
            <v>2774405.07</v>
          </cell>
          <cell r="F610" t="str">
            <v>395WYP</v>
          </cell>
          <cell r="G610" t="str">
            <v>395</v>
          </cell>
          <cell r="H610" t="str">
            <v>WYP</v>
          </cell>
          <cell r="I610">
            <v>2774405.07</v>
          </cell>
        </row>
        <row r="611">
          <cell r="A611" t="str">
            <v>395WYU</v>
          </cell>
          <cell r="B611" t="str">
            <v>395</v>
          </cell>
          <cell r="C611" t="str">
            <v>WYU</v>
          </cell>
          <cell r="D611">
            <v>613654.55000000005</v>
          </cell>
          <cell r="F611" t="str">
            <v>395WYU</v>
          </cell>
          <cell r="G611" t="str">
            <v>395</v>
          </cell>
          <cell r="H611" t="str">
            <v>WYU</v>
          </cell>
          <cell r="I611">
            <v>613654.55000000005</v>
          </cell>
        </row>
        <row r="612">
          <cell r="A612" t="str">
            <v>396CA</v>
          </cell>
          <cell r="B612" t="str">
            <v>396</v>
          </cell>
          <cell r="C612" t="str">
            <v>CA</v>
          </cell>
          <cell r="D612">
            <v>4178120.2079166598</v>
          </cell>
          <cell r="F612" t="str">
            <v>396CA</v>
          </cell>
          <cell r="G612" t="str">
            <v>396</v>
          </cell>
          <cell r="H612" t="str">
            <v>CA</v>
          </cell>
          <cell r="I612">
            <v>4178120.2079166598</v>
          </cell>
        </row>
        <row r="613">
          <cell r="A613" t="str">
            <v>396CAEE</v>
          </cell>
          <cell r="B613" t="str">
            <v>396</v>
          </cell>
          <cell r="C613" t="str">
            <v>CAEE</v>
          </cell>
          <cell r="D613">
            <v>45031.42</v>
          </cell>
          <cell r="F613" t="str">
            <v>396CAEE</v>
          </cell>
          <cell r="G613" t="str">
            <v>396</v>
          </cell>
          <cell r="H613" t="str">
            <v>CAEE</v>
          </cell>
          <cell r="I613">
            <v>45031.42</v>
          </cell>
        </row>
        <row r="614">
          <cell r="A614" t="str">
            <v>396CAGE</v>
          </cell>
          <cell r="B614" t="str">
            <v>396</v>
          </cell>
          <cell r="C614" t="str">
            <v>CAGE</v>
          </cell>
          <cell r="D614">
            <v>26959877.755833302</v>
          </cell>
          <cell r="F614" t="str">
            <v>396CAGE</v>
          </cell>
          <cell r="G614" t="str">
            <v>396</v>
          </cell>
          <cell r="H614" t="str">
            <v>CAGE</v>
          </cell>
          <cell r="I614">
            <v>26959877.755833302</v>
          </cell>
        </row>
        <row r="615">
          <cell r="A615" t="str">
            <v>396CAGW</v>
          </cell>
          <cell r="B615" t="str">
            <v>396</v>
          </cell>
          <cell r="C615" t="str">
            <v>CAGW</v>
          </cell>
          <cell r="D615">
            <v>2386644.1587499999</v>
          </cell>
          <cell r="F615" t="str">
            <v>396CAGW</v>
          </cell>
          <cell r="G615" t="str">
            <v>396</v>
          </cell>
          <cell r="H615" t="str">
            <v>CAGW</v>
          </cell>
          <cell r="I615">
            <v>2386644.1587499999</v>
          </cell>
        </row>
        <row r="616">
          <cell r="A616" t="str">
            <v>396ID</v>
          </cell>
          <cell r="B616" t="str">
            <v>396</v>
          </cell>
          <cell r="C616" t="str">
            <v>ID</v>
          </cell>
          <cell r="D616">
            <v>7909195.3629166596</v>
          </cell>
          <cell r="F616" t="str">
            <v>396ID</v>
          </cell>
          <cell r="G616" t="str">
            <v>396</v>
          </cell>
          <cell r="H616" t="str">
            <v>ID</v>
          </cell>
          <cell r="I616">
            <v>7909195.3629166596</v>
          </cell>
        </row>
        <row r="617">
          <cell r="A617" t="str">
            <v>396JBG</v>
          </cell>
          <cell r="B617" t="str">
            <v>396</v>
          </cell>
          <cell r="C617" t="str">
            <v>JBG</v>
          </cell>
          <cell r="D617">
            <v>6778170.5329166604</v>
          </cell>
          <cell r="F617" t="str">
            <v>396JBG</v>
          </cell>
          <cell r="G617" t="str">
            <v>396</v>
          </cell>
          <cell r="H617" t="str">
            <v>JBG</v>
          </cell>
          <cell r="I617">
            <v>6778170.5329166604</v>
          </cell>
        </row>
        <row r="618">
          <cell r="A618" t="str">
            <v>396OR</v>
          </cell>
          <cell r="B618" t="str">
            <v>396</v>
          </cell>
          <cell r="C618" t="str">
            <v>OR</v>
          </cell>
          <cell r="D618">
            <v>32828250.94875</v>
          </cell>
          <cell r="F618" t="str">
            <v>396OR</v>
          </cell>
          <cell r="G618" t="str">
            <v>396</v>
          </cell>
          <cell r="H618" t="str">
            <v>OR</v>
          </cell>
          <cell r="I618">
            <v>32828250.94875</v>
          </cell>
        </row>
        <row r="619">
          <cell r="A619" t="str">
            <v>396SO</v>
          </cell>
          <cell r="B619" t="str">
            <v>396</v>
          </cell>
          <cell r="C619" t="str">
            <v>SO</v>
          </cell>
          <cell r="D619">
            <v>1250933.7979166601</v>
          </cell>
          <cell r="F619" t="str">
            <v>396SO</v>
          </cell>
          <cell r="G619" t="str">
            <v>396</v>
          </cell>
          <cell r="H619" t="str">
            <v>SO</v>
          </cell>
          <cell r="I619">
            <v>1250933.7979166601</v>
          </cell>
        </row>
        <row r="620">
          <cell r="A620" t="str">
            <v>396UT</v>
          </cell>
          <cell r="B620" t="str">
            <v>396</v>
          </cell>
          <cell r="C620" t="str">
            <v>UT</v>
          </cell>
          <cell r="D620">
            <v>42503730.383749999</v>
          </cell>
          <cell r="F620" t="str">
            <v>396UT</v>
          </cell>
          <cell r="G620" t="str">
            <v>396</v>
          </cell>
          <cell r="H620" t="str">
            <v>UT</v>
          </cell>
          <cell r="I620">
            <v>42503730.383749999</v>
          </cell>
        </row>
        <row r="621">
          <cell r="A621" t="str">
            <v>396WA</v>
          </cell>
          <cell r="B621" t="str">
            <v>396</v>
          </cell>
          <cell r="C621" t="str">
            <v>WA</v>
          </cell>
          <cell r="D621">
            <v>7772232.4633333301</v>
          </cell>
          <cell r="F621" t="str">
            <v>396WA</v>
          </cell>
          <cell r="G621" t="str">
            <v>396</v>
          </cell>
          <cell r="H621" t="str">
            <v>WA</v>
          </cell>
          <cell r="I621">
            <v>7772232.4633333301</v>
          </cell>
        </row>
        <row r="622">
          <cell r="A622" t="str">
            <v>396WYP</v>
          </cell>
          <cell r="B622" t="str">
            <v>396</v>
          </cell>
          <cell r="C622" t="str">
            <v>WYP</v>
          </cell>
          <cell r="D622">
            <v>11864204.7908333</v>
          </cell>
          <cell r="F622" t="str">
            <v>396WYP</v>
          </cell>
          <cell r="G622" t="str">
            <v>396</v>
          </cell>
          <cell r="H622" t="str">
            <v>WYP</v>
          </cell>
          <cell r="I622">
            <v>11864204.7908333</v>
          </cell>
        </row>
        <row r="623">
          <cell r="A623" t="str">
            <v>396WYU</v>
          </cell>
          <cell r="B623" t="str">
            <v>396</v>
          </cell>
          <cell r="C623" t="str">
            <v>WYU</v>
          </cell>
          <cell r="D623">
            <v>3065828.5662500001</v>
          </cell>
          <cell r="F623" t="str">
            <v>396WYU</v>
          </cell>
          <cell r="G623" t="str">
            <v>396</v>
          </cell>
          <cell r="H623" t="str">
            <v>WYU</v>
          </cell>
          <cell r="I623">
            <v>3065828.5662500001</v>
          </cell>
        </row>
        <row r="624">
          <cell r="A624" t="str">
            <v>397CA</v>
          </cell>
          <cell r="B624" t="str">
            <v>397</v>
          </cell>
          <cell r="C624" t="str">
            <v>CA</v>
          </cell>
          <cell r="D624">
            <v>3092348.7725</v>
          </cell>
          <cell r="F624" t="str">
            <v>397CA</v>
          </cell>
          <cell r="G624" t="str">
            <v>397</v>
          </cell>
          <cell r="H624" t="str">
            <v>CA</v>
          </cell>
          <cell r="I624">
            <v>3092348.7725</v>
          </cell>
        </row>
        <row r="625">
          <cell r="A625" t="str">
            <v>397CAEE</v>
          </cell>
          <cell r="B625" t="str">
            <v>397</v>
          </cell>
          <cell r="C625" t="str">
            <v>CAEE</v>
          </cell>
          <cell r="D625">
            <v>129613.447916666</v>
          </cell>
          <cell r="F625" t="str">
            <v>397CAEE</v>
          </cell>
          <cell r="G625" t="str">
            <v>397</v>
          </cell>
          <cell r="H625" t="str">
            <v>CAEE</v>
          </cell>
          <cell r="I625">
            <v>129613.447916666</v>
          </cell>
        </row>
        <row r="626">
          <cell r="A626" t="str">
            <v>397CAGE</v>
          </cell>
          <cell r="B626" t="str">
            <v>397</v>
          </cell>
          <cell r="C626" t="str">
            <v>CAGE</v>
          </cell>
          <cell r="D626">
            <v>75096680.0391666</v>
          </cell>
          <cell r="F626" t="str">
            <v>397CAGE</v>
          </cell>
          <cell r="G626" t="str">
            <v>397</v>
          </cell>
          <cell r="H626" t="str">
            <v>CAGE</v>
          </cell>
          <cell r="I626">
            <v>75096680.0391666</v>
          </cell>
        </row>
        <row r="627">
          <cell r="A627" t="str">
            <v>397CAGW</v>
          </cell>
          <cell r="B627" t="str">
            <v>397</v>
          </cell>
          <cell r="C627" t="str">
            <v>CAGW</v>
          </cell>
          <cell r="D627">
            <v>29077841.720416602</v>
          </cell>
          <cell r="F627" t="str">
            <v>397CAGW</v>
          </cell>
          <cell r="G627" t="str">
            <v>397</v>
          </cell>
          <cell r="H627" t="str">
            <v>CAGW</v>
          </cell>
          <cell r="I627">
            <v>29077841.720416602</v>
          </cell>
        </row>
        <row r="628">
          <cell r="A628" t="str">
            <v>397CN</v>
          </cell>
          <cell r="B628" t="str">
            <v>397</v>
          </cell>
          <cell r="C628" t="str">
            <v>CN</v>
          </cell>
          <cell r="D628">
            <v>2855125.17</v>
          </cell>
          <cell r="F628" t="str">
            <v>397CN</v>
          </cell>
          <cell r="G628" t="str">
            <v>397</v>
          </cell>
          <cell r="H628" t="str">
            <v>CN</v>
          </cell>
          <cell r="I628">
            <v>2855125.17</v>
          </cell>
        </row>
        <row r="629">
          <cell r="A629" t="str">
            <v>397ID</v>
          </cell>
          <cell r="B629" t="str">
            <v>397</v>
          </cell>
          <cell r="C629" t="str">
            <v>ID</v>
          </cell>
          <cell r="D629">
            <v>6685290.5750000002</v>
          </cell>
          <cell r="F629" t="str">
            <v>397ID</v>
          </cell>
          <cell r="G629" t="str">
            <v>397</v>
          </cell>
          <cell r="H629" t="str">
            <v>ID</v>
          </cell>
          <cell r="I629">
            <v>6685290.5750000002</v>
          </cell>
        </row>
        <row r="630">
          <cell r="A630" t="str">
            <v>397JBG</v>
          </cell>
          <cell r="B630" t="str">
            <v>397</v>
          </cell>
          <cell r="C630" t="str">
            <v>JBG</v>
          </cell>
          <cell r="D630">
            <v>2317701.4049999998</v>
          </cell>
          <cell r="F630" t="str">
            <v>397JBG</v>
          </cell>
          <cell r="G630" t="str">
            <v>397</v>
          </cell>
          <cell r="H630" t="str">
            <v>JBG</v>
          </cell>
          <cell r="I630">
            <v>2317701.4049999998</v>
          </cell>
        </row>
        <row r="631">
          <cell r="A631" t="str">
            <v>397OR</v>
          </cell>
          <cell r="B631" t="str">
            <v>397</v>
          </cell>
          <cell r="C631" t="str">
            <v>OR</v>
          </cell>
          <cell r="D631">
            <v>40889802.0583333</v>
          </cell>
          <cell r="F631" t="str">
            <v>397OR</v>
          </cell>
          <cell r="G631" t="str">
            <v>397</v>
          </cell>
          <cell r="H631" t="str">
            <v>OR</v>
          </cell>
          <cell r="I631">
            <v>40889802.0583333</v>
          </cell>
        </row>
        <row r="632">
          <cell r="A632" t="str">
            <v>397SG</v>
          </cell>
          <cell r="B632" t="str">
            <v>397</v>
          </cell>
          <cell r="C632" t="str">
            <v>SG</v>
          </cell>
          <cell r="D632">
            <v>138683.51</v>
          </cell>
          <cell r="F632" t="str">
            <v>397SG</v>
          </cell>
          <cell r="G632" t="str">
            <v>397</v>
          </cell>
          <cell r="H632" t="str">
            <v>SG</v>
          </cell>
          <cell r="I632">
            <v>138683.51</v>
          </cell>
        </row>
        <row r="633">
          <cell r="A633" t="str">
            <v>397SO</v>
          </cell>
          <cell r="B633" t="str">
            <v>397</v>
          </cell>
          <cell r="C633" t="str">
            <v>SO</v>
          </cell>
          <cell r="D633">
            <v>57695177.857916601</v>
          </cell>
          <cell r="F633" t="str">
            <v>397SO</v>
          </cell>
          <cell r="G633" t="str">
            <v>397</v>
          </cell>
          <cell r="H633" t="str">
            <v>SO</v>
          </cell>
          <cell r="I633">
            <v>57695177.857916601</v>
          </cell>
        </row>
        <row r="634">
          <cell r="A634" t="str">
            <v>397UT</v>
          </cell>
          <cell r="B634" t="str">
            <v>397</v>
          </cell>
          <cell r="C634" t="str">
            <v>UT</v>
          </cell>
          <cell r="D634">
            <v>37083971.235416599</v>
          </cell>
          <cell r="F634" t="str">
            <v>397UT</v>
          </cell>
          <cell r="G634" t="str">
            <v>397</v>
          </cell>
          <cell r="H634" t="str">
            <v>UT</v>
          </cell>
          <cell r="I634">
            <v>37083971.235416599</v>
          </cell>
        </row>
        <row r="635">
          <cell r="A635" t="str">
            <v>397WA</v>
          </cell>
          <cell r="B635" t="str">
            <v>397</v>
          </cell>
          <cell r="C635" t="str">
            <v>WA</v>
          </cell>
          <cell r="D635">
            <v>11023779.0445833</v>
          </cell>
          <cell r="F635" t="str">
            <v>397WA</v>
          </cell>
          <cell r="G635" t="str">
            <v>397</v>
          </cell>
          <cell r="H635" t="str">
            <v>WA</v>
          </cell>
          <cell r="I635">
            <v>11023779.0445833</v>
          </cell>
        </row>
        <row r="636">
          <cell r="A636" t="str">
            <v>397WYP</v>
          </cell>
          <cell r="B636" t="str">
            <v>397</v>
          </cell>
          <cell r="C636" t="str">
            <v>WYP</v>
          </cell>
          <cell r="D636">
            <v>17905708.986249998</v>
          </cell>
          <cell r="F636" t="str">
            <v>397WYP</v>
          </cell>
          <cell r="G636" t="str">
            <v>397</v>
          </cell>
          <cell r="H636" t="str">
            <v>WYP</v>
          </cell>
          <cell r="I636">
            <v>17905708.986249998</v>
          </cell>
        </row>
        <row r="637">
          <cell r="A637" t="str">
            <v>397WYU</v>
          </cell>
          <cell r="B637" t="str">
            <v>397</v>
          </cell>
          <cell r="C637" t="str">
            <v>WYU</v>
          </cell>
          <cell r="D637">
            <v>3488378.3483333299</v>
          </cell>
          <cell r="F637" t="str">
            <v>397WYU</v>
          </cell>
          <cell r="G637" t="str">
            <v>397</v>
          </cell>
          <cell r="H637" t="str">
            <v>WYU</v>
          </cell>
          <cell r="I637">
            <v>3488378.3483333299</v>
          </cell>
        </row>
        <row r="638">
          <cell r="A638" t="str">
            <v>398CA</v>
          </cell>
          <cell r="B638" t="str">
            <v>398</v>
          </cell>
          <cell r="C638" t="str">
            <v>CA</v>
          </cell>
          <cell r="D638">
            <v>46391.059166666601</v>
          </cell>
          <cell r="F638" t="str">
            <v>398CA</v>
          </cell>
          <cell r="G638" t="str">
            <v>398</v>
          </cell>
          <cell r="H638" t="str">
            <v>CA</v>
          </cell>
          <cell r="I638">
            <v>46391.059166666601</v>
          </cell>
        </row>
        <row r="639">
          <cell r="A639" t="str">
            <v>398CAEE</v>
          </cell>
          <cell r="B639" t="str">
            <v>398</v>
          </cell>
          <cell r="C639" t="str">
            <v>CAEE</v>
          </cell>
          <cell r="D639">
            <v>1667.75</v>
          </cell>
          <cell r="F639" t="str">
            <v>398CAEE</v>
          </cell>
          <cell r="G639" t="str">
            <v>398</v>
          </cell>
          <cell r="H639" t="str">
            <v>CAEE</v>
          </cell>
          <cell r="I639">
            <v>1667.75</v>
          </cell>
        </row>
        <row r="640">
          <cell r="A640" t="str">
            <v>398CAGE</v>
          </cell>
          <cell r="B640" t="str">
            <v>398</v>
          </cell>
          <cell r="C640" t="str">
            <v>CAGE</v>
          </cell>
          <cell r="D640">
            <v>1506276.1829166601</v>
          </cell>
          <cell r="F640" t="str">
            <v>398CAGE</v>
          </cell>
          <cell r="G640" t="str">
            <v>398</v>
          </cell>
          <cell r="H640" t="str">
            <v>CAGE</v>
          </cell>
          <cell r="I640">
            <v>1506276.1829166601</v>
          </cell>
        </row>
        <row r="641">
          <cell r="A641" t="str">
            <v>398CAGW</v>
          </cell>
          <cell r="B641" t="str">
            <v>398</v>
          </cell>
          <cell r="C641" t="str">
            <v>CAGW</v>
          </cell>
          <cell r="D641">
            <v>379309.5</v>
          </cell>
          <cell r="F641" t="str">
            <v>398CAGW</v>
          </cell>
          <cell r="G641" t="str">
            <v>398</v>
          </cell>
          <cell r="H641" t="str">
            <v>CAGW</v>
          </cell>
          <cell r="I641">
            <v>379309.5</v>
          </cell>
        </row>
        <row r="642">
          <cell r="A642" t="str">
            <v>398CN</v>
          </cell>
          <cell r="B642" t="str">
            <v>398</v>
          </cell>
          <cell r="C642" t="str">
            <v>CN</v>
          </cell>
          <cell r="D642">
            <v>213832.77499999999</v>
          </cell>
          <cell r="F642" t="str">
            <v>398CN</v>
          </cell>
          <cell r="G642" t="str">
            <v>398</v>
          </cell>
          <cell r="H642" t="str">
            <v>CN</v>
          </cell>
          <cell r="I642">
            <v>213832.77499999999</v>
          </cell>
        </row>
        <row r="643">
          <cell r="A643" t="str">
            <v>398ID</v>
          </cell>
          <cell r="B643" t="str">
            <v>398</v>
          </cell>
          <cell r="C643" t="str">
            <v>ID</v>
          </cell>
          <cell r="D643">
            <v>64352.46</v>
          </cell>
          <cell r="F643" t="str">
            <v>398ID</v>
          </cell>
          <cell r="G643" t="str">
            <v>398</v>
          </cell>
          <cell r="H643" t="str">
            <v>ID</v>
          </cell>
          <cell r="I643">
            <v>64352.46</v>
          </cell>
        </row>
        <row r="644">
          <cell r="A644" t="str">
            <v>398JBG</v>
          </cell>
          <cell r="B644" t="str">
            <v>398</v>
          </cell>
          <cell r="C644" t="str">
            <v>JBG</v>
          </cell>
          <cell r="D644">
            <v>100762.79</v>
          </cell>
          <cell r="F644" t="str">
            <v>398JBG</v>
          </cell>
          <cell r="G644" t="str">
            <v>398</v>
          </cell>
          <cell r="H644" t="str">
            <v>JBG</v>
          </cell>
          <cell r="I644">
            <v>100762.79</v>
          </cell>
        </row>
        <row r="645">
          <cell r="A645" t="str">
            <v>398OR</v>
          </cell>
          <cell r="B645" t="str">
            <v>398</v>
          </cell>
          <cell r="C645" t="str">
            <v>OR</v>
          </cell>
          <cell r="D645">
            <v>907479.20041666599</v>
          </cell>
          <cell r="F645" t="str">
            <v>398OR</v>
          </cell>
          <cell r="G645" t="str">
            <v>398</v>
          </cell>
          <cell r="H645" t="str">
            <v>OR</v>
          </cell>
          <cell r="I645">
            <v>907479.20041666599</v>
          </cell>
        </row>
        <row r="646">
          <cell r="A646" t="str">
            <v>398SO</v>
          </cell>
          <cell r="B646" t="str">
            <v>398</v>
          </cell>
          <cell r="C646" t="str">
            <v>SO</v>
          </cell>
          <cell r="D646">
            <v>2939657.8458333299</v>
          </cell>
          <cell r="F646" t="str">
            <v>398SO</v>
          </cell>
          <cell r="G646" t="str">
            <v>398</v>
          </cell>
          <cell r="H646" t="str">
            <v>SO</v>
          </cell>
          <cell r="I646">
            <v>2939657.8458333299</v>
          </cell>
        </row>
        <row r="647">
          <cell r="A647" t="str">
            <v>398UT</v>
          </cell>
          <cell r="B647" t="str">
            <v>398</v>
          </cell>
          <cell r="C647" t="str">
            <v>UT</v>
          </cell>
          <cell r="D647">
            <v>475405.93</v>
          </cell>
          <cell r="F647" t="str">
            <v>398UT</v>
          </cell>
          <cell r="G647" t="str">
            <v>398</v>
          </cell>
          <cell r="H647" t="str">
            <v>UT</v>
          </cell>
          <cell r="I647">
            <v>475405.93</v>
          </cell>
        </row>
        <row r="648">
          <cell r="A648" t="str">
            <v>398WA</v>
          </cell>
          <cell r="B648" t="str">
            <v>398</v>
          </cell>
          <cell r="C648" t="str">
            <v>WA</v>
          </cell>
          <cell r="D648">
            <v>171002.058333333</v>
          </cell>
          <cell r="F648" t="str">
            <v>398WA</v>
          </cell>
          <cell r="G648" t="str">
            <v>398</v>
          </cell>
          <cell r="H648" t="str">
            <v>WA</v>
          </cell>
          <cell r="I648">
            <v>171002.058333333</v>
          </cell>
        </row>
        <row r="649">
          <cell r="A649" t="str">
            <v>398WYP</v>
          </cell>
          <cell r="B649" t="str">
            <v>398</v>
          </cell>
          <cell r="C649" t="str">
            <v>WYP</v>
          </cell>
          <cell r="D649">
            <v>181089.30333333299</v>
          </cell>
          <cell r="F649" t="str">
            <v>398WYP</v>
          </cell>
          <cell r="G649" t="str">
            <v>398</v>
          </cell>
          <cell r="H649" t="str">
            <v>WYP</v>
          </cell>
          <cell r="I649">
            <v>181089.30333333299</v>
          </cell>
        </row>
        <row r="650">
          <cell r="A650" t="str">
            <v>398WYU</v>
          </cell>
          <cell r="B650" t="str">
            <v>398</v>
          </cell>
          <cell r="C650" t="str">
            <v>WYU</v>
          </cell>
          <cell r="D650">
            <v>9803.91</v>
          </cell>
          <cell r="F650" t="str">
            <v>398WYU</v>
          </cell>
          <cell r="G650" t="str">
            <v>398</v>
          </cell>
          <cell r="H650" t="str">
            <v>WYU</v>
          </cell>
          <cell r="I650">
            <v>9803.91</v>
          </cell>
        </row>
        <row r="651">
          <cell r="A651" t="str">
            <v>399CAEE</v>
          </cell>
          <cell r="B651" t="str">
            <v>399</v>
          </cell>
          <cell r="C651" t="str">
            <v>CAEE</v>
          </cell>
          <cell r="D651">
            <v>290388755.50749999</v>
          </cell>
          <cell r="F651" t="str">
            <v>399CAEE</v>
          </cell>
          <cell r="G651" t="str">
            <v>399</v>
          </cell>
          <cell r="H651" t="str">
            <v>CAEE</v>
          </cell>
          <cell r="I651">
            <v>290388755.50749999</v>
          </cell>
        </row>
        <row r="652">
          <cell r="A652" t="str">
            <v>DPCA</v>
          </cell>
          <cell r="B652" t="str">
            <v>DP</v>
          </cell>
          <cell r="C652" t="str">
            <v>CA</v>
          </cell>
          <cell r="D652">
            <v>838300.22958333301</v>
          </cell>
          <cell r="F652" t="str">
            <v>DPCA</v>
          </cell>
          <cell r="G652" t="str">
            <v>DP</v>
          </cell>
          <cell r="H652" t="str">
            <v>CA</v>
          </cell>
          <cell r="I652">
            <v>838300.22958333301</v>
          </cell>
        </row>
        <row r="653">
          <cell r="A653" t="str">
            <v>DPID</v>
          </cell>
          <cell r="B653" t="str">
            <v>DP</v>
          </cell>
          <cell r="C653" t="str">
            <v>ID</v>
          </cell>
          <cell r="D653">
            <v>1340675.58291666</v>
          </cell>
          <cell r="F653" t="str">
            <v>DPID</v>
          </cell>
          <cell r="G653" t="str">
            <v>DP</v>
          </cell>
          <cell r="H653" t="str">
            <v>ID</v>
          </cell>
          <cell r="I653">
            <v>1340675.58291666</v>
          </cell>
        </row>
        <row r="654">
          <cell r="A654" t="str">
            <v>DPOR</v>
          </cell>
          <cell r="B654" t="str">
            <v>DP</v>
          </cell>
          <cell r="C654" t="str">
            <v>OR</v>
          </cell>
          <cell r="D654">
            <v>6456338.29</v>
          </cell>
          <cell r="F654" t="str">
            <v>DPOR</v>
          </cell>
          <cell r="G654" t="str">
            <v>DP</v>
          </cell>
          <cell r="H654" t="str">
            <v>OR</v>
          </cell>
          <cell r="I654">
            <v>6456338.29</v>
          </cell>
        </row>
        <row r="655">
          <cell r="A655" t="str">
            <v>DPSG</v>
          </cell>
          <cell r="B655" t="str">
            <v>DP</v>
          </cell>
          <cell r="C655" t="str">
            <v>SG</v>
          </cell>
          <cell r="D655">
            <v>0</v>
          </cell>
          <cell r="F655" t="str">
            <v>DPSG</v>
          </cell>
          <cell r="G655" t="str">
            <v>DP</v>
          </cell>
          <cell r="H655" t="str">
            <v>SG</v>
          </cell>
          <cell r="I655">
            <v>0</v>
          </cell>
        </row>
        <row r="656">
          <cell r="A656" t="str">
            <v>DPSNPD</v>
          </cell>
          <cell r="B656" t="str">
            <v>DP</v>
          </cell>
          <cell r="C656" t="str">
            <v>SNPD</v>
          </cell>
          <cell r="D656">
            <v>0</v>
          </cell>
          <cell r="F656" t="str">
            <v>DPSNPD</v>
          </cell>
          <cell r="G656" t="str">
            <v>DP</v>
          </cell>
          <cell r="H656" t="str">
            <v>SNPD</v>
          </cell>
          <cell r="I656">
            <v>0</v>
          </cell>
        </row>
        <row r="657">
          <cell r="A657" t="str">
            <v>DPUT</v>
          </cell>
          <cell r="B657" t="str">
            <v>DP</v>
          </cell>
          <cell r="C657" t="str">
            <v>UT</v>
          </cell>
          <cell r="D657">
            <v>9717805.7650000006</v>
          </cell>
          <cell r="F657" t="str">
            <v>DPUT</v>
          </cell>
          <cell r="G657" t="str">
            <v>DP</v>
          </cell>
          <cell r="H657" t="str">
            <v>UT</v>
          </cell>
          <cell r="I657">
            <v>9717805.7650000006</v>
          </cell>
        </row>
        <row r="658">
          <cell r="A658" t="str">
            <v>DPWA</v>
          </cell>
          <cell r="B658" t="str">
            <v>DP</v>
          </cell>
          <cell r="C658" t="str">
            <v>WA</v>
          </cell>
          <cell r="D658">
            <v>1394795.4829166599</v>
          </cell>
          <cell r="F658" t="str">
            <v>DPWA</v>
          </cell>
          <cell r="G658" t="str">
            <v>DP</v>
          </cell>
          <cell r="H658" t="str">
            <v>WA</v>
          </cell>
          <cell r="I658">
            <v>1394795.4829166599</v>
          </cell>
        </row>
        <row r="659">
          <cell r="A659" t="str">
            <v>DPWYU</v>
          </cell>
          <cell r="B659" t="str">
            <v>DP</v>
          </cell>
          <cell r="C659" t="str">
            <v>WYU</v>
          </cell>
          <cell r="D659">
            <v>4645565.3650000002</v>
          </cell>
          <cell r="F659" t="str">
            <v>DPWYU</v>
          </cell>
          <cell r="G659" t="str">
            <v>DP</v>
          </cell>
          <cell r="H659" t="str">
            <v>WYU</v>
          </cell>
          <cell r="I659">
            <v>4645565.3650000002</v>
          </cell>
        </row>
        <row r="660">
          <cell r="A660" t="str">
            <v>GPCAGE</v>
          </cell>
          <cell r="B660" t="str">
            <v>GP</v>
          </cell>
          <cell r="C660" t="str">
            <v>CAGE</v>
          </cell>
          <cell r="D660">
            <v>0</v>
          </cell>
          <cell r="F660" t="str">
            <v>GPCAGE</v>
          </cell>
          <cell r="G660" t="str">
            <v>GP</v>
          </cell>
          <cell r="H660" t="str">
            <v>CAGE</v>
          </cell>
          <cell r="I660">
            <v>0</v>
          </cell>
        </row>
        <row r="661">
          <cell r="A661" t="str">
            <v>GPCAGW</v>
          </cell>
          <cell r="B661" t="str">
            <v>GP</v>
          </cell>
          <cell r="C661" t="str">
            <v>CAGW</v>
          </cell>
          <cell r="D661">
            <v>-11150.416666666601</v>
          </cell>
          <cell r="F661" t="str">
            <v>GPCAGW</v>
          </cell>
          <cell r="G661" t="str">
            <v>GP</v>
          </cell>
          <cell r="H661" t="str">
            <v>CAGW</v>
          </cell>
          <cell r="I661">
            <v>-11150.416666666601</v>
          </cell>
        </row>
        <row r="662">
          <cell r="A662" t="str">
            <v>GPSO</v>
          </cell>
          <cell r="B662" t="str">
            <v>GP</v>
          </cell>
          <cell r="C662" t="str">
            <v>SO</v>
          </cell>
          <cell r="D662">
            <v>6427541.3620833298</v>
          </cell>
          <cell r="F662" t="str">
            <v>GPSO</v>
          </cell>
          <cell r="G662" t="str">
            <v>GP</v>
          </cell>
          <cell r="H662" t="str">
            <v>SO</v>
          </cell>
          <cell r="I662">
            <v>6427541.3620833298</v>
          </cell>
        </row>
        <row r="663">
          <cell r="A663" t="str">
            <v>IPSO</v>
          </cell>
          <cell r="B663" t="str">
            <v>IP</v>
          </cell>
          <cell r="C663" t="str">
            <v>SO</v>
          </cell>
          <cell r="D663">
            <v>0</v>
          </cell>
          <cell r="F663" t="str">
            <v>IPSO</v>
          </cell>
          <cell r="G663" t="str">
            <v>IP</v>
          </cell>
          <cell r="H663" t="str">
            <v>SO</v>
          </cell>
          <cell r="I663">
            <v>0</v>
          </cell>
        </row>
        <row r="664">
          <cell r="A664" t="str">
            <v>OPCAGE</v>
          </cell>
          <cell r="B664" t="str">
            <v>OP</v>
          </cell>
          <cell r="C664" t="str">
            <v>CAGE</v>
          </cell>
          <cell r="D664">
            <v>0</v>
          </cell>
          <cell r="F664" t="str">
            <v>OPCAGE</v>
          </cell>
          <cell r="G664" t="str">
            <v>OP</v>
          </cell>
          <cell r="H664" t="str">
            <v>CAGE</v>
          </cell>
          <cell r="I664">
            <v>0</v>
          </cell>
        </row>
        <row r="665">
          <cell r="A665" t="str">
            <v>OPCAGW</v>
          </cell>
          <cell r="B665" t="str">
            <v>OP</v>
          </cell>
          <cell r="C665" t="str">
            <v>CAGW</v>
          </cell>
          <cell r="D665">
            <v>0</v>
          </cell>
          <cell r="F665" t="str">
            <v>OPCAGW</v>
          </cell>
          <cell r="G665" t="str">
            <v>OP</v>
          </cell>
          <cell r="H665" t="str">
            <v>CAGW</v>
          </cell>
          <cell r="I665">
            <v>0</v>
          </cell>
        </row>
        <row r="666">
          <cell r="A666" t="str">
            <v>OPSG</v>
          </cell>
          <cell r="B666" t="str">
            <v>OP</v>
          </cell>
          <cell r="C666" t="str">
            <v>SG</v>
          </cell>
          <cell r="D666">
            <v>685.34666666666601</v>
          </cell>
          <cell r="F666" t="str">
            <v>OPSG</v>
          </cell>
          <cell r="G666" t="str">
            <v>OP</v>
          </cell>
          <cell r="H666" t="str">
            <v>SG</v>
          </cell>
          <cell r="I666">
            <v>685.34666666666601</v>
          </cell>
        </row>
        <row r="667">
          <cell r="A667" t="str">
            <v>SPCAGE</v>
          </cell>
          <cell r="B667" t="str">
            <v>SP</v>
          </cell>
          <cell r="C667" t="str">
            <v>CAGE</v>
          </cell>
          <cell r="D667">
            <v>-9378575.7229166608</v>
          </cell>
          <cell r="F667" t="str">
            <v>SPCAGE</v>
          </cell>
          <cell r="G667" t="str">
            <v>SP</v>
          </cell>
          <cell r="H667" t="str">
            <v>CAGE</v>
          </cell>
          <cell r="I667">
            <v>-9378575.7229166608</v>
          </cell>
        </row>
        <row r="668">
          <cell r="A668" t="str">
            <v>SPCAGW</v>
          </cell>
          <cell r="B668" t="str">
            <v>SP</v>
          </cell>
          <cell r="C668" t="str">
            <v>CAGW</v>
          </cell>
          <cell r="D668">
            <v>-12032.875</v>
          </cell>
          <cell r="F668" t="str">
            <v>SPCAGW</v>
          </cell>
          <cell r="G668" t="str">
            <v>SP</v>
          </cell>
          <cell r="H668" t="str">
            <v>CAGW</v>
          </cell>
          <cell r="I668">
            <v>-12032.875</v>
          </cell>
        </row>
        <row r="669">
          <cell r="A669" t="str">
            <v>SPSG</v>
          </cell>
          <cell r="B669" t="str">
            <v>SP</v>
          </cell>
          <cell r="C669" t="str">
            <v>SG</v>
          </cell>
          <cell r="D669">
            <v>10364450.709583299</v>
          </cell>
          <cell r="F669" t="str">
            <v>SPSG</v>
          </cell>
          <cell r="G669" t="str">
            <v>SP</v>
          </cell>
          <cell r="H669" t="str">
            <v>SG</v>
          </cell>
          <cell r="I669">
            <v>10364450.709583299</v>
          </cell>
        </row>
        <row r="670">
          <cell r="A670" t="str">
            <v>TPCAGE</v>
          </cell>
          <cell r="B670" t="str">
            <v>TP</v>
          </cell>
          <cell r="C670" t="str">
            <v>CAGE</v>
          </cell>
          <cell r="D670">
            <v>13786517.1341666</v>
          </cell>
          <cell r="F670" t="str">
            <v>TPCAGE</v>
          </cell>
          <cell r="G670" t="str">
            <v>TP</v>
          </cell>
          <cell r="H670" t="str">
            <v>CAGE</v>
          </cell>
          <cell r="I670">
            <v>13786517.1341666</v>
          </cell>
        </row>
        <row r="671">
          <cell r="A671" t="str">
            <v>TPCAGW</v>
          </cell>
          <cell r="B671" t="str">
            <v>TP</v>
          </cell>
          <cell r="C671" t="str">
            <v>CAGW</v>
          </cell>
          <cell r="D671">
            <v>1597633.8270833299</v>
          </cell>
          <cell r="F671" t="str">
            <v>TPCAGW</v>
          </cell>
          <cell r="G671" t="str">
            <v>TP</v>
          </cell>
          <cell r="H671" t="str">
            <v>CAGW</v>
          </cell>
          <cell r="I671">
            <v>1597633.8270833299</v>
          </cell>
        </row>
        <row r="672">
          <cell r="A672" t="str">
            <v>TPSG</v>
          </cell>
          <cell r="B672" t="str">
            <v>TP</v>
          </cell>
          <cell r="C672" t="str">
            <v>SG</v>
          </cell>
          <cell r="D672">
            <v>640339.42500000005</v>
          </cell>
          <cell r="F672" t="str">
            <v>TPSG</v>
          </cell>
          <cell r="G672" t="str">
            <v>TP</v>
          </cell>
          <cell r="H672" t="str">
            <v>SG</v>
          </cell>
          <cell r="I672">
            <v>640339.42500000005</v>
          </cell>
        </row>
        <row r="673">
          <cell r="A673" t="str">
            <v>403360CA</v>
          </cell>
          <cell r="B673" t="str">
            <v>403360</v>
          </cell>
          <cell r="C673" t="str">
            <v>CA</v>
          </cell>
          <cell r="D673">
            <v>22066.66</v>
          </cell>
          <cell r="F673" t="str">
            <v>403360CA</v>
          </cell>
          <cell r="G673" t="str">
            <v>403360</v>
          </cell>
          <cell r="H673" t="str">
            <v>CA</v>
          </cell>
          <cell r="I673">
            <v>22066.66</v>
          </cell>
        </row>
        <row r="674">
          <cell r="A674" t="str">
            <v>403360ID</v>
          </cell>
          <cell r="B674" t="str">
            <v>403360</v>
          </cell>
          <cell r="C674" t="str">
            <v>ID</v>
          </cell>
          <cell r="D674">
            <v>18394.349999999999</v>
          </cell>
          <cell r="F674" t="str">
            <v>403360ID</v>
          </cell>
          <cell r="G674" t="str">
            <v>403360</v>
          </cell>
          <cell r="H674" t="str">
            <v>ID</v>
          </cell>
          <cell r="I674">
            <v>18394.349999999999</v>
          </cell>
        </row>
        <row r="675">
          <cell r="A675" t="str">
            <v>403360OR</v>
          </cell>
          <cell r="B675" t="str">
            <v>403360</v>
          </cell>
          <cell r="C675" t="str">
            <v>OR</v>
          </cell>
          <cell r="D675">
            <v>71412.759999999995</v>
          </cell>
          <cell r="F675" t="str">
            <v>403360OR</v>
          </cell>
          <cell r="G675" t="str">
            <v>403360</v>
          </cell>
          <cell r="H675" t="str">
            <v>OR</v>
          </cell>
          <cell r="I675">
            <v>71412.759999999995</v>
          </cell>
        </row>
        <row r="676">
          <cell r="A676" t="str">
            <v>403360UT</v>
          </cell>
          <cell r="B676" t="str">
            <v>403360</v>
          </cell>
          <cell r="C676" t="str">
            <v>UT</v>
          </cell>
          <cell r="D676">
            <v>149499.87</v>
          </cell>
          <cell r="F676" t="str">
            <v>403360UT</v>
          </cell>
          <cell r="G676" t="str">
            <v>403360</v>
          </cell>
          <cell r="H676" t="str">
            <v>UT</v>
          </cell>
          <cell r="I676">
            <v>149499.87</v>
          </cell>
        </row>
        <row r="677">
          <cell r="A677" t="str">
            <v>403360WA</v>
          </cell>
          <cell r="B677" t="str">
            <v>403360</v>
          </cell>
          <cell r="C677" t="str">
            <v>WA</v>
          </cell>
          <cell r="D677">
            <v>4664.91</v>
          </cell>
          <cell r="F677" t="str">
            <v>403360WA</v>
          </cell>
          <cell r="G677" t="str">
            <v>403360</v>
          </cell>
          <cell r="H677" t="str">
            <v>WA</v>
          </cell>
          <cell r="I677">
            <v>4664.91</v>
          </cell>
        </row>
        <row r="678">
          <cell r="A678" t="str">
            <v>403360WYP</v>
          </cell>
          <cell r="B678" t="str">
            <v>403360</v>
          </cell>
          <cell r="C678" t="str">
            <v>WYP</v>
          </cell>
          <cell r="D678">
            <v>35218.120000000003</v>
          </cell>
          <cell r="F678" t="str">
            <v>403360WYP</v>
          </cell>
          <cell r="G678" t="str">
            <v>403360</v>
          </cell>
          <cell r="H678" t="str">
            <v>WYP</v>
          </cell>
          <cell r="I678">
            <v>35218.120000000003</v>
          </cell>
        </row>
        <row r="679">
          <cell r="A679" t="str">
            <v>403360WYU</v>
          </cell>
          <cell r="B679" t="str">
            <v>403360</v>
          </cell>
          <cell r="C679" t="str">
            <v>WYU</v>
          </cell>
          <cell r="D679">
            <v>41039.4</v>
          </cell>
          <cell r="F679" t="str">
            <v>403360WYU</v>
          </cell>
          <cell r="G679" t="str">
            <v>403360</v>
          </cell>
          <cell r="H679" t="str">
            <v>WYU</v>
          </cell>
          <cell r="I679">
            <v>41039.4</v>
          </cell>
        </row>
        <row r="680">
          <cell r="A680" t="str">
            <v>403361CA</v>
          </cell>
          <cell r="B680" t="str">
            <v>403361</v>
          </cell>
          <cell r="C680" t="str">
            <v>CA</v>
          </cell>
          <cell r="D680">
            <v>81504.100000000006</v>
          </cell>
          <cell r="F680" t="str">
            <v>403361CA</v>
          </cell>
          <cell r="G680" t="str">
            <v>403361</v>
          </cell>
          <cell r="H680" t="str">
            <v>CA</v>
          </cell>
          <cell r="I680">
            <v>81504.100000000006</v>
          </cell>
        </row>
        <row r="681">
          <cell r="A681" t="str">
            <v>403361ID</v>
          </cell>
          <cell r="B681" t="str">
            <v>403361</v>
          </cell>
          <cell r="C681" t="str">
            <v>ID</v>
          </cell>
          <cell r="D681">
            <v>32291.07</v>
          </cell>
          <cell r="F681" t="str">
            <v>403361ID</v>
          </cell>
          <cell r="G681" t="str">
            <v>403361</v>
          </cell>
          <cell r="H681" t="str">
            <v>ID</v>
          </cell>
          <cell r="I681">
            <v>32291.07</v>
          </cell>
        </row>
        <row r="682">
          <cell r="A682" t="str">
            <v>403361OR</v>
          </cell>
          <cell r="B682" t="str">
            <v>403361</v>
          </cell>
          <cell r="C682" t="str">
            <v>OR</v>
          </cell>
          <cell r="D682">
            <v>324407.28999999998</v>
          </cell>
          <cell r="F682" t="str">
            <v>403361OR</v>
          </cell>
          <cell r="G682" t="str">
            <v>403361</v>
          </cell>
          <cell r="H682" t="str">
            <v>OR</v>
          </cell>
          <cell r="I682">
            <v>324407.28999999998</v>
          </cell>
        </row>
        <row r="683">
          <cell r="A683" t="str">
            <v>403361UT</v>
          </cell>
          <cell r="B683" t="str">
            <v>403361</v>
          </cell>
          <cell r="C683" t="str">
            <v>UT</v>
          </cell>
          <cell r="D683">
            <v>703964.63</v>
          </cell>
          <cell r="F683" t="str">
            <v>403361UT</v>
          </cell>
          <cell r="G683" t="str">
            <v>403361</v>
          </cell>
          <cell r="H683" t="str">
            <v>UT</v>
          </cell>
          <cell r="I683">
            <v>703964.63</v>
          </cell>
        </row>
        <row r="684">
          <cell r="A684" t="str">
            <v>403361WA</v>
          </cell>
          <cell r="B684" t="str">
            <v>403361</v>
          </cell>
          <cell r="C684" t="str">
            <v>WA</v>
          </cell>
          <cell r="D684">
            <v>39557.75</v>
          </cell>
          <cell r="F684" t="str">
            <v>403361WA</v>
          </cell>
          <cell r="G684" t="str">
            <v>403361</v>
          </cell>
          <cell r="H684" t="str">
            <v>WA</v>
          </cell>
          <cell r="I684">
            <v>39557.75</v>
          </cell>
        </row>
        <row r="685">
          <cell r="A685" t="str">
            <v>403361WYP</v>
          </cell>
          <cell r="B685" t="str">
            <v>403361</v>
          </cell>
          <cell r="C685" t="str">
            <v>WYP</v>
          </cell>
          <cell r="D685">
            <v>171767.99</v>
          </cell>
          <cell r="F685" t="str">
            <v>403361WYP</v>
          </cell>
          <cell r="G685" t="str">
            <v>403361</v>
          </cell>
          <cell r="H685" t="str">
            <v>WYP</v>
          </cell>
          <cell r="I685">
            <v>171767.99</v>
          </cell>
        </row>
        <row r="686">
          <cell r="A686" t="str">
            <v>403361WYU</v>
          </cell>
          <cell r="B686" t="str">
            <v>403361</v>
          </cell>
          <cell r="C686" t="str">
            <v>WYU</v>
          </cell>
          <cell r="D686">
            <v>4145.28</v>
          </cell>
          <cell r="F686" t="str">
            <v>403361WYU</v>
          </cell>
          <cell r="G686" t="str">
            <v>403361</v>
          </cell>
          <cell r="H686" t="str">
            <v>WYU</v>
          </cell>
          <cell r="I686">
            <v>4145.28</v>
          </cell>
        </row>
        <row r="687">
          <cell r="A687" t="str">
            <v>403362CA</v>
          </cell>
          <cell r="B687" t="str">
            <v>403362</v>
          </cell>
          <cell r="C687" t="str">
            <v>CA</v>
          </cell>
          <cell r="D687">
            <v>557785.98</v>
          </cell>
          <cell r="F687" t="str">
            <v>403362CA</v>
          </cell>
          <cell r="G687" t="str">
            <v>403362</v>
          </cell>
          <cell r="H687" t="str">
            <v>CA</v>
          </cell>
          <cell r="I687">
            <v>557785.98</v>
          </cell>
        </row>
        <row r="688">
          <cell r="A688" t="str">
            <v>403362ID</v>
          </cell>
          <cell r="B688" t="str">
            <v>403362</v>
          </cell>
          <cell r="C688" t="str">
            <v>ID</v>
          </cell>
          <cell r="D688">
            <v>668606.4</v>
          </cell>
          <cell r="F688" t="str">
            <v>403362ID</v>
          </cell>
          <cell r="G688" t="str">
            <v>403362</v>
          </cell>
          <cell r="H688" t="str">
            <v>ID</v>
          </cell>
          <cell r="I688">
            <v>668606.4</v>
          </cell>
        </row>
        <row r="689">
          <cell r="A689" t="str">
            <v>403362OR</v>
          </cell>
          <cell r="B689" t="str">
            <v>403362</v>
          </cell>
          <cell r="C689" t="str">
            <v>OR</v>
          </cell>
          <cell r="D689">
            <v>4522422.6900000004</v>
          </cell>
          <cell r="F689" t="str">
            <v>403362OR</v>
          </cell>
          <cell r="G689" t="str">
            <v>403362</v>
          </cell>
          <cell r="H689" t="str">
            <v>OR</v>
          </cell>
          <cell r="I689">
            <v>4522422.6900000004</v>
          </cell>
        </row>
        <row r="690">
          <cell r="A690" t="str">
            <v>403362UT</v>
          </cell>
          <cell r="B690" t="str">
            <v>403362</v>
          </cell>
          <cell r="C690" t="str">
            <v>UT</v>
          </cell>
          <cell r="D690">
            <v>9662289.1199999992</v>
          </cell>
          <cell r="F690" t="str">
            <v>403362UT</v>
          </cell>
          <cell r="G690" t="str">
            <v>403362</v>
          </cell>
          <cell r="H690" t="str">
            <v>UT</v>
          </cell>
          <cell r="I690">
            <v>9662289.1199999992</v>
          </cell>
        </row>
        <row r="691">
          <cell r="A691" t="str">
            <v>403362WA</v>
          </cell>
          <cell r="B691" t="str">
            <v>403362</v>
          </cell>
          <cell r="C691" t="str">
            <v>WA</v>
          </cell>
          <cell r="D691">
            <v>1032646.87</v>
          </cell>
          <cell r="F691" t="str">
            <v>403362WA</v>
          </cell>
          <cell r="G691" t="str">
            <v>403362</v>
          </cell>
          <cell r="H691" t="str">
            <v>WA</v>
          </cell>
          <cell r="I691">
            <v>1032646.87</v>
          </cell>
        </row>
        <row r="692">
          <cell r="A692" t="str">
            <v>403362WYP</v>
          </cell>
          <cell r="B692" t="str">
            <v>403362</v>
          </cell>
          <cell r="C692" t="str">
            <v>WYP</v>
          </cell>
          <cell r="D692">
            <v>2521939.7000000002</v>
          </cell>
          <cell r="F692" t="str">
            <v>403362WYP</v>
          </cell>
          <cell r="G692" t="str">
            <v>403362</v>
          </cell>
          <cell r="H692" t="str">
            <v>WYP</v>
          </cell>
          <cell r="I692">
            <v>2521939.7000000002</v>
          </cell>
        </row>
        <row r="693">
          <cell r="A693" t="str">
            <v>403362WYU</v>
          </cell>
          <cell r="B693" t="str">
            <v>403362</v>
          </cell>
          <cell r="C693" t="str">
            <v>WYU</v>
          </cell>
          <cell r="D693">
            <v>251413.89</v>
          </cell>
          <cell r="F693" t="str">
            <v>403362WYU</v>
          </cell>
          <cell r="G693" t="str">
            <v>403362</v>
          </cell>
          <cell r="H693" t="str">
            <v>WYU</v>
          </cell>
          <cell r="I693">
            <v>251413.89</v>
          </cell>
        </row>
        <row r="694">
          <cell r="A694" t="str">
            <v>403364CA</v>
          </cell>
          <cell r="B694" t="str">
            <v>403364</v>
          </cell>
          <cell r="C694" t="str">
            <v>CA</v>
          </cell>
          <cell r="D694">
            <v>2096963.73</v>
          </cell>
          <cell r="F694" t="str">
            <v>403364CA</v>
          </cell>
          <cell r="G694" t="str">
            <v>403364</v>
          </cell>
          <cell r="H694" t="str">
            <v>CA</v>
          </cell>
          <cell r="I694">
            <v>2096963.73</v>
          </cell>
        </row>
        <row r="695">
          <cell r="A695" t="str">
            <v>403364ID</v>
          </cell>
          <cell r="B695" t="str">
            <v>403364</v>
          </cell>
          <cell r="C695" t="str">
            <v>ID</v>
          </cell>
          <cell r="D695">
            <v>2322911.33</v>
          </cell>
          <cell r="F695" t="str">
            <v>403364ID</v>
          </cell>
          <cell r="G695" t="str">
            <v>403364</v>
          </cell>
          <cell r="H695" t="str">
            <v>ID</v>
          </cell>
          <cell r="I695">
            <v>2322911.33</v>
          </cell>
        </row>
        <row r="696">
          <cell r="A696" t="str">
            <v>403364OR</v>
          </cell>
          <cell r="B696" t="str">
            <v>403364</v>
          </cell>
          <cell r="C696" t="str">
            <v>OR</v>
          </cell>
          <cell r="D696">
            <v>12926372.869999999</v>
          </cell>
          <cell r="F696" t="str">
            <v>403364OR</v>
          </cell>
          <cell r="G696" t="str">
            <v>403364</v>
          </cell>
          <cell r="H696" t="str">
            <v>OR</v>
          </cell>
          <cell r="I696">
            <v>12926372.869999999</v>
          </cell>
        </row>
        <row r="697">
          <cell r="A697" t="str">
            <v>403364UT</v>
          </cell>
          <cell r="B697" t="str">
            <v>403364</v>
          </cell>
          <cell r="C697" t="str">
            <v>UT</v>
          </cell>
          <cell r="D697">
            <v>11178602.140000001</v>
          </cell>
          <cell r="F697" t="str">
            <v>403364UT</v>
          </cell>
          <cell r="G697" t="str">
            <v>403364</v>
          </cell>
          <cell r="H697" t="str">
            <v>UT</v>
          </cell>
          <cell r="I697">
            <v>11178602.140000001</v>
          </cell>
        </row>
        <row r="698">
          <cell r="A698" t="str">
            <v>403364WA</v>
          </cell>
          <cell r="B698" t="str">
            <v>403364</v>
          </cell>
          <cell r="C698" t="str">
            <v>WA</v>
          </cell>
          <cell r="D698">
            <v>3780973.2</v>
          </cell>
          <cell r="F698" t="str">
            <v>403364WA</v>
          </cell>
          <cell r="G698" t="str">
            <v>403364</v>
          </cell>
          <cell r="H698" t="str">
            <v>WA</v>
          </cell>
          <cell r="I698">
            <v>3780973.2</v>
          </cell>
        </row>
        <row r="699">
          <cell r="A699" t="str">
            <v>403364WYP</v>
          </cell>
          <cell r="B699" t="str">
            <v>403364</v>
          </cell>
          <cell r="C699" t="str">
            <v>WYP</v>
          </cell>
          <cell r="D699">
            <v>3263613.66</v>
          </cell>
          <cell r="F699" t="str">
            <v>403364WYP</v>
          </cell>
          <cell r="G699" t="str">
            <v>403364</v>
          </cell>
          <cell r="H699" t="str">
            <v>WYP</v>
          </cell>
          <cell r="I699">
            <v>3263613.66</v>
          </cell>
        </row>
        <row r="700">
          <cell r="A700" t="str">
            <v>403364WYU</v>
          </cell>
          <cell r="B700" t="str">
            <v>403364</v>
          </cell>
          <cell r="C700" t="str">
            <v>WYU</v>
          </cell>
          <cell r="D700">
            <v>684017.08</v>
          </cell>
          <cell r="F700" t="str">
            <v>403364WYU</v>
          </cell>
          <cell r="G700" t="str">
            <v>403364</v>
          </cell>
          <cell r="H700" t="str">
            <v>WYU</v>
          </cell>
          <cell r="I700">
            <v>684017.08</v>
          </cell>
        </row>
        <row r="701">
          <cell r="A701" t="str">
            <v>403365CA</v>
          </cell>
          <cell r="B701" t="str">
            <v>403365</v>
          </cell>
          <cell r="C701" t="str">
            <v>CA</v>
          </cell>
          <cell r="D701">
            <v>1013877.77</v>
          </cell>
          <cell r="F701" t="str">
            <v>403365CA</v>
          </cell>
          <cell r="G701" t="str">
            <v>403365</v>
          </cell>
          <cell r="H701" t="str">
            <v>CA</v>
          </cell>
          <cell r="I701">
            <v>1013877.77</v>
          </cell>
        </row>
        <row r="702">
          <cell r="A702" t="str">
            <v>403365ID</v>
          </cell>
          <cell r="B702" t="str">
            <v>403365</v>
          </cell>
          <cell r="C702" t="str">
            <v>ID</v>
          </cell>
          <cell r="D702">
            <v>982359.88</v>
          </cell>
          <cell r="F702" t="str">
            <v>403365ID</v>
          </cell>
          <cell r="G702" t="str">
            <v>403365</v>
          </cell>
          <cell r="H702" t="str">
            <v>ID</v>
          </cell>
          <cell r="I702">
            <v>982359.88</v>
          </cell>
        </row>
        <row r="703">
          <cell r="A703" t="str">
            <v>403365OR</v>
          </cell>
          <cell r="B703" t="str">
            <v>403365</v>
          </cell>
          <cell r="C703" t="str">
            <v>OR</v>
          </cell>
          <cell r="D703">
            <v>7060331.9199999999</v>
          </cell>
          <cell r="F703" t="str">
            <v>403365OR</v>
          </cell>
          <cell r="G703" t="str">
            <v>403365</v>
          </cell>
          <cell r="H703" t="str">
            <v>OR</v>
          </cell>
          <cell r="I703">
            <v>7060331.9199999999</v>
          </cell>
        </row>
        <row r="704">
          <cell r="A704" t="str">
            <v>403365UT</v>
          </cell>
          <cell r="B704" t="str">
            <v>403365</v>
          </cell>
          <cell r="C704" t="str">
            <v>UT</v>
          </cell>
          <cell r="D704">
            <v>6613366.3399999999</v>
          </cell>
          <cell r="F704" t="str">
            <v>403365UT</v>
          </cell>
          <cell r="G704" t="str">
            <v>403365</v>
          </cell>
          <cell r="H704" t="str">
            <v>UT</v>
          </cell>
          <cell r="I704">
            <v>6613366.3399999999</v>
          </cell>
        </row>
        <row r="705">
          <cell r="A705" t="str">
            <v>403365WA</v>
          </cell>
          <cell r="B705" t="str">
            <v>403365</v>
          </cell>
          <cell r="C705" t="str">
            <v>WA</v>
          </cell>
          <cell r="D705">
            <v>1713557.51</v>
          </cell>
          <cell r="F705" t="str">
            <v>403365WA</v>
          </cell>
          <cell r="G705" t="str">
            <v>403365</v>
          </cell>
          <cell r="H705" t="str">
            <v>WA</v>
          </cell>
          <cell r="I705">
            <v>1713557.51</v>
          </cell>
        </row>
        <row r="706">
          <cell r="A706" t="str">
            <v>403365WYP</v>
          </cell>
          <cell r="B706" t="str">
            <v>403365</v>
          </cell>
          <cell r="C706" t="str">
            <v>WYP</v>
          </cell>
          <cell r="D706">
            <v>2254835.4900000002</v>
          </cell>
          <cell r="F706" t="str">
            <v>403365WYP</v>
          </cell>
          <cell r="G706" t="str">
            <v>403365</v>
          </cell>
          <cell r="H706" t="str">
            <v>WYP</v>
          </cell>
          <cell r="I706">
            <v>2254835.4900000002</v>
          </cell>
        </row>
        <row r="707">
          <cell r="A707" t="str">
            <v>403365WYU</v>
          </cell>
          <cell r="B707" t="str">
            <v>403365</v>
          </cell>
          <cell r="C707" t="str">
            <v>WYU</v>
          </cell>
          <cell r="D707">
            <v>308048.02</v>
          </cell>
          <cell r="F707" t="str">
            <v>403365WYU</v>
          </cell>
          <cell r="G707" t="str">
            <v>403365</v>
          </cell>
          <cell r="H707" t="str">
            <v>WYU</v>
          </cell>
          <cell r="I707">
            <v>308048.02</v>
          </cell>
        </row>
        <row r="708">
          <cell r="A708" t="str">
            <v>403366CA</v>
          </cell>
          <cell r="B708" t="str">
            <v>403366</v>
          </cell>
          <cell r="C708" t="str">
            <v>CA</v>
          </cell>
          <cell r="D708">
            <v>468108.21</v>
          </cell>
          <cell r="F708" t="str">
            <v>403366CA</v>
          </cell>
          <cell r="G708" t="str">
            <v>403366</v>
          </cell>
          <cell r="H708" t="str">
            <v>CA</v>
          </cell>
          <cell r="I708">
            <v>468108.21</v>
          </cell>
        </row>
        <row r="709">
          <cell r="A709" t="str">
            <v>403366ID</v>
          </cell>
          <cell r="B709" t="str">
            <v>403366</v>
          </cell>
          <cell r="C709" t="str">
            <v>ID</v>
          </cell>
          <cell r="D709">
            <v>170832.7</v>
          </cell>
          <cell r="F709" t="str">
            <v>403366ID</v>
          </cell>
          <cell r="G709" t="str">
            <v>403366</v>
          </cell>
          <cell r="H709" t="str">
            <v>ID</v>
          </cell>
          <cell r="I709">
            <v>170832.7</v>
          </cell>
        </row>
        <row r="710">
          <cell r="A710" t="str">
            <v>403366OR</v>
          </cell>
          <cell r="B710" t="str">
            <v>403366</v>
          </cell>
          <cell r="C710" t="str">
            <v>OR</v>
          </cell>
          <cell r="D710">
            <v>2202698.21</v>
          </cell>
          <cell r="F710" t="str">
            <v>403366OR</v>
          </cell>
          <cell r="G710" t="str">
            <v>403366</v>
          </cell>
          <cell r="H710" t="str">
            <v>OR</v>
          </cell>
          <cell r="I710">
            <v>2202698.21</v>
          </cell>
        </row>
        <row r="711">
          <cell r="A711" t="str">
            <v>403366UT</v>
          </cell>
          <cell r="B711" t="str">
            <v>403366</v>
          </cell>
          <cell r="C711" t="str">
            <v>UT</v>
          </cell>
          <cell r="D711">
            <v>3867241.52</v>
          </cell>
          <cell r="F711" t="str">
            <v>403366UT</v>
          </cell>
          <cell r="G711" t="str">
            <v>403366</v>
          </cell>
          <cell r="H711" t="str">
            <v>UT</v>
          </cell>
          <cell r="I711">
            <v>3867241.52</v>
          </cell>
        </row>
        <row r="712">
          <cell r="A712" t="str">
            <v>403366WA</v>
          </cell>
          <cell r="B712" t="str">
            <v>403366</v>
          </cell>
          <cell r="C712" t="str">
            <v>WA</v>
          </cell>
          <cell r="D712">
            <v>709250.08</v>
          </cell>
          <cell r="F712" t="str">
            <v>403366WA</v>
          </cell>
          <cell r="G712" t="str">
            <v>403366</v>
          </cell>
          <cell r="H712" t="str">
            <v>WA</v>
          </cell>
          <cell r="I712">
            <v>709250.08</v>
          </cell>
        </row>
        <row r="713">
          <cell r="A713" t="str">
            <v>403366WYP</v>
          </cell>
          <cell r="B713" t="str">
            <v>403366</v>
          </cell>
          <cell r="C713" t="str">
            <v>WYP</v>
          </cell>
          <cell r="D713">
            <v>555722.78</v>
          </cell>
          <cell r="F713" t="str">
            <v>403366WYP</v>
          </cell>
          <cell r="G713" t="str">
            <v>403366</v>
          </cell>
          <cell r="H713" t="str">
            <v>WYP</v>
          </cell>
          <cell r="I713">
            <v>555722.78</v>
          </cell>
        </row>
        <row r="714">
          <cell r="A714" t="str">
            <v>403366WYU</v>
          </cell>
          <cell r="B714" t="str">
            <v>403366</v>
          </cell>
          <cell r="C714" t="str">
            <v>WYU</v>
          </cell>
          <cell r="D714">
            <v>150677.16</v>
          </cell>
          <cell r="F714" t="str">
            <v>403366WYU</v>
          </cell>
          <cell r="G714" t="str">
            <v>403366</v>
          </cell>
          <cell r="H714" t="str">
            <v>WYU</v>
          </cell>
          <cell r="I714">
            <v>150677.16</v>
          </cell>
        </row>
        <row r="715">
          <cell r="A715" t="str">
            <v>403367CA</v>
          </cell>
          <cell r="B715" t="str">
            <v>403367</v>
          </cell>
          <cell r="C715" t="str">
            <v>CA</v>
          </cell>
          <cell r="D715">
            <v>413265.37</v>
          </cell>
          <cell r="F715" t="str">
            <v>403367CA</v>
          </cell>
          <cell r="G715" t="str">
            <v>403367</v>
          </cell>
          <cell r="H715" t="str">
            <v>CA</v>
          </cell>
          <cell r="I715">
            <v>413265.37</v>
          </cell>
        </row>
        <row r="716">
          <cell r="A716" t="str">
            <v>403367ID</v>
          </cell>
          <cell r="B716" t="str">
            <v>403367</v>
          </cell>
          <cell r="C716" t="str">
            <v>ID</v>
          </cell>
          <cell r="D716">
            <v>497327.05</v>
          </cell>
          <cell r="F716" t="str">
            <v>403367ID</v>
          </cell>
          <cell r="G716" t="str">
            <v>403367</v>
          </cell>
          <cell r="H716" t="str">
            <v>ID</v>
          </cell>
          <cell r="I716">
            <v>497327.05</v>
          </cell>
        </row>
        <row r="717">
          <cell r="A717" t="str">
            <v>403367OR</v>
          </cell>
          <cell r="B717" t="str">
            <v>403367</v>
          </cell>
          <cell r="C717" t="str">
            <v>OR</v>
          </cell>
          <cell r="D717">
            <v>3838524.4</v>
          </cell>
          <cell r="F717" t="str">
            <v>403367OR</v>
          </cell>
          <cell r="G717" t="str">
            <v>403367</v>
          </cell>
          <cell r="H717" t="str">
            <v>OR</v>
          </cell>
          <cell r="I717">
            <v>3838524.4</v>
          </cell>
        </row>
        <row r="718">
          <cell r="A718" t="str">
            <v>403367UT</v>
          </cell>
          <cell r="B718" t="str">
            <v>403367</v>
          </cell>
          <cell r="C718" t="str">
            <v>UT</v>
          </cell>
          <cell r="D718">
            <v>10954753.550000001</v>
          </cell>
          <cell r="F718" t="str">
            <v>403367UT</v>
          </cell>
          <cell r="G718" t="str">
            <v>403367</v>
          </cell>
          <cell r="H718" t="str">
            <v>UT</v>
          </cell>
          <cell r="I718">
            <v>10954753.550000001</v>
          </cell>
        </row>
        <row r="719">
          <cell r="A719" t="str">
            <v>403367WA</v>
          </cell>
          <cell r="B719" t="str">
            <v>403367</v>
          </cell>
          <cell r="C719" t="str">
            <v>WA</v>
          </cell>
          <cell r="D719">
            <v>653549.86</v>
          </cell>
          <cell r="F719" t="str">
            <v>403367WA</v>
          </cell>
          <cell r="G719" t="str">
            <v>403367</v>
          </cell>
          <cell r="H719" t="str">
            <v>WA</v>
          </cell>
          <cell r="I719">
            <v>653549.86</v>
          </cell>
        </row>
        <row r="720">
          <cell r="A720" t="str">
            <v>403367WYP</v>
          </cell>
          <cell r="B720" t="str">
            <v>403367</v>
          </cell>
          <cell r="C720" t="str">
            <v>WYP</v>
          </cell>
          <cell r="D720">
            <v>1127048.47</v>
          </cell>
          <cell r="F720" t="str">
            <v>403367WYP</v>
          </cell>
          <cell r="G720" t="str">
            <v>403367</v>
          </cell>
          <cell r="H720" t="str">
            <v>WYP</v>
          </cell>
          <cell r="I720">
            <v>1127048.47</v>
          </cell>
        </row>
        <row r="721">
          <cell r="A721" t="str">
            <v>403367WYU</v>
          </cell>
          <cell r="B721" t="str">
            <v>403367</v>
          </cell>
          <cell r="C721" t="str">
            <v>WYU</v>
          </cell>
          <cell r="D721">
            <v>574626.56000000006</v>
          </cell>
          <cell r="F721" t="str">
            <v>403367WYU</v>
          </cell>
          <cell r="G721" t="str">
            <v>403367</v>
          </cell>
          <cell r="H721" t="str">
            <v>WYU</v>
          </cell>
          <cell r="I721">
            <v>574626.56000000006</v>
          </cell>
        </row>
        <row r="722">
          <cell r="A722" t="str">
            <v>403368CA</v>
          </cell>
          <cell r="B722" t="str">
            <v>403368</v>
          </cell>
          <cell r="C722" t="str">
            <v>CA</v>
          </cell>
          <cell r="D722">
            <v>1211078.9099999999</v>
          </cell>
          <cell r="F722" t="str">
            <v>403368CA</v>
          </cell>
          <cell r="G722" t="str">
            <v>403368</v>
          </cell>
          <cell r="H722" t="str">
            <v>CA</v>
          </cell>
          <cell r="I722">
            <v>1211078.9099999999</v>
          </cell>
        </row>
        <row r="723">
          <cell r="A723" t="str">
            <v>403368ID</v>
          </cell>
          <cell r="B723" t="str">
            <v>403368</v>
          </cell>
          <cell r="C723" t="str">
            <v>ID</v>
          </cell>
          <cell r="D723">
            <v>1524880.24</v>
          </cell>
          <cell r="F723" t="str">
            <v>403368ID</v>
          </cell>
          <cell r="G723" t="str">
            <v>403368</v>
          </cell>
          <cell r="H723" t="str">
            <v>ID</v>
          </cell>
          <cell r="I723">
            <v>1524880.24</v>
          </cell>
        </row>
        <row r="724">
          <cell r="A724" t="str">
            <v>403368OR</v>
          </cell>
          <cell r="B724" t="str">
            <v>403368</v>
          </cell>
          <cell r="C724" t="str">
            <v>OR</v>
          </cell>
          <cell r="D724">
            <v>11311786.890000001</v>
          </cell>
          <cell r="F724" t="str">
            <v>403368OR</v>
          </cell>
          <cell r="G724" t="str">
            <v>403368</v>
          </cell>
          <cell r="H724" t="str">
            <v>OR</v>
          </cell>
          <cell r="I724">
            <v>11311786.890000001</v>
          </cell>
        </row>
        <row r="725">
          <cell r="A725" t="str">
            <v>403368UT</v>
          </cell>
          <cell r="B725" t="str">
            <v>403368</v>
          </cell>
          <cell r="C725" t="str">
            <v>UT</v>
          </cell>
          <cell r="D725">
            <v>8964475.6400000006</v>
          </cell>
          <cell r="F725" t="str">
            <v>403368UT</v>
          </cell>
          <cell r="G725" t="str">
            <v>403368</v>
          </cell>
          <cell r="H725" t="str">
            <v>UT</v>
          </cell>
          <cell r="I725">
            <v>8964475.6400000006</v>
          </cell>
        </row>
        <row r="726">
          <cell r="A726" t="str">
            <v>403368WA</v>
          </cell>
          <cell r="B726" t="str">
            <v>403368</v>
          </cell>
          <cell r="C726" t="str">
            <v>WA</v>
          </cell>
          <cell r="D726">
            <v>2843151.39</v>
          </cell>
          <cell r="F726" t="str">
            <v>403368WA</v>
          </cell>
          <cell r="G726" t="str">
            <v>403368</v>
          </cell>
          <cell r="H726" t="str">
            <v>WA</v>
          </cell>
          <cell r="I726">
            <v>2843151.39</v>
          </cell>
        </row>
        <row r="727">
          <cell r="A727" t="str">
            <v>403368WYP</v>
          </cell>
          <cell r="B727" t="str">
            <v>403368</v>
          </cell>
          <cell r="C727" t="str">
            <v>WYP</v>
          </cell>
          <cell r="D727">
            <v>2493876.27</v>
          </cell>
          <cell r="F727" t="str">
            <v>403368WYP</v>
          </cell>
          <cell r="G727" t="str">
            <v>403368</v>
          </cell>
          <cell r="H727" t="str">
            <v>WYP</v>
          </cell>
          <cell r="I727">
            <v>2493876.27</v>
          </cell>
        </row>
        <row r="728">
          <cell r="A728" t="str">
            <v>403368WYU</v>
          </cell>
          <cell r="B728" t="str">
            <v>403368</v>
          </cell>
          <cell r="C728" t="str">
            <v>WYU</v>
          </cell>
          <cell r="D728">
            <v>389650.22</v>
          </cell>
          <cell r="F728" t="str">
            <v>403368WYU</v>
          </cell>
          <cell r="G728" t="str">
            <v>403368</v>
          </cell>
          <cell r="H728" t="str">
            <v>WYU</v>
          </cell>
          <cell r="I728">
            <v>389650.22</v>
          </cell>
        </row>
        <row r="729">
          <cell r="A729" t="str">
            <v>403369CA</v>
          </cell>
          <cell r="B729" t="str">
            <v>403369</v>
          </cell>
          <cell r="C729" t="str">
            <v>CA</v>
          </cell>
          <cell r="D729">
            <v>416203.1</v>
          </cell>
          <cell r="F729" t="str">
            <v>403369CA</v>
          </cell>
          <cell r="G729" t="str">
            <v>403369</v>
          </cell>
          <cell r="H729" t="str">
            <v>CA</v>
          </cell>
          <cell r="I729">
            <v>416203.1</v>
          </cell>
        </row>
        <row r="730">
          <cell r="A730" t="str">
            <v>403369ID</v>
          </cell>
          <cell r="B730" t="str">
            <v>403369</v>
          </cell>
          <cell r="C730" t="str">
            <v>ID</v>
          </cell>
          <cell r="D730">
            <v>578246.77</v>
          </cell>
          <cell r="F730" t="str">
            <v>403369ID</v>
          </cell>
          <cell r="G730" t="str">
            <v>403369</v>
          </cell>
          <cell r="H730" t="str">
            <v>ID</v>
          </cell>
          <cell r="I730">
            <v>578246.77</v>
          </cell>
        </row>
        <row r="731">
          <cell r="A731" t="str">
            <v>403369OR</v>
          </cell>
          <cell r="B731" t="str">
            <v>403369</v>
          </cell>
          <cell r="C731" t="str">
            <v>OR</v>
          </cell>
          <cell r="D731">
            <v>4627852.0599999996</v>
          </cell>
          <cell r="F731" t="str">
            <v>403369OR</v>
          </cell>
          <cell r="G731" t="str">
            <v>403369</v>
          </cell>
          <cell r="H731" t="str">
            <v>OR</v>
          </cell>
          <cell r="I731">
            <v>4627852.0599999996</v>
          </cell>
        </row>
        <row r="732">
          <cell r="A732" t="str">
            <v>403369UT</v>
          </cell>
          <cell r="B732" t="str">
            <v>403369</v>
          </cell>
          <cell r="C732" t="str">
            <v>UT</v>
          </cell>
          <cell r="D732">
            <v>4107344.82</v>
          </cell>
          <cell r="F732" t="str">
            <v>403369UT</v>
          </cell>
          <cell r="G732" t="str">
            <v>403369</v>
          </cell>
          <cell r="H732" t="str">
            <v>UT</v>
          </cell>
          <cell r="I732">
            <v>4107344.82</v>
          </cell>
        </row>
        <row r="733">
          <cell r="A733" t="str">
            <v>403369WA</v>
          </cell>
          <cell r="B733" t="str">
            <v>403369</v>
          </cell>
          <cell r="C733" t="str">
            <v>WA</v>
          </cell>
          <cell r="D733">
            <v>1270803.1499999999</v>
          </cell>
          <cell r="F733" t="str">
            <v>403369WA</v>
          </cell>
          <cell r="G733" t="str">
            <v>403369</v>
          </cell>
          <cell r="H733" t="str">
            <v>WA</v>
          </cell>
          <cell r="I733">
            <v>1270803.1499999999</v>
          </cell>
        </row>
        <row r="734">
          <cell r="A734" t="str">
            <v>403369WYP</v>
          </cell>
          <cell r="B734" t="str">
            <v>403369</v>
          </cell>
          <cell r="C734" t="str">
            <v>WYP</v>
          </cell>
          <cell r="D734">
            <v>1001570.14</v>
          </cell>
          <cell r="F734" t="str">
            <v>403369WYP</v>
          </cell>
          <cell r="G734" t="str">
            <v>403369</v>
          </cell>
          <cell r="H734" t="str">
            <v>WYP</v>
          </cell>
          <cell r="I734">
            <v>1001570.14</v>
          </cell>
        </row>
        <row r="735">
          <cell r="A735" t="str">
            <v>403369WYU</v>
          </cell>
          <cell r="B735" t="str">
            <v>403369</v>
          </cell>
          <cell r="C735" t="str">
            <v>WYU</v>
          </cell>
          <cell r="D735">
            <v>276583.45</v>
          </cell>
          <cell r="F735" t="str">
            <v>403369WYU</v>
          </cell>
          <cell r="G735" t="str">
            <v>403369</v>
          </cell>
          <cell r="H735" t="str">
            <v>WYU</v>
          </cell>
          <cell r="I735">
            <v>276583.45</v>
          </cell>
        </row>
        <row r="736">
          <cell r="A736" t="str">
            <v>403370CA</v>
          </cell>
          <cell r="B736" t="str">
            <v>403370</v>
          </cell>
          <cell r="C736" t="str">
            <v>CA</v>
          </cell>
          <cell r="D736">
            <v>179625.11</v>
          </cell>
          <cell r="F736" t="str">
            <v>403370CA</v>
          </cell>
          <cell r="G736" t="str">
            <v>403370</v>
          </cell>
          <cell r="H736" t="str">
            <v>CA</v>
          </cell>
          <cell r="I736">
            <v>179625.11</v>
          </cell>
        </row>
        <row r="737">
          <cell r="A737" t="str">
            <v>403370ID</v>
          </cell>
          <cell r="B737" t="str">
            <v>403370</v>
          </cell>
          <cell r="C737" t="str">
            <v>ID</v>
          </cell>
          <cell r="D737">
            <v>436502.51</v>
          </cell>
          <cell r="F737" t="str">
            <v>403370ID</v>
          </cell>
          <cell r="G737" t="str">
            <v>403370</v>
          </cell>
          <cell r="H737" t="str">
            <v>ID</v>
          </cell>
          <cell r="I737">
            <v>436502.51</v>
          </cell>
        </row>
        <row r="738">
          <cell r="A738" t="str">
            <v>403370OR</v>
          </cell>
          <cell r="B738" t="str">
            <v>403370</v>
          </cell>
          <cell r="C738" t="str">
            <v>OR</v>
          </cell>
          <cell r="D738">
            <v>2168341.54</v>
          </cell>
          <cell r="F738" t="str">
            <v>403370OR</v>
          </cell>
          <cell r="G738" t="str">
            <v>403370</v>
          </cell>
          <cell r="H738" t="str">
            <v>OR</v>
          </cell>
          <cell r="I738">
            <v>2168341.54</v>
          </cell>
        </row>
        <row r="739">
          <cell r="A739" t="str">
            <v>403370UT</v>
          </cell>
          <cell r="B739" t="str">
            <v>403370</v>
          </cell>
          <cell r="C739" t="str">
            <v>UT</v>
          </cell>
          <cell r="D739">
            <v>2374754.2400000002</v>
          </cell>
          <cell r="F739" t="str">
            <v>403370UT</v>
          </cell>
          <cell r="G739" t="str">
            <v>403370</v>
          </cell>
          <cell r="H739" t="str">
            <v>UT</v>
          </cell>
          <cell r="I739">
            <v>2374754.2400000002</v>
          </cell>
        </row>
        <row r="740">
          <cell r="A740" t="str">
            <v>403370WA</v>
          </cell>
          <cell r="B740" t="str">
            <v>403370</v>
          </cell>
          <cell r="C740" t="str">
            <v>WA</v>
          </cell>
          <cell r="D740">
            <v>445097.37</v>
          </cell>
          <cell r="F740" t="str">
            <v>403370WA</v>
          </cell>
          <cell r="G740" t="str">
            <v>403370</v>
          </cell>
          <cell r="H740" t="str">
            <v>WA</v>
          </cell>
          <cell r="I740">
            <v>445097.37</v>
          </cell>
        </row>
        <row r="741">
          <cell r="A741" t="str">
            <v>403370WYP</v>
          </cell>
          <cell r="B741" t="str">
            <v>403370</v>
          </cell>
          <cell r="C741" t="str">
            <v>WYP</v>
          </cell>
          <cell r="D741">
            <v>409952.98</v>
          </cell>
          <cell r="F741" t="str">
            <v>403370WYP</v>
          </cell>
          <cell r="G741" t="str">
            <v>403370</v>
          </cell>
          <cell r="H741" t="str">
            <v>WYP</v>
          </cell>
          <cell r="I741">
            <v>409952.98</v>
          </cell>
        </row>
        <row r="742">
          <cell r="A742" t="str">
            <v>403370WYU</v>
          </cell>
          <cell r="B742" t="str">
            <v>403370</v>
          </cell>
          <cell r="C742" t="str">
            <v>WYU</v>
          </cell>
          <cell r="D742">
            <v>78545.119999999995</v>
          </cell>
          <cell r="F742" t="str">
            <v>403370WYU</v>
          </cell>
          <cell r="G742" t="str">
            <v>403370</v>
          </cell>
          <cell r="H742" t="str">
            <v>WYU</v>
          </cell>
          <cell r="I742">
            <v>78545.119999999995</v>
          </cell>
        </row>
        <row r="743">
          <cell r="A743" t="str">
            <v>403371CA</v>
          </cell>
          <cell r="B743" t="str">
            <v>403371</v>
          </cell>
          <cell r="C743" t="str">
            <v>CA</v>
          </cell>
          <cell r="D743">
            <v>13019.26</v>
          </cell>
          <cell r="F743" t="str">
            <v>403371CA</v>
          </cell>
          <cell r="G743" t="str">
            <v>403371</v>
          </cell>
          <cell r="H743" t="str">
            <v>CA</v>
          </cell>
          <cell r="I743">
            <v>13019.26</v>
          </cell>
        </row>
        <row r="744">
          <cell r="A744" t="str">
            <v>403371ID</v>
          </cell>
          <cell r="B744" t="str">
            <v>403371</v>
          </cell>
          <cell r="C744" t="str">
            <v>ID</v>
          </cell>
          <cell r="D744">
            <v>7748.48</v>
          </cell>
          <cell r="F744" t="str">
            <v>403371ID</v>
          </cell>
          <cell r="G744" t="str">
            <v>403371</v>
          </cell>
          <cell r="H744" t="str">
            <v>ID</v>
          </cell>
          <cell r="I744">
            <v>7748.48</v>
          </cell>
        </row>
        <row r="745">
          <cell r="A745" t="str">
            <v>403371OR</v>
          </cell>
          <cell r="B745" t="str">
            <v>403371</v>
          </cell>
          <cell r="C745" t="str">
            <v>OR</v>
          </cell>
          <cell r="D745">
            <v>119332.95</v>
          </cell>
          <cell r="F745" t="str">
            <v>403371OR</v>
          </cell>
          <cell r="G745" t="str">
            <v>403371</v>
          </cell>
          <cell r="H745" t="str">
            <v>OR</v>
          </cell>
          <cell r="I745">
            <v>119332.95</v>
          </cell>
        </row>
        <row r="746">
          <cell r="A746" t="str">
            <v>403371UT</v>
          </cell>
          <cell r="B746" t="str">
            <v>403371</v>
          </cell>
          <cell r="C746" t="str">
            <v>UT</v>
          </cell>
          <cell r="D746">
            <v>269753.62</v>
          </cell>
          <cell r="F746" t="str">
            <v>403371UT</v>
          </cell>
          <cell r="G746" t="str">
            <v>403371</v>
          </cell>
          <cell r="H746" t="str">
            <v>UT</v>
          </cell>
          <cell r="I746">
            <v>269753.62</v>
          </cell>
        </row>
        <row r="747">
          <cell r="A747" t="str">
            <v>403371WA</v>
          </cell>
          <cell r="B747" t="str">
            <v>403371</v>
          </cell>
          <cell r="C747" t="str">
            <v>WA</v>
          </cell>
          <cell r="D747">
            <v>19245.82</v>
          </cell>
          <cell r="F747" t="str">
            <v>403371WA</v>
          </cell>
          <cell r="G747" t="str">
            <v>403371</v>
          </cell>
          <cell r="H747" t="str">
            <v>WA</v>
          </cell>
          <cell r="I747">
            <v>19245.82</v>
          </cell>
        </row>
        <row r="748">
          <cell r="A748" t="str">
            <v>403371WYP</v>
          </cell>
          <cell r="B748" t="str">
            <v>403371</v>
          </cell>
          <cell r="C748" t="str">
            <v>WYP</v>
          </cell>
          <cell r="D748">
            <v>46736.87</v>
          </cell>
          <cell r="F748" t="str">
            <v>403371WYP</v>
          </cell>
          <cell r="G748" t="str">
            <v>403371</v>
          </cell>
          <cell r="H748" t="str">
            <v>WYP</v>
          </cell>
          <cell r="I748">
            <v>46736.87</v>
          </cell>
        </row>
        <row r="749">
          <cell r="A749" t="str">
            <v>403371WYU</v>
          </cell>
          <cell r="B749" t="str">
            <v>403371</v>
          </cell>
          <cell r="C749" t="str">
            <v>WYU</v>
          </cell>
          <cell r="D749">
            <v>8939.52</v>
          </cell>
          <cell r="F749" t="str">
            <v>403371WYU</v>
          </cell>
          <cell r="G749" t="str">
            <v>403371</v>
          </cell>
          <cell r="H749" t="str">
            <v>WYU</v>
          </cell>
          <cell r="I749">
            <v>8939.52</v>
          </cell>
        </row>
        <row r="750">
          <cell r="A750" t="str">
            <v>403373CA</v>
          </cell>
          <cell r="B750" t="str">
            <v>403373</v>
          </cell>
          <cell r="C750" t="str">
            <v>CA</v>
          </cell>
          <cell r="D750">
            <v>20370.57</v>
          </cell>
          <cell r="F750" t="str">
            <v>403373CA</v>
          </cell>
          <cell r="G750" t="str">
            <v>403373</v>
          </cell>
          <cell r="H750" t="str">
            <v>CA</v>
          </cell>
          <cell r="I750">
            <v>20370.57</v>
          </cell>
        </row>
        <row r="751">
          <cell r="A751" t="str">
            <v>403373ID</v>
          </cell>
          <cell r="B751" t="str">
            <v>403373</v>
          </cell>
          <cell r="C751" t="str">
            <v>ID</v>
          </cell>
          <cell r="D751">
            <v>29559.65</v>
          </cell>
          <cell r="F751" t="str">
            <v>403373ID</v>
          </cell>
          <cell r="G751" t="str">
            <v>403373</v>
          </cell>
          <cell r="H751" t="str">
            <v>ID</v>
          </cell>
          <cell r="I751">
            <v>29559.65</v>
          </cell>
        </row>
        <row r="752">
          <cell r="A752" t="str">
            <v>403373OR</v>
          </cell>
          <cell r="B752" t="str">
            <v>403373</v>
          </cell>
          <cell r="C752" t="str">
            <v>OR</v>
          </cell>
          <cell r="D752">
            <v>676459.57</v>
          </cell>
          <cell r="F752" t="str">
            <v>403373OR</v>
          </cell>
          <cell r="G752" t="str">
            <v>403373</v>
          </cell>
          <cell r="H752" t="str">
            <v>OR</v>
          </cell>
          <cell r="I752">
            <v>676459.57</v>
          </cell>
        </row>
        <row r="753">
          <cell r="A753" t="str">
            <v>403373UT</v>
          </cell>
          <cell r="B753" t="str">
            <v>403373</v>
          </cell>
          <cell r="C753" t="str">
            <v>UT</v>
          </cell>
          <cell r="D753">
            <v>1029518.3</v>
          </cell>
          <cell r="F753" t="str">
            <v>403373UT</v>
          </cell>
          <cell r="G753" t="str">
            <v>403373</v>
          </cell>
          <cell r="H753" t="str">
            <v>UT</v>
          </cell>
          <cell r="I753">
            <v>1029518.3</v>
          </cell>
        </row>
        <row r="754">
          <cell r="A754" t="str">
            <v>403373WA</v>
          </cell>
          <cell r="B754" t="str">
            <v>403373</v>
          </cell>
          <cell r="C754" t="str">
            <v>WA</v>
          </cell>
          <cell r="D754">
            <v>126255.92</v>
          </cell>
          <cell r="F754" t="str">
            <v>403373WA</v>
          </cell>
          <cell r="G754" t="str">
            <v>403373</v>
          </cell>
          <cell r="H754" t="str">
            <v>WA</v>
          </cell>
          <cell r="I754">
            <v>126255.92</v>
          </cell>
        </row>
        <row r="755">
          <cell r="A755" t="str">
            <v>403373WYP</v>
          </cell>
          <cell r="B755" t="str">
            <v>403373</v>
          </cell>
          <cell r="C755" t="str">
            <v>WYP</v>
          </cell>
          <cell r="D755">
            <v>215655.86</v>
          </cell>
          <cell r="F755" t="str">
            <v>403373WYP</v>
          </cell>
          <cell r="G755" t="str">
            <v>403373</v>
          </cell>
          <cell r="H755" t="str">
            <v>WYP</v>
          </cell>
          <cell r="I755">
            <v>215655.86</v>
          </cell>
        </row>
        <row r="756">
          <cell r="A756" t="str">
            <v>403373WYU</v>
          </cell>
          <cell r="B756" t="str">
            <v>403373</v>
          </cell>
          <cell r="C756" t="str">
            <v>WYU</v>
          </cell>
          <cell r="D756">
            <v>62375.66</v>
          </cell>
          <cell r="F756" t="str">
            <v>403373WYU</v>
          </cell>
          <cell r="G756" t="str">
            <v>403373</v>
          </cell>
          <cell r="H756" t="str">
            <v>WYU</v>
          </cell>
          <cell r="I756">
            <v>62375.66</v>
          </cell>
        </row>
        <row r="757">
          <cell r="A757" t="str">
            <v>403GPCA</v>
          </cell>
          <cell r="B757" t="str">
            <v>403GP</v>
          </cell>
          <cell r="C757" t="str">
            <v>CA</v>
          </cell>
          <cell r="D757">
            <v>265923.34000000003</v>
          </cell>
          <cell r="F757" t="str">
            <v>403GPCA</v>
          </cell>
          <cell r="G757" t="str">
            <v>403GP</v>
          </cell>
          <cell r="H757" t="str">
            <v>CA</v>
          </cell>
          <cell r="I757">
            <v>265923.34000000003</v>
          </cell>
        </row>
        <row r="758">
          <cell r="A758" t="str">
            <v>403GPCAEE</v>
          </cell>
          <cell r="B758" t="str">
            <v>403GP</v>
          </cell>
          <cell r="C758" t="str">
            <v>CAEE</v>
          </cell>
          <cell r="D758">
            <v>14812.02</v>
          </cell>
          <cell r="F758" t="str">
            <v>403GPCAEE</v>
          </cell>
          <cell r="G758" t="str">
            <v>403GP</v>
          </cell>
          <cell r="H758" t="str">
            <v>CAEE</v>
          </cell>
          <cell r="I758">
            <v>14812.02</v>
          </cell>
        </row>
        <row r="759">
          <cell r="A759" t="str">
            <v>403GPCAGE</v>
          </cell>
          <cell r="B759" t="str">
            <v>403GP</v>
          </cell>
          <cell r="C759" t="str">
            <v>CAGE</v>
          </cell>
          <cell r="D759">
            <v>5021220.58</v>
          </cell>
          <cell r="F759" t="str">
            <v>403GPCAGE</v>
          </cell>
          <cell r="G759" t="str">
            <v>403GP</v>
          </cell>
          <cell r="H759" t="str">
            <v>CAGE</v>
          </cell>
          <cell r="I759">
            <v>5021220.58</v>
          </cell>
        </row>
        <row r="760">
          <cell r="A760" t="str">
            <v>403GPCAGW</v>
          </cell>
          <cell r="B760" t="str">
            <v>403GP</v>
          </cell>
          <cell r="C760" t="str">
            <v>CAGW</v>
          </cell>
          <cell r="D760">
            <v>1676565.38</v>
          </cell>
          <cell r="F760" t="str">
            <v>403GPCAGW</v>
          </cell>
          <cell r="G760" t="str">
            <v>403GP</v>
          </cell>
          <cell r="H760" t="str">
            <v>CAGW</v>
          </cell>
          <cell r="I760">
            <v>1676565.38</v>
          </cell>
        </row>
        <row r="761">
          <cell r="A761" t="str">
            <v>403GPCN</v>
          </cell>
          <cell r="B761" t="str">
            <v>403GP</v>
          </cell>
          <cell r="C761" t="str">
            <v>CN</v>
          </cell>
          <cell r="D761">
            <v>1748088.61</v>
          </cell>
          <cell r="F761" t="str">
            <v>403GPCN</v>
          </cell>
          <cell r="G761" t="str">
            <v>403GP</v>
          </cell>
          <cell r="H761" t="str">
            <v>CN</v>
          </cell>
          <cell r="I761">
            <v>1748088.61</v>
          </cell>
        </row>
        <row r="762">
          <cell r="A762" t="str">
            <v>403GPID</v>
          </cell>
          <cell r="B762" t="str">
            <v>403GP</v>
          </cell>
          <cell r="C762" t="str">
            <v>ID</v>
          </cell>
          <cell r="D762">
            <v>786205.04</v>
          </cell>
          <cell r="F762" t="str">
            <v>403GPID</v>
          </cell>
          <cell r="G762" t="str">
            <v>403GP</v>
          </cell>
          <cell r="H762" t="str">
            <v>ID</v>
          </cell>
          <cell r="I762">
            <v>786205.04</v>
          </cell>
        </row>
        <row r="763">
          <cell r="A763" t="str">
            <v>403GPJBE</v>
          </cell>
          <cell r="B763" t="str">
            <v>403GP</v>
          </cell>
          <cell r="C763" t="str">
            <v>JBE</v>
          </cell>
          <cell r="D763">
            <v>1023.44</v>
          </cell>
          <cell r="F763" t="str">
            <v>403GPJBE</v>
          </cell>
          <cell r="G763" t="str">
            <v>403GP</v>
          </cell>
          <cell r="H763" t="str">
            <v>JBE</v>
          </cell>
          <cell r="I763">
            <v>1023.44</v>
          </cell>
        </row>
        <row r="764">
          <cell r="A764" t="str">
            <v>403GPJBG</v>
          </cell>
          <cell r="B764" t="str">
            <v>403GP</v>
          </cell>
          <cell r="C764" t="str">
            <v>JBG</v>
          </cell>
          <cell r="D764">
            <v>312509.75</v>
          </cell>
          <cell r="F764" t="str">
            <v>403GPJBG</v>
          </cell>
          <cell r="G764" t="str">
            <v>403GP</v>
          </cell>
          <cell r="H764" t="str">
            <v>JBG</v>
          </cell>
          <cell r="I764">
            <v>312509.75</v>
          </cell>
        </row>
        <row r="765">
          <cell r="A765" t="str">
            <v>403GPOR</v>
          </cell>
          <cell r="B765" t="str">
            <v>403GP</v>
          </cell>
          <cell r="C765" t="str">
            <v>OR</v>
          </cell>
          <cell r="D765">
            <v>4075917.89</v>
          </cell>
          <cell r="F765" t="str">
            <v>403GPOR</v>
          </cell>
          <cell r="G765" t="str">
            <v>403GP</v>
          </cell>
          <cell r="H765" t="str">
            <v>OR</v>
          </cell>
          <cell r="I765">
            <v>4075917.89</v>
          </cell>
        </row>
        <row r="766">
          <cell r="A766" t="str">
            <v>403GPSG</v>
          </cell>
          <cell r="B766" t="str">
            <v>403GP</v>
          </cell>
          <cell r="C766" t="str">
            <v>SG</v>
          </cell>
          <cell r="D766">
            <v>1493.02</v>
          </cell>
          <cell r="F766" t="str">
            <v>403GPSG</v>
          </cell>
          <cell r="G766" t="str">
            <v>403GP</v>
          </cell>
          <cell r="H766" t="str">
            <v>SG</v>
          </cell>
          <cell r="I766">
            <v>1493.02</v>
          </cell>
        </row>
        <row r="767">
          <cell r="A767" t="str">
            <v>403GPSO</v>
          </cell>
          <cell r="B767" t="str">
            <v>403GP</v>
          </cell>
          <cell r="C767" t="str">
            <v>SO</v>
          </cell>
          <cell r="D767">
            <v>14944608.49</v>
          </cell>
          <cell r="F767" t="str">
            <v>403GPSO</v>
          </cell>
          <cell r="G767" t="str">
            <v>403GP</v>
          </cell>
          <cell r="H767" t="str">
            <v>SO</v>
          </cell>
          <cell r="I767">
            <v>14944608.49</v>
          </cell>
        </row>
        <row r="768">
          <cell r="A768" t="str">
            <v>403GPUT</v>
          </cell>
          <cell r="B768" t="str">
            <v>403GP</v>
          </cell>
          <cell r="C768" t="str">
            <v>UT</v>
          </cell>
          <cell r="D768">
            <v>4059209.17</v>
          </cell>
          <cell r="F768" t="str">
            <v>403GPUT</v>
          </cell>
          <cell r="G768" t="str">
            <v>403GP</v>
          </cell>
          <cell r="H768" t="str">
            <v>UT</v>
          </cell>
          <cell r="I768">
            <v>4059209.17</v>
          </cell>
        </row>
        <row r="769">
          <cell r="A769" t="str">
            <v>403GPWA</v>
          </cell>
          <cell r="B769" t="str">
            <v>403GP</v>
          </cell>
          <cell r="C769" t="str">
            <v>WA</v>
          </cell>
          <cell r="D769">
            <v>1444827.8</v>
          </cell>
          <cell r="F769" t="str">
            <v>403GPWA</v>
          </cell>
          <cell r="G769" t="str">
            <v>403GP</v>
          </cell>
          <cell r="H769" t="str">
            <v>WA</v>
          </cell>
          <cell r="I769">
            <v>1444827.8</v>
          </cell>
        </row>
        <row r="770">
          <cell r="A770" t="str">
            <v>403GPWYP</v>
          </cell>
          <cell r="B770" t="str">
            <v>403GP</v>
          </cell>
          <cell r="C770" t="str">
            <v>WYP</v>
          </cell>
          <cell r="D770">
            <v>2166071.73</v>
          </cell>
          <cell r="F770" t="str">
            <v>403GPWYP</v>
          </cell>
          <cell r="G770" t="str">
            <v>403GP</v>
          </cell>
          <cell r="H770" t="str">
            <v>WYP</v>
          </cell>
          <cell r="I770">
            <v>2166071.73</v>
          </cell>
        </row>
        <row r="771">
          <cell r="A771" t="str">
            <v>403GPWYU</v>
          </cell>
          <cell r="B771" t="str">
            <v>403GP</v>
          </cell>
          <cell r="C771" t="str">
            <v>WYU</v>
          </cell>
          <cell r="D771">
            <v>373291.52000000002</v>
          </cell>
          <cell r="F771" t="str">
            <v>403GPWYU</v>
          </cell>
          <cell r="G771" t="str">
            <v>403GP</v>
          </cell>
          <cell r="H771" t="str">
            <v>WYU</v>
          </cell>
          <cell r="I771">
            <v>373291.52000000002</v>
          </cell>
        </row>
        <row r="772">
          <cell r="A772" t="str">
            <v>403HPCAGE</v>
          </cell>
          <cell r="B772" t="str">
            <v>403HP</v>
          </cell>
          <cell r="C772" t="str">
            <v>CAGE</v>
          </cell>
          <cell r="D772">
            <v>5099761.1900000004</v>
          </cell>
          <cell r="F772" t="str">
            <v>403HPCAGE</v>
          </cell>
          <cell r="G772" t="str">
            <v>403HP</v>
          </cell>
          <cell r="H772" t="str">
            <v>CAGE</v>
          </cell>
          <cell r="I772">
            <v>5099761.1900000004</v>
          </cell>
        </row>
        <row r="773">
          <cell r="A773" t="str">
            <v>403HPCAGW</v>
          </cell>
          <cell r="B773" t="str">
            <v>403HP</v>
          </cell>
          <cell r="C773" t="str">
            <v>CAGW</v>
          </cell>
          <cell r="D773">
            <v>16728731.59</v>
          </cell>
          <cell r="F773" t="str">
            <v>403HPCAGW</v>
          </cell>
          <cell r="G773" t="str">
            <v>403HP</v>
          </cell>
          <cell r="H773" t="str">
            <v>CAGW</v>
          </cell>
          <cell r="I773">
            <v>16728731.59</v>
          </cell>
        </row>
        <row r="774">
          <cell r="A774" t="str">
            <v>403OPCAGE</v>
          </cell>
          <cell r="B774" t="str">
            <v>403OP</v>
          </cell>
          <cell r="C774" t="str">
            <v>CAGE</v>
          </cell>
          <cell r="D774">
            <v>72978523.930000007</v>
          </cell>
          <cell r="F774" t="str">
            <v>403OPCAGE</v>
          </cell>
          <cell r="G774" t="str">
            <v>403OP</v>
          </cell>
          <cell r="H774" t="str">
            <v>CAGE</v>
          </cell>
          <cell r="I774">
            <v>72978523.930000007</v>
          </cell>
        </row>
        <row r="775">
          <cell r="A775" t="str">
            <v>403OPCAGW</v>
          </cell>
          <cell r="B775" t="str">
            <v>403OP</v>
          </cell>
          <cell r="C775" t="str">
            <v>CAGW</v>
          </cell>
          <cell r="D775">
            <v>42771425.539999999</v>
          </cell>
          <cell r="F775" t="str">
            <v>403OPCAGW</v>
          </cell>
          <cell r="G775" t="str">
            <v>403OP</v>
          </cell>
          <cell r="H775" t="str">
            <v>CAGW</v>
          </cell>
          <cell r="I775">
            <v>42771425.539999999</v>
          </cell>
        </row>
        <row r="776">
          <cell r="A776" t="str">
            <v>403SPCAGE</v>
          </cell>
          <cell r="B776" t="str">
            <v>403SP</v>
          </cell>
          <cell r="C776" t="str">
            <v>CAGE</v>
          </cell>
          <cell r="D776">
            <v>110315894.81999999</v>
          </cell>
          <cell r="F776" t="str">
            <v>403SPCAGE</v>
          </cell>
          <cell r="G776" t="str">
            <v>403SP</v>
          </cell>
          <cell r="H776" t="str">
            <v>CAGE</v>
          </cell>
          <cell r="I776">
            <v>110315894.81999999</v>
          </cell>
        </row>
        <row r="777">
          <cell r="A777" t="str">
            <v>403SPCAGW</v>
          </cell>
          <cell r="B777" t="str">
            <v>403SP</v>
          </cell>
          <cell r="C777" t="str">
            <v>CAGW</v>
          </cell>
          <cell r="D777">
            <v>5165193.28</v>
          </cell>
          <cell r="F777" t="str">
            <v>403SPCAGW</v>
          </cell>
          <cell r="G777" t="str">
            <v>403SP</v>
          </cell>
          <cell r="H777" t="str">
            <v>CAGW</v>
          </cell>
          <cell r="I777">
            <v>5165193.28</v>
          </cell>
        </row>
        <row r="778">
          <cell r="A778" t="str">
            <v>403SPJBG</v>
          </cell>
          <cell r="B778" t="str">
            <v>403SP</v>
          </cell>
          <cell r="C778" t="str">
            <v>JBG</v>
          </cell>
          <cell r="D778">
            <v>21026336.989999998</v>
          </cell>
          <cell r="F778" t="str">
            <v>403SPJBG</v>
          </cell>
          <cell r="G778" t="str">
            <v>403SP</v>
          </cell>
          <cell r="H778" t="str">
            <v>JBG</v>
          </cell>
          <cell r="I778">
            <v>21026336.989999998</v>
          </cell>
        </row>
        <row r="779">
          <cell r="A779" t="str">
            <v>403TPCAGE</v>
          </cell>
          <cell r="B779" t="str">
            <v>403TP</v>
          </cell>
          <cell r="C779" t="str">
            <v>CAGE</v>
          </cell>
          <cell r="D779">
            <v>61749076.960000001</v>
          </cell>
          <cell r="F779" t="str">
            <v>403TPCAGE</v>
          </cell>
          <cell r="G779" t="str">
            <v>403TP</v>
          </cell>
          <cell r="H779" t="str">
            <v>CAGE</v>
          </cell>
          <cell r="I779">
            <v>61749076.960000001</v>
          </cell>
        </row>
        <row r="780">
          <cell r="A780" t="str">
            <v>403TPCAGW</v>
          </cell>
          <cell r="B780" t="str">
            <v>403TP</v>
          </cell>
          <cell r="C780" t="str">
            <v>CAGW</v>
          </cell>
          <cell r="D780">
            <v>22822194.739999998</v>
          </cell>
          <cell r="F780" t="str">
            <v>403TPCAGW</v>
          </cell>
          <cell r="G780" t="str">
            <v>403TP</v>
          </cell>
          <cell r="H780" t="str">
            <v>CAGW</v>
          </cell>
          <cell r="I780">
            <v>22822194.739999998</v>
          </cell>
        </row>
        <row r="781">
          <cell r="A781" t="str">
            <v>403TPJBG</v>
          </cell>
          <cell r="B781" t="str">
            <v>403TP</v>
          </cell>
          <cell r="C781" t="str">
            <v>JBG</v>
          </cell>
          <cell r="D781">
            <v>819701.7</v>
          </cell>
          <cell r="F781" t="str">
            <v>403TPJBG</v>
          </cell>
          <cell r="G781" t="str">
            <v>403TP</v>
          </cell>
          <cell r="H781" t="str">
            <v>JBG</v>
          </cell>
          <cell r="I781">
            <v>819701.7</v>
          </cell>
        </row>
        <row r="782">
          <cell r="A782" t="str">
            <v>403TPSG</v>
          </cell>
          <cell r="B782" t="str">
            <v>403TP</v>
          </cell>
          <cell r="C782" t="str">
            <v>SG</v>
          </cell>
          <cell r="D782">
            <v>78151.8</v>
          </cell>
          <cell r="F782" t="str">
            <v>403TPSG</v>
          </cell>
          <cell r="G782" t="str">
            <v>403TP</v>
          </cell>
          <cell r="H782" t="str">
            <v>SG</v>
          </cell>
          <cell r="I782">
            <v>78151.8</v>
          </cell>
        </row>
        <row r="783">
          <cell r="A783" t="str">
            <v>404GPCA</v>
          </cell>
          <cell r="B783" t="str">
            <v>404GP</v>
          </cell>
          <cell r="C783" t="str">
            <v>CA</v>
          </cell>
          <cell r="D783">
            <v>143130.93</v>
          </cell>
          <cell r="F783" t="str">
            <v>404GPCA</v>
          </cell>
          <cell r="G783" t="str">
            <v>404GP</v>
          </cell>
          <cell r="H783" t="str">
            <v>CA</v>
          </cell>
          <cell r="I783">
            <v>143130.93</v>
          </cell>
        </row>
        <row r="784">
          <cell r="A784" t="str">
            <v>404GPCN</v>
          </cell>
          <cell r="B784" t="str">
            <v>404GP</v>
          </cell>
          <cell r="C784" t="str">
            <v>CN</v>
          </cell>
          <cell r="D784">
            <v>273366.96999999997</v>
          </cell>
          <cell r="F784" t="str">
            <v>404GPCN</v>
          </cell>
          <cell r="G784" t="str">
            <v>404GP</v>
          </cell>
          <cell r="H784" t="str">
            <v>CN</v>
          </cell>
          <cell r="I784">
            <v>273366.96999999997</v>
          </cell>
        </row>
        <row r="785">
          <cell r="A785" t="str">
            <v>404GPOR</v>
          </cell>
          <cell r="B785" t="str">
            <v>404GP</v>
          </cell>
          <cell r="C785" t="str">
            <v>OR</v>
          </cell>
          <cell r="D785">
            <v>445578.92</v>
          </cell>
          <cell r="F785" t="str">
            <v>404GPOR</v>
          </cell>
          <cell r="G785" t="str">
            <v>404GP</v>
          </cell>
          <cell r="H785" t="str">
            <v>OR</v>
          </cell>
          <cell r="I785">
            <v>445578.92</v>
          </cell>
        </row>
        <row r="786">
          <cell r="A786" t="str">
            <v>404GPSO</v>
          </cell>
          <cell r="B786" t="str">
            <v>404GP</v>
          </cell>
          <cell r="C786" t="str">
            <v>SO</v>
          </cell>
          <cell r="D786">
            <v>1270052.57</v>
          </cell>
          <cell r="F786" t="str">
            <v>404GPSO</v>
          </cell>
          <cell r="G786" t="str">
            <v>404GP</v>
          </cell>
          <cell r="H786" t="str">
            <v>SO</v>
          </cell>
          <cell r="I786">
            <v>1270052.57</v>
          </cell>
        </row>
        <row r="787">
          <cell r="A787" t="str">
            <v>404GPUT</v>
          </cell>
          <cell r="B787" t="str">
            <v>404GP</v>
          </cell>
          <cell r="C787" t="str">
            <v>UT</v>
          </cell>
          <cell r="D787">
            <v>795.78</v>
          </cell>
          <cell r="F787" t="str">
            <v>404GPUT</v>
          </cell>
          <cell r="G787" t="str">
            <v>404GP</v>
          </cell>
          <cell r="H787" t="str">
            <v>UT</v>
          </cell>
          <cell r="I787">
            <v>795.78</v>
          </cell>
        </row>
        <row r="788">
          <cell r="A788" t="str">
            <v>404GPWA</v>
          </cell>
          <cell r="B788" t="str">
            <v>404GP</v>
          </cell>
          <cell r="C788" t="str">
            <v>WA</v>
          </cell>
          <cell r="D788">
            <v>203429.32</v>
          </cell>
          <cell r="F788" t="str">
            <v>404GPWA</v>
          </cell>
          <cell r="G788" t="str">
            <v>404GP</v>
          </cell>
          <cell r="H788" t="str">
            <v>WA</v>
          </cell>
          <cell r="I788">
            <v>203429.32</v>
          </cell>
        </row>
        <row r="789">
          <cell r="A789" t="str">
            <v>404GPWYP</v>
          </cell>
          <cell r="B789" t="str">
            <v>404GP</v>
          </cell>
          <cell r="C789" t="str">
            <v>WYP</v>
          </cell>
          <cell r="D789">
            <v>539635.61</v>
          </cell>
          <cell r="F789" t="str">
            <v>404GPWYP</v>
          </cell>
          <cell r="G789" t="str">
            <v>404GP</v>
          </cell>
          <cell r="H789" t="str">
            <v>WYP</v>
          </cell>
          <cell r="I789">
            <v>539635.61</v>
          </cell>
        </row>
        <row r="790">
          <cell r="A790" t="str">
            <v>404GPWYU</v>
          </cell>
          <cell r="B790" t="str">
            <v>404GP</v>
          </cell>
          <cell r="C790" t="str">
            <v>WYU</v>
          </cell>
          <cell r="D790">
            <v>4803.04</v>
          </cell>
          <cell r="F790" t="str">
            <v>404GPWYU</v>
          </cell>
          <cell r="G790" t="str">
            <v>404GP</v>
          </cell>
          <cell r="H790" t="str">
            <v>WYU</v>
          </cell>
          <cell r="I790">
            <v>4803.04</v>
          </cell>
        </row>
        <row r="791">
          <cell r="A791" t="str">
            <v>404HPCAGE</v>
          </cell>
          <cell r="B791" t="str">
            <v>404HP</v>
          </cell>
          <cell r="C791" t="str">
            <v>CAGE</v>
          </cell>
          <cell r="D791">
            <v>46417.36</v>
          </cell>
          <cell r="F791" t="str">
            <v>404HPCAGE</v>
          </cell>
          <cell r="G791" t="str">
            <v>404HP</v>
          </cell>
          <cell r="H791" t="str">
            <v>CAGE</v>
          </cell>
          <cell r="I791">
            <v>46417.36</v>
          </cell>
        </row>
        <row r="792">
          <cell r="A792" t="str">
            <v>404HPCAGW</v>
          </cell>
          <cell r="B792" t="str">
            <v>404HP</v>
          </cell>
          <cell r="C792" t="str">
            <v>CAGW</v>
          </cell>
          <cell r="D792">
            <v>232996.57</v>
          </cell>
          <cell r="F792" t="str">
            <v>404HPCAGW</v>
          </cell>
          <cell r="G792" t="str">
            <v>404HP</v>
          </cell>
          <cell r="H792" t="str">
            <v>CAGW</v>
          </cell>
          <cell r="I792">
            <v>232996.57</v>
          </cell>
        </row>
        <row r="793">
          <cell r="A793" t="str">
            <v>404IPCAEE</v>
          </cell>
          <cell r="B793" t="str">
            <v>404IP</v>
          </cell>
          <cell r="C793" t="str">
            <v>CAEE</v>
          </cell>
          <cell r="D793">
            <v>55996.87</v>
          </cell>
          <cell r="F793" t="str">
            <v>404IPCAEE</v>
          </cell>
          <cell r="G793" t="str">
            <v>404IP</v>
          </cell>
          <cell r="H793" t="str">
            <v>CAEE</v>
          </cell>
          <cell r="I793">
            <v>55996.87</v>
          </cell>
        </row>
        <row r="794">
          <cell r="A794" t="str">
            <v>404IPCAGE</v>
          </cell>
          <cell r="B794" t="str">
            <v>404IP</v>
          </cell>
          <cell r="C794" t="str">
            <v>CAGE</v>
          </cell>
          <cell r="D794">
            <v>3199339.34</v>
          </cell>
          <cell r="F794" t="str">
            <v>404IPCAGE</v>
          </cell>
          <cell r="G794" t="str">
            <v>404IP</v>
          </cell>
          <cell r="H794" t="str">
            <v>CAGE</v>
          </cell>
          <cell r="I794">
            <v>3199339.34</v>
          </cell>
        </row>
        <row r="795">
          <cell r="A795" t="str">
            <v>404IPCAGW</v>
          </cell>
          <cell r="B795" t="str">
            <v>404IP</v>
          </cell>
          <cell r="C795" t="str">
            <v>CAGW</v>
          </cell>
          <cell r="D795">
            <v>13146709.880000001</v>
          </cell>
          <cell r="F795" t="str">
            <v>404IPCAGW</v>
          </cell>
          <cell r="G795" t="str">
            <v>404IP</v>
          </cell>
          <cell r="H795" t="str">
            <v>CAGW</v>
          </cell>
          <cell r="I795">
            <v>13146709.880000001</v>
          </cell>
        </row>
        <row r="796">
          <cell r="A796" t="str">
            <v>404IPCN</v>
          </cell>
          <cell r="B796" t="str">
            <v>404IP</v>
          </cell>
          <cell r="C796" t="str">
            <v>CN</v>
          </cell>
          <cell r="D796">
            <v>6015597.5300000003</v>
          </cell>
          <cell r="F796" t="str">
            <v>404IPCN</v>
          </cell>
          <cell r="G796" t="str">
            <v>404IP</v>
          </cell>
          <cell r="H796" t="str">
            <v>CN</v>
          </cell>
          <cell r="I796">
            <v>6015597.5300000003</v>
          </cell>
        </row>
        <row r="797">
          <cell r="A797" t="str">
            <v>404IPID</v>
          </cell>
          <cell r="B797" t="str">
            <v>404IP</v>
          </cell>
          <cell r="C797" t="str">
            <v>ID</v>
          </cell>
          <cell r="D797">
            <v>20530.169999999998</v>
          </cell>
          <cell r="F797" t="str">
            <v>404IPID</v>
          </cell>
          <cell r="G797" t="str">
            <v>404IP</v>
          </cell>
          <cell r="H797" t="str">
            <v>ID</v>
          </cell>
          <cell r="I797">
            <v>20530.169999999998</v>
          </cell>
        </row>
        <row r="798">
          <cell r="A798" t="str">
            <v>404IPJBG</v>
          </cell>
          <cell r="B798" t="str">
            <v>404IP</v>
          </cell>
          <cell r="C798" t="str">
            <v>JBG</v>
          </cell>
          <cell r="D798">
            <v>3395.89</v>
          </cell>
          <cell r="F798" t="str">
            <v>404IPJBG</v>
          </cell>
          <cell r="G798" t="str">
            <v>404IP</v>
          </cell>
          <cell r="H798" t="str">
            <v>JBG</v>
          </cell>
          <cell r="I798">
            <v>3395.89</v>
          </cell>
        </row>
        <row r="799">
          <cell r="A799" t="str">
            <v>404IPOR</v>
          </cell>
          <cell r="B799" t="str">
            <v>404IP</v>
          </cell>
          <cell r="C799" t="str">
            <v>OR</v>
          </cell>
          <cell r="D799">
            <v>13810.46</v>
          </cell>
          <cell r="F799" t="str">
            <v>404IPOR</v>
          </cell>
          <cell r="G799" t="str">
            <v>404IP</v>
          </cell>
          <cell r="H799" t="str">
            <v>OR</v>
          </cell>
          <cell r="I799">
            <v>13810.46</v>
          </cell>
        </row>
        <row r="800">
          <cell r="A800" t="str">
            <v>404IPSG</v>
          </cell>
          <cell r="B800" t="str">
            <v>404IP</v>
          </cell>
          <cell r="C800" t="str">
            <v>SG</v>
          </cell>
          <cell r="D800">
            <v>5103081.08</v>
          </cell>
          <cell r="F800" t="str">
            <v>404IPSG</v>
          </cell>
          <cell r="G800" t="str">
            <v>404IP</v>
          </cell>
          <cell r="H800" t="str">
            <v>SG</v>
          </cell>
          <cell r="I800">
            <v>5103081.08</v>
          </cell>
        </row>
        <row r="801">
          <cell r="A801" t="str">
            <v>404IPSO</v>
          </cell>
          <cell r="B801" t="str">
            <v>404IP</v>
          </cell>
          <cell r="C801" t="str">
            <v>SO</v>
          </cell>
          <cell r="D801">
            <v>15468249.970000001</v>
          </cell>
          <cell r="F801" t="str">
            <v>404IPSO</v>
          </cell>
          <cell r="G801" t="str">
            <v>404IP</v>
          </cell>
          <cell r="H801" t="str">
            <v>SO</v>
          </cell>
          <cell r="I801">
            <v>15468249.970000001</v>
          </cell>
        </row>
        <row r="802">
          <cell r="A802" t="str">
            <v>404IPUT</v>
          </cell>
          <cell r="B802" t="str">
            <v>404IP</v>
          </cell>
          <cell r="C802" t="str">
            <v>UT</v>
          </cell>
          <cell r="D802">
            <v>12783.71</v>
          </cell>
          <cell r="F802" t="str">
            <v>404IPUT</v>
          </cell>
          <cell r="G802" t="str">
            <v>404IP</v>
          </cell>
          <cell r="H802" t="str">
            <v>UT</v>
          </cell>
          <cell r="I802">
            <v>12783.71</v>
          </cell>
        </row>
        <row r="803">
          <cell r="A803" t="str">
            <v>404IPWA</v>
          </cell>
          <cell r="B803" t="str">
            <v>404IP</v>
          </cell>
          <cell r="C803" t="str">
            <v>WA</v>
          </cell>
          <cell r="D803">
            <v>183.85</v>
          </cell>
          <cell r="F803" t="str">
            <v>404IPWA</v>
          </cell>
          <cell r="G803" t="str">
            <v>404IP</v>
          </cell>
          <cell r="H803" t="str">
            <v>WA</v>
          </cell>
          <cell r="I803">
            <v>183.85</v>
          </cell>
        </row>
        <row r="804">
          <cell r="A804" t="str">
            <v>404IPWYP</v>
          </cell>
          <cell r="B804" t="str">
            <v>404IP</v>
          </cell>
          <cell r="C804" t="str">
            <v>WYP</v>
          </cell>
          <cell r="D804">
            <v>143548.28</v>
          </cell>
          <cell r="F804" t="str">
            <v>404IPWYP</v>
          </cell>
          <cell r="G804" t="str">
            <v>404IP</v>
          </cell>
          <cell r="H804" t="str">
            <v>WYP</v>
          </cell>
          <cell r="I804">
            <v>143548.28</v>
          </cell>
        </row>
        <row r="805">
          <cell r="A805" t="str">
            <v>406CAGE</v>
          </cell>
          <cell r="B805" t="str">
            <v>406</v>
          </cell>
          <cell r="C805" t="str">
            <v>CAGE</v>
          </cell>
          <cell r="D805">
            <v>5523969.6900000004</v>
          </cell>
          <cell r="F805" t="str">
            <v>406CAGE</v>
          </cell>
          <cell r="G805" t="str">
            <v>406</v>
          </cell>
          <cell r="H805" t="str">
            <v>CAGE</v>
          </cell>
          <cell r="I805">
            <v>5523969.6900000004</v>
          </cell>
        </row>
        <row r="806">
          <cell r="A806" t="str">
            <v>407OR</v>
          </cell>
          <cell r="B806" t="str">
            <v>407</v>
          </cell>
          <cell r="C806" t="str">
            <v>OR</v>
          </cell>
          <cell r="D806">
            <v>0</v>
          </cell>
          <cell r="F806" t="str">
            <v>407OR</v>
          </cell>
          <cell r="G806" t="str">
            <v>407</v>
          </cell>
          <cell r="H806" t="str">
            <v>OR</v>
          </cell>
          <cell r="I806">
            <v>0</v>
          </cell>
        </row>
        <row r="807">
          <cell r="A807" t="str">
            <v>407OTHER</v>
          </cell>
          <cell r="B807" t="str">
            <v>407</v>
          </cell>
          <cell r="C807" t="str">
            <v>OTHER</v>
          </cell>
          <cell r="D807">
            <v>559741.93999999994</v>
          </cell>
          <cell r="F807" t="str">
            <v>407OTHER</v>
          </cell>
          <cell r="G807" t="str">
            <v>407</v>
          </cell>
          <cell r="H807" t="str">
            <v>OTHER</v>
          </cell>
          <cell r="I807">
            <v>559741.93999999994</v>
          </cell>
        </row>
        <row r="808">
          <cell r="A808" t="str">
            <v>407TROJP</v>
          </cell>
          <cell r="B808" t="str">
            <v>407</v>
          </cell>
          <cell r="C808" t="str">
            <v>TROJP</v>
          </cell>
          <cell r="D808">
            <v>0</v>
          </cell>
          <cell r="F808" t="str">
            <v>407TROJP</v>
          </cell>
          <cell r="G808" t="str">
            <v>407</v>
          </cell>
          <cell r="H808" t="str">
            <v>TROJP</v>
          </cell>
          <cell r="I808">
            <v>0</v>
          </cell>
        </row>
        <row r="809">
          <cell r="A809" t="str">
            <v>407WA</v>
          </cell>
          <cell r="B809" t="str">
            <v>407</v>
          </cell>
          <cell r="C809" t="str">
            <v>WA</v>
          </cell>
          <cell r="D809">
            <v>0</v>
          </cell>
          <cell r="F809" t="str">
            <v>407WA</v>
          </cell>
          <cell r="G809" t="str">
            <v>407</v>
          </cell>
          <cell r="H809" t="str">
            <v>WA</v>
          </cell>
          <cell r="I809">
            <v>0</v>
          </cell>
        </row>
        <row r="810">
          <cell r="A810" t="str">
            <v>408CA</v>
          </cell>
          <cell r="B810" t="str">
            <v>408</v>
          </cell>
          <cell r="C810" t="str">
            <v>CA</v>
          </cell>
          <cell r="D810">
            <v>1345201.18</v>
          </cell>
          <cell r="F810" t="str">
            <v>408CA</v>
          </cell>
          <cell r="G810" t="str">
            <v>408</v>
          </cell>
          <cell r="H810" t="str">
            <v>CA</v>
          </cell>
          <cell r="I810">
            <v>1345201.18</v>
          </cell>
        </row>
        <row r="811">
          <cell r="A811" t="str">
            <v>408CAEE</v>
          </cell>
          <cell r="B811" t="str">
            <v>408</v>
          </cell>
          <cell r="C811" t="str">
            <v>CAEE</v>
          </cell>
          <cell r="D811">
            <v>402385.12</v>
          </cell>
          <cell r="F811" t="str">
            <v>408CAEE</v>
          </cell>
          <cell r="G811" t="str">
            <v>408</v>
          </cell>
          <cell r="H811" t="str">
            <v>CAEE</v>
          </cell>
          <cell r="I811">
            <v>402385.12</v>
          </cell>
        </row>
        <row r="812">
          <cell r="A812" t="str">
            <v>408CAGE</v>
          </cell>
          <cell r="B812" t="str">
            <v>408</v>
          </cell>
          <cell r="C812" t="str">
            <v>CAGE</v>
          </cell>
          <cell r="D812">
            <v>678544</v>
          </cell>
          <cell r="F812" t="str">
            <v>408CAGE</v>
          </cell>
          <cell r="G812" t="str">
            <v>408</v>
          </cell>
          <cell r="H812" t="str">
            <v>CAGE</v>
          </cell>
          <cell r="I812">
            <v>678544</v>
          </cell>
        </row>
        <row r="813">
          <cell r="A813" t="str">
            <v>408GPS</v>
          </cell>
          <cell r="B813" t="str">
            <v>408</v>
          </cell>
          <cell r="C813" t="str">
            <v>GPS</v>
          </cell>
          <cell r="D813">
            <v>116729122.76000001</v>
          </cell>
          <cell r="F813" t="str">
            <v>408GPS</v>
          </cell>
          <cell r="G813" t="str">
            <v>408</v>
          </cell>
          <cell r="H813" t="str">
            <v>GPS</v>
          </cell>
          <cell r="I813">
            <v>116729122.76000001</v>
          </cell>
        </row>
        <row r="814">
          <cell r="A814" t="str">
            <v>408OR</v>
          </cell>
          <cell r="B814" t="str">
            <v>408</v>
          </cell>
          <cell r="C814" t="str">
            <v>OR</v>
          </cell>
          <cell r="D814">
            <v>27276225.109999999</v>
          </cell>
          <cell r="F814" t="str">
            <v>408OR</v>
          </cell>
          <cell r="G814" t="str">
            <v>408</v>
          </cell>
          <cell r="H814" t="str">
            <v>OR</v>
          </cell>
          <cell r="I814">
            <v>27276225.109999999</v>
          </cell>
        </row>
        <row r="815">
          <cell r="A815" t="str">
            <v>408SE</v>
          </cell>
          <cell r="B815" t="str">
            <v>408</v>
          </cell>
          <cell r="C815" t="str">
            <v>SE</v>
          </cell>
          <cell r="D815">
            <v>417428.18</v>
          </cell>
          <cell r="F815" t="str">
            <v>408SE</v>
          </cell>
          <cell r="G815" t="str">
            <v>408</v>
          </cell>
          <cell r="H815" t="str">
            <v>SE</v>
          </cell>
          <cell r="I815">
            <v>417428.18</v>
          </cell>
        </row>
        <row r="816">
          <cell r="A816" t="str">
            <v>408SO</v>
          </cell>
          <cell r="B816" t="str">
            <v>408</v>
          </cell>
          <cell r="C816" t="str">
            <v>SO</v>
          </cell>
          <cell r="D816">
            <v>-2090913.55</v>
          </cell>
          <cell r="F816" t="str">
            <v>408SO</v>
          </cell>
          <cell r="G816" t="str">
            <v>408</v>
          </cell>
          <cell r="H816" t="str">
            <v>SO</v>
          </cell>
          <cell r="I816">
            <v>-2090913.55</v>
          </cell>
        </row>
        <row r="817">
          <cell r="A817" t="str">
            <v>408UT</v>
          </cell>
          <cell r="B817" t="str">
            <v>408</v>
          </cell>
          <cell r="C817" t="str">
            <v>UT</v>
          </cell>
          <cell r="D817">
            <v>224911.53</v>
          </cell>
          <cell r="F817" t="str">
            <v>408UT</v>
          </cell>
          <cell r="G817" t="str">
            <v>408</v>
          </cell>
          <cell r="H817" t="str">
            <v>UT</v>
          </cell>
          <cell r="I817">
            <v>224911.53</v>
          </cell>
        </row>
        <row r="818">
          <cell r="A818" t="str">
            <v>408WA</v>
          </cell>
          <cell r="B818" t="str">
            <v>408</v>
          </cell>
          <cell r="C818" t="str">
            <v>WA</v>
          </cell>
          <cell r="D818">
            <v>10976720.18</v>
          </cell>
          <cell r="F818" t="str">
            <v>408WA</v>
          </cell>
          <cell r="G818" t="str">
            <v>408</v>
          </cell>
          <cell r="H818" t="str">
            <v>WA</v>
          </cell>
          <cell r="I818">
            <v>10976720.18</v>
          </cell>
        </row>
        <row r="819">
          <cell r="A819" t="str">
            <v>408WYP</v>
          </cell>
          <cell r="B819" t="str">
            <v>408</v>
          </cell>
          <cell r="C819" t="str">
            <v>WYP</v>
          </cell>
          <cell r="D819">
            <v>1819205.98</v>
          </cell>
          <cell r="F819" t="str">
            <v>408WYP</v>
          </cell>
          <cell r="G819" t="str">
            <v>408</v>
          </cell>
          <cell r="H819" t="str">
            <v>WYP</v>
          </cell>
          <cell r="I819">
            <v>1819205.98</v>
          </cell>
        </row>
        <row r="820">
          <cell r="A820" t="str">
            <v>40910IBT</v>
          </cell>
          <cell r="B820" t="str">
            <v>40910</v>
          </cell>
          <cell r="C820" t="str">
            <v>IBT</v>
          </cell>
          <cell r="D820">
            <v>-166038877.09</v>
          </cell>
          <cell r="F820" t="str">
            <v>40910IBT</v>
          </cell>
          <cell r="G820" t="str">
            <v>40910</v>
          </cell>
          <cell r="H820" t="str">
            <v>IBT</v>
          </cell>
          <cell r="I820">
            <v>-166038877.09</v>
          </cell>
        </row>
        <row r="821">
          <cell r="A821" t="str">
            <v>40911IBT</v>
          </cell>
          <cell r="B821" t="str">
            <v>40911</v>
          </cell>
          <cell r="C821" t="str">
            <v>IBT</v>
          </cell>
          <cell r="D821">
            <v>-5549347.46</v>
          </cell>
          <cell r="F821" t="str">
            <v>40911IBT</v>
          </cell>
          <cell r="G821" t="str">
            <v>40911</v>
          </cell>
          <cell r="H821" t="str">
            <v>IBT</v>
          </cell>
          <cell r="I821">
            <v>-5549347.46</v>
          </cell>
        </row>
        <row r="822">
          <cell r="A822" t="str">
            <v>41140DGU</v>
          </cell>
          <cell r="B822" t="str">
            <v>41140</v>
          </cell>
          <cell r="C822" t="str">
            <v>DGU</v>
          </cell>
          <cell r="D822">
            <v>-1862752</v>
          </cell>
          <cell r="F822" t="str">
            <v>41140DGU</v>
          </cell>
          <cell r="G822" t="str">
            <v>41140</v>
          </cell>
          <cell r="H822" t="str">
            <v>DGU</v>
          </cell>
          <cell r="I822">
            <v>-1862752</v>
          </cell>
        </row>
        <row r="823">
          <cell r="A823" t="str">
            <v>41170CAGE</v>
          </cell>
          <cell r="B823" t="str">
            <v>41170</v>
          </cell>
          <cell r="C823" t="str">
            <v>CAGE</v>
          </cell>
          <cell r="D823">
            <v>0</v>
          </cell>
          <cell r="F823" t="str">
            <v>41170CAGE</v>
          </cell>
          <cell r="G823" t="str">
            <v>41170</v>
          </cell>
          <cell r="H823" t="str">
            <v>CAGE</v>
          </cell>
          <cell r="I823">
            <v>0</v>
          </cell>
        </row>
        <row r="824">
          <cell r="A824" t="str">
            <v>4118SE</v>
          </cell>
          <cell r="B824" t="str">
            <v>4118</v>
          </cell>
          <cell r="C824" t="str">
            <v>SE</v>
          </cell>
          <cell r="D824">
            <v>-1813.78</v>
          </cell>
          <cell r="F824" t="str">
            <v>4118SE</v>
          </cell>
          <cell r="G824" t="str">
            <v>4118</v>
          </cell>
          <cell r="H824" t="str">
            <v>SE</v>
          </cell>
          <cell r="I824">
            <v>-1813.78</v>
          </cell>
        </row>
        <row r="825">
          <cell r="A825" t="str">
            <v>419OTHER</v>
          </cell>
          <cell r="B825" t="str">
            <v>419</v>
          </cell>
          <cell r="C825" t="str">
            <v>OTHER</v>
          </cell>
          <cell r="D825">
            <v>0</v>
          </cell>
          <cell r="F825" t="str">
            <v>419OTHER</v>
          </cell>
          <cell r="G825" t="str">
            <v>419</v>
          </cell>
          <cell r="H825" t="str">
            <v>OTHER</v>
          </cell>
          <cell r="I825">
            <v>0</v>
          </cell>
        </row>
        <row r="826">
          <cell r="A826" t="str">
            <v>419SNP</v>
          </cell>
          <cell r="B826" t="str">
            <v>419</v>
          </cell>
          <cell r="C826" t="str">
            <v>SNP</v>
          </cell>
          <cell r="D826">
            <v>-54338671.109999999</v>
          </cell>
          <cell r="F826" t="str">
            <v>419SNP</v>
          </cell>
          <cell r="G826" t="str">
            <v>419</v>
          </cell>
          <cell r="H826" t="str">
            <v>SNP</v>
          </cell>
          <cell r="I826">
            <v>-54338671.109999999</v>
          </cell>
        </row>
        <row r="827">
          <cell r="A827" t="str">
            <v>421CA</v>
          </cell>
          <cell r="B827" t="str">
            <v>421</v>
          </cell>
          <cell r="C827" t="str">
            <v>CA</v>
          </cell>
          <cell r="D827">
            <v>0</v>
          </cell>
          <cell r="F827" t="str">
            <v>421CA</v>
          </cell>
          <cell r="G827" t="str">
            <v>421</v>
          </cell>
          <cell r="H827" t="str">
            <v>CA</v>
          </cell>
          <cell r="I827">
            <v>0</v>
          </cell>
        </row>
        <row r="828">
          <cell r="A828" t="str">
            <v>421CAGE</v>
          </cell>
          <cell r="B828" t="str">
            <v>421</v>
          </cell>
          <cell r="C828" t="str">
            <v>CAGE</v>
          </cell>
          <cell r="D828">
            <v>-602263.6</v>
          </cell>
          <cell r="F828" t="str">
            <v>421CAGE</v>
          </cell>
          <cell r="G828" t="str">
            <v>421</v>
          </cell>
          <cell r="H828" t="str">
            <v>CAGE</v>
          </cell>
          <cell r="I828">
            <v>-602263.6</v>
          </cell>
        </row>
        <row r="829">
          <cell r="A829" t="str">
            <v>421CN</v>
          </cell>
          <cell r="B829" t="str">
            <v>421</v>
          </cell>
          <cell r="C829" t="str">
            <v>CN</v>
          </cell>
          <cell r="D829">
            <v>0</v>
          </cell>
          <cell r="F829" t="str">
            <v>421CN</v>
          </cell>
          <cell r="G829" t="str">
            <v>421</v>
          </cell>
          <cell r="H829" t="str">
            <v>CN</v>
          </cell>
          <cell r="I829">
            <v>0</v>
          </cell>
        </row>
        <row r="830">
          <cell r="A830" t="str">
            <v>421ID</v>
          </cell>
          <cell r="B830" t="str">
            <v>421</v>
          </cell>
          <cell r="C830" t="str">
            <v>ID</v>
          </cell>
          <cell r="D830">
            <v>0</v>
          </cell>
          <cell r="F830" t="str">
            <v>421ID</v>
          </cell>
          <cell r="G830" t="str">
            <v>421</v>
          </cell>
          <cell r="H830" t="str">
            <v>ID</v>
          </cell>
          <cell r="I830">
            <v>0</v>
          </cell>
        </row>
        <row r="831">
          <cell r="A831" t="str">
            <v>421OR</v>
          </cell>
          <cell r="B831" t="str">
            <v>421</v>
          </cell>
          <cell r="C831" t="str">
            <v>OR</v>
          </cell>
          <cell r="D831">
            <v>11947.06</v>
          </cell>
          <cell r="F831" t="str">
            <v>421OR</v>
          </cell>
          <cell r="G831" t="str">
            <v>421</v>
          </cell>
          <cell r="H831" t="str">
            <v>OR</v>
          </cell>
          <cell r="I831">
            <v>11947.06</v>
          </cell>
        </row>
        <row r="832">
          <cell r="A832" t="str">
            <v>421OTHER</v>
          </cell>
          <cell r="B832" t="str">
            <v>421</v>
          </cell>
          <cell r="C832" t="str">
            <v>OTHER</v>
          </cell>
          <cell r="D832">
            <v>-250</v>
          </cell>
          <cell r="F832" t="str">
            <v>421OTHER</v>
          </cell>
          <cell r="G832" t="str">
            <v>421</v>
          </cell>
          <cell r="H832" t="str">
            <v>OTHER</v>
          </cell>
          <cell r="I832">
            <v>-250</v>
          </cell>
        </row>
        <row r="833">
          <cell r="A833" t="str">
            <v>421SO</v>
          </cell>
          <cell r="B833" t="str">
            <v>421</v>
          </cell>
          <cell r="C833" t="str">
            <v>SO</v>
          </cell>
          <cell r="D833">
            <v>-155791.88</v>
          </cell>
          <cell r="F833" t="str">
            <v>421SO</v>
          </cell>
          <cell r="G833" t="str">
            <v>421</v>
          </cell>
          <cell r="H833" t="str">
            <v>SO</v>
          </cell>
          <cell r="I833">
            <v>-155791.88</v>
          </cell>
        </row>
        <row r="834">
          <cell r="A834" t="str">
            <v>421UT</v>
          </cell>
          <cell r="B834" t="str">
            <v>421</v>
          </cell>
          <cell r="C834" t="str">
            <v>UT</v>
          </cell>
          <cell r="D834">
            <v>-18321.32</v>
          </cell>
          <cell r="F834" t="str">
            <v>421UT</v>
          </cell>
          <cell r="G834" t="str">
            <v>421</v>
          </cell>
          <cell r="H834" t="str">
            <v>UT</v>
          </cell>
          <cell r="I834">
            <v>-18321.32</v>
          </cell>
        </row>
        <row r="835">
          <cell r="A835" t="str">
            <v>421WA</v>
          </cell>
          <cell r="B835" t="str">
            <v>421</v>
          </cell>
          <cell r="C835" t="str">
            <v>WA</v>
          </cell>
          <cell r="D835">
            <v>958.98</v>
          </cell>
          <cell r="F835" t="str">
            <v>421WA</v>
          </cell>
          <cell r="G835" t="str">
            <v>421</v>
          </cell>
          <cell r="H835" t="str">
            <v>WA</v>
          </cell>
          <cell r="I835">
            <v>958.98</v>
          </cell>
        </row>
        <row r="836">
          <cell r="A836" t="str">
            <v>421WYP</v>
          </cell>
          <cell r="B836" t="str">
            <v>421</v>
          </cell>
          <cell r="C836" t="str">
            <v>WYP</v>
          </cell>
          <cell r="D836">
            <v>762.69</v>
          </cell>
          <cell r="F836" t="str">
            <v>421WYP</v>
          </cell>
          <cell r="G836" t="str">
            <v>421</v>
          </cell>
          <cell r="H836" t="str">
            <v>WYP</v>
          </cell>
          <cell r="I836">
            <v>762.69</v>
          </cell>
        </row>
        <row r="837">
          <cell r="A837" t="str">
            <v>427SNP</v>
          </cell>
          <cell r="B837" t="str">
            <v>427</v>
          </cell>
          <cell r="C837" t="str">
            <v>SNP</v>
          </cell>
          <cell r="D837">
            <v>359459246.75</v>
          </cell>
          <cell r="F837" t="str">
            <v>427SNP</v>
          </cell>
          <cell r="G837" t="str">
            <v>427</v>
          </cell>
          <cell r="H837" t="str">
            <v>SNP</v>
          </cell>
          <cell r="I837">
            <v>359459246.75</v>
          </cell>
        </row>
        <row r="838">
          <cell r="A838" t="str">
            <v>428SNP</v>
          </cell>
          <cell r="B838" t="str">
            <v>428</v>
          </cell>
          <cell r="C838" t="str">
            <v>SNP</v>
          </cell>
          <cell r="D838">
            <v>5700745.79</v>
          </cell>
          <cell r="F838" t="str">
            <v>428SNP</v>
          </cell>
          <cell r="G838" t="str">
            <v>428</v>
          </cell>
          <cell r="H838" t="str">
            <v>SNP</v>
          </cell>
          <cell r="I838">
            <v>5700745.79</v>
          </cell>
        </row>
        <row r="839">
          <cell r="A839" t="str">
            <v>429SNP</v>
          </cell>
          <cell r="B839" t="str">
            <v>429</v>
          </cell>
          <cell r="C839" t="str">
            <v>SNP</v>
          </cell>
          <cell r="D839">
            <v>-4795.1099999999997</v>
          </cell>
          <cell r="F839" t="str">
            <v>429SNP</v>
          </cell>
          <cell r="G839" t="str">
            <v>429</v>
          </cell>
          <cell r="H839" t="str">
            <v>SNP</v>
          </cell>
          <cell r="I839">
            <v>-4795.1099999999997</v>
          </cell>
        </row>
        <row r="840">
          <cell r="A840" t="str">
            <v>431SNP</v>
          </cell>
          <cell r="B840" t="str">
            <v>431</v>
          </cell>
          <cell r="C840" t="str">
            <v>SNP</v>
          </cell>
          <cell r="D840">
            <v>13396539.640000001</v>
          </cell>
          <cell r="F840" t="str">
            <v>431SNP</v>
          </cell>
          <cell r="G840" t="str">
            <v>431</v>
          </cell>
          <cell r="H840" t="str">
            <v>SNP</v>
          </cell>
          <cell r="I840">
            <v>13396539.640000001</v>
          </cell>
        </row>
        <row r="841">
          <cell r="A841" t="str">
            <v>432SNP</v>
          </cell>
          <cell r="B841" t="str">
            <v>432</v>
          </cell>
          <cell r="C841" t="str">
            <v>SNP</v>
          </cell>
          <cell r="D841">
            <v>-27702235.579999998</v>
          </cell>
          <cell r="F841" t="str">
            <v>432SNP</v>
          </cell>
          <cell r="G841" t="str">
            <v>432</v>
          </cell>
          <cell r="H841" t="str">
            <v>SNP</v>
          </cell>
          <cell r="I841">
            <v>-27702235.579999998</v>
          </cell>
        </row>
        <row r="842">
          <cell r="A842" t="str">
            <v>440CA</v>
          </cell>
          <cell r="B842" t="str">
            <v>440</v>
          </cell>
          <cell r="C842" t="str">
            <v>CA</v>
          </cell>
          <cell r="D842">
            <v>51379016.229999997</v>
          </cell>
          <cell r="F842" t="str">
            <v>440CA</v>
          </cell>
          <cell r="G842" t="str">
            <v>440</v>
          </cell>
          <cell r="H842" t="str">
            <v>CA</v>
          </cell>
          <cell r="I842">
            <v>51379016.229999997</v>
          </cell>
        </row>
        <row r="843">
          <cell r="A843" t="str">
            <v>440ID</v>
          </cell>
          <cell r="B843" t="str">
            <v>440</v>
          </cell>
          <cell r="C843" t="str">
            <v>ID</v>
          </cell>
          <cell r="D843">
            <v>67482372.519999996</v>
          </cell>
          <cell r="F843" t="str">
            <v>440ID</v>
          </cell>
          <cell r="G843" t="str">
            <v>440</v>
          </cell>
          <cell r="H843" t="str">
            <v>ID</v>
          </cell>
          <cell r="I843">
            <v>67482372.519999996</v>
          </cell>
        </row>
        <row r="844">
          <cell r="A844" t="str">
            <v>440OR</v>
          </cell>
          <cell r="B844" t="str">
            <v>440</v>
          </cell>
          <cell r="C844" t="str">
            <v>OR</v>
          </cell>
          <cell r="D844">
            <v>548352336.51999998</v>
          </cell>
          <cell r="F844" t="str">
            <v>440OR</v>
          </cell>
          <cell r="G844" t="str">
            <v>440</v>
          </cell>
          <cell r="H844" t="str">
            <v>OR</v>
          </cell>
          <cell r="I844">
            <v>548352336.51999998</v>
          </cell>
        </row>
        <row r="845">
          <cell r="A845" t="str">
            <v>440OTHER</v>
          </cell>
          <cell r="B845" t="str">
            <v>440</v>
          </cell>
          <cell r="C845" t="str">
            <v>OTHER</v>
          </cell>
          <cell r="D845">
            <v>818399.54</v>
          </cell>
          <cell r="F845" t="str">
            <v>440OTHER</v>
          </cell>
          <cell r="G845" t="str">
            <v>440</v>
          </cell>
          <cell r="H845" t="str">
            <v>OTHER</v>
          </cell>
          <cell r="I845">
            <v>818399.54</v>
          </cell>
        </row>
        <row r="846">
          <cell r="A846" t="str">
            <v>440UT</v>
          </cell>
          <cell r="B846" t="str">
            <v>440</v>
          </cell>
          <cell r="C846" t="str">
            <v>UT</v>
          </cell>
          <cell r="D846">
            <v>642783365.28999996</v>
          </cell>
          <cell r="F846" t="str">
            <v>440UT</v>
          </cell>
          <cell r="G846" t="str">
            <v>440</v>
          </cell>
          <cell r="H846" t="str">
            <v>UT</v>
          </cell>
          <cell r="I846">
            <v>642783365.28999996</v>
          </cell>
        </row>
        <row r="847">
          <cell r="A847" t="str">
            <v>440WA</v>
          </cell>
          <cell r="B847" t="str">
            <v>440</v>
          </cell>
          <cell r="C847" t="str">
            <v>WA</v>
          </cell>
          <cell r="D847">
            <v>126577406.09</v>
          </cell>
          <cell r="F847" t="str">
            <v>440WA</v>
          </cell>
          <cell r="G847" t="str">
            <v>440</v>
          </cell>
          <cell r="H847" t="str">
            <v>WA</v>
          </cell>
          <cell r="I847">
            <v>126577406.09</v>
          </cell>
        </row>
        <row r="848">
          <cell r="A848" t="str">
            <v>440WYP</v>
          </cell>
          <cell r="B848" t="str">
            <v>440</v>
          </cell>
          <cell r="C848" t="str">
            <v>WYP</v>
          </cell>
          <cell r="D848">
            <v>88598135.829999998</v>
          </cell>
          <cell r="F848" t="str">
            <v>440WYP</v>
          </cell>
          <cell r="G848" t="str">
            <v>440</v>
          </cell>
          <cell r="H848" t="str">
            <v>WYP</v>
          </cell>
          <cell r="I848">
            <v>88598135.829999998</v>
          </cell>
        </row>
        <row r="849">
          <cell r="A849" t="str">
            <v>440WYU</v>
          </cell>
          <cell r="B849" t="str">
            <v>440</v>
          </cell>
          <cell r="C849" t="str">
            <v>WYU</v>
          </cell>
          <cell r="D849">
            <v>12615847.83</v>
          </cell>
          <cell r="F849" t="str">
            <v>440WYU</v>
          </cell>
          <cell r="G849" t="str">
            <v>440</v>
          </cell>
          <cell r="H849" t="str">
            <v>WYU</v>
          </cell>
          <cell r="I849">
            <v>12615847.83</v>
          </cell>
        </row>
        <row r="850">
          <cell r="A850" t="str">
            <v>442CA</v>
          </cell>
          <cell r="B850" t="str">
            <v>442</v>
          </cell>
          <cell r="C850" t="str">
            <v>CA</v>
          </cell>
          <cell r="D850">
            <v>48010527.520000003</v>
          </cell>
          <cell r="F850" t="str">
            <v>442CA</v>
          </cell>
          <cell r="G850" t="str">
            <v>442</v>
          </cell>
          <cell r="H850" t="str">
            <v>CA</v>
          </cell>
          <cell r="I850">
            <v>48010527.520000003</v>
          </cell>
        </row>
        <row r="851">
          <cell r="A851" t="str">
            <v>442ID</v>
          </cell>
          <cell r="B851" t="str">
            <v>442</v>
          </cell>
          <cell r="C851" t="str">
            <v>ID</v>
          </cell>
          <cell r="D851">
            <v>181662015.49000001</v>
          </cell>
          <cell r="F851" t="str">
            <v>442ID</v>
          </cell>
          <cell r="G851" t="str">
            <v>442</v>
          </cell>
          <cell r="H851" t="str">
            <v>ID</v>
          </cell>
          <cell r="I851">
            <v>181662015.49000001</v>
          </cell>
        </row>
        <row r="852">
          <cell r="A852" t="str">
            <v>442OR</v>
          </cell>
          <cell r="B852" t="str">
            <v>442</v>
          </cell>
          <cell r="C852" t="str">
            <v>OR</v>
          </cell>
          <cell r="D852">
            <v>573646674.77999997</v>
          </cell>
          <cell r="F852" t="str">
            <v>442OR</v>
          </cell>
          <cell r="G852" t="str">
            <v>442</v>
          </cell>
          <cell r="H852" t="str">
            <v>OR</v>
          </cell>
          <cell r="I852">
            <v>573646674.77999997</v>
          </cell>
        </row>
        <row r="853">
          <cell r="A853" t="str">
            <v>442OTHER</v>
          </cell>
          <cell r="B853" t="str">
            <v>442</v>
          </cell>
          <cell r="C853" t="str">
            <v>OTHER</v>
          </cell>
          <cell r="D853">
            <v>532386.63</v>
          </cell>
          <cell r="F853" t="str">
            <v>442OTHER</v>
          </cell>
          <cell r="G853" t="str">
            <v>442</v>
          </cell>
          <cell r="H853" t="str">
            <v>OTHER</v>
          </cell>
          <cell r="I853">
            <v>532386.63</v>
          </cell>
        </row>
        <row r="854">
          <cell r="A854" t="str">
            <v>442UT</v>
          </cell>
          <cell r="B854" t="str">
            <v>442</v>
          </cell>
          <cell r="C854" t="str">
            <v>UT</v>
          </cell>
          <cell r="D854">
            <v>1038802653.09</v>
          </cell>
          <cell r="F854" t="str">
            <v>442UT</v>
          </cell>
          <cell r="G854" t="str">
            <v>442</v>
          </cell>
          <cell r="H854" t="str">
            <v>UT</v>
          </cell>
          <cell r="I854">
            <v>1038802653.09</v>
          </cell>
        </row>
        <row r="855">
          <cell r="A855" t="str">
            <v>442WA</v>
          </cell>
          <cell r="B855" t="str">
            <v>442</v>
          </cell>
          <cell r="C855" t="str">
            <v>WA</v>
          </cell>
          <cell r="D855">
            <v>164154929.34999999</v>
          </cell>
          <cell r="F855" t="str">
            <v>442WA</v>
          </cell>
          <cell r="G855" t="str">
            <v>442</v>
          </cell>
          <cell r="H855" t="str">
            <v>WA</v>
          </cell>
          <cell r="I855">
            <v>164154929.34999999</v>
          </cell>
        </row>
        <row r="856">
          <cell r="A856" t="str">
            <v>442WYP</v>
          </cell>
          <cell r="B856" t="str">
            <v>442</v>
          </cell>
          <cell r="C856" t="str">
            <v>WYP</v>
          </cell>
          <cell r="D856">
            <v>401856141.33999997</v>
          </cell>
          <cell r="F856" t="str">
            <v>442WYP</v>
          </cell>
          <cell r="G856" t="str">
            <v>442</v>
          </cell>
          <cell r="H856" t="str">
            <v>WYP</v>
          </cell>
          <cell r="I856">
            <v>401856141.33999997</v>
          </cell>
        </row>
        <row r="857">
          <cell r="A857" t="str">
            <v>442WYU</v>
          </cell>
          <cell r="B857" t="str">
            <v>442</v>
          </cell>
          <cell r="C857" t="str">
            <v>WYU</v>
          </cell>
          <cell r="D857">
            <v>106327090.93000001</v>
          </cell>
          <cell r="F857" t="str">
            <v>442WYU</v>
          </cell>
          <cell r="G857" t="str">
            <v>442</v>
          </cell>
          <cell r="H857" t="str">
            <v>WYU</v>
          </cell>
          <cell r="I857">
            <v>106327090.93000001</v>
          </cell>
        </row>
        <row r="858">
          <cell r="A858" t="str">
            <v>444CA</v>
          </cell>
          <cell r="B858" t="str">
            <v>444</v>
          </cell>
          <cell r="C858" t="str">
            <v>CA</v>
          </cell>
          <cell r="D858">
            <v>428378.94</v>
          </cell>
          <cell r="F858" t="str">
            <v>444CA</v>
          </cell>
          <cell r="G858" t="str">
            <v>444</v>
          </cell>
          <cell r="H858" t="str">
            <v>CA</v>
          </cell>
          <cell r="I858">
            <v>428378.94</v>
          </cell>
        </row>
        <row r="859">
          <cell r="A859" t="str">
            <v>444ID</v>
          </cell>
          <cell r="B859" t="str">
            <v>444</v>
          </cell>
          <cell r="C859" t="str">
            <v>ID</v>
          </cell>
          <cell r="D859">
            <v>504795.23</v>
          </cell>
          <cell r="F859" t="str">
            <v>444ID</v>
          </cell>
          <cell r="G859" t="str">
            <v>444</v>
          </cell>
          <cell r="H859" t="str">
            <v>ID</v>
          </cell>
          <cell r="I859">
            <v>504795.23</v>
          </cell>
        </row>
        <row r="860">
          <cell r="A860" t="str">
            <v>444OR</v>
          </cell>
          <cell r="B860" t="str">
            <v>444</v>
          </cell>
          <cell r="C860" t="str">
            <v>OR</v>
          </cell>
          <cell r="D860">
            <v>6513316.4000000004</v>
          </cell>
          <cell r="F860" t="str">
            <v>444OR</v>
          </cell>
          <cell r="G860" t="str">
            <v>444</v>
          </cell>
          <cell r="H860" t="str">
            <v>OR</v>
          </cell>
          <cell r="I860">
            <v>6513316.4000000004</v>
          </cell>
        </row>
        <row r="861">
          <cell r="A861" t="str">
            <v>444UT</v>
          </cell>
          <cell r="B861" t="str">
            <v>444</v>
          </cell>
          <cell r="C861" t="str">
            <v>UT</v>
          </cell>
          <cell r="D861">
            <v>10135149.75</v>
          </cell>
          <cell r="F861" t="str">
            <v>444UT</v>
          </cell>
          <cell r="G861" t="str">
            <v>444</v>
          </cell>
          <cell r="H861" t="str">
            <v>UT</v>
          </cell>
          <cell r="I861">
            <v>10135149.75</v>
          </cell>
        </row>
        <row r="862">
          <cell r="A862" t="str">
            <v>444WA</v>
          </cell>
          <cell r="B862" t="str">
            <v>444</v>
          </cell>
          <cell r="C862" t="str">
            <v>WA</v>
          </cell>
          <cell r="D862">
            <v>1142076.9099999999</v>
          </cell>
          <cell r="F862" t="str">
            <v>444WA</v>
          </cell>
          <cell r="G862" t="str">
            <v>444</v>
          </cell>
          <cell r="H862" t="str">
            <v>WA</v>
          </cell>
          <cell r="I862">
            <v>1142076.9099999999</v>
          </cell>
        </row>
        <row r="863">
          <cell r="A863" t="str">
            <v>444WYP</v>
          </cell>
          <cell r="B863" t="str">
            <v>444</v>
          </cell>
          <cell r="C863" t="str">
            <v>WYP</v>
          </cell>
          <cell r="D863">
            <v>1805231.96</v>
          </cell>
          <cell r="F863" t="str">
            <v>444WYP</v>
          </cell>
          <cell r="G863" t="str">
            <v>444</v>
          </cell>
          <cell r="H863" t="str">
            <v>WYP</v>
          </cell>
          <cell r="I863">
            <v>1805231.96</v>
          </cell>
        </row>
        <row r="864">
          <cell r="A864" t="str">
            <v>444WYU</v>
          </cell>
          <cell r="B864" t="str">
            <v>444</v>
          </cell>
          <cell r="C864" t="str">
            <v>WYU</v>
          </cell>
          <cell r="D864">
            <v>400577.51</v>
          </cell>
          <cell r="F864" t="str">
            <v>444WYU</v>
          </cell>
          <cell r="G864" t="str">
            <v>444</v>
          </cell>
          <cell r="H864" t="str">
            <v>WYU</v>
          </cell>
          <cell r="I864">
            <v>400577.51</v>
          </cell>
        </row>
        <row r="865">
          <cell r="A865" t="str">
            <v>445UT</v>
          </cell>
          <cell r="B865" t="str">
            <v>445</v>
          </cell>
          <cell r="C865" t="str">
            <v>UT</v>
          </cell>
          <cell r="D865">
            <v>17534214.969999999</v>
          </cell>
          <cell r="F865" t="str">
            <v>445UT</v>
          </cell>
          <cell r="G865" t="str">
            <v>445</v>
          </cell>
          <cell r="H865" t="str">
            <v>UT</v>
          </cell>
          <cell r="I865">
            <v>17534214.969999999</v>
          </cell>
        </row>
        <row r="866">
          <cell r="A866" t="str">
            <v>447FERC</v>
          </cell>
          <cell r="B866" t="str">
            <v>447</v>
          </cell>
          <cell r="C866" t="str">
            <v>FERC</v>
          </cell>
          <cell r="D866">
            <v>9024089.9600000009</v>
          </cell>
          <cell r="F866" t="str">
            <v>447FERC</v>
          </cell>
          <cell r="G866" t="str">
            <v>447</v>
          </cell>
          <cell r="H866" t="str">
            <v>FERC</v>
          </cell>
          <cell r="I866">
            <v>9024089.9600000009</v>
          </cell>
        </row>
        <row r="867">
          <cell r="A867" t="str">
            <v>447OR</v>
          </cell>
          <cell r="B867" t="str">
            <v>447</v>
          </cell>
          <cell r="C867" t="str">
            <v>OR</v>
          </cell>
          <cell r="D867">
            <v>1024807.33</v>
          </cell>
          <cell r="F867" t="str">
            <v>447OR</v>
          </cell>
          <cell r="G867" t="str">
            <v>447</v>
          </cell>
          <cell r="H867" t="str">
            <v>OR</v>
          </cell>
          <cell r="I867">
            <v>1024807.33</v>
          </cell>
        </row>
        <row r="868">
          <cell r="A868" t="str">
            <v>447SG</v>
          </cell>
          <cell r="B868" t="str">
            <v>447</v>
          </cell>
          <cell r="C868" t="str">
            <v>SG</v>
          </cell>
          <cell r="D868">
            <v>0</v>
          </cell>
          <cell r="F868" t="str">
            <v>447SG</v>
          </cell>
          <cell r="G868" t="str">
            <v>447</v>
          </cell>
          <cell r="H868" t="str">
            <v>SG</v>
          </cell>
          <cell r="I868">
            <v>0</v>
          </cell>
        </row>
        <row r="869">
          <cell r="A869" t="str">
            <v>447WYP</v>
          </cell>
          <cell r="B869" t="str">
            <v>447</v>
          </cell>
          <cell r="C869" t="str">
            <v>WYP</v>
          </cell>
          <cell r="D869">
            <v>25405.62</v>
          </cell>
          <cell r="F869" t="str">
            <v>447WYP</v>
          </cell>
          <cell r="G869" t="str">
            <v>447</v>
          </cell>
          <cell r="H869" t="str">
            <v>WYP</v>
          </cell>
          <cell r="I869">
            <v>25405.62</v>
          </cell>
        </row>
        <row r="870">
          <cell r="A870" t="str">
            <v>450CA</v>
          </cell>
          <cell r="B870" t="str">
            <v>450</v>
          </cell>
          <cell r="C870" t="str">
            <v>CA</v>
          </cell>
          <cell r="D870">
            <v>283236.76</v>
          </cell>
          <cell r="F870" t="str">
            <v>450CA</v>
          </cell>
          <cell r="G870" t="str">
            <v>450</v>
          </cell>
          <cell r="H870" t="str">
            <v>CA</v>
          </cell>
          <cell r="I870">
            <v>283236.76</v>
          </cell>
        </row>
        <row r="871">
          <cell r="A871" t="str">
            <v>450ID</v>
          </cell>
          <cell r="B871" t="str">
            <v>450</v>
          </cell>
          <cell r="C871" t="str">
            <v>ID</v>
          </cell>
          <cell r="D871">
            <v>387244.52</v>
          </cell>
          <cell r="F871" t="str">
            <v>450ID</v>
          </cell>
          <cell r="G871" t="str">
            <v>450</v>
          </cell>
          <cell r="H871" t="str">
            <v>ID</v>
          </cell>
          <cell r="I871">
            <v>387244.52</v>
          </cell>
        </row>
        <row r="872">
          <cell r="A872" t="str">
            <v>450OR</v>
          </cell>
          <cell r="B872" t="str">
            <v>450</v>
          </cell>
          <cell r="C872" t="str">
            <v>OR</v>
          </cell>
          <cell r="D872">
            <v>3713450.9</v>
          </cell>
          <cell r="F872" t="str">
            <v>450OR</v>
          </cell>
          <cell r="G872" t="str">
            <v>450</v>
          </cell>
          <cell r="H872" t="str">
            <v>OR</v>
          </cell>
          <cell r="I872">
            <v>3713450.9</v>
          </cell>
        </row>
        <row r="873">
          <cell r="A873" t="str">
            <v>450UT</v>
          </cell>
          <cell r="B873" t="str">
            <v>450</v>
          </cell>
          <cell r="C873" t="str">
            <v>UT</v>
          </cell>
          <cell r="D873">
            <v>3027295.35</v>
          </cell>
          <cell r="F873" t="str">
            <v>450UT</v>
          </cell>
          <cell r="G873" t="str">
            <v>450</v>
          </cell>
          <cell r="H873" t="str">
            <v>UT</v>
          </cell>
          <cell r="I873">
            <v>3027295.35</v>
          </cell>
        </row>
        <row r="874">
          <cell r="A874" t="str">
            <v>450WA</v>
          </cell>
          <cell r="B874" t="str">
            <v>450</v>
          </cell>
          <cell r="C874" t="str">
            <v>WA</v>
          </cell>
          <cell r="D874">
            <v>678122.06</v>
          </cell>
          <cell r="F874" t="str">
            <v>450WA</v>
          </cell>
          <cell r="G874" t="str">
            <v>450</v>
          </cell>
          <cell r="H874" t="str">
            <v>WA</v>
          </cell>
          <cell r="I874">
            <v>678122.06</v>
          </cell>
        </row>
        <row r="875">
          <cell r="A875" t="str">
            <v>450WYP</v>
          </cell>
          <cell r="B875" t="str">
            <v>450</v>
          </cell>
          <cell r="C875" t="str">
            <v>WYP</v>
          </cell>
          <cell r="D875">
            <v>523520.08</v>
          </cell>
          <cell r="F875" t="str">
            <v>450WYP</v>
          </cell>
          <cell r="G875" t="str">
            <v>450</v>
          </cell>
          <cell r="H875" t="str">
            <v>WYP</v>
          </cell>
          <cell r="I875">
            <v>523520.08</v>
          </cell>
        </row>
        <row r="876">
          <cell r="A876" t="str">
            <v>450WYU</v>
          </cell>
          <cell r="B876" t="str">
            <v>450</v>
          </cell>
          <cell r="C876" t="str">
            <v>WYU</v>
          </cell>
          <cell r="D876">
            <v>91204.75</v>
          </cell>
          <cell r="F876" t="str">
            <v>450WYU</v>
          </cell>
          <cell r="G876" t="str">
            <v>450</v>
          </cell>
          <cell r="H876" t="str">
            <v>WYU</v>
          </cell>
          <cell r="I876">
            <v>91204.75</v>
          </cell>
        </row>
        <row r="877">
          <cell r="A877" t="str">
            <v>451CA</v>
          </cell>
          <cell r="B877" t="str">
            <v>451</v>
          </cell>
          <cell r="C877" t="str">
            <v>CA</v>
          </cell>
          <cell r="D877">
            <v>111410.62</v>
          </cell>
          <cell r="F877" t="str">
            <v>451CA</v>
          </cell>
          <cell r="G877" t="str">
            <v>451</v>
          </cell>
          <cell r="H877" t="str">
            <v>CA</v>
          </cell>
          <cell r="I877">
            <v>111410.62</v>
          </cell>
        </row>
        <row r="878">
          <cell r="A878" t="str">
            <v>451ID</v>
          </cell>
          <cell r="B878" t="str">
            <v>451</v>
          </cell>
          <cell r="C878" t="str">
            <v>ID</v>
          </cell>
          <cell r="D878">
            <v>97052.96</v>
          </cell>
          <cell r="F878" t="str">
            <v>451ID</v>
          </cell>
          <cell r="G878" t="str">
            <v>451</v>
          </cell>
          <cell r="H878" t="str">
            <v>ID</v>
          </cell>
          <cell r="I878">
            <v>97052.96</v>
          </cell>
        </row>
        <row r="879">
          <cell r="A879" t="str">
            <v>451OR</v>
          </cell>
          <cell r="B879" t="str">
            <v>451</v>
          </cell>
          <cell r="C879" t="str">
            <v>OR</v>
          </cell>
          <cell r="D879">
            <v>1449104.42</v>
          </cell>
          <cell r="F879" t="str">
            <v>451OR</v>
          </cell>
          <cell r="G879" t="str">
            <v>451</v>
          </cell>
          <cell r="H879" t="str">
            <v>OR</v>
          </cell>
          <cell r="I879">
            <v>1449104.42</v>
          </cell>
        </row>
        <row r="880">
          <cell r="A880" t="str">
            <v>451SO</v>
          </cell>
          <cell r="B880" t="str">
            <v>451</v>
          </cell>
          <cell r="C880" t="str">
            <v>SO</v>
          </cell>
          <cell r="D880">
            <v>4129.08</v>
          </cell>
          <cell r="F880" t="str">
            <v>451SO</v>
          </cell>
          <cell r="G880" t="str">
            <v>451</v>
          </cell>
          <cell r="H880" t="str">
            <v>SO</v>
          </cell>
          <cell r="I880">
            <v>4129.08</v>
          </cell>
        </row>
        <row r="881">
          <cell r="A881" t="str">
            <v>451UT</v>
          </cell>
          <cell r="B881" t="str">
            <v>451</v>
          </cell>
          <cell r="C881" t="str">
            <v>UT</v>
          </cell>
          <cell r="D881">
            <v>3904049.62</v>
          </cell>
          <cell r="F881" t="str">
            <v>451UT</v>
          </cell>
          <cell r="G881" t="str">
            <v>451</v>
          </cell>
          <cell r="H881" t="str">
            <v>UT</v>
          </cell>
          <cell r="I881">
            <v>3904049.62</v>
          </cell>
        </row>
        <row r="882">
          <cell r="A882" t="str">
            <v>451WA</v>
          </cell>
          <cell r="B882" t="str">
            <v>451</v>
          </cell>
          <cell r="C882" t="str">
            <v>WA</v>
          </cell>
          <cell r="D882">
            <v>162036.34</v>
          </cell>
          <cell r="F882" t="str">
            <v>451WA</v>
          </cell>
          <cell r="G882" t="str">
            <v>451</v>
          </cell>
          <cell r="H882" t="str">
            <v>WA</v>
          </cell>
          <cell r="I882">
            <v>162036.34</v>
          </cell>
        </row>
        <row r="883">
          <cell r="A883" t="str">
            <v>451WYP</v>
          </cell>
          <cell r="B883" t="str">
            <v>451</v>
          </cell>
          <cell r="C883" t="str">
            <v>WYP</v>
          </cell>
          <cell r="D883">
            <v>401704.1</v>
          </cell>
          <cell r="F883" t="str">
            <v>451WYP</v>
          </cell>
          <cell r="G883" t="str">
            <v>451</v>
          </cell>
          <cell r="H883" t="str">
            <v>WYP</v>
          </cell>
          <cell r="I883">
            <v>401704.1</v>
          </cell>
        </row>
        <row r="884">
          <cell r="A884" t="str">
            <v>451WYU</v>
          </cell>
          <cell r="B884" t="str">
            <v>451</v>
          </cell>
          <cell r="C884" t="str">
            <v>WYU</v>
          </cell>
          <cell r="D884">
            <v>114060.52</v>
          </cell>
          <cell r="F884" t="str">
            <v>451WYU</v>
          </cell>
          <cell r="G884" t="str">
            <v>451</v>
          </cell>
          <cell r="H884" t="str">
            <v>WYU</v>
          </cell>
          <cell r="I884">
            <v>114060.52</v>
          </cell>
        </row>
        <row r="885">
          <cell r="A885" t="str">
            <v>453CAGE</v>
          </cell>
          <cell r="B885" t="str">
            <v>453</v>
          </cell>
          <cell r="C885" t="str">
            <v>CAGE</v>
          </cell>
          <cell r="D885">
            <v>6789.65</v>
          </cell>
          <cell r="F885" t="str">
            <v>453CAGE</v>
          </cell>
          <cell r="G885" t="str">
            <v>453</v>
          </cell>
          <cell r="H885" t="str">
            <v>CAGE</v>
          </cell>
          <cell r="I885">
            <v>6789.65</v>
          </cell>
        </row>
        <row r="886">
          <cell r="A886" t="str">
            <v>453JBG</v>
          </cell>
          <cell r="B886" t="str">
            <v>453</v>
          </cell>
          <cell r="C886" t="str">
            <v>JBG</v>
          </cell>
          <cell r="D886">
            <v>5306.65</v>
          </cell>
          <cell r="F886" t="str">
            <v>453JBG</v>
          </cell>
          <cell r="G886" t="str">
            <v>453</v>
          </cell>
          <cell r="H886" t="str">
            <v>JBG</v>
          </cell>
          <cell r="I886">
            <v>5306.65</v>
          </cell>
        </row>
        <row r="887">
          <cell r="A887" t="str">
            <v>454CA</v>
          </cell>
          <cell r="B887" t="str">
            <v>454</v>
          </cell>
          <cell r="C887" t="str">
            <v>CA</v>
          </cell>
          <cell r="D887">
            <v>565437.31999999995</v>
          </cell>
          <cell r="F887" t="str">
            <v>454CA</v>
          </cell>
          <cell r="G887" t="str">
            <v>454</v>
          </cell>
          <cell r="H887" t="str">
            <v>CA</v>
          </cell>
          <cell r="I887">
            <v>565437.31999999995</v>
          </cell>
        </row>
        <row r="888">
          <cell r="A888" t="str">
            <v>454CAGE</v>
          </cell>
          <cell r="B888" t="str">
            <v>454</v>
          </cell>
          <cell r="C888" t="str">
            <v>CAGE</v>
          </cell>
          <cell r="D888">
            <v>3831100.82</v>
          </cell>
          <cell r="F888" t="str">
            <v>454CAGE</v>
          </cell>
          <cell r="G888" t="str">
            <v>454</v>
          </cell>
          <cell r="H888" t="str">
            <v>CAGE</v>
          </cell>
          <cell r="I888">
            <v>3831100.82</v>
          </cell>
        </row>
        <row r="889">
          <cell r="A889" t="str">
            <v>454CAGW</v>
          </cell>
          <cell r="B889" t="str">
            <v>454</v>
          </cell>
          <cell r="C889" t="str">
            <v>CAGW</v>
          </cell>
          <cell r="D889">
            <v>697187.15</v>
          </cell>
          <cell r="F889" t="str">
            <v>454CAGW</v>
          </cell>
          <cell r="G889" t="str">
            <v>454</v>
          </cell>
          <cell r="H889" t="str">
            <v>CAGW</v>
          </cell>
          <cell r="I889">
            <v>697187.15</v>
          </cell>
        </row>
        <row r="890">
          <cell r="A890" t="str">
            <v>454ID</v>
          </cell>
          <cell r="B890" t="str">
            <v>454</v>
          </cell>
          <cell r="C890" t="str">
            <v>ID</v>
          </cell>
          <cell r="D890">
            <v>183675.6</v>
          </cell>
          <cell r="F890" t="str">
            <v>454ID</v>
          </cell>
          <cell r="G890" t="str">
            <v>454</v>
          </cell>
          <cell r="H890" t="str">
            <v>ID</v>
          </cell>
          <cell r="I890">
            <v>183675.6</v>
          </cell>
        </row>
        <row r="891">
          <cell r="A891" t="str">
            <v>454JBG</v>
          </cell>
          <cell r="B891" t="str">
            <v>454</v>
          </cell>
          <cell r="C891" t="str">
            <v>JBG</v>
          </cell>
          <cell r="D891">
            <v>8224.5400000000009</v>
          </cell>
          <cell r="F891" t="str">
            <v>454JBG</v>
          </cell>
          <cell r="G891" t="str">
            <v>454</v>
          </cell>
          <cell r="H891" t="str">
            <v>JBG</v>
          </cell>
          <cell r="I891">
            <v>8224.5400000000009</v>
          </cell>
        </row>
        <row r="892">
          <cell r="A892" t="str">
            <v>454OR</v>
          </cell>
          <cell r="B892" t="str">
            <v>454</v>
          </cell>
          <cell r="C892" t="str">
            <v>OR</v>
          </cell>
          <cell r="D892">
            <v>5032337.33</v>
          </cell>
          <cell r="F892" t="str">
            <v>454OR</v>
          </cell>
          <cell r="G892" t="str">
            <v>454</v>
          </cell>
          <cell r="H892" t="str">
            <v>OR</v>
          </cell>
          <cell r="I892">
            <v>5032337.33</v>
          </cell>
        </row>
        <row r="893">
          <cell r="A893" t="str">
            <v>454SG</v>
          </cell>
          <cell r="B893" t="str">
            <v>454</v>
          </cell>
          <cell r="C893" t="str">
            <v>SG</v>
          </cell>
          <cell r="D893">
            <v>1099451.83</v>
          </cell>
          <cell r="F893" t="str">
            <v>454SG</v>
          </cell>
          <cell r="G893" t="str">
            <v>454</v>
          </cell>
          <cell r="H893" t="str">
            <v>SG</v>
          </cell>
          <cell r="I893">
            <v>1099451.83</v>
          </cell>
        </row>
        <row r="894">
          <cell r="A894" t="str">
            <v>454SO</v>
          </cell>
          <cell r="B894" t="str">
            <v>454</v>
          </cell>
          <cell r="C894" t="str">
            <v>SO</v>
          </cell>
          <cell r="D894">
            <v>3624835.93</v>
          </cell>
          <cell r="F894" t="str">
            <v>454SO</v>
          </cell>
          <cell r="G894" t="str">
            <v>454</v>
          </cell>
          <cell r="H894" t="str">
            <v>SO</v>
          </cell>
          <cell r="I894">
            <v>3624835.93</v>
          </cell>
        </row>
        <row r="895">
          <cell r="A895" t="str">
            <v>454UT</v>
          </cell>
          <cell r="B895" t="str">
            <v>454</v>
          </cell>
          <cell r="C895" t="str">
            <v>UT</v>
          </cell>
          <cell r="D895">
            <v>3461819.55</v>
          </cell>
          <cell r="F895" t="str">
            <v>454UT</v>
          </cell>
          <cell r="G895" t="str">
            <v>454</v>
          </cell>
          <cell r="H895" t="str">
            <v>UT</v>
          </cell>
          <cell r="I895">
            <v>3461819.55</v>
          </cell>
        </row>
        <row r="896">
          <cell r="A896" t="str">
            <v>454WA</v>
          </cell>
          <cell r="B896" t="str">
            <v>454</v>
          </cell>
          <cell r="C896" t="str">
            <v>WA</v>
          </cell>
          <cell r="D896">
            <v>1090881.68</v>
          </cell>
          <cell r="F896" t="str">
            <v>454WA</v>
          </cell>
          <cell r="G896" t="str">
            <v>454</v>
          </cell>
          <cell r="H896" t="str">
            <v>WA</v>
          </cell>
          <cell r="I896">
            <v>1090881.68</v>
          </cell>
        </row>
        <row r="897">
          <cell r="A897" t="str">
            <v>454WYP</v>
          </cell>
          <cell r="B897" t="str">
            <v>454</v>
          </cell>
          <cell r="C897" t="str">
            <v>WYP</v>
          </cell>
          <cell r="D897">
            <v>387984.04</v>
          </cell>
          <cell r="F897" t="str">
            <v>454WYP</v>
          </cell>
          <cell r="G897" t="str">
            <v>454</v>
          </cell>
          <cell r="H897" t="str">
            <v>WYP</v>
          </cell>
          <cell r="I897">
            <v>387984.04</v>
          </cell>
        </row>
        <row r="898">
          <cell r="A898" t="str">
            <v>454WYU</v>
          </cell>
          <cell r="B898" t="str">
            <v>454</v>
          </cell>
          <cell r="C898" t="str">
            <v>WYU</v>
          </cell>
          <cell r="D898">
            <v>18400.37</v>
          </cell>
          <cell r="F898" t="str">
            <v>454WYU</v>
          </cell>
          <cell r="G898" t="str">
            <v>454</v>
          </cell>
          <cell r="H898" t="str">
            <v>WYU</v>
          </cell>
          <cell r="I898">
            <v>18400.37</v>
          </cell>
        </row>
        <row r="899">
          <cell r="A899" t="str">
            <v>456CA</v>
          </cell>
          <cell r="B899" t="str">
            <v>456</v>
          </cell>
          <cell r="C899" t="str">
            <v>CA</v>
          </cell>
          <cell r="D899">
            <v>1273810.6100000001</v>
          </cell>
          <cell r="F899" t="str">
            <v>456CA</v>
          </cell>
          <cell r="G899" t="str">
            <v>456</v>
          </cell>
          <cell r="H899" t="str">
            <v>CA</v>
          </cell>
          <cell r="I899">
            <v>1273810.6100000001</v>
          </cell>
        </row>
        <row r="900">
          <cell r="A900" t="str">
            <v>456CAGE</v>
          </cell>
          <cell r="B900" t="str">
            <v>456</v>
          </cell>
          <cell r="C900" t="str">
            <v>CAGE</v>
          </cell>
          <cell r="D900">
            <v>18612827.07</v>
          </cell>
          <cell r="F900" t="str">
            <v>456CAGE</v>
          </cell>
          <cell r="G900" t="str">
            <v>456</v>
          </cell>
          <cell r="H900" t="str">
            <v>CAGE</v>
          </cell>
          <cell r="I900">
            <v>18612827.07</v>
          </cell>
        </row>
        <row r="901">
          <cell r="A901" t="str">
            <v>456CAGW</v>
          </cell>
          <cell r="B901" t="str">
            <v>456</v>
          </cell>
          <cell r="C901" t="str">
            <v>CAGW</v>
          </cell>
          <cell r="D901">
            <v>8766992.3599999994</v>
          </cell>
          <cell r="F901" t="str">
            <v>456CAGW</v>
          </cell>
          <cell r="G901" t="str">
            <v>456</v>
          </cell>
          <cell r="H901" t="str">
            <v>CAGW</v>
          </cell>
          <cell r="I901">
            <v>8766992.3599999994</v>
          </cell>
        </row>
        <row r="902">
          <cell r="A902" t="str">
            <v>456ID</v>
          </cell>
          <cell r="B902" t="str">
            <v>456</v>
          </cell>
          <cell r="C902" t="str">
            <v>ID</v>
          </cell>
          <cell r="D902">
            <v>3199349.97</v>
          </cell>
          <cell r="F902" t="str">
            <v>456ID</v>
          </cell>
          <cell r="G902" t="str">
            <v>456</v>
          </cell>
          <cell r="H902" t="str">
            <v>ID</v>
          </cell>
          <cell r="I902">
            <v>3199349.97</v>
          </cell>
        </row>
        <row r="903">
          <cell r="A903" t="str">
            <v>456JBG</v>
          </cell>
          <cell r="B903" t="str">
            <v>456</v>
          </cell>
          <cell r="C903" t="str">
            <v>JBG</v>
          </cell>
          <cell r="D903">
            <v>1023286.56</v>
          </cell>
          <cell r="F903" t="str">
            <v>456JBG</v>
          </cell>
          <cell r="G903" t="str">
            <v>456</v>
          </cell>
          <cell r="H903" t="str">
            <v>JBG</v>
          </cell>
          <cell r="I903">
            <v>1023286.56</v>
          </cell>
        </row>
        <row r="904">
          <cell r="A904" t="str">
            <v>456OR</v>
          </cell>
          <cell r="B904" t="str">
            <v>456</v>
          </cell>
          <cell r="C904" t="str">
            <v>OR</v>
          </cell>
          <cell r="D904">
            <v>10204814.98</v>
          </cell>
          <cell r="F904" t="str">
            <v>456OR</v>
          </cell>
          <cell r="G904" t="str">
            <v>456</v>
          </cell>
          <cell r="H904" t="str">
            <v>OR</v>
          </cell>
          <cell r="I904">
            <v>10204814.98</v>
          </cell>
        </row>
        <row r="905">
          <cell r="A905" t="str">
            <v>456OTHER</v>
          </cell>
          <cell r="B905" t="str">
            <v>456</v>
          </cell>
          <cell r="C905" t="str">
            <v>OTHER</v>
          </cell>
          <cell r="D905">
            <v>33525695.120000001</v>
          </cell>
          <cell r="F905" t="str">
            <v>456OTHER</v>
          </cell>
          <cell r="G905" t="str">
            <v>456</v>
          </cell>
          <cell r="H905" t="str">
            <v>OTHER</v>
          </cell>
          <cell r="I905">
            <v>33525695.120000001</v>
          </cell>
        </row>
        <row r="906">
          <cell r="A906" t="str">
            <v>456SG</v>
          </cell>
          <cell r="B906" t="str">
            <v>456</v>
          </cell>
          <cell r="C906" t="str">
            <v>SG</v>
          </cell>
          <cell r="D906">
            <v>26808094.439999998</v>
          </cell>
          <cell r="F906" t="str">
            <v>456SG</v>
          </cell>
          <cell r="G906" t="str">
            <v>456</v>
          </cell>
          <cell r="H906" t="str">
            <v>SG</v>
          </cell>
          <cell r="I906">
            <v>26808094.439999998</v>
          </cell>
        </row>
        <row r="907">
          <cell r="A907" t="str">
            <v>456SO</v>
          </cell>
          <cell r="B907" t="str">
            <v>456</v>
          </cell>
          <cell r="C907" t="str">
            <v>SO</v>
          </cell>
          <cell r="D907">
            <v>-26572.12</v>
          </cell>
          <cell r="F907" t="str">
            <v>456SO</v>
          </cell>
          <cell r="G907" t="str">
            <v>456</v>
          </cell>
          <cell r="H907" t="str">
            <v>SO</v>
          </cell>
          <cell r="I907">
            <v>-26572.12</v>
          </cell>
        </row>
        <row r="908">
          <cell r="A908" t="str">
            <v>456UT</v>
          </cell>
          <cell r="B908" t="str">
            <v>456</v>
          </cell>
          <cell r="C908" t="str">
            <v>UT</v>
          </cell>
          <cell r="D908">
            <v>30228998.870000001</v>
          </cell>
          <cell r="F908" t="str">
            <v>456UT</v>
          </cell>
          <cell r="G908" t="str">
            <v>456</v>
          </cell>
          <cell r="H908" t="str">
            <v>UT</v>
          </cell>
          <cell r="I908">
            <v>30228998.870000001</v>
          </cell>
        </row>
        <row r="909">
          <cell r="A909" t="str">
            <v>456WA</v>
          </cell>
          <cell r="B909" t="str">
            <v>456</v>
          </cell>
          <cell r="C909" t="str">
            <v>WA</v>
          </cell>
          <cell r="D909">
            <v>4218525</v>
          </cell>
          <cell r="F909" t="str">
            <v>456WA</v>
          </cell>
          <cell r="G909" t="str">
            <v>456</v>
          </cell>
          <cell r="H909" t="str">
            <v>WA</v>
          </cell>
          <cell r="I909">
            <v>4218525</v>
          </cell>
        </row>
        <row r="910">
          <cell r="A910" t="str">
            <v>456WRE</v>
          </cell>
          <cell r="B910" t="str">
            <v>456</v>
          </cell>
          <cell r="C910" t="str">
            <v>WRE</v>
          </cell>
          <cell r="D910">
            <v>11357475.02</v>
          </cell>
          <cell r="F910" t="str">
            <v>456WRE</v>
          </cell>
          <cell r="G910" t="str">
            <v>456</v>
          </cell>
          <cell r="H910" t="str">
            <v>WRE</v>
          </cell>
          <cell r="I910">
            <v>11357475.02</v>
          </cell>
        </row>
        <row r="911">
          <cell r="A911" t="str">
            <v>456WRG</v>
          </cell>
          <cell r="B911" t="str">
            <v>456</v>
          </cell>
          <cell r="C911" t="str">
            <v>WRG</v>
          </cell>
          <cell r="D911">
            <v>63168650.75</v>
          </cell>
          <cell r="F911" t="str">
            <v>456WRG</v>
          </cell>
          <cell r="G911" t="str">
            <v>456</v>
          </cell>
          <cell r="H911" t="str">
            <v>WRG</v>
          </cell>
          <cell r="I911">
            <v>63168650.75</v>
          </cell>
        </row>
        <row r="912">
          <cell r="A912" t="str">
            <v>456WYP</v>
          </cell>
          <cell r="B912" t="str">
            <v>456</v>
          </cell>
          <cell r="C912" t="str">
            <v>WYP</v>
          </cell>
          <cell r="D912">
            <v>2664916.81</v>
          </cell>
          <cell r="F912" t="str">
            <v>456WYP</v>
          </cell>
          <cell r="G912" t="str">
            <v>456</v>
          </cell>
          <cell r="H912" t="str">
            <v>WYP</v>
          </cell>
          <cell r="I912">
            <v>2664916.81</v>
          </cell>
        </row>
        <row r="913">
          <cell r="A913" t="str">
            <v>456WYU</v>
          </cell>
          <cell r="B913" t="str">
            <v>456</v>
          </cell>
          <cell r="C913" t="str">
            <v>WYU</v>
          </cell>
          <cell r="D913">
            <v>-188.16</v>
          </cell>
          <cell r="F913" t="str">
            <v>456WYU</v>
          </cell>
          <cell r="G913" t="str">
            <v>456</v>
          </cell>
          <cell r="H913" t="str">
            <v>WYU</v>
          </cell>
          <cell r="I913">
            <v>-188.16</v>
          </cell>
        </row>
        <row r="914">
          <cell r="A914" t="str">
            <v>500CAGE</v>
          </cell>
          <cell r="B914" t="str">
            <v>500</v>
          </cell>
          <cell r="C914" t="str">
            <v>CAGE</v>
          </cell>
          <cell r="D914">
            <v>3747321.99</v>
          </cell>
          <cell r="F914" t="str">
            <v>500CAGE</v>
          </cell>
          <cell r="G914" t="str">
            <v>500</v>
          </cell>
          <cell r="H914" t="str">
            <v>CAGE</v>
          </cell>
          <cell r="I914">
            <v>3747321.99</v>
          </cell>
        </row>
        <row r="915">
          <cell r="A915" t="str">
            <v>500CAGW</v>
          </cell>
          <cell r="B915" t="str">
            <v>500</v>
          </cell>
          <cell r="C915" t="str">
            <v>CAGW</v>
          </cell>
          <cell r="D915">
            <v>30737.62</v>
          </cell>
          <cell r="F915" t="str">
            <v>500CAGW</v>
          </cell>
          <cell r="G915" t="str">
            <v>500</v>
          </cell>
          <cell r="H915" t="str">
            <v>CAGW</v>
          </cell>
          <cell r="I915">
            <v>30737.62</v>
          </cell>
        </row>
        <row r="916">
          <cell r="A916" t="str">
            <v>500JBG</v>
          </cell>
          <cell r="B916" t="str">
            <v>500</v>
          </cell>
          <cell r="C916" t="str">
            <v>JBG</v>
          </cell>
          <cell r="D916">
            <v>16145066.16</v>
          </cell>
          <cell r="F916" t="str">
            <v>500JBG</v>
          </cell>
          <cell r="G916" t="str">
            <v>500</v>
          </cell>
          <cell r="H916" t="str">
            <v>JBG</v>
          </cell>
          <cell r="I916">
            <v>16145066.16</v>
          </cell>
        </row>
        <row r="917">
          <cell r="A917" t="str">
            <v>500SG</v>
          </cell>
          <cell r="B917" t="str">
            <v>500</v>
          </cell>
          <cell r="C917" t="str">
            <v>SG</v>
          </cell>
          <cell r="D917">
            <v>1002.9</v>
          </cell>
          <cell r="F917" t="str">
            <v>500SG</v>
          </cell>
          <cell r="G917" t="str">
            <v>500</v>
          </cell>
          <cell r="H917" t="str">
            <v>SG</v>
          </cell>
          <cell r="I917">
            <v>1002.9</v>
          </cell>
        </row>
        <row r="918">
          <cell r="A918" t="str">
            <v>501CAEE</v>
          </cell>
          <cell r="B918" t="str">
            <v>501</v>
          </cell>
          <cell r="C918" t="str">
            <v>CAEE</v>
          </cell>
          <cell r="D918">
            <v>16176190.4</v>
          </cell>
          <cell r="F918" t="str">
            <v>501CAEE</v>
          </cell>
          <cell r="G918" t="str">
            <v>501</v>
          </cell>
          <cell r="H918" t="str">
            <v>CAEE</v>
          </cell>
          <cell r="I918">
            <v>16176190.4</v>
          </cell>
        </row>
        <row r="919">
          <cell r="A919" t="str">
            <v>501CAEW</v>
          </cell>
          <cell r="B919" t="str">
            <v>501</v>
          </cell>
          <cell r="C919" t="str">
            <v>CAEW</v>
          </cell>
          <cell r="D919">
            <v>0</v>
          </cell>
          <cell r="F919" t="str">
            <v>501CAEW</v>
          </cell>
          <cell r="G919" t="str">
            <v>501</v>
          </cell>
          <cell r="H919" t="str">
            <v>CAEW</v>
          </cell>
          <cell r="I919">
            <v>0</v>
          </cell>
        </row>
        <row r="920">
          <cell r="A920" t="str">
            <v>501CAGW</v>
          </cell>
          <cell r="B920" t="str">
            <v>501</v>
          </cell>
          <cell r="C920" t="str">
            <v>CAGW</v>
          </cell>
          <cell r="D920">
            <v>1821978.72</v>
          </cell>
          <cell r="F920" t="str">
            <v>501CAGW</v>
          </cell>
          <cell r="G920" t="str">
            <v>501</v>
          </cell>
          <cell r="H920" t="str">
            <v>CAGW</v>
          </cell>
          <cell r="I920">
            <v>1821978.72</v>
          </cell>
        </row>
        <row r="921">
          <cell r="A921" t="str">
            <v>501JBE</v>
          </cell>
          <cell r="B921" t="str">
            <v>501</v>
          </cell>
          <cell r="C921" t="str">
            <v>JBE</v>
          </cell>
          <cell r="D921">
            <v>1313232.83</v>
          </cell>
          <cell r="F921" t="str">
            <v>501JBE</v>
          </cell>
          <cell r="G921" t="str">
            <v>501</v>
          </cell>
          <cell r="H921" t="str">
            <v>JBE</v>
          </cell>
          <cell r="I921">
            <v>1313232.83</v>
          </cell>
        </row>
        <row r="922">
          <cell r="A922" t="str">
            <v>501SE</v>
          </cell>
          <cell r="B922" t="str">
            <v>501</v>
          </cell>
          <cell r="C922" t="str">
            <v>SE</v>
          </cell>
          <cell r="D922">
            <v>67713.64</v>
          </cell>
          <cell r="F922" t="str">
            <v>501SE</v>
          </cell>
          <cell r="G922" t="str">
            <v>501</v>
          </cell>
          <cell r="H922" t="str">
            <v>SE</v>
          </cell>
          <cell r="I922">
            <v>67713.64</v>
          </cell>
        </row>
        <row r="923">
          <cell r="A923" t="str">
            <v>502CAGE</v>
          </cell>
          <cell r="B923" t="str">
            <v>502</v>
          </cell>
          <cell r="C923" t="str">
            <v>CAGE</v>
          </cell>
          <cell r="D923">
            <v>33140032.010000002</v>
          </cell>
          <cell r="F923" t="str">
            <v>502CAGE</v>
          </cell>
          <cell r="G923" t="str">
            <v>502</v>
          </cell>
          <cell r="H923" t="str">
            <v>CAGE</v>
          </cell>
          <cell r="I923">
            <v>33140032.010000002</v>
          </cell>
        </row>
        <row r="924">
          <cell r="A924" t="str">
            <v>502CAGW</v>
          </cell>
          <cell r="B924" t="str">
            <v>502</v>
          </cell>
          <cell r="C924" t="str">
            <v>CAGW</v>
          </cell>
          <cell r="D924">
            <v>950009.25</v>
          </cell>
          <cell r="F924" t="str">
            <v>502CAGW</v>
          </cell>
          <cell r="G924" t="str">
            <v>502</v>
          </cell>
          <cell r="H924" t="str">
            <v>CAGW</v>
          </cell>
          <cell r="I924">
            <v>950009.25</v>
          </cell>
        </row>
        <row r="925">
          <cell r="A925" t="str">
            <v>502JBG</v>
          </cell>
          <cell r="B925" t="str">
            <v>502</v>
          </cell>
          <cell r="C925" t="str">
            <v>JBG</v>
          </cell>
          <cell r="D925">
            <v>3854447.27</v>
          </cell>
          <cell r="F925" t="str">
            <v>502JBG</v>
          </cell>
          <cell r="G925" t="str">
            <v>502</v>
          </cell>
          <cell r="H925" t="str">
            <v>JBG</v>
          </cell>
          <cell r="I925">
            <v>3854447.27</v>
          </cell>
        </row>
        <row r="926">
          <cell r="A926" t="str">
            <v>505CAGE</v>
          </cell>
          <cell r="B926" t="str">
            <v>505</v>
          </cell>
          <cell r="C926" t="str">
            <v>CAGE</v>
          </cell>
          <cell r="D926">
            <v>4052128.74</v>
          </cell>
          <cell r="F926" t="str">
            <v>505CAGE</v>
          </cell>
          <cell r="G926" t="str">
            <v>505</v>
          </cell>
          <cell r="H926" t="str">
            <v>CAGE</v>
          </cell>
          <cell r="I926">
            <v>4052128.74</v>
          </cell>
        </row>
        <row r="927">
          <cell r="A927" t="str">
            <v>505CAGW</v>
          </cell>
          <cell r="B927" t="str">
            <v>505</v>
          </cell>
          <cell r="C927" t="str">
            <v>CAGW</v>
          </cell>
          <cell r="D927">
            <v>63500.72</v>
          </cell>
          <cell r="F927" t="str">
            <v>505CAGW</v>
          </cell>
          <cell r="G927" t="str">
            <v>505</v>
          </cell>
          <cell r="H927" t="str">
            <v>CAGW</v>
          </cell>
          <cell r="I927">
            <v>63500.72</v>
          </cell>
        </row>
        <row r="928">
          <cell r="A928" t="str">
            <v>505JBG</v>
          </cell>
          <cell r="B928" t="str">
            <v>505</v>
          </cell>
          <cell r="C928" t="str">
            <v>JBG</v>
          </cell>
          <cell r="D928">
            <v>0</v>
          </cell>
          <cell r="F928" t="str">
            <v>505JBG</v>
          </cell>
          <cell r="G928" t="str">
            <v>505</v>
          </cell>
          <cell r="H928" t="str">
            <v>JBG</v>
          </cell>
          <cell r="I928">
            <v>0</v>
          </cell>
        </row>
        <row r="929">
          <cell r="A929" t="str">
            <v>506CAGE</v>
          </cell>
          <cell r="B929" t="str">
            <v>506</v>
          </cell>
          <cell r="C929" t="str">
            <v>CAGE</v>
          </cell>
          <cell r="D929">
            <v>69918334.530000001</v>
          </cell>
          <cell r="F929" t="str">
            <v>506CAGE</v>
          </cell>
          <cell r="G929" t="str">
            <v>506</v>
          </cell>
          <cell r="H929" t="str">
            <v>CAGE</v>
          </cell>
          <cell r="I929">
            <v>69918334.530000001</v>
          </cell>
        </row>
        <row r="930">
          <cell r="A930" t="str">
            <v>506CAGW</v>
          </cell>
          <cell r="B930" t="str">
            <v>506</v>
          </cell>
          <cell r="C930" t="str">
            <v>CAGW</v>
          </cell>
          <cell r="D930">
            <v>1090408.1299999999</v>
          </cell>
          <cell r="F930" t="str">
            <v>506CAGW</v>
          </cell>
          <cell r="G930" t="str">
            <v>506</v>
          </cell>
          <cell r="H930" t="str">
            <v>CAGW</v>
          </cell>
          <cell r="I930">
            <v>1090408.1299999999</v>
          </cell>
        </row>
        <row r="931">
          <cell r="A931" t="str">
            <v>506JBG</v>
          </cell>
          <cell r="B931" t="str">
            <v>506</v>
          </cell>
          <cell r="C931" t="str">
            <v>JBG</v>
          </cell>
          <cell r="D931">
            <v>-12699652.08</v>
          </cell>
          <cell r="F931" t="str">
            <v>506JBG</v>
          </cell>
          <cell r="G931" t="str">
            <v>506</v>
          </cell>
          <cell r="H931" t="str">
            <v>JBG</v>
          </cell>
          <cell r="I931">
            <v>-12699652.08</v>
          </cell>
        </row>
        <row r="932">
          <cell r="A932" t="str">
            <v>507CAGE</v>
          </cell>
          <cell r="B932" t="str">
            <v>507</v>
          </cell>
          <cell r="C932" t="str">
            <v>CAGE</v>
          </cell>
          <cell r="D932">
            <v>85949.61</v>
          </cell>
          <cell r="F932" t="str">
            <v>507CAGE</v>
          </cell>
          <cell r="G932" t="str">
            <v>507</v>
          </cell>
          <cell r="H932" t="str">
            <v>CAGE</v>
          </cell>
          <cell r="I932">
            <v>85949.61</v>
          </cell>
        </row>
        <row r="933">
          <cell r="A933" t="str">
            <v>507CAGW</v>
          </cell>
          <cell r="B933" t="str">
            <v>507</v>
          </cell>
          <cell r="C933" t="str">
            <v>CAGW</v>
          </cell>
          <cell r="D933">
            <v>19852.52</v>
          </cell>
          <cell r="F933" t="str">
            <v>507CAGW</v>
          </cell>
          <cell r="G933" t="str">
            <v>507</v>
          </cell>
          <cell r="H933" t="str">
            <v>CAGW</v>
          </cell>
          <cell r="I933">
            <v>19852.52</v>
          </cell>
        </row>
        <row r="934">
          <cell r="A934" t="str">
            <v>507JBG</v>
          </cell>
          <cell r="B934" t="str">
            <v>507</v>
          </cell>
          <cell r="C934" t="str">
            <v>JBG</v>
          </cell>
          <cell r="D934">
            <v>227828.83</v>
          </cell>
          <cell r="F934" t="str">
            <v>507JBG</v>
          </cell>
          <cell r="G934" t="str">
            <v>507</v>
          </cell>
          <cell r="H934" t="str">
            <v>JBG</v>
          </cell>
          <cell r="I934">
            <v>227828.83</v>
          </cell>
        </row>
        <row r="935">
          <cell r="A935" t="str">
            <v>510CAGE</v>
          </cell>
          <cell r="B935" t="str">
            <v>510</v>
          </cell>
          <cell r="C935" t="str">
            <v>CAGE</v>
          </cell>
          <cell r="D935">
            <v>5597033.3099999996</v>
          </cell>
          <cell r="F935" t="str">
            <v>510CAGE</v>
          </cell>
          <cell r="G935" t="str">
            <v>510</v>
          </cell>
          <cell r="H935" t="str">
            <v>CAGE</v>
          </cell>
          <cell r="I935">
            <v>5597033.3099999996</v>
          </cell>
        </row>
        <row r="936">
          <cell r="A936" t="str">
            <v>510CAGW</v>
          </cell>
          <cell r="B936" t="str">
            <v>510</v>
          </cell>
          <cell r="C936" t="str">
            <v>CAGW</v>
          </cell>
          <cell r="D936">
            <v>226540.78</v>
          </cell>
          <cell r="F936" t="str">
            <v>510CAGW</v>
          </cell>
          <cell r="G936" t="str">
            <v>510</v>
          </cell>
          <cell r="H936" t="str">
            <v>CAGW</v>
          </cell>
          <cell r="I936">
            <v>226540.78</v>
          </cell>
        </row>
        <row r="937">
          <cell r="A937" t="str">
            <v>510JBG</v>
          </cell>
          <cell r="B937" t="str">
            <v>510</v>
          </cell>
          <cell r="C937" t="str">
            <v>JBG</v>
          </cell>
          <cell r="D937">
            <v>479098.05</v>
          </cell>
          <cell r="F937" t="str">
            <v>510JBG</v>
          </cell>
          <cell r="G937" t="str">
            <v>510</v>
          </cell>
          <cell r="H937" t="str">
            <v>JBG</v>
          </cell>
          <cell r="I937">
            <v>479098.05</v>
          </cell>
        </row>
        <row r="938">
          <cell r="A938" t="str">
            <v>511CAGE</v>
          </cell>
          <cell r="B938" t="str">
            <v>511</v>
          </cell>
          <cell r="C938" t="str">
            <v>CAGE</v>
          </cell>
          <cell r="D938">
            <v>15176696.16</v>
          </cell>
          <cell r="F938" t="str">
            <v>511CAGE</v>
          </cell>
          <cell r="G938" t="str">
            <v>511</v>
          </cell>
          <cell r="H938" t="str">
            <v>CAGE</v>
          </cell>
          <cell r="I938">
            <v>15176696.16</v>
          </cell>
        </row>
        <row r="939">
          <cell r="A939" t="str">
            <v>511CAGW</v>
          </cell>
          <cell r="B939" t="str">
            <v>511</v>
          </cell>
          <cell r="C939" t="str">
            <v>CAGW</v>
          </cell>
          <cell r="D939">
            <v>372569.17</v>
          </cell>
          <cell r="F939" t="str">
            <v>511CAGW</v>
          </cell>
          <cell r="G939" t="str">
            <v>511</v>
          </cell>
          <cell r="H939" t="str">
            <v>CAGW</v>
          </cell>
          <cell r="I939">
            <v>372569.17</v>
          </cell>
        </row>
        <row r="940">
          <cell r="A940" t="str">
            <v>511JBG</v>
          </cell>
          <cell r="B940" t="str">
            <v>511</v>
          </cell>
          <cell r="C940" t="str">
            <v>JBG</v>
          </cell>
          <cell r="D940">
            <v>8471962.0899999999</v>
          </cell>
          <cell r="F940" t="str">
            <v>511JBG</v>
          </cell>
          <cell r="G940" t="str">
            <v>511</v>
          </cell>
          <cell r="H940" t="str">
            <v>JBG</v>
          </cell>
          <cell r="I940">
            <v>8471962.0899999999</v>
          </cell>
        </row>
        <row r="941">
          <cell r="A941" t="str">
            <v>512CAGE</v>
          </cell>
          <cell r="B941" t="str">
            <v>512</v>
          </cell>
          <cell r="C941" t="str">
            <v>CAGE</v>
          </cell>
          <cell r="D941">
            <v>84900887.370000005</v>
          </cell>
          <cell r="F941" t="str">
            <v>512CAGE</v>
          </cell>
          <cell r="G941" t="str">
            <v>512</v>
          </cell>
          <cell r="H941" t="str">
            <v>CAGE</v>
          </cell>
          <cell r="I941">
            <v>84900887.370000005</v>
          </cell>
        </row>
        <row r="942">
          <cell r="A942" t="str">
            <v>512CAGW</v>
          </cell>
          <cell r="B942" t="str">
            <v>512</v>
          </cell>
          <cell r="C942" t="str">
            <v>CAGW</v>
          </cell>
          <cell r="D942">
            <v>2627199.29</v>
          </cell>
          <cell r="F942" t="str">
            <v>512CAGW</v>
          </cell>
          <cell r="G942" t="str">
            <v>512</v>
          </cell>
          <cell r="H942" t="str">
            <v>CAGW</v>
          </cell>
          <cell r="I942">
            <v>2627199.29</v>
          </cell>
        </row>
        <row r="943">
          <cell r="A943" t="str">
            <v>512JBG</v>
          </cell>
          <cell r="B943" t="str">
            <v>512</v>
          </cell>
          <cell r="C943" t="str">
            <v>JBG</v>
          </cell>
          <cell r="D943">
            <v>23816210.949999999</v>
          </cell>
          <cell r="F943" t="str">
            <v>512JBG</v>
          </cell>
          <cell r="G943" t="str">
            <v>512</v>
          </cell>
          <cell r="H943" t="str">
            <v>JBG</v>
          </cell>
          <cell r="I943">
            <v>23816210.949999999</v>
          </cell>
        </row>
        <row r="944">
          <cell r="A944" t="str">
            <v>513CAGE</v>
          </cell>
          <cell r="B944" t="str">
            <v>513</v>
          </cell>
          <cell r="C944" t="str">
            <v>CAGE</v>
          </cell>
          <cell r="D944">
            <v>29111092.32</v>
          </cell>
          <cell r="F944" t="str">
            <v>513CAGE</v>
          </cell>
          <cell r="G944" t="str">
            <v>513</v>
          </cell>
          <cell r="H944" t="str">
            <v>CAGE</v>
          </cell>
          <cell r="I944">
            <v>29111092.32</v>
          </cell>
        </row>
        <row r="945">
          <cell r="A945" t="str">
            <v>513CAGW</v>
          </cell>
          <cell r="B945" t="str">
            <v>513</v>
          </cell>
          <cell r="C945" t="str">
            <v>CAGW</v>
          </cell>
          <cell r="D945">
            <v>322148.19</v>
          </cell>
          <cell r="F945" t="str">
            <v>513CAGW</v>
          </cell>
          <cell r="G945" t="str">
            <v>513</v>
          </cell>
          <cell r="H945" t="str">
            <v>CAGW</v>
          </cell>
          <cell r="I945">
            <v>322148.19</v>
          </cell>
        </row>
        <row r="946">
          <cell r="A946" t="str">
            <v>513JBG</v>
          </cell>
          <cell r="B946" t="str">
            <v>513</v>
          </cell>
          <cell r="C946" t="str">
            <v>JBG</v>
          </cell>
          <cell r="D946">
            <v>9124052.2899999991</v>
          </cell>
          <cell r="F946" t="str">
            <v>513JBG</v>
          </cell>
          <cell r="G946" t="str">
            <v>513</v>
          </cell>
          <cell r="H946" t="str">
            <v>JBG</v>
          </cell>
          <cell r="I946">
            <v>9124052.2899999991</v>
          </cell>
        </row>
        <row r="947">
          <cell r="A947" t="str">
            <v>514CAGE</v>
          </cell>
          <cell r="B947" t="str">
            <v>514</v>
          </cell>
          <cell r="C947" t="str">
            <v>CAGE</v>
          </cell>
          <cell r="D947">
            <v>8923053.8300000001</v>
          </cell>
          <cell r="F947" t="str">
            <v>514CAGE</v>
          </cell>
          <cell r="G947" t="str">
            <v>514</v>
          </cell>
          <cell r="H947" t="str">
            <v>CAGE</v>
          </cell>
          <cell r="I947">
            <v>8923053.8300000001</v>
          </cell>
        </row>
        <row r="948">
          <cell r="A948" t="str">
            <v>514CAGW</v>
          </cell>
          <cell r="B948" t="str">
            <v>514</v>
          </cell>
          <cell r="C948" t="str">
            <v>CAGW</v>
          </cell>
          <cell r="D948">
            <v>334740.03999999998</v>
          </cell>
          <cell r="F948" t="str">
            <v>514CAGW</v>
          </cell>
          <cell r="G948" t="str">
            <v>514</v>
          </cell>
          <cell r="H948" t="str">
            <v>CAGW</v>
          </cell>
          <cell r="I948">
            <v>334740.03999999998</v>
          </cell>
        </row>
        <row r="949">
          <cell r="A949" t="str">
            <v>514JBG</v>
          </cell>
          <cell r="B949" t="str">
            <v>514</v>
          </cell>
          <cell r="C949" t="str">
            <v>JBG</v>
          </cell>
          <cell r="D949">
            <v>2949190.68</v>
          </cell>
          <cell r="F949" t="str">
            <v>514JBG</v>
          </cell>
          <cell r="G949" t="str">
            <v>514</v>
          </cell>
          <cell r="H949" t="str">
            <v>JBG</v>
          </cell>
          <cell r="I949">
            <v>2949190.68</v>
          </cell>
        </row>
        <row r="950">
          <cell r="A950" t="str">
            <v>535CAGE</v>
          </cell>
          <cell r="B950" t="str">
            <v>535</v>
          </cell>
          <cell r="C950" t="str">
            <v>CAGE</v>
          </cell>
          <cell r="D950">
            <v>-733986.05948735238</v>
          </cell>
          <cell r="F950" t="str">
            <v>535CAGE</v>
          </cell>
          <cell r="G950" t="str">
            <v>535</v>
          </cell>
          <cell r="H950" t="str">
            <v>CAGE</v>
          </cell>
          <cell r="I950">
            <v>-733986.05948735238</v>
          </cell>
        </row>
        <row r="951">
          <cell r="A951" t="str">
            <v>535CAGW</v>
          </cell>
          <cell r="B951" t="str">
            <v>535</v>
          </cell>
          <cell r="C951" t="str">
            <v>CAGW</v>
          </cell>
          <cell r="D951">
            <v>4925406.4194873525</v>
          </cell>
          <cell r="F951" t="str">
            <v>535CAGW</v>
          </cell>
          <cell r="G951" t="str">
            <v>535</v>
          </cell>
          <cell r="H951" t="str">
            <v>CAGW</v>
          </cell>
          <cell r="I951">
            <v>4925406.4194873525</v>
          </cell>
        </row>
        <row r="952">
          <cell r="A952" t="str">
            <v>536CAGE</v>
          </cell>
          <cell r="B952" t="str">
            <v>536</v>
          </cell>
          <cell r="C952" t="str">
            <v>CAGE</v>
          </cell>
          <cell r="D952">
            <v>2305.86</v>
          </cell>
          <cell r="F952" t="str">
            <v>536CAGE</v>
          </cell>
          <cell r="G952" t="str">
            <v>536</v>
          </cell>
          <cell r="H952" t="str">
            <v>CAGE</v>
          </cell>
          <cell r="I952">
            <v>2305.86</v>
          </cell>
        </row>
        <row r="953">
          <cell r="A953" t="str">
            <v>536CAGW</v>
          </cell>
          <cell r="B953" t="str">
            <v>536</v>
          </cell>
          <cell r="C953" t="str">
            <v>CAGW</v>
          </cell>
          <cell r="D953">
            <v>219825.41</v>
          </cell>
          <cell r="F953" t="str">
            <v>536CAGW</v>
          </cell>
          <cell r="G953" t="str">
            <v>536</v>
          </cell>
          <cell r="H953" t="str">
            <v>CAGW</v>
          </cell>
          <cell r="I953">
            <v>219825.41</v>
          </cell>
        </row>
        <row r="954">
          <cell r="A954" t="str">
            <v>537CAGE</v>
          </cell>
          <cell r="B954" t="str">
            <v>537</v>
          </cell>
          <cell r="C954" t="str">
            <v>CAGE</v>
          </cell>
          <cell r="D954">
            <v>316936.15119979775</v>
          </cell>
          <cell r="F954" t="str">
            <v>537CAGE</v>
          </cell>
          <cell r="G954" t="str">
            <v>537</v>
          </cell>
          <cell r="H954" t="str">
            <v>CAGE</v>
          </cell>
          <cell r="I954">
            <v>316936.15119979775</v>
          </cell>
        </row>
        <row r="955">
          <cell r="A955" t="str">
            <v>537CAGW</v>
          </cell>
          <cell r="B955" t="str">
            <v>537</v>
          </cell>
          <cell r="C955" t="str">
            <v>CAGW</v>
          </cell>
          <cell r="D955">
            <v>3524594.258800202</v>
          </cell>
          <cell r="F955" t="str">
            <v>537CAGW</v>
          </cell>
          <cell r="G955" t="str">
            <v>537</v>
          </cell>
          <cell r="H955" t="str">
            <v>CAGW</v>
          </cell>
          <cell r="I955">
            <v>3524594.258800202</v>
          </cell>
        </row>
        <row r="956">
          <cell r="A956" t="str">
            <v>539CAGE</v>
          </cell>
          <cell r="B956" t="str">
            <v>539</v>
          </cell>
          <cell r="C956" t="str">
            <v>CAGE</v>
          </cell>
          <cell r="D956">
            <v>7217438.1795068253</v>
          </cell>
          <cell r="F956" t="str">
            <v>539CAGE</v>
          </cell>
          <cell r="G956" t="str">
            <v>539</v>
          </cell>
          <cell r="H956" t="str">
            <v>CAGE</v>
          </cell>
          <cell r="I956">
            <v>7217438.1795068253</v>
          </cell>
        </row>
        <row r="957">
          <cell r="A957" t="str">
            <v>539CAGW</v>
          </cell>
          <cell r="B957" t="str">
            <v>539</v>
          </cell>
          <cell r="C957" t="str">
            <v>CAGW</v>
          </cell>
          <cell r="D957">
            <v>14444861.810493177</v>
          </cell>
          <cell r="F957" t="str">
            <v>539CAGW</v>
          </cell>
          <cell r="G957" t="str">
            <v>539</v>
          </cell>
          <cell r="H957" t="str">
            <v>CAGW</v>
          </cell>
          <cell r="I957">
            <v>14444861.810493177</v>
          </cell>
        </row>
        <row r="958">
          <cell r="A958" t="str">
            <v>540CAGE</v>
          </cell>
          <cell r="B958" t="str">
            <v>540</v>
          </cell>
          <cell r="C958" t="str">
            <v>CAGE</v>
          </cell>
          <cell r="D958">
            <v>63663.82</v>
          </cell>
          <cell r="F958" t="str">
            <v>540CAGE</v>
          </cell>
          <cell r="G958" t="str">
            <v>540</v>
          </cell>
          <cell r="H958" t="str">
            <v>CAGE</v>
          </cell>
          <cell r="I958">
            <v>63663.82</v>
          </cell>
        </row>
        <row r="959">
          <cell r="A959" t="str">
            <v>540CAGW</v>
          </cell>
          <cell r="B959" t="str">
            <v>540</v>
          </cell>
          <cell r="C959" t="str">
            <v>CAGW</v>
          </cell>
          <cell r="D959">
            <v>-196018.63</v>
          </cell>
          <cell r="F959" t="str">
            <v>540CAGW</v>
          </cell>
          <cell r="G959" t="str">
            <v>540</v>
          </cell>
          <cell r="H959" t="str">
            <v>CAGW</v>
          </cell>
          <cell r="I959">
            <v>-196018.63</v>
          </cell>
        </row>
        <row r="960">
          <cell r="A960" t="str">
            <v>541CAGW</v>
          </cell>
          <cell r="B960" t="str">
            <v>541</v>
          </cell>
          <cell r="C960" t="str">
            <v>CAGW</v>
          </cell>
          <cell r="D960">
            <v>388</v>
          </cell>
          <cell r="F960" t="str">
            <v>541CAGW</v>
          </cell>
          <cell r="G960" t="str">
            <v>541</v>
          </cell>
          <cell r="H960" t="str">
            <v>CAGW</v>
          </cell>
          <cell r="I960">
            <v>388</v>
          </cell>
        </row>
        <row r="961">
          <cell r="A961" t="str">
            <v>542CAGE</v>
          </cell>
          <cell r="B961" t="str">
            <v>542</v>
          </cell>
          <cell r="C961" t="str">
            <v>CAGE</v>
          </cell>
          <cell r="D961">
            <v>207581.52</v>
          </cell>
          <cell r="F961" t="str">
            <v>542CAGE</v>
          </cell>
          <cell r="G961" t="str">
            <v>542</v>
          </cell>
          <cell r="H961" t="str">
            <v>CAGE</v>
          </cell>
          <cell r="I961">
            <v>207581.52</v>
          </cell>
        </row>
        <row r="962">
          <cell r="A962" t="str">
            <v>542CAGW</v>
          </cell>
          <cell r="B962" t="str">
            <v>542</v>
          </cell>
          <cell r="C962" t="str">
            <v>CAGW</v>
          </cell>
          <cell r="D962">
            <v>924709.29</v>
          </cell>
          <cell r="F962" t="str">
            <v>542CAGW</v>
          </cell>
          <cell r="G962" t="str">
            <v>542</v>
          </cell>
          <cell r="H962" t="str">
            <v>CAGW</v>
          </cell>
          <cell r="I962">
            <v>924709.29</v>
          </cell>
        </row>
        <row r="963">
          <cell r="A963" t="str">
            <v>543CAGE</v>
          </cell>
          <cell r="B963" t="str">
            <v>543</v>
          </cell>
          <cell r="C963" t="str">
            <v>CAGE</v>
          </cell>
          <cell r="D963">
            <v>672860.73</v>
          </cell>
          <cell r="F963" t="str">
            <v>543CAGE</v>
          </cell>
          <cell r="G963" t="str">
            <v>543</v>
          </cell>
          <cell r="H963" t="str">
            <v>CAGE</v>
          </cell>
          <cell r="I963">
            <v>672860.73</v>
          </cell>
        </row>
        <row r="964">
          <cell r="A964" t="str">
            <v>543CAGW</v>
          </cell>
          <cell r="B964" t="str">
            <v>543</v>
          </cell>
          <cell r="C964" t="str">
            <v>CAGW</v>
          </cell>
          <cell r="D964">
            <v>1605308.88</v>
          </cell>
          <cell r="F964" t="str">
            <v>543CAGW</v>
          </cell>
          <cell r="G964" t="str">
            <v>543</v>
          </cell>
          <cell r="H964" t="str">
            <v>CAGW</v>
          </cell>
          <cell r="I964">
            <v>1605308.88</v>
          </cell>
        </row>
        <row r="965">
          <cell r="A965" t="str">
            <v>544CAGE</v>
          </cell>
          <cell r="B965" t="str">
            <v>544</v>
          </cell>
          <cell r="C965" t="str">
            <v>CAGE</v>
          </cell>
          <cell r="D965">
            <v>514210.45</v>
          </cell>
          <cell r="F965" t="str">
            <v>544CAGE</v>
          </cell>
          <cell r="G965" t="str">
            <v>544</v>
          </cell>
          <cell r="H965" t="str">
            <v>CAGE</v>
          </cell>
          <cell r="I965">
            <v>514210.45</v>
          </cell>
        </row>
        <row r="966">
          <cell r="A966" t="str">
            <v>544CAGW</v>
          </cell>
          <cell r="B966" t="str">
            <v>544</v>
          </cell>
          <cell r="C966" t="str">
            <v>CAGW</v>
          </cell>
          <cell r="D966">
            <v>1975519.31</v>
          </cell>
          <cell r="F966" t="str">
            <v>544CAGW</v>
          </cell>
          <cell r="G966" t="str">
            <v>544</v>
          </cell>
          <cell r="H966" t="str">
            <v>CAGW</v>
          </cell>
          <cell r="I966">
            <v>1975519.31</v>
          </cell>
        </row>
        <row r="967">
          <cell r="A967" t="str">
            <v>545CAGE</v>
          </cell>
          <cell r="B967" t="str">
            <v>545</v>
          </cell>
          <cell r="C967" t="str">
            <v>CAGE</v>
          </cell>
          <cell r="D967">
            <v>782957.02925855189</v>
          </cell>
          <cell r="F967" t="str">
            <v>545CAGE</v>
          </cell>
          <cell r="G967" t="str">
            <v>545</v>
          </cell>
          <cell r="H967" t="str">
            <v>CAGE</v>
          </cell>
          <cell r="I967">
            <v>782957.02925855189</v>
          </cell>
        </row>
        <row r="968">
          <cell r="A968" t="str">
            <v>545CAGW</v>
          </cell>
          <cell r="B968" t="str">
            <v>545</v>
          </cell>
          <cell r="C968" t="str">
            <v>CAGW</v>
          </cell>
          <cell r="D968">
            <v>2025801.3507414481</v>
          </cell>
          <cell r="F968" t="str">
            <v>545CAGW</v>
          </cell>
          <cell r="G968" t="str">
            <v>545</v>
          </cell>
          <cell r="H968" t="str">
            <v>CAGW</v>
          </cell>
          <cell r="I968">
            <v>2025801.3507414481</v>
          </cell>
        </row>
        <row r="969">
          <cell r="A969" t="str">
            <v>546CAGE</v>
          </cell>
          <cell r="B969" t="str">
            <v>546</v>
          </cell>
          <cell r="C969" t="str">
            <v>CAGE</v>
          </cell>
          <cell r="D969">
            <v>324192.96999999997</v>
          </cell>
          <cell r="F969" t="str">
            <v>546CAGE</v>
          </cell>
          <cell r="G969" t="str">
            <v>546</v>
          </cell>
          <cell r="H969" t="str">
            <v>CAGE</v>
          </cell>
          <cell r="I969">
            <v>324192.96999999997</v>
          </cell>
        </row>
        <row r="970">
          <cell r="A970" t="str">
            <v>546CAGW</v>
          </cell>
          <cell r="B970" t="str">
            <v>546</v>
          </cell>
          <cell r="C970" t="str">
            <v>CAGW</v>
          </cell>
          <cell r="D970">
            <v>150179.75</v>
          </cell>
          <cell r="F970" t="str">
            <v>546CAGW</v>
          </cell>
          <cell r="G970" t="str">
            <v>546</v>
          </cell>
          <cell r="H970" t="str">
            <v>CAGW</v>
          </cell>
          <cell r="I970">
            <v>150179.75</v>
          </cell>
        </row>
        <row r="971">
          <cell r="A971" t="str">
            <v>548CAGE</v>
          </cell>
          <cell r="B971" t="str">
            <v>548</v>
          </cell>
          <cell r="C971" t="str">
            <v>CAGE</v>
          </cell>
          <cell r="D971">
            <v>6787306.5599999996</v>
          </cell>
          <cell r="F971" t="str">
            <v>548CAGE</v>
          </cell>
          <cell r="G971" t="str">
            <v>548</v>
          </cell>
          <cell r="H971" t="str">
            <v>CAGE</v>
          </cell>
          <cell r="I971">
            <v>6787306.5599999996</v>
          </cell>
        </row>
        <row r="972">
          <cell r="A972" t="str">
            <v>548CAGW</v>
          </cell>
          <cell r="B972" t="str">
            <v>548</v>
          </cell>
          <cell r="C972" t="str">
            <v>CAGW</v>
          </cell>
          <cell r="D972">
            <v>10956942.85</v>
          </cell>
          <cell r="F972" t="str">
            <v>548CAGW</v>
          </cell>
          <cell r="G972" t="str">
            <v>548</v>
          </cell>
          <cell r="H972" t="str">
            <v>CAGW</v>
          </cell>
          <cell r="I972">
            <v>10956942.85</v>
          </cell>
        </row>
        <row r="973">
          <cell r="A973" t="str">
            <v>549CAGE</v>
          </cell>
          <cell r="B973" t="str">
            <v>549</v>
          </cell>
          <cell r="C973" t="str">
            <v>CAGE</v>
          </cell>
          <cell r="D973">
            <v>6435205.9400000004</v>
          </cell>
          <cell r="F973" t="str">
            <v>549CAGE</v>
          </cell>
          <cell r="G973" t="str">
            <v>549</v>
          </cell>
          <cell r="H973" t="str">
            <v>CAGE</v>
          </cell>
          <cell r="I973">
            <v>6435205.9400000004</v>
          </cell>
        </row>
        <row r="974">
          <cell r="A974" t="str">
            <v>549CAGW</v>
          </cell>
          <cell r="B974" t="str">
            <v>549</v>
          </cell>
          <cell r="C974" t="str">
            <v>CAGW</v>
          </cell>
          <cell r="D974">
            <v>6259963.1900000004</v>
          </cell>
          <cell r="F974" t="str">
            <v>549CAGW</v>
          </cell>
          <cell r="G974" t="str">
            <v>549</v>
          </cell>
          <cell r="H974" t="str">
            <v>CAGW</v>
          </cell>
          <cell r="I974">
            <v>6259963.1900000004</v>
          </cell>
        </row>
        <row r="975">
          <cell r="A975" t="str">
            <v>549SG</v>
          </cell>
          <cell r="B975" t="str">
            <v>549</v>
          </cell>
          <cell r="C975" t="str">
            <v>SG</v>
          </cell>
          <cell r="D975">
            <v>1709889.96</v>
          </cell>
          <cell r="F975" t="str">
            <v>549SG</v>
          </cell>
          <cell r="G975" t="str">
            <v>549</v>
          </cell>
          <cell r="H975" t="str">
            <v>SG</v>
          </cell>
          <cell r="I975">
            <v>1709889.96</v>
          </cell>
        </row>
        <row r="976">
          <cell r="A976" t="str">
            <v>550CAGE</v>
          </cell>
          <cell r="B976" t="str">
            <v>550</v>
          </cell>
          <cell r="C976" t="str">
            <v>CAGE</v>
          </cell>
          <cell r="D976">
            <v>2312232.94</v>
          </cell>
          <cell r="F976" t="str">
            <v>550CAGE</v>
          </cell>
          <cell r="G976" t="str">
            <v>550</v>
          </cell>
          <cell r="H976" t="str">
            <v>CAGE</v>
          </cell>
          <cell r="I976">
            <v>2312232.94</v>
          </cell>
        </row>
        <row r="977">
          <cell r="A977" t="str">
            <v>550CAGW</v>
          </cell>
          <cell r="B977" t="str">
            <v>550</v>
          </cell>
          <cell r="C977" t="str">
            <v>CAGW</v>
          </cell>
          <cell r="D977">
            <v>1925179.37</v>
          </cell>
          <cell r="F977" t="str">
            <v>550CAGW</v>
          </cell>
          <cell r="G977" t="str">
            <v>550</v>
          </cell>
          <cell r="H977" t="str">
            <v>CAGW</v>
          </cell>
          <cell r="I977">
            <v>1925179.37</v>
          </cell>
        </row>
        <row r="978">
          <cell r="A978" t="str">
            <v>550SG</v>
          </cell>
          <cell r="B978" t="str">
            <v>550</v>
          </cell>
          <cell r="C978" t="str">
            <v>SG</v>
          </cell>
          <cell r="D978">
            <v>4519.8500000000004</v>
          </cell>
          <cell r="F978" t="str">
            <v>550SG</v>
          </cell>
          <cell r="G978" t="str">
            <v>550</v>
          </cell>
          <cell r="H978" t="str">
            <v>SG</v>
          </cell>
          <cell r="I978">
            <v>4519.8500000000004</v>
          </cell>
        </row>
        <row r="979">
          <cell r="A979" t="str">
            <v>552CAGE</v>
          </cell>
          <cell r="B979" t="str">
            <v>552</v>
          </cell>
          <cell r="C979" t="str">
            <v>CAGE</v>
          </cell>
          <cell r="D979">
            <v>1503877.5</v>
          </cell>
          <cell r="F979" t="str">
            <v>552CAGE</v>
          </cell>
          <cell r="G979" t="str">
            <v>552</v>
          </cell>
          <cell r="H979" t="str">
            <v>CAGE</v>
          </cell>
          <cell r="I979">
            <v>1503877.5</v>
          </cell>
        </row>
        <row r="980">
          <cell r="A980" t="str">
            <v>552CAGW</v>
          </cell>
          <cell r="B980" t="str">
            <v>552</v>
          </cell>
          <cell r="C980" t="str">
            <v>CAGW</v>
          </cell>
          <cell r="D980">
            <v>3110.79</v>
          </cell>
          <cell r="F980" t="str">
            <v>552CAGW</v>
          </cell>
          <cell r="G980" t="str">
            <v>552</v>
          </cell>
          <cell r="H980" t="str">
            <v>CAGW</v>
          </cell>
          <cell r="I980">
            <v>3110.79</v>
          </cell>
        </row>
        <row r="981">
          <cell r="A981" t="str">
            <v>553CAGE</v>
          </cell>
          <cell r="B981" t="str">
            <v>553</v>
          </cell>
          <cell r="C981" t="str">
            <v>CAGE</v>
          </cell>
          <cell r="D981">
            <v>9571356.2699999996</v>
          </cell>
          <cell r="F981" t="str">
            <v>553CAGE</v>
          </cell>
          <cell r="G981" t="str">
            <v>553</v>
          </cell>
          <cell r="H981" t="str">
            <v>CAGE</v>
          </cell>
          <cell r="I981">
            <v>9571356.2699999996</v>
          </cell>
        </row>
        <row r="982">
          <cell r="A982" t="str">
            <v>553CAGW</v>
          </cell>
          <cell r="B982" t="str">
            <v>553</v>
          </cell>
          <cell r="C982" t="str">
            <v>CAGW</v>
          </cell>
          <cell r="D982">
            <v>5395066.7199999997</v>
          </cell>
          <cell r="F982" t="str">
            <v>553CAGW</v>
          </cell>
          <cell r="G982" t="str">
            <v>553</v>
          </cell>
          <cell r="H982" t="str">
            <v>CAGW</v>
          </cell>
          <cell r="I982">
            <v>5395066.7199999997</v>
          </cell>
        </row>
        <row r="983">
          <cell r="A983" t="str">
            <v>553JBG</v>
          </cell>
          <cell r="B983" t="str">
            <v>553</v>
          </cell>
          <cell r="C983" t="str">
            <v>JBG</v>
          </cell>
          <cell r="D983">
            <v>3504.4</v>
          </cell>
          <cell r="F983" t="str">
            <v>553JBG</v>
          </cell>
          <cell r="G983" t="str">
            <v>553</v>
          </cell>
          <cell r="H983" t="str">
            <v>JBG</v>
          </cell>
          <cell r="I983">
            <v>3504.4</v>
          </cell>
        </row>
        <row r="984">
          <cell r="A984" t="str">
            <v>554CAGE</v>
          </cell>
          <cell r="B984" t="str">
            <v>554</v>
          </cell>
          <cell r="C984" t="str">
            <v>CAGE</v>
          </cell>
          <cell r="D984">
            <v>3118748.98</v>
          </cell>
          <cell r="F984" t="str">
            <v>554CAGE</v>
          </cell>
          <cell r="G984" t="str">
            <v>554</v>
          </cell>
          <cell r="H984" t="str">
            <v>CAGE</v>
          </cell>
          <cell r="I984">
            <v>3118748.98</v>
          </cell>
        </row>
        <row r="985">
          <cell r="A985" t="str">
            <v>554CAGW</v>
          </cell>
          <cell r="B985" t="str">
            <v>554</v>
          </cell>
          <cell r="C985" t="str">
            <v>CAGW</v>
          </cell>
          <cell r="D985">
            <v>1265941.6000000001</v>
          </cell>
          <cell r="F985" t="str">
            <v>554CAGW</v>
          </cell>
          <cell r="G985" t="str">
            <v>554</v>
          </cell>
          <cell r="H985" t="str">
            <v>CAGW</v>
          </cell>
          <cell r="I985">
            <v>1265941.6000000001</v>
          </cell>
        </row>
        <row r="986">
          <cell r="A986" t="str">
            <v>555ID</v>
          </cell>
          <cell r="B986" t="str">
            <v>555</v>
          </cell>
          <cell r="C986" t="str">
            <v>ID</v>
          </cell>
          <cell r="D986">
            <v>-3223362.85</v>
          </cell>
          <cell r="F986" t="str">
            <v>555ID</v>
          </cell>
          <cell r="G986" t="str">
            <v>555</v>
          </cell>
          <cell r="H986" t="str">
            <v>ID</v>
          </cell>
          <cell r="I986">
            <v>-3223362.85</v>
          </cell>
        </row>
        <row r="987">
          <cell r="A987" t="str">
            <v>555OR</v>
          </cell>
          <cell r="B987" t="str">
            <v>555</v>
          </cell>
          <cell r="C987" t="str">
            <v>OR</v>
          </cell>
          <cell r="D987">
            <v>-29094523.640000001</v>
          </cell>
          <cell r="F987" t="str">
            <v>555OR</v>
          </cell>
          <cell r="G987" t="str">
            <v>555</v>
          </cell>
          <cell r="H987" t="str">
            <v>OR</v>
          </cell>
          <cell r="I987">
            <v>-29094523.640000001</v>
          </cell>
        </row>
        <row r="988">
          <cell r="A988" t="str">
            <v>555WA</v>
          </cell>
          <cell r="B988" t="str">
            <v>555</v>
          </cell>
          <cell r="C988" t="str">
            <v>WA</v>
          </cell>
          <cell r="D988">
            <v>-7379869.3899999997</v>
          </cell>
          <cell r="F988" t="str">
            <v>555WA</v>
          </cell>
          <cell r="G988" t="str">
            <v>555</v>
          </cell>
          <cell r="H988" t="str">
            <v>WA</v>
          </cell>
          <cell r="I988">
            <v>-7379869.3899999997</v>
          </cell>
        </row>
        <row r="989">
          <cell r="A989" t="str">
            <v>556SG</v>
          </cell>
          <cell r="B989" t="str">
            <v>556</v>
          </cell>
          <cell r="C989" t="str">
            <v>SG</v>
          </cell>
          <cell r="D989">
            <v>1766410.09</v>
          </cell>
          <cell r="F989" t="str">
            <v>556SG</v>
          </cell>
          <cell r="G989" t="str">
            <v>556</v>
          </cell>
          <cell r="H989" t="str">
            <v>SG</v>
          </cell>
          <cell r="I989">
            <v>1766410.09</v>
          </cell>
        </row>
        <row r="990">
          <cell r="A990" t="str">
            <v>557CAGE</v>
          </cell>
          <cell r="B990" t="str">
            <v>557</v>
          </cell>
          <cell r="C990" t="str">
            <v>CAGE</v>
          </cell>
          <cell r="D990">
            <v>15662949.140000001</v>
          </cell>
          <cell r="F990" t="str">
            <v>557CAGE</v>
          </cell>
          <cell r="G990" t="str">
            <v>557</v>
          </cell>
          <cell r="H990" t="str">
            <v>CAGE</v>
          </cell>
          <cell r="I990">
            <v>15662949.140000001</v>
          </cell>
        </row>
        <row r="991">
          <cell r="A991" t="str">
            <v>557CAGW</v>
          </cell>
          <cell r="B991" t="str">
            <v>557</v>
          </cell>
          <cell r="C991" t="str">
            <v>CAGW</v>
          </cell>
          <cell r="D991">
            <v>152982.76</v>
          </cell>
          <cell r="F991" t="str">
            <v>557CAGW</v>
          </cell>
          <cell r="G991" t="str">
            <v>557</v>
          </cell>
          <cell r="H991" t="str">
            <v>CAGW</v>
          </cell>
          <cell r="I991">
            <v>152982.76</v>
          </cell>
        </row>
        <row r="992">
          <cell r="A992" t="str">
            <v>557ID</v>
          </cell>
          <cell r="B992" t="str">
            <v>557</v>
          </cell>
          <cell r="C992" t="str">
            <v>ID</v>
          </cell>
          <cell r="D992">
            <v>-32973.24</v>
          </cell>
          <cell r="F992" t="str">
            <v>557ID</v>
          </cell>
          <cell r="G992" t="str">
            <v>557</v>
          </cell>
          <cell r="H992" t="str">
            <v>ID</v>
          </cell>
          <cell r="I992">
            <v>-32973.24</v>
          </cell>
        </row>
        <row r="993">
          <cell r="A993" t="str">
            <v>557JBE</v>
          </cell>
          <cell r="B993" t="str">
            <v>557</v>
          </cell>
          <cell r="C993" t="str">
            <v>JBE</v>
          </cell>
          <cell r="D993">
            <v>-4413675.16</v>
          </cell>
          <cell r="F993" t="str">
            <v>557JBE</v>
          </cell>
          <cell r="G993" t="str">
            <v>557</v>
          </cell>
          <cell r="H993" t="str">
            <v>JBE</v>
          </cell>
          <cell r="I993">
            <v>-4413675.16</v>
          </cell>
        </row>
        <row r="994">
          <cell r="A994" t="str">
            <v>557JBG</v>
          </cell>
          <cell r="B994" t="str">
            <v>557</v>
          </cell>
          <cell r="C994" t="str">
            <v>JBG</v>
          </cell>
          <cell r="D994">
            <v>1978346.28</v>
          </cell>
          <cell r="F994" t="str">
            <v>557JBG</v>
          </cell>
          <cell r="G994" t="str">
            <v>557</v>
          </cell>
          <cell r="H994" t="str">
            <v>JBG</v>
          </cell>
          <cell r="I994">
            <v>1978346.28</v>
          </cell>
        </row>
        <row r="995">
          <cell r="A995" t="str">
            <v>557OR</v>
          </cell>
          <cell r="B995" t="str">
            <v>557</v>
          </cell>
          <cell r="C995" t="str">
            <v>OR</v>
          </cell>
          <cell r="D995">
            <v>-53813.04</v>
          </cell>
          <cell r="F995" t="str">
            <v>557OR</v>
          </cell>
          <cell r="G995" t="str">
            <v>557</v>
          </cell>
          <cell r="H995" t="str">
            <v>OR</v>
          </cell>
          <cell r="I995">
            <v>-53813.04</v>
          </cell>
        </row>
        <row r="996">
          <cell r="A996" t="str">
            <v>557SG</v>
          </cell>
          <cell r="B996" t="str">
            <v>557</v>
          </cell>
          <cell r="C996" t="str">
            <v>SG</v>
          </cell>
          <cell r="D996">
            <v>45856066.509999998</v>
          </cell>
          <cell r="F996" t="str">
            <v>557SG</v>
          </cell>
          <cell r="G996" t="str">
            <v>557</v>
          </cell>
          <cell r="H996" t="str">
            <v>SG</v>
          </cell>
          <cell r="I996">
            <v>45856066.509999998</v>
          </cell>
        </row>
        <row r="997">
          <cell r="A997" t="str">
            <v>557WA</v>
          </cell>
          <cell r="B997" t="str">
            <v>557</v>
          </cell>
          <cell r="C997" t="str">
            <v>WA</v>
          </cell>
          <cell r="D997">
            <v>-97006.2</v>
          </cell>
          <cell r="F997" t="str">
            <v>557WA</v>
          </cell>
          <cell r="G997" t="str">
            <v>557</v>
          </cell>
          <cell r="H997" t="str">
            <v>WA</v>
          </cell>
          <cell r="I997">
            <v>-97006.2</v>
          </cell>
        </row>
        <row r="998">
          <cell r="A998" t="str">
            <v>560CAGE</v>
          </cell>
          <cell r="B998" t="str">
            <v>560</v>
          </cell>
          <cell r="C998" t="str">
            <v>CAGE</v>
          </cell>
          <cell r="D998">
            <v>750193.24</v>
          </cell>
          <cell r="F998" t="str">
            <v>560CAGE</v>
          </cell>
          <cell r="G998" t="str">
            <v>560</v>
          </cell>
          <cell r="H998" t="str">
            <v>CAGE</v>
          </cell>
          <cell r="I998">
            <v>750193.24</v>
          </cell>
        </row>
        <row r="999">
          <cell r="A999" t="str">
            <v>560CAGW</v>
          </cell>
          <cell r="B999" t="str">
            <v>560</v>
          </cell>
          <cell r="C999" t="str">
            <v>CAGW</v>
          </cell>
          <cell r="D999">
            <v>654403.65</v>
          </cell>
          <cell r="F999" t="str">
            <v>560CAGW</v>
          </cell>
          <cell r="G999" t="str">
            <v>560</v>
          </cell>
          <cell r="H999" t="str">
            <v>CAGW</v>
          </cell>
          <cell r="I999">
            <v>654403.65</v>
          </cell>
        </row>
        <row r="1000">
          <cell r="A1000" t="str">
            <v>560SG</v>
          </cell>
          <cell r="B1000" t="str">
            <v>560</v>
          </cell>
          <cell r="C1000" t="str">
            <v>SG</v>
          </cell>
          <cell r="D1000">
            <v>3503773.23</v>
          </cell>
          <cell r="F1000" t="str">
            <v>560SG</v>
          </cell>
          <cell r="G1000" t="str">
            <v>560</v>
          </cell>
          <cell r="H1000" t="str">
            <v>SG</v>
          </cell>
          <cell r="I1000">
            <v>3503773.23</v>
          </cell>
        </row>
        <row r="1001">
          <cell r="A1001" t="str">
            <v>561CAGE</v>
          </cell>
          <cell r="B1001" t="str">
            <v>561</v>
          </cell>
          <cell r="C1001" t="str">
            <v>CAGE</v>
          </cell>
          <cell r="D1001">
            <v>832612.9</v>
          </cell>
          <cell r="F1001" t="str">
            <v>561CAGE</v>
          </cell>
          <cell r="G1001" t="str">
            <v>561</v>
          </cell>
          <cell r="H1001" t="str">
            <v>CAGE</v>
          </cell>
          <cell r="I1001">
            <v>832612.9</v>
          </cell>
        </row>
        <row r="1002">
          <cell r="A1002" t="str">
            <v>561CAGW</v>
          </cell>
          <cell r="B1002" t="str">
            <v>561</v>
          </cell>
          <cell r="C1002" t="str">
            <v>CAGW</v>
          </cell>
          <cell r="D1002">
            <v>136245.57</v>
          </cell>
          <cell r="F1002" t="str">
            <v>561CAGW</v>
          </cell>
          <cell r="G1002" t="str">
            <v>561</v>
          </cell>
          <cell r="H1002" t="str">
            <v>CAGW</v>
          </cell>
          <cell r="I1002">
            <v>136245.57</v>
          </cell>
        </row>
        <row r="1003">
          <cell r="A1003" t="str">
            <v>561SG</v>
          </cell>
          <cell r="B1003" t="str">
            <v>561</v>
          </cell>
          <cell r="C1003" t="str">
            <v>SG</v>
          </cell>
          <cell r="D1003">
            <v>8149402.46</v>
          </cell>
          <cell r="F1003" t="str">
            <v>561SG</v>
          </cell>
          <cell r="G1003" t="str">
            <v>561</v>
          </cell>
          <cell r="H1003" t="str">
            <v>SG</v>
          </cell>
          <cell r="I1003">
            <v>8149402.46</v>
          </cell>
        </row>
        <row r="1004">
          <cell r="A1004" t="str">
            <v>562CAGE</v>
          </cell>
          <cell r="B1004" t="str">
            <v>562</v>
          </cell>
          <cell r="C1004" t="str">
            <v>CAGE</v>
          </cell>
          <cell r="D1004">
            <v>1207670.1100000001</v>
          </cell>
          <cell r="F1004" t="str">
            <v>562CAGE</v>
          </cell>
          <cell r="G1004" t="str">
            <v>562</v>
          </cell>
          <cell r="H1004" t="str">
            <v>CAGE</v>
          </cell>
          <cell r="I1004">
            <v>1207670.1100000001</v>
          </cell>
        </row>
        <row r="1005">
          <cell r="A1005" t="str">
            <v>562CAGW</v>
          </cell>
          <cell r="B1005" t="str">
            <v>562</v>
          </cell>
          <cell r="C1005" t="str">
            <v>CAGW</v>
          </cell>
          <cell r="D1005">
            <v>406932.72</v>
          </cell>
          <cell r="F1005" t="str">
            <v>562CAGW</v>
          </cell>
          <cell r="G1005" t="str">
            <v>562</v>
          </cell>
          <cell r="H1005" t="str">
            <v>CAGW</v>
          </cell>
          <cell r="I1005">
            <v>406932.72</v>
          </cell>
        </row>
        <row r="1006">
          <cell r="A1006" t="str">
            <v>562JBG</v>
          </cell>
          <cell r="B1006" t="str">
            <v>562</v>
          </cell>
          <cell r="C1006" t="str">
            <v>JBG</v>
          </cell>
          <cell r="D1006">
            <v>3337.27</v>
          </cell>
          <cell r="F1006" t="str">
            <v>562JBG</v>
          </cell>
          <cell r="G1006" t="str">
            <v>562</v>
          </cell>
          <cell r="H1006" t="str">
            <v>JBG</v>
          </cell>
          <cell r="I1006">
            <v>3337.27</v>
          </cell>
        </row>
        <row r="1007">
          <cell r="A1007" t="str">
            <v>562SG</v>
          </cell>
          <cell r="B1007" t="str">
            <v>562</v>
          </cell>
          <cell r="C1007" t="str">
            <v>SG</v>
          </cell>
          <cell r="D1007">
            <v>1009691.65</v>
          </cell>
          <cell r="F1007" t="str">
            <v>562SG</v>
          </cell>
          <cell r="G1007" t="str">
            <v>562</v>
          </cell>
          <cell r="H1007" t="str">
            <v>SG</v>
          </cell>
          <cell r="I1007">
            <v>1009691.65</v>
          </cell>
        </row>
        <row r="1008">
          <cell r="A1008" t="str">
            <v>563CAGE</v>
          </cell>
          <cell r="B1008" t="str">
            <v>563</v>
          </cell>
          <cell r="C1008" t="str">
            <v>CAGE</v>
          </cell>
          <cell r="D1008">
            <v>287693.59000000003</v>
          </cell>
          <cell r="F1008" t="str">
            <v>563CAGE</v>
          </cell>
          <cell r="G1008" t="str">
            <v>563</v>
          </cell>
          <cell r="H1008" t="str">
            <v>CAGE</v>
          </cell>
          <cell r="I1008">
            <v>287693.59000000003</v>
          </cell>
        </row>
        <row r="1009">
          <cell r="A1009" t="str">
            <v>563CAGW</v>
          </cell>
          <cell r="B1009" t="str">
            <v>563</v>
          </cell>
          <cell r="C1009" t="str">
            <v>CAGW</v>
          </cell>
          <cell r="D1009">
            <v>50418.9</v>
          </cell>
          <cell r="F1009" t="str">
            <v>563CAGW</v>
          </cell>
          <cell r="G1009" t="str">
            <v>563</v>
          </cell>
          <cell r="H1009" t="str">
            <v>CAGW</v>
          </cell>
          <cell r="I1009">
            <v>50418.9</v>
          </cell>
        </row>
        <row r="1010">
          <cell r="A1010" t="str">
            <v>563SG</v>
          </cell>
          <cell r="B1010" t="str">
            <v>563</v>
          </cell>
          <cell r="C1010" t="str">
            <v>SG</v>
          </cell>
          <cell r="D1010">
            <v>1250.28</v>
          </cell>
          <cell r="F1010" t="str">
            <v>563SG</v>
          </cell>
          <cell r="G1010" t="str">
            <v>563</v>
          </cell>
          <cell r="H1010" t="str">
            <v>SG</v>
          </cell>
          <cell r="I1010">
            <v>1250.28</v>
          </cell>
        </row>
        <row r="1011">
          <cell r="A1011" t="str">
            <v>564SG</v>
          </cell>
          <cell r="B1011" t="str">
            <v>564</v>
          </cell>
          <cell r="C1011" t="str">
            <v>SG</v>
          </cell>
          <cell r="D1011">
            <v>0</v>
          </cell>
          <cell r="F1011" t="str">
            <v>564SG</v>
          </cell>
          <cell r="G1011" t="str">
            <v>564</v>
          </cell>
          <cell r="H1011" t="str">
            <v>SG</v>
          </cell>
          <cell r="I1011">
            <v>0</v>
          </cell>
        </row>
        <row r="1012">
          <cell r="A1012" t="str">
            <v>566CAGE</v>
          </cell>
          <cell r="B1012" t="str">
            <v>566</v>
          </cell>
          <cell r="C1012" t="str">
            <v>CAGE</v>
          </cell>
          <cell r="D1012">
            <v>232209.76</v>
          </cell>
          <cell r="F1012" t="str">
            <v>566CAGE</v>
          </cell>
          <cell r="G1012" t="str">
            <v>566</v>
          </cell>
          <cell r="H1012" t="str">
            <v>CAGE</v>
          </cell>
          <cell r="I1012">
            <v>232209.76</v>
          </cell>
        </row>
        <row r="1013">
          <cell r="A1013" t="str">
            <v>566CAGW</v>
          </cell>
          <cell r="B1013" t="str">
            <v>566</v>
          </cell>
          <cell r="C1013" t="str">
            <v>CAGW</v>
          </cell>
          <cell r="D1013">
            <v>158758.56</v>
          </cell>
          <cell r="F1013" t="str">
            <v>566CAGW</v>
          </cell>
          <cell r="G1013" t="str">
            <v>566</v>
          </cell>
          <cell r="H1013" t="str">
            <v>CAGW</v>
          </cell>
          <cell r="I1013">
            <v>158758.56</v>
          </cell>
        </row>
        <row r="1014">
          <cell r="A1014" t="str">
            <v>566JBG</v>
          </cell>
          <cell r="B1014" t="str">
            <v>566</v>
          </cell>
          <cell r="C1014" t="str">
            <v>JBG</v>
          </cell>
          <cell r="D1014">
            <v>0</v>
          </cell>
          <cell r="F1014" t="str">
            <v>566JBG</v>
          </cell>
          <cell r="G1014" t="str">
            <v>566</v>
          </cell>
          <cell r="H1014" t="str">
            <v>JBG</v>
          </cell>
          <cell r="I1014">
            <v>0</v>
          </cell>
        </row>
        <row r="1015">
          <cell r="A1015" t="str">
            <v>566SG</v>
          </cell>
          <cell r="B1015" t="str">
            <v>566</v>
          </cell>
          <cell r="C1015" t="str">
            <v>SG</v>
          </cell>
          <cell r="D1015">
            <v>2516435.04</v>
          </cell>
          <cell r="F1015" t="str">
            <v>566SG</v>
          </cell>
          <cell r="G1015" t="str">
            <v>566</v>
          </cell>
          <cell r="H1015" t="str">
            <v>SG</v>
          </cell>
          <cell r="I1015">
            <v>2516435.04</v>
          </cell>
        </row>
        <row r="1016">
          <cell r="A1016" t="str">
            <v>567CAGE</v>
          </cell>
          <cell r="B1016" t="str">
            <v>567</v>
          </cell>
          <cell r="C1016" t="str">
            <v>CAGE</v>
          </cell>
          <cell r="D1016">
            <v>1291989.08</v>
          </cell>
          <cell r="F1016" t="str">
            <v>567CAGE</v>
          </cell>
          <cell r="G1016" t="str">
            <v>567</v>
          </cell>
          <cell r="H1016" t="str">
            <v>CAGE</v>
          </cell>
          <cell r="I1016">
            <v>1291989.08</v>
          </cell>
        </row>
        <row r="1017">
          <cell r="A1017" t="str">
            <v>567CAGW</v>
          </cell>
          <cell r="B1017" t="str">
            <v>567</v>
          </cell>
          <cell r="C1017" t="str">
            <v>CAGW</v>
          </cell>
          <cell r="D1017">
            <v>894786.59</v>
          </cell>
          <cell r="F1017" t="str">
            <v>567CAGW</v>
          </cell>
          <cell r="G1017" t="str">
            <v>567</v>
          </cell>
          <cell r="H1017" t="str">
            <v>CAGW</v>
          </cell>
          <cell r="I1017">
            <v>894786.59</v>
          </cell>
        </row>
        <row r="1018">
          <cell r="A1018" t="str">
            <v>567JBG</v>
          </cell>
          <cell r="B1018" t="str">
            <v>567</v>
          </cell>
          <cell r="C1018" t="str">
            <v>JBG</v>
          </cell>
          <cell r="D1018">
            <v>0</v>
          </cell>
          <cell r="F1018" t="str">
            <v>567JBG</v>
          </cell>
          <cell r="G1018" t="str">
            <v>567</v>
          </cell>
          <cell r="H1018" t="str">
            <v>JBG</v>
          </cell>
          <cell r="I1018">
            <v>0</v>
          </cell>
        </row>
        <row r="1019">
          <cell r="A1019" t="str">
            <v>567SG</v>
          </cell>
          <cell r="B1019" t="str">
            <v>567</v>
          </cell>
          <cell r="C1019" t="str">
            <v>SG</v>
          </cell>
          <cell r="D1019">
            <v>16340</v>
          </cell>
          <cell r="F1019" t="str">
            <v>567SG</v>
          </cell>
          <cell r="G1019" t="str">
            <v>567</v>
          </cell>
          <cell r="H1019" t="str">
            <v>SG</v>
          </cell>
          <cell r="I1019">
            <v>16340</v>
          </cell>
        </row>
        <row r="1020">
          <cell r="A1020" t="str">
            <v>568CAGE</v>
          </cell>
          <cell r="B1020" t="str">
            <v>568</v>
          </cell>
          <cell r="C1020" t="str">
            <v>CAGE</v>
          </cell>
          <cell r="D1020">
            <v>396977.67</v>
          </cell>
          <cell r="F1020" t="str">
            <v>568CAGE</v>
          </cell>
          <cell r="G1020" t="str">
            <v>568</v>
          </cell>
          <cell r="H1020" t="str">
            <v>CAGE</v>
          </cell>
          <cell r="I1020">
            <v>396977.67</v>
          </cell>
        </row>
        <row r="1021">
          <cell r="A1021" t="str">
            <v>568CAGW</v>
          </cell>
          <cell r="B1021" t="str">
            <v>568</v>
          </cell>
          <cell r="C1021" t="str">
            <v>CAGW</v>
          </cell>
          <cell r="D1021">
            <v>536593.80000000005</v>
          </cell>
          <cell r="F1021" t="str">
            <v>568CAGW</v>
          </cell>
          <cell r="G1021" t="str">
            <v>568</v>
          </cell>
          <cell r="H1021" t="str">
            <v>CAGW</v>
          </cell>
          <cell r="I1021">
            <v>536593.80000000005</v>
          </cell>
        </row>
        <row r="1022">
          <cell r="A1022" t="str">
            <v>568SG</v>
          </cell>
          <cell r="B1022" t="str">
            <v>568</v>
          </cell>
          <cell r="C1022" t="str">
            <v>SG</v>
          </cell>
          <cell r="D1022">
            <v>1275115.43</v>
          </cell>
          <cell r="F1022" t="str">
            <v>568SG</v>
          </cell>
          <cell r="G1022" t="str">
            <v>568</v>
          </cell>
          <cell r="H1022" t="str">
            <v>SG</v>
          </cell>
          <cell r="I1022">
            <v>1275115.43</v>
          </cell>
        </row>
        <row r="1023">
          <cell r="A1023" t="str">
            <v>569CAGE</v>
          </cell>
          <cell r="B1023" t="str">
            <v>569</v>
          </cell>
          <cell r="C1023" t="str">
            <v>CAGE</v>
          </cell>
          <cell r="D1023">
            <v>63370.06</v>
          </cell>
          <cell r="F1023" t="str">
            <v>569CAGE</v>
          </cell>
          <cell r="G1023" t="str">
            <v>569</v>
          </cell>
          <cell r="H1023" t="str">
            <v>CAGE</v>
          </cell>
          <cell r="I1023">
            <v>63370.06</v>
          </cell>
        </row>
        <row r="1024">
          <cell r="A1024" t="str">
            <v>569CAGW</v>
          </cell>
          <cell r="B1024" t="str">
            <v>569</v>
          </cell>
          <cell r="C1024" t="str">
            <v>CAGW</v>
          </cell>
          <cell r="D1024">
            <v>4308.82</v>
          </cell>
          <cell r="F1024" t="str">
            <v>569CAGW</v>
          </cell>
          <cell r="G1024" t="str">
            <v>569</v>
          </cell>
          <cell r="H1024" t="str">
            <v>CAGW</v>
          </cell>
          <cell r="I1024">
            <v>4308.82</v>
          </cell>
        </row>
        <row r="1025">
          <cell r="A1025" t="str">
            <v>569SG</v>
          </cell>
          <cell r="B1025" t="str">
            <v>569</v>
          </cell>
          <cell r="C1025" t="str">
            <v>SG</v>
          </cell>
          <cell r="D1025">
            <v>4437411.49</v>
          </cell>
          <cell r="F1025" t="str">
            <v>569SG</v>
          </cell>
          <cell r="G1025" t="str">
            <v>569</v>
          </cell>
          <cell r="H1025" t="str">
            <v>SG</v>
          </cell>
          <cell r="I1025">
            <v>4437411.49</v>
          </cell>
        </row>
        <row r="1026">
          <cell r="A1026" t="str">
            <v>570CAGE</v>
          </cell>
          <cell r="B1026" t="str">
            <v>570</v>
          </cell>
          <cell r="C1026" t="str">
            <v>CAGE</v>
          </cell>
          <cell r="D1026">
            <v>6363462.5599999996</v>
          </cell>
          <cell r="F1026" t="str">
            <v>570CAGE</v>
          </cell>
          <cell r="G1026" t="str">
            <v>570</v>
          </cell>
          <cell r="H1026" t="str">
            <v>CAGE</v>
          </cell>
          <cell r="I1026">
            <v>6363462.5599999996</v>
          </cell>
        </row>
        <row r="1027">
          <cell r="A1027" t="str">
            <v>570CAGW</v>
          </cell>
          <cell r="B1027" t="str">
            <v>570</v>
          </cell>
          <cell r="C1027" t="str">
            <v>CAGW</v>
          </cell>
          <cell r="D1027">
            <v>3313425.13</v>
          </cell>
          <cell r="F1027" t="str">
            <v>570CAGW</v>
          </cell>
          <cell r="G1027" t="str">
            <v>570</v>
          </cell>
          <cell r="H1027" t="str">
            <v>CAGW</v>
          </cell>
          <cell r="I1027">
            <v>3313425.13</v>
          </cell>
        </row>
        <row r="1028">
          <cell r="A1028" t="str">
            <v>570JBG</v>
          </cell>
          <cell r="B1028" t="str">
            <v>570</v>
          </cell>
          <cell r="C1028" t="str">
            <v>JBG</v>
          </cell>
          <cell r="D1028">
            <v>278861.34000000003</v>
          </cell>
          <cell r="F1028" t="str">
            <v>570JBG</v>
          </cell>
          <cell r="G1028" t="str">
            <v>570</v>
          </cell>
          <cell r="H1028" t="str">
            <v>JBG</v>
          </cell>
          <cell r="I1028">
            <v>278861.34000000003</v>
          </cell>
        </row>
        <row r="1029">
          <cell r="A1029" t="str">
            <v>570SG</v>
          </cell>
          <cell r="B1029" t="str">
            <v>570</v>
          </cell>
          <cell r="C1029" t="str">
            <v>SG</v>
          </cell>
          <cell r="D1029">
            <v>463426.11</v>
          </cell>
          <cell r="F1029" t="str">
            <v>570SG</v>
          </cell>
          <cell r="G1029" t="str">
            <v>570</v>
          </cell>
          <cell r="H1029" t="str">
            <v>SG</v>
          </cell>
          <cell r="I1029">
            <v>463426.11</v>
          </cell>
        </row>
        <row r="1030">
          <cell r="A1030" t="str">
            <v>571CAGE</v>
          </cell>
          <cell r="B1030" t="str">
            <v>571</v>
          </cell>
          <cell r="C1030" t="str">
            <v>CAGE</v>
          </cell>
          <cell r="D1030">
            <v>12276633.119999999</v>
          </cell>
          <cell r="F1030" t="str">
            <v>571CAGE</v>
          </cell>
          <cell r="G1030" t="str">
            <v>571</v>
          </cell>
          <cell r="H1030" t="str">
            <v>CAGE</v>
          </cell>
          <cell r="I1030">
            <v>12276633.119999999</v>
          </cell>
        </row>
        <row r="1031">
          <cell r="A1031" t="str">
            <v>571CAGW</v>
          </cell>
          <cell r="B1031" t="str">
            <v>571</v>
          </cell>
          <cell r="C1031" t="str">
            <v>CAGW</v>
          </cell>
          <cell r="D1031">
            <v>10830842.76</v>
          </cell>
          <cell r="F1031" t="str">
            <v>571CAGW</v>
          </cell>
          <cell r="G1031" t="str">
            <v>571</v>
          </cell>
          <cell r="H1031" t="str">
            <v>CAGW</v>
          </cell>
          <cell r="I1031">
            <v>10830842.76</v>
          </cell>
        </row>
        <row r="1032">
          <cell r="A1032" t="str">
            <v>571JBG</v>
          </cell>
          <cell r="B1032" t="str">
            <v>571</v>
          </cell>
          <cell r="C1032" t="str">
            <v>JBG</v>
          </cell>
          <cell r="D1032">
            <v>0</v>
          </cell>
          <cell r="F1032" t="str">
            <v>571JBG</v>
          </cell>
          <cell r="G1032" t="str">
            <v>571</v>
          </cell>
          <cell r="H1032" t="str">
            <v>JBG</v>
          </cell>
          <cell r="I1032">
            <v>0</v>
          </cell>
        </row>
        <row r="1033">
          <cell r="A1033" t="str">
            <v>571SG</v>
          </cell>
          <cell r="B1033" t="str">
            <v>571</v>
          </cell>
          <cell r="C1033" t="str">
            <v>SG</v>
          </cell>
          <cell r="D1033">
            <v>-61853.04</v>
          </cell>
          <cell r="F1033" t="str">
            <v>571SG</v>
          </cell>
          <cell r="G1033" t="str">
            <v>571</v>
          </cell>
          <cell r="H1033" t="str">
            <v>SG</v>
          </cell>
          <cell r="I1033">
            <v>-61853.04</v>
          </cell>
        </row>
        <row r="1034">
          <cell r="A1034" t="str">
            <v>572CAGE</v>
          </cell>
          <cell r="B1034" t="str">
            <v>572</v>
          </cell>
          <cell r="C1034" t="str">
            <v>CAGE</v>
          </cell>
          <cell r="D1034">
            <v>61179.199999999997</v>
          </cell>
          <cell r="F1034" t="str">
            <v>572CAGE</v>
          </cell>
          <cell r="G1034" t="str">
            <v>572</v>
          </cell>
          <cell r="H1034" t="str">
            <v>CAGE</v>
          </cell>
          <cell r="I1034">
            <v>61179.199999999997</v>
          </cell>
        </row>
        <row r="1035">
          <cell r="A1035" t="str">
            <v>572CAGW</v>
          </cell>
          <cell r="B1035" t="str">
            <v>572</v>
          </cell>
          <cell r="C1035" t="str">
            <v>CAGW</v>
          </cell>
          <cell r="D1035">
            <v>34353.67</v>
          </cell>
          <cell r="F1035" t="str">
            <v>572CAGW</v>
          </cell>
          <cell r="G1035" t="str">
            <v>572</v>
          </cell>
          <cell r="H1035" t="str">
            <v>CAGW</v>
          </cell>
          <cell r="I1035">
            <v>34353.67</v>
          </cell>
        </row>
        <row r="1036">
          <cell r="A1036" t="str">
            <v>572SG</v>
          </cell>
          <cell r="B1036" t="str">
            <v>572</v>
          </cell>
          <cell r="C1036" t="str">
            <v>SG</v>
          </cell>
          <cell r="D1036">
            <v>0</v>
          </cell>
          <cell r="F1036" t="str">
            <v>572SG</v>
          </cell>
          <cell r="G1036" t="str">
            <v>572</v>
          </cell>
          <cell r="H1036" t="str">
            <v>SG</v>
          </cell>
          <cell r="I1036">
            <v>0</v>
          </cell>
        </row>
        <row r="1037">
          <cell r="A1037" t="str">
            <v>573CAGE</v>
          </cell>
          <cell r="B1037" t="str">
            <v>573</v>
          </cell>
          <cell r="C1037" t="str">
            <v>CAGE</v>
          </cell>
          <cell r="D1037">
            <v>104.38</v>
          </cell>
          <cell r="F1037" t="str">
            <v>573CAGE</v>
          </cell>
          <cell r="G1037" t="str">
            <v>573</v>
          </cell>
          <cell r="H1037" t="str">
            <v>CAGE</v>
          </cell>
          <cell r="I1037">
            <v>104.38</v>
          </cell>
        </row>
        <row r="1038">
          <cell r="A1038" t="str">
            <v>573SG</v>
          </cell>
          <cell r="B1038" t="str">
            <v>573</v>
          </cell>
          <cell r="C1038" t="str">
            <v>SG</v>
          </cell>
          <cell r="D1038">
            <v>1708575.47</v>
          </cell>
          <cell r="F1038" t="str">
            <v>573SG</v>
          </cell>
          <cell r="G1038" t="str">
            <v>573</v>
          </cell>
          <cell r="H1038" t="str">
            <v>SG</v>
          </cell>
          <cell r="I1038">
            <v>1708575.47</v>
          </cell>
        </row>
        <row r="1039">
          <cell r="A1039" t="str">
            <v>580CA</v>
          </cell>
          <cell r="B1039" t="str">
            <v>580</v>
          </cell>
          <cell r="C1039" t="str">
            <v>CA</v>
          </cell>
          <cell r="D1039">
            <v>33440.15</v>
          </cell>
          <cell r="F1039" t="str">
            <v>580CA</v>
          </cell>
          <cell r="G1039" t="str">
            <v>580</v>
          </cell>
          <cell r="H1039" t="str">
            <v>CA</v>
          </cell>
          <cell r="I1039">
            <v>33440.15</v>
          </cell>
        </row>
        <row r="1040">
          <cell r="A1040" t="str">
            <v>580ID</v>
          </cell>
          <cell r="B1040" t="str">
            <v>580</v>
          </cell>
          <cell r="C1040" t="str">
            <v>ID</v>
          </cell>
          <cell r="D1040">
            <v>32676.720000000001</v>
          </cell>
          <cell r="F1040" t="str">
            <v>580ID</v>
          </cell>
          <cell r="G1040" t="str">
            <v>580</v>
          </cell>
          <cell r="H1040" t="str">
            <v>ID</v>
          </cell>
          <cell r="I1040">
            <v>32676.720000000001</v>
          </cell>
        </row>
        <row r="1041">
          <cell r="A1041" t="str">
            <v>580OR</v>
          </cell>
          <cell r="B1041" t="str">
            <v>580</v>
          </cell>
          <cell r="C1041" t="str">
            <v>OR</v>
          </cell>
          <cell r="D1041">
            <v>247018.99</v>
          </cell>
          <cell r="F1041" t="str">
            <v>580OR</v>
          </cell>
          <cell r="G1041" t="str">
            <v>580</v>
          </cell>
          <cell r="H1041" t="str">
            <v>OR</v>
          </cell>
          <cell r="I1041">
            <v>247018.99</v>
          </cell>
        </row>
        <row r="1042">
          <cell r="A1042" t="str">
            <v>580SNPD</v>
          </cell>
          <cell r="B1042" t="str">
            <v>580</v>
          </cell>
          <cell r="C1042" t="str">
            <v>SNPD</v>
          </cell>
          <cell r="D1042">
            <v>13635672.76</v>
          </cell>
          <cell r="F1042" t="str">
            <v>580SNPD</v>
          </cell>
          <cell r="G1042" t="str">
            <v>580</v>
          </cell>
          <cell r="H1042" t="str">
            <v>SNPD</v>
          </cell>
          <cell r="I1042">
            <v>13635672.76</v>
          </cell>
        </row>
        <row r="1043">
          <cell r="A1043" t="str">
            <v>580UT</v>
          </cell>
          <cell r="B1043" t="str">
            <v>580</v>
          </cell>
          <cell r="C1043" t="str">
            <v>UT</v>
          </cell>
          <cell r="D1043">
            <v>267348.27</v>
          </cell>
          <cell r="F1043" t="str">
            <v>580UT</v>
          </cell>
          <cell r="G1043" t="str">
            <v>580</v>
          </cell>
          <cell r="H1043" t="str">
            <v>UT</v>
          </cell>
          <cell r="I1043">
            <v>267348.27</v>
          </cell>
        </row>
        <row r="1044">
          <cell r="A1044" t="str">
            <v>580WA</v>
          </cell>
          <cell r="B1044" t="str">
            <v>580</v>
          </cell>
          <cell r="C1044" t="str">
            <v>WA</v>
          </cell>
          <cell r="D1044">
            <v>87342.28</v>
          </cell>
          <cell r="F1044" t="str">
            <v>580WA</v>
          </cell>
          <cell r="G1044" t="str">
            <v>580</v>
          </cell>
          <cell r="H1044" t="str">
            <v>WA</v>
          </cell>
          <cell r="I1044">
            <v>87342.28</v>
          </cell>
        </row>
        <row r="1045">
          <cell r="A1045" t="str">
            <v>580WYP</v>
          </cell>
          <cell r="B1045" t="str">
            <v>580</v>
          </cell>
          <cell r="C1045" t="str">
            <v>WYP</v>
          </cell>
          <cell r="D1045">
            <v>111332.91</v>
          </cell>
          <cell r="F1045" t="str">
            <v>580WYP</v>
          </cell>
          <cell r="G1045" t="str">
            <v>580</v>
          </cell>
          <cell r="H1045" t="str">
            <v>WYP</v>
          </cell>
          <cell r="I1045">
            <v>111332.91</v>
          </cell>
        </row>
        <row r="1046">
          <cell r="A1046" t="str">
            <v>580WYU</v>
          </cell>
          <cell r="B1046" t="str">
            <v>580</v>
          </cell>
          <cell r="C1046" t="str">
            <v>WYU</v>
          </cell>
          <cell r="D1046">
            <v>0</v>
          </cell>
          <cell r="F1046" t="str">
            <v>580WYU</v>
          </cell>
          <cell r="G1046" t="str">
            <v>580</v>
          </cell>
          <cell r="H1046" t="str">
            <v>WYU</v>
          </cell>
          <cell r="I1046">
            <v>0</v>
          </cell>
        </row>
        <row r="1047">
          <cell r="A1047" t="str">
            <v>581OR</v>
          </cell>
          <cell r="B1047" t="str">
            <v>581</v>
          </cell>
          <cell r="C1047" t="str">
            <v>OR</v>
          </cell>
          <cell r="D1047">
            <v>0</v>
          </cell>
          <cell r="F1047" t="str">
            <v>581OR</v>
          </cell>
          <cell r="G1047" t="str">
            <v>581</v>
          </cell>
          <cell r="H1047" t="str">
            <v>OR</v>
          </cell>
          <cell r="I1047">
            <v>0</v>
          </cell>
        </row>
        <row r="1048">
          <cell r="A1048" t="str">
            <v>581SNPD</v>
          </cell>
          <cell r="B1048" t="str">
            <v>581</v>
          </cell>
          <cell r="C1048" t="str">
            <v>SNPD</v>
          </cell>
          <cell r="D1048">
            <v>13180858.289999999</v>
          </cell>
          <cell r="F1048" t="str">
            <v>581SNPD</v>
          </cell>
          <cell r="G1048" t="str">
            <v>581</v>
          </cell>
          <cell r="H1048" t="str">
            <v>SNPD</v>
          </cell>
          <cell r="I1048">
            <v>13180858.289999999</v>
          </cell>
        </row>
        <row r="1049">
          <cell r="A1049" t="str">
            <v>582CA</v>
          </cell>
          <cell r="B1049" t="str">
            <v>582</v>
          </cell>
          <cell r="C1049" t="str">
            <v>CA</v>
          </cell>
          <cell r="D1049">
            <v>61884.72</v>
          </cell>
          <cell r="F1049" t="str">
            <v>582CA</v>
          </cell>
          <cell r="G1049" t="str">
            <v>582</v>
          </cell>
          <cell r="H1049" t="str">
            <v>CA</v>
          </cell>
          <cell r="I1049">
            <v>61884.72</v>
          </cell>
        </row>
        <row r="1050">
          <cell r="A1050" t="str">
            <v>582ID</v>
          </cell>
          <cell r="B1050" t="str">
            <v>582</v>
          </cell>
          <cell r="C1050" t="str">
            <v>ID</v>
          </cell>
          <cell r="D1050">
            <v>253667.48</v>
          </cell>
          <cell r="F1050" t="str">
            <v>582ID</v>
          </cell>
          <cell r="G1050" t="str">
            <v>582</v>
          </cell>
          <cell r="H1050" t="str">
            <v>ID</v>
          </cell>
          <cell r="I1050">
            <v>253667.48</v>
          </cell>
        </row>
        <row r="1051">
          <cell r="A1051" t="str">
            <v>582OR</v>
          </cell>
          <cell r="B1051" t="str">
            <v>582</v>
          </cell>
          <cell r="C1051" t="str">
            <v>OR</v>
          </cell>
          <cell r="D1051">
            <v>1107777.83</v>
          </cell>
          <cell r="F1051" t="str">
            <v>582OR</v>
          </cell>
          <cell r="G1051" t="str">
            <v>582</v>
          </cell>
          <cell r="H1051" t="str">
            <v>OR</v>
          </cell>
          <cell r="I1051">
            <v>1107777.83</v>
          </cell>
        </row>
        <row r="1052">
          <cell r="A1052" t="str">
            <v>582SNPD</v>
          </cell>
          <cell r="B1052" t="str">
            <v>582</v>
          </cell>
          <cell r="C1052" t="str">
            <v>SNPD</v>
          </cell>
          <cell r="D1052">
            <v>36385.040000000001</v>
          </cell>
          <cell r="F1052" t="str">
            <v>582SNPD</v>
          </cell>
          <cell r="G1052" t="str">
            <v>582</v>
          </cell>
          <cell r="H1052" t="str">
            <v>SNPD</v>
          </cell>
          <cell r="I1052">
            <v>36385.040000000001</v>
          </cell>
        </row>
        <row r="1053">
          <cell r="A1053" t="str">
            <v>582UT</v>
          </cell>
          <cell r="B1053" t="str">
            <v>582</v>
          </cell>
          <cell r="C1053" t="str">
            <v>UT</v>
          </cell>
          <cell r="D1053">
            <v>1664681.96</v>
          </cell>
          <cell r="F1053" t="str">
            <v>582UT</v>
          </cell>
          <cell r="G1053" t="str">
            <v>582</v>
          </cell>
          <cell r="H1053" t="str">
            <v>UT</v>
          </cell>
          <cell r="I1053">
            <v>1664681.96</v>
          </cell>
        </row>
        <row r="1054">
          <cell r="A1054" t="str">
            <v>582WA</v>
          </cell>
          <cell r="B1054" t="str">
            <v>582</v>
          </cell>
          <cell r="C1054" t="str">
            <v>WA</v>
          </cell>
          <cell r="D1054">
            <v>314983.15000000002</v>
          </cell>
          <cell r="F1054" t="str">
            <v>582WA</v>
          </cell>
          <cell r="G1054" t="str">
            <v>582</v>
          </cell>
          <cell r="H1054" t="str">
            <v>WA</v>
          </cell>
          <cell r="I1054">
            <v>314983.15000000002</v>
          </cell>
        </row>
        <row r="1055">
          <cell r="A1055" t="str">
            <v>582WYP</v>
          </cell>
          <cell r="B1055" t="str">
            <v>582</v>
          </cell>
          <cell r="C1055" t="str">
            <v>WYP</v>
          </cell>
          <cell r="D1055">
            <v>602731.69999999995</v>
          </cell>
          <cell r="F1055" t="str">
            <v>582WYP</v>
          </cell>
          <cell r="G1055" t="str">
            <v>582</v>
          </cell>
          <cell r="H1055" t="str">
            <v>WYP</v>
          </cell>
          <cell r="I1055">
            <v>602731.69999999995</v>
          </cell>
        </row>
        <row r="1056">
          <cell r="A1056" t="str">
            <v>583CA</v>
          </cell>
          <cell r="B1056" t="str">
            <v>583</v>
          </cell>
          <cell r="C1056" t="str">
            <v>CA</v>
          </cell>
          <cell r="D1056">
            <v>421234.14</v>
          </cell>
          <cell r="F1056" t="str">
            <v>583CA</v>
          </cell>
          <cell r="G1056" t="str">
            <v>583</v>
          </cell>
          <cell r="H1056" t="str">
            <v>CA</v>
          </cell>
          <cell r="I1056">
            <v>421234.14</v>
          </cell>
        </row>
        <row r="1057">
          <cell r="A1057" t="str">
            <v>583ID</v>
          </cell>
          <cell r="B1057" t="str">
            <v>583</v>
          </cell>
          <cell r="C1057" t="str">
            <v>ID</v>
          </cell>
          <cell r="D1057">
            <v>237719.33</v>
          </cell>
          <cell r="F1057" t="str">
            <v>583ID</v>
          </cell>
          <cell r="G1057" t="str">
            <v>583</v>
          </cell>
          <cell r="H1057" t="str">
            <v>ID</v>
          </cell>
          <cell r="I1057">
            <v>237719.33</v>
          </cell>
        </row>
        <row r="1058">
          <cell r="A1058" t="str">
            <v>583OR</v>
          </cell>
          <cell r="B1058" t="str">
            <v>583</v>
          </cell>
          <cell r="C1058" t="str">
            <v>OR</v>
          </cell>
          <cell r="D1058">
            <v>2918711.36</v>
          </cell>
          <cell r="F1058" t="str">
            <v>583OR</v>
          </cell>
          <cell r="G1058" t="str">
            <v>583</v>
          </cell>
          <cell r="H1058" t="str">
            <v>OR</v>
          </cell>
          <cell r="I1058">
            <v>2918711.36</v>
          </cell>
        </row>
        <row r="1059">
          <cell r="A1059" t="str">
            <v>583SNPD</v>
          </cell>
          <cell r="B1059" t="str">
            <v>583</v>
          </cell>
          <cell r="C1059" t="str">
            <v>SNPD</v>
          </cell>
          <cell r="D1059">
            <v>17870.740000000002</v>
          </cell>
          <cell r="F1059" t="str">
            <v>583SNPD</v>
          </cell>
          <cell r="G1059" t="str">
            <v>583</v>
          </cell>
          <cell r="H1059" t="str">
            <v>SNPD</v>
          </cell>
          <cell r="I1059">
            <v>17870.740000000002</v>
          </cell>
        </row>
        <row r="1060">
          <cell r="A1060" t="str">
            <v>583UT</v>
          </cell>
          <cell r="B1060" t="str">
            <v>583</v>
          </cell>
          <cell r="C1060" t="str">
            <v>UT</v>
          </cell>
          <cell r="D1060">
            <v>1886615.3</v>
          </cell>
          <cell r="F1060" t="str">
            <v>583UT</v>
          </cell>
          <cell r="G1060" t="str">
            <v>583</v>
          </cell>
          <cell r="H1060" t="str">
            <v>UT</v>
          </cell>
          <cell r="I1060">
            <v>1886615.3</v>
          </cell>
        </row>
        <row r="1061">
          <cell r="A1061" t="str">
            <v>583WA</v>
          </cell>
          <cell r="B1061" t="str">
            <v>583</v>
          </cell>
          <cell r="C1061" t="str">
            <v>WA</v>
          </cell>
          <cell r="D1061">
            <v>575479.6</v>
          </cell>
          <cell r="F1061" t="str">
            <v>583WA</v>
          </cell>
          <cell r="G1061" t="str">
            <v>583</v>
          </cell>
          <cell r="H1061" t="str">
            <v>WA</v>
          </cell>
          <cell r="I1061">
            <v>575479.6</v>
          </cell>
        </row>
        <row r="1062">
          <cell r="A1062" t="str">
            <v>583WYP</v>
          </cell>
          <cell r="B1062" t="str">
            <v>583</v>
          </cell>
          <cell r="C1062" t="str">
            <v>WYP</v>
          </cell>
          <cell r="D1062">
            <v>234552.64</v>
          </cell>
          <cell r="F1062" t="str">
            <v>583WYP</v>
          </cell>
          <cell r="G1062" t="str">
            <v>583</v>
          </cell>
          <cell r="H1062" t="str">
            <v>WYP</v>
          </cell>
          <cell r="I1062">
            <v>234552.64</v>
          </cell>
        </row>
        <row r="1063">
          <cell r="A1063" t="str">
            <v>583WYU</v>
          </cell>
          <cell r="B1063" t="str">
            <v>583</v>
          </cell>
          <cell r="C1063" t="str">
            <v>WYU</v>
          </cell>
          <cell r="D1063">
            <v>109045.08</v>
          </cell>
          <cell r="F1063" t="str">
            <v>583WYU</v>
          </cell>
          <cell r="G1063" t="str">
            <v>583</v>
          </cell>
          <cell r="H1063" t="str">
            <v>WYU</v>
          </cell>
          <cell r="I1063">
            <v>109045.08</v>
          </cell>
        </row>
        <row r="1064">
          <cell r="A1064" t="str">
            <v>584ID</v>
          </cell>
          <cell r="B1064" t="str">
            <v>584</v>
          </cell>
          <cell r="C1064" t="str">
            <v>ID</v>
          </cell>
          <cell r="D1064">
            <v>8.77</v>
          </cell>
          <cell r="F1064" t="str">
            <v>584ID</v>
          </cell>
          <cell r="G1064" t="str">
            <v>584</v>
          </cell>
          <cell r="H1064" t="str">
            <v>ID</v>
          </cell>
          <cell r="I1064">
            <v>8.77</v>
          </cell>
        </row>
        <row r="1065">
          <cell r="A1065" t="str">
            <v>584SNPD</v>
          </cell>
          <cell r="B1065" t="str">
            <v>584</v>
          </cell>
          <cell r="C1065" t="str">
            <v>SNPD</v>
          </cell>
          <cell r="D1065">
            <v>1040.8699999999999</v>
          </cell>
          <cell r="F1065" t="str">
            <v>584SNPD</v>
          </cell>
          <cell r="G1065" t="str">
            <v>584</v>
          </cell>
          <cell r="H1065" t="str">
            <v>SNPD</v>
          </cell>
          <cell r="I1065">
            <v>1040.8699999999999</v>
          </cell>
        </row>
        <row r="1066">
          <cell r="A1066" t="str">
            <v>584UT</v>
          </cell>
          <cell r="B1066" t="str">
            <v>584</v>
          </cell>
          <cell r="C1066" t="str">
            <v>UT</v>
          </cell>
          <cell r="D1066">
            <v>125.78</v>
          </cell>
          <cell r="F1066" t="str">
            <v>584UT</v>
          </cell>
          <cell r="G1066" t="str">
            <v>584</v>
          </cell>
          <cell r="H1066" t="str">
            <v>UT</v>
          </cell>
          <cell r="I1066">
            <v>125.78</v>
          </cell>
        </row>
        <row r="1067">
          <cell r="A1067" t="str">
            <v>585SNPD</v>
          </cell>
          <cell r="B1067" t="str">
            <v>585</v>
          </cell>
          <cell r="C1067" t="str">
            <v>SNPD</v>
          </cell>
          <cell r="D1067">
            <v>220491.2</v>
          </cell>
          <cell r="F1067" t="str">
            <v>585SNPD</v>
          </cell>
          <cell r="G1067" t="str">
            <v>585</v>
          </cell>
          <cell r="H1067" t="str">
            <v>SNPD</v>
          </cell>
          <cell r="I1067">
            <v>220491.2</v>
          </cell>
        </row>
        <row r="1068">
          <cell r="A1068" t="str">
            <v>585WYP</v>
          </cell>
          <cell r="B1068" t="str">
            <v>585</v>
          </cell>
          <cell r="C1068" t="str">
            <v>WYP</v>
          </cell>
          <cell r="D1068">
            <v>0</v>
          </cell>
          <cell r="F1068" t="str">
            <v>585WYP</v>
          </cell>
          <cell r="G1068" t="str">
            <v>585</v>
          </cell>
          <cell r="H1068" t="str">
            <v>WYP</v>
          </cell>
          <cell r="I1068">
            <v>0</v>
          </cell>
        </row>
        <row r="1069">
          <cell r="A1069" t="str">
            <v>586CA</v>
          </cell>
          <cell r="B1069" t="str">
            <v>586</v>
          </cell>
          <cell r="C1069" t="str">
            <v>CA</v>
          </cell>
          <cell r="D1069">
            <v>234811.38</v>
          </cell>
          <cell r="F1069" t="str">
            <v>586CA</v>
          </cell>
          <cell r="G1069" t="str">
            <v>586</v>
          </cell>
          <cell r="H1069" t="str">
            <v>CA</v>
          </cell>
          <cell r="I1069">
            <v>234811.38</v>
          </cell>
        </row>
        <row r="1070">
          <cell r="A1070" t="str">
            <v>586ID</v>
          </cell>
          <cell r="B1070" t="str">
            <v>586</v>
          </cell>
          <cell r="C1070" t="str">
            <v>ID</v>
          </cell>
          <cell r="D1070">
            <v>403355.19</v>
          </cell>
          <cell r="F1070" t="str">
            <v>586ID</v>
          </cell>
          <cell r="G1070" t="str">
            <v>586</v>
          </cell>
          <cell r="H1070" t="str">
            <v>ID</v>
          </cell>
          <cell r="I1070">
            <v>403355.19</v>
          </cell>
        </row>
        <row r="1071">
          <cell r="A1071" t="str">
            <v>586OR</v>
          </cell>
          <cell r="B1071" t="str">
            <v>586</v>
          </cell>
          <cell r="C1071" t="str">
            <v>OR</v>
          </cell>
          <cell r="D1071">
            <v>3146157.38</v>
          </cell>
          <cell r="F1071" t="str">
            <v>586OR</v>
          </cell>
          <cell r="G1071" t="str">
            <v>586</v>
          </cell>
          <cell r="H1071" t="str">
            <v>OR</v>
          </cell>
          <cell r="I1071">
            <v>3146157.38</v>
          </cell>
        </row>
        <row r="1072">
          <cell r="A1072" t="str">
            <v>586SNPD</v>
          </cell>
          <cell r="B1072" t="str">
            <v>586</v>
          </cell>
          <cell r="C1072" t="str">
            <v>SNPD</v>
          </cell>
          <cell r="D1072">
            <v>1235796.23</v>
          </cell>
          <cell r="F1072" t="str">
            <v>586SNPD</v>
          </cell>
          <cell r="G1072" t="str">
            <v>586</v>
          </cell>
          <cell r="H1072" t="str">
            <v>SNPD</v>
          </cell>
          <cell r="I1072">
            <v>1235796.23</v>
          </cell>
        </row>
        <row r="1073">
          <cell r="A1073" t="str">
            <v>586UT</v>
          </cell>
          <cell r="B1073" t="str">
            <v>586</v>
          </cell>
          <cell r="C1073" t="str">
            <v>UT</v>
          </cell>
          <cell r="D1073">
            <v>1461092.97</v>
          </cell>
          <cell r="F1073" t="str">
            <v>586UT</v>
          </cell>
          <cell r="G1073" t="str">
            <v>586</v>
          </cell>
          <cell r="H1073" t="str">
            <v>UT</v>
          </cell>
          <cell r="I1073">
            <v>1461092.97</v>
          </cell>
        </row>
        <row r="1074">
          <cell r="A1074" t="str">
            <v>586WA</v>
          </cell>
          <cell r="B1074" t="str">
            <v>586</v>
          </cell>
          <cell r="C1074" t="str">
            <v>WA</v>
          </cell>
          <cell r="D1074">
            <v>556244</v>
          </cell>
          <cell r="F1074" t="str">
            <v>586WA</v>
          </cell>
          <cell r="G1074" t="str">
            <v>586</v>
          </cell>
          <cell r="H1074" t="str">
            <v>WA</v>
          </cell>
          <cell r="I1074">
            <v>556244</v>
          </cell>
        </row>
        <row r="1075">
          <cell r="A1075" t="str">
            <v>586WYP</v>
          </cell>
          <cell r="B1075" t="str">
            <v>586</v>
          </cell>
          <cell r="C1075" t="str">
            <v>WYP</v>
          </cell>
          <cell r="D1075">
            <v>687992.34</v>
          </cell>
          <cell r="F1075" t="str">
            <v>586WYP</v>
          </cell>
          <cell r="G1075" t="str">
            <v>586</v>
          </cell>
          <cell r="H1075" t="str">
            <v>WYP</v>
          </cell>
          <cell r="I1075">
            <v>687992.34</v>
          </cell>
        </row>
        <row r="1076">
          <cell r="A1076" t="str">
            <v>586WYU</v>
          </cell>
          <cell r="B1076" t="str">
            <v>586</v>
          </cell>
          <cell r="C1076" t="str">
            <v>WYU</v>
          </cell>
          <cell r="D1076">
            <v>57779.92</v>
          </cell>
          <cell r="F1076" t="str">
            <v>586WYU</v>
          </cell>
          <cell r="G1076" t="str">
            <v>586</v>
          </cell>
          <cell r="H1076" t="str">
            <v>WYU</v>
          </cell>
          <cell r="I1076">
            <v>57779.92</v>
          </cell>
        </row>
        <row r="1077">
          <cell r="A1077" t="str">
            <v>587CA</v>
          </cell>
          <cell r="B1077" t="str">
            <v>587</v>
          </cell>
          <cell r="C1077" t="str">
            <v>CA</v>
          </cell>
          <cell r="D1077">
            <v>616492.11</v>
          </cell>
          <cell r="F1077" t="str">
            <v>587CA</v>
          </cell>
          <cell r="G1077" t="str">
            <v>587</v>
          </cell>
          <cell r="H1077" t="str">
            <v>CA</v>
          </cell>
          <cell r="I1077">
            <v>616492.11</v>
          </cell>
        </row>
        <row r="1078">
          <cell r="A1078" t="str">
            <v>587ID</v>
          </cell>
          <cell r="B1078" t="str">
            <v>587</v>
          </cell>
          <cell r="C1078" t="str">
            <v>ID</v>
          </cell>
          <cell r="D1078">
            <v>423619.18</v>
          </cell>
          <cell r="F1078" t="str">
            <v>587ID</v>
          </cell>
          <cell r="G1078" t="str">
            <v>587</v>
          </cell>
          <cell r="H1078" t="str">
            <v>ID</v>
          </cell>
          <cell r="I1078">
            <v>423619.18</v>
          </cell>
        </row>
        <row r="1079">
          <cell r="A1079" t="str">
            <v>587OR</v>
          </cell>
          <cell r="B1079" t="str">
            <v>587</v>
          </cell>
          <cell r="C1079" t="str">
            <v>OR</v>
          </cell>
          <cell r="D1079">
            <v>4500311.91</v>
          </cell>
          <cell r="F1079" t="str">
            <v>587OR</v>
          </cell>
          <cell r="G1079" t="str">
            <v>587</v>
          </cell>
          <cell r="H1079" t="str">
            <v>OR</v>
          </cell>
          <cell r="I1079">
            <v>4500311.91</v>
          </cell>
        </row>
        <row r="1080">
          <cell r="A1080" t="str">
            <v>587UT</v>
          </cell>
          <cell r="B1080" t="str">
            <v>587</v>
          </cell>
          <cell r="C1080" t="str">
            <v>UT</v>
          </cell>
          <cell r="D1080">
            <v>5592715.3399999999</v>
          </cell>
          <cell r="F1080" t="str">
            <v>587UT</v>
          </cell>
          <cell r="G1080" t="str">
            <v>587</v>
          </cell>
          <cell r="H1080" t="str">
            <v>UT</v>
          </cell>
          <cell r="I1080">
            <v>5592715.3399999999</v>
          </cell>
        </row>
        <row r="1081">
          <cell r="A1081" t="str">
            <v>587WA</v>
          </cell>
          <cell r="B1081" t="str">
            <v>587</v>
          </cell>
          <cell r="C1081" t="str">
            <v>WA</v>
          </cell>
          <cell r="D1081">
            <v>947827.17</v>
          </cell>
          <cell r="F1081" t="str">
            <v>587WA</v>
          </cell>
          <cell r="G1081" t="str">
            <v>587</v>
          </cell>
          <cell r="H1081" t="str">
            <v>WA</v>
          </cell>
          <cell r="I1081">
            <v>947827.17</v>
          </cell>
        </row>
        <row r="1082">
          <cell r="A1082" t="str">
            <v>587WYP</v>
          </cell>
          <cell r="B1082" t="str">
            <v>587</v>
          </cell>
          <cell r="C1082" t="str">
            <v>WYP</v>
          </cell>
          <cell r="D1082">
            <v>815042.67</v>
          </cell>
          <cell r="F1082" t="str">
            <v>587WYP</v>
          </cell>
          <cell r="G1082" t="str">
            <v>587</v>
          </cell>
          <cell r="H1082" t="str">
            <v>WYP</v>
          </cell>
          <cell r="I1082">
            <v>815042.67</v>
          </cell>
        </row>
        <row r="1083">
          <cell r="A1083" t="str">
            <v>587WYU</v>
          </cell>
          <cell r="B1083" t="str">
            <v>587</v>
          </cell>
          <cell r="C1083" t="str">
            <v>WYU</v>
          </cell>
          <cell r="D1083">
            <v>75304.62</v>
          </cell>
          <cell r="F1083" t="str">
            <v>587WYU</v>
          </cell>
          <cell r="G1083" t="str">
            <v>587</v>
          </cell>
          <cell r="H1083" t="str">
            <v>WYU</v>
          </cell>
          <cell r="I1083">
            <v>75304.62</v>
          </cell>
        </row>
        <row r="1084">
          <cell r="A1084" t="str">
            <v>588CA</v>
          </cell>
          <cell r="B1084" t="str">
            <v>588</v>
          </cell>
          <cell r="C1084" t="str">
            <v>CA</v>
          </cell>
          <cell r="D1084">
            <v>55393.75</v>
          </cell>
          <cell r="F1084" t="str">
            <v>588CA</v>
          </cell>
          <cell r="G1084" t="str">
            <v>588</v>
          </cell>
          <cell r="H1084" t="str">
            <v>CA</v>
          </cell>
          <cell r="I1084">
            <v>55393.75</v>
          </cell>
        </row>
        <row r="1085">
          <cell r="A1085" t="str">
            <v>588ID</v>
          </cell>
          <cell r="B1085" t="str">
            <v>588</v>
          </cell>
          <cell r="C1085" t="str">
            <v>ID</v>
          </cell>
          <cell r="D1085">
            <v>106890.77</v>
          </cell>
          <cell r="F1085" t="str">
            <v>588ID</v>
          </cell>
          <cell r="G1085" t="str">
            <v>588</v>
          </cell>
          <cell r="H1085" t="str">
            <v>ID</v>
          </cell>
          <cell r="I1085">
            <v>106890.77</v>
          </cell>
        </row>
        <row r="1086">
          <cell r="A1086" t="str">
            <v>588OR</v>
          </cell>
          <cell r="B1086" t="str">
            <v>588</v>
          </cell>
          <cell r="C1086" t="str">
            <v>OR</v>
          </cell>
          <cell r="D1086">
            <v>83893.57</v>
          </cell>
          <cell r="F1086" t="str">
            <v>588OR</v>
          </cell>
          <cell r="G1086" t="str">
            <v>588</v>
          </cell>
          <cell r="H1086" t="str">
            <v>OR</v>
          </cell>
          <cell r="I1086">
            <v>83893.57</v>
          </cell>
        </row>
        <row r="1087">
          <cell r="A1087" t="str">
            <v>588SNPD</v>
          </cell>
          <cell r="B1087" t="str">
            <v>588</v>
          </cell>
          <cell r="C1087" t="str">
            <v>SNPD</v>
          </cell>
          <cell r="D1087">
            <v>3476290.73</v>
          </cell>
          <cell r="F1087" t="str">
            <v>588SNPD</v>
          </cell>
          <cell r="G1087" t="str">
            <v>588</v>
          </cell>
          <cell r="H1087" t="str">
            <v>SNPD</v>
          </cell>
          <cell r="I1087">
            <v>3476290.73</v>
          </cell>
        </row>
        <row r="1088">
          <cell r="A1088" t="str">
            <v>588UT</v>
          </cell>
          <cell r="B1088" t="str">
            <v>588</v>
          </cell>
          <cell r="C1088" t="str">
            <v>UT</v>
          </cell>
          <cell r="D1088">
            <v>1015910.82</v>
          </cell>
          <cell r="F1088" t="str">
            <v>588UT</v>
          </cell>
          <cell r="G1088" t="str">
            <v>588</v>
          </cell>
          <cell r="H1088" t="str">
            <v>UT</v>
          </cell>
          <cell r="I1088">
            <v>1015910.82</v>
          </cell>
        </row>
        <row r="1089">
          <cell r="A1089" t="str">
            <v>588WA</v>
          </cell>
          <cell r="B1089" t="str">
            <v>588</v>
          </cell>
          <cell r="C1089" t="str">
            <v>WA</v>
          </cell>
          <cell r="D1089">
            <v>56180.82</v>
          </cell>
          <cell r="F1089" t="str">
            <v>588WA</v>
          </cell>
          <cell r="G1089" t="str">
            <v>588</v>
          </cell>
          <cell r="H1089" t="str">
            <v>WA</v>
          </cell>
          <cell r="I1089">
            <v>56180.82</v>
          </cell>
        </row>
        <row r="1090">
          <cell r="A1090" t="str">
            <v>588WYP</v>
          </cell>
          <cell r="B1090" t="str">
            <v>588</v>
          </cell>
          <cell r="C1090" t="str">
            <v>WYP</v>
          </cell>
          <cell r="D1090">
            <v>253067.85</v>
          </cell>
          <cell r="F1090" t="str">
            <v>588WYP</v>
          </cell>
          <cell r="G1090" t="str">
            <v>588</v>
          </cell>
          <cell r="H1090" t="str">
            <v>WYP</v>
          </cell>
          <cell r="I1090">
            <v>253067.85</v>
          </cell>
        </row>
        <row r="1091">
          <cell r="A1091" t="str">
            <v>588WYU</v>
          </cell>
          <cell r="B1091" t="str">
            <v>588</v>
          </cell>
          <cell r="C1091" t="str">
            <v>WYU</v>
          </cell>
          <cell r="D1091">
            <v>-26687.17</v>
          </cell>
          <cell r="F1091" t="str">
            <v>588WYU</v>
          </cell>
          <cell r="G1091" t="str">
            <v>588</v>
          </cell>
          <cell r="H1091" t="str">
            <v>WYU</v>
          </cell>
          <cell r="I1091">
            <v>-26687.17</v>
          </cell>
        </row>
        <row r="1092">
          <cell r="A1092" t="str">
            <v>589CA</v>
          </cell>
          <cell r="B1092" t="str">
            <v>589</v>
          </cell>
          <cell r="C1092" t="str">
            <v>CA</v>
          </cell>
          <cell r="D1092">
            <v>86911.58</v>
          </cell>
          <cell r="F1092" t="str">
            <v>589CA</v>
          </cell>
          <cell r="G1092" t="str">
            <v>589</v>
          </cell>
          <cell r="H1092" t="str">
            <v>CA</v>
          </cell>
          <cell r="I1092">
            <v>86911.58</v>
          </cell>
        </row>
        <row r="1093">
          <cell r="A1093" t="str">
            <v>589ID</v>
          </cell>
          <cell r="B1093" t="str">
            <v>589</v>
          </cell>
          <cell r="C1093" t="str">
            <v>ID</v>
          </cell>
          <cell r="D1093">
            <v>21423.89</v>
          </cell>
          <cell r="F1093" t="str">
            <v>589ID</v>
          </cell>
          <cell r="G1093" t="str">
            <v>589</v>
          </cell>
          <cell r="H1093" t="str">
            <v>ID</v>
          </cell>
          <cell r="I1093">
            <v>21423.89</v>
          </cell>
        </row>
        <row r="1094">
          <cell r="A1094" t="str">
            <v>589OR</v>
          </cell>
          <cell r="B1094" t="str">
            <v>589</v>
          </cell>
          <cell r="C1094" t="str">
            <v>OR</v>
          </cell>
          <cell r="D1094">
            <v>1691500.48</v>
          </cell>
          <cell r="F1094" t="str">
            <v>589OR</v>
          </cell>
          <cell r="G1094" t="str">
            <v>589</v>
          </cell>
          <cell r="H1094" t="str">
            <v>OR</v>
          </cell>
          <cell r="I1094">
            <v>1691500.48</v>
          </cell>
        </row>
        <row r="1095">
          <cell r="A1095" t="str">
            <v>589SNPD</v>
          </cell>
          <cell r="B1095" t="str">
            <v>589</v>
          </cell>
          <cell r="C1095" t="str">
            <v>SNPD</v>
          </cell>
          <cell r="D1095">
            <v>48771.83</v>
          </cell>
          <cell r="F1095" t="str">
            <v>589SNPD</v>
          </cell>
          <cell r="G1095" t="str">
            <v>589</v>
          </cell>
          <cell r="H1095" t="str">
            <v>SNPD</v>
          </cell>
          <cell r="I1095">
            <v>48771.83</v>
          </cell>
        </row>
        <row r="1096">
          <cell r="A1096" t="str">
            <v>589UT</v>
          </cell>
          <cell r="B1096" t="str">
            <v>589</v>
          </cell>
          <cell r="C1096" t="str">
            <v>UT</v>
          </cell>
          <cell r="D1096">
            <v>508575.42</v>
          </cell>
          <cell r="F1096" t="str">
            <v>589UT</v>
          </cell>
          <cell r="G1096" t="str">
            <v>589</v>
          </cell>
          <cell r="H1096" t="str">
            <v>UT</v>
          </cell>
          <cell r="I1096">
            <v>508575.42</v>
          </cell>
        </row>
        <row r="1097">
          <cell r="A1097" t="str">
            <v>589WA</v>
          </cell>
          <cell r="B1097" t="str">
            <v>589</v>
          </cell>
          <cell r="C1097" t="str">
            <v>WA</v>
          </cell>
          <cell r="D1097">
            <v>116439.65</v>
          </cell>
          <cell r="F1097" t="str">
            <v>589WA</v>
          </cell>
          <cell r="G1097" t="str">
            <v>589</v>
          </cell>
          <cell r="H1097" t="str">
            <v>WA</v>
          </cell>
          <cell r="I1097">
            <v>116439.65</v>
          </cell>
        </row>
        <row r="1098">
          <cell r="A1098" t="str">
            <v>589WYP</v>
          </cell>
          <cell r="B1098" t="str">
            <v>589</v>
          </cell>
          <cell r="C1098" t="str">
            <v>WYP</v>
          </cell>
          <cell r="D1098">
            <v>353930.99</v>
          </cell>
          <cell r="F1098" t="str">
            <v>589WYP</v>
          </cell>
          <cell r="G1098" t="str">
            <v>589</v>
          </cell>
          <cell r="H1098" t="str">
            <v>WYP</v>
          </cell>
          <cell r="I1098">
            <v>353930.99</v>
          </cell>
        </row>
        <row r="1099">
          <cell r="A1099" t="str">
            <v>589WYU</v>
          </cell>
          <cell r="B1099" t="str">
            <v>589</v>
          </cell>
          <cell r="C1099" t="str">
            <v>WYU</v>
          </cell>
          <cell r="D1099">
            <v>122130.74</v>
          </cell>
          <cell r="F1099" t="str">
            <v>589WYU</v>
          </cell>
          <cell r="G1099" t="str">
            <v>589</v>
          </cell>
          <cell r="H1099" t="str">
            <v>WYU</v>
          </cell>
          <cell r="I1099">
            <v>122130.74</v>
          </cell>
        </row>
        <row r="1100">
          <cell r="A1100" t="str">
            <v>590CA</v>
          </cell>
          <cell r="B1100" t="str">
            <v>590</v>
          </cell>
          <cell r="C1100" t="str">
            <v>CA</v>
          </cell>
          <cell r="D1100">
            <v>48189.27</v>
          </cell>
          <cell r="F1100" t="str">
            <v>590CA</v>
          </cell>
          <cell r="G1100" t="str">
            <v>590</v>
          </cell>
          <cell r="H1100" t="str">
            <v>CA</v>
          </cell>
          <cell r="I1100">
            <v>48189.27</v>
          </cell>
        </row>
        <row r="1101">
          <cell r="A1101" t="str">
            <v>590ID</v>
          </cell>
          <cell r="B1101" t="str">
            <v>590</v>
          </cell>
          <cell r="C1101" t="str">
            <v>ID</v>
          </cell>
          <cell r="D1101">
            <v>27307.54</v>
          </cell>
          <cell r="F1101" t="str">
            <v>590ID</v>
          </cell>
          <cell r="G1101" t="str">
            <v>590</v>
          </cell>
          <cell r="H1101" t="str">
            <v>ID</v>
          </cell>
          <cell r="I1101">
            <v>27307.54</v>
          </cell>
        </row>
        <row r="1102">
          <cell r="A1102" t="str">
            <v>590OR</v>
          </cell>
          <cell r="B1102" t="str">
            <v>590</v>
          </cell>
          <cell r="C1102" t="str">
            <v>OR</v>
          </cell>
          <cell r="D1102">
            <v>304835.69</v>
          </cell>
          <cell r="F1102" t="str">
            <v>590OR</v>
          </cell>
          <cell r="G1102" t="str">
            <v>590</v>
          </cell>
          <cell r="H1102" t="str">
            <v>OR</v>
          </cell>
          <cell r="I1102">
            <v>304835.69</v>
          </cell>
        </row>
        <row r="1103">
          <cell r="A1103" t="str">
            <v>590SNPD</v>
          </cell>
          <cell r="B1103" t="str">
            <v>590</v>
          </cell>
          <cell r="C1103" t="str">
            <v>SNPD</v>
          </cell>
          <cell r="D1103">
            <v>3490453.58</v>
          </cell>
          <cell r="F1103" t="str">
            <v>590SNPD</v>
          </cell>
          <cell r="G1103" t="str">
            <v>590</v>
          </cell>
          <cell r="H1103" t="str">
            <v>SNPD</v>
          </cell>
          <cell r="I1103">
            <v>3490453.58</v>
          </cell>
        </row>
        <row r="1104">
          <cell r="A1104" t="str">
            <v>590UT</v>
          </cell>
          <cell r="B1104" t="str">
            <v>590</v>
          </cell>
          <cell r="C1104" t="str">
            <v>UT</v>
          </cell>
          <cell r="D1104">
            <v>339517.99</v>
          </cell>
          <cell r="F1104" t="str">
            <v>590UT</v>
          </cell>
          <cell r="G1104" t="str">
            <v>590</v>
          </cell>
          <cell r="H1104" t="str">
            <v>UT</v>
          </cell>
          <cell r="I1104">
            <v>339517.99</v>
          </cell>
        </row>
        <row r="1105">
          <cell r="A1105" t="str">
            <v>590WA</v>
          </cell>
          <cell r="B1105" t="str">
            <v>590</v>
          </cell>
          <cell r="C1105" t="str">
            <v>WA</v>
          </cell>
          <cell r="D1105">
            <v>21432.03</v>
          </cell>
          <cell r="F1105" t="str">
            <v>590WA</v>
          </cell>
          <cell r="G1105" t="str">
            <v>590</v>
          </cell>
          <cell r="H1105" t="str">
            <v>WA</v>
          </cell>
          <cell r="I1105">
            <v>21432.03</v>
          </cell>
        </row>
        <row r="1106">
          <cell r="A1106" t="str">
            <v>590WYP</v>
          </cell>
          <cell r="B1106" t="str">
            <v>590</v>
          </cell>
          <cell r="C1106" t="str">
            <v>WYP</v>
          </cell>
          <cell r="D1106">
            <v>86211.15</v>
          </cell>
          <cell r="F1106" t="str">
            <v>590WYP</v>
          </cell>
          <cell r="G1106" t="str">
            <v>590</v>
          </cell>
          <cell r="H1106" t="str">
            <v>WYP</v>
          </cell>
          <cell r="I1106">
            <v>86211.15</v>
          </cell>
        </row>
        <row r="1107">
          <cell r="A1107" t="str">
            <v>591CA</v>
          </cell>
          <cell r="B1107" t="str">
            <v>591</v>
          </cell>
          <cell r="C1107" t="str">
            <v>CA</v>
          </cell>
          <cell r="D1107">
            <v>52714.5</v>
          </cell>
          <cell r="F1107" t="str">
            <v>591CA</v>
          </cell>
          <cell r="G1107" t="str">
            <v>591</v>
          </cell>
          <cell r="H1107" t="str">
            <v>CA</v>
          </cell>
          <cell r="I1107">
            <v>52714.5</v>
          </cell>
        </row>
        <row r="1108">
          <cell r="A1108" t="str">
            <v>591ID</v>
          </cell>
          <cell r="B1108" t="str">
            <v>591</v>
          </cell>
          <cell r="C1108" t="str">
            <v>ID</v>
          </cell>
          <cell r="D1108">
            <v>44536.89</v>
          </cell>
          <cell r="F1108" t="str">
            <v>591ID</v>
          </cell>
          <cell r="G1108" t="str">
            <v>591</v>
          </cell>
          <cell r="H1108" t="str">
            <v>ID</v>
          </cell>
          <cell r="I1108">
            <v>44536.89</v>
          </cell>
        </row>
        <row r="1109">
          <cell r="A1109" t="str">
            <v>591OR</v>
          </cell>
          <cell r="B1109" t="str">
            <v>591</v>
          </cell>
          <cell r="C1109" t="str">
            <v>OR</v>
          </cell>
          <cell r="D1109">
            <v>922370.27</v>
          </cell>
          <cell r="F1109" t="str">
            <v>591OR</v>
          </cell>
          <cell r="G1109" t="str">
            <v>591</v>
          </cell>
          <cell r="H1109" t="str">
            <v>OR</v>
          </cell>
          <cell r="I1109">
            <v>922370.27</v>
          </cell>
        </row>
        <row r="1110">
          <cell r="A1110" t="str">
            <v>591SNPD</v>
          </cell>
          <cell r="B1110" t="str">
            <v>591</v>
          </cell>
          <cell r="C1110" t="str">
            <v>SNPD</v>
          </cell>
          <cell r="D1110">
            <v>144948.53</v>
          </cell>
          <cell r="F1110" t="str">
            <v>591SNPD</v>
          </cell>
          <cell r="G1110" t="str">
            <v>591</v>
          </cell>
          <cell r="H1110" t="str">
            <v>SNPD</v>
          </cell>
          <cell r="I1110">
            <v>144948.53</v>
          </cell>
        </row>
        <row r="1111">
          <cell r="A1111" t="str">
            <v>591UT</v>
          </cell>
          <cell r="B1111" t="str">
            <v>591</v>
          </cell>
          <cell r="C1111" t="str">
            <v>UT</v>
          </cell>
          <cell r="D1111">
            <v>641813.18000000005</v>
          </cell>
          <cell r="F1111" t="str">
            <v>591UT</v>
          </cell>
          <cell r="G1111" t="str">
            <v>591</v>
          </cell>
          <cell r="H1111" t="str">
            <v>UT</v>
          </cell>
          <cell r="I1111">
            <v>641813.18000000005</v>
          </cell>
        </row>
        <row r="1112">
          <cell r="A1112" t="str">
            <v>591WA</v>
          </cell>
          <cell r="B1112" t="str">
            <v>591</v>
          </cell>
          <cell r="C1112" t="str">
            <v>WA</v>
          </cell>
          <cell r="D1112">
            <v>199856.64000000001</v>
          </cell>
          <cell r="F1112" t="str">
            <v>591WA</v>
          </cell>
          <cell r="G1112" t="str">
            <v>591</v>
          </cell>
          <cell r="H1112" t="str">
            <v>WA</v>
          </cell>
          <cell r="I1112">
            <v>199856.64000000001</v>
          </cell>
        </row>
        <row r="1113">
          <cell r="A1113" t="str">
            <v>591WYP</v>
          </cell>
          <cell r="B1113" t="str">
            <v>591</v>
          </cell>
          <cell r="C1113" t="str">
            <v>WYP</v>
          </cell>
          <cell r="D1113">
            <v>153298.63</v>
          </cell>
          <cell r="F1113" t="str">
            <v>591WYP</v>
          </cell>
          <cell r="G1113" t="str">
            <v>591</v>
          </cell>
          <cell r="H1113" t="str">
            <v>WYP</v>
          </cell>
          <cell r="I1113">
            <v>153298.63</v>
          </cell>
        </row>
        <row r="1114">
          <cell r="A1114" t="str">
            <v>591WYU</v>
          </cell>
          <cell r="B1114" t="str">
            <v>591</v>
          </cell>
          <cell r="C1114" t="str">
            <v>WYU</v>
          </cell>
          <cell r="D1114">
            <v>59868.18</v>
          </cell>
          <cell r="F1114" t="str">
            <v>591WYU</v>
          </cell>
          <cell r="G1114" t="str">
            <v>591</v>
          </cell>
          <cell r="H1114" t="str">
            <v>WYU</v>
          </cell>
          <cell r="I1114">
            <v>59868.18</v>
          </cell>
        </row>
        <row r="1115">
          <cell r="A1115" t="str">
            <v>592CA</v>
          </cell>
          <cell r="B1115" t="str">
            <v>592</v>
          </cell>
          <cell r="C1115" t="str">
            <v>CA</v>
          </cell>
          <cell r="D1115">
            <v>269450.98</v>
          </cell>
          <cell r="F1115" t="str">
            <v>592CA</v>
          </cell>
          <cell r="G1115" t="str">
            <v>592</v>
          </cell>
          <cell r="H1115" t="str">
            <v>CA</v>
          </cell>
          <cell r="I1115">
            <v>269450.98</v>
          </cell>
        </row>
        <row r="1116">
          <cell r="A1116" t="str">
            <v>592ID</v>
          </cell>
          <cell r="B1116" t="str">
            <v>592</v>
          </cell>
          <cell r="C1116" t="str">
            <v>ID</v>
          </cell>
          <cell r="D1116">
            <v>838745.95</v>
          </cell>
          <cell r="F1116" t="str">
            <v>592ID</v>
          </cell>
          <cell r="G1116" t="str">
            <v>592</v>
          </cell>
          <cell r="H1116" t="str">
            <v>ID</v>
          </cell>
          <cell r="I1116">
            <v>838745.95</v>
          </cell>
        </row>
        <row r="1117">
          <cell r="A1117" t="str">
            <v>592MT</v>
          </cell>
          <cell r="B1117" t="str">
            <v>592</v>
          </cell>
          <cell r="C1117" t="str">
            <v>MT</v>
          </cell>
          <cell r="D1117">
            <v>0</v>
          </cell>
          <cell r="F1117" t="str">
            <v>592MT</v>
          </cell>
          <cell r="G1117" t="str">
            <v>592</v>
          </cell>
          <cell r="H1117" t="str">
            <v>MT</v>
          </cell>
          <cell r="I1117">
            <v>0</v>
          </cell>
        </row>
        <row r="1118">
          <cell r="A1118" t="str">
            <v>592OR</v>
          </cell>
          <cell r="B1118" t="str">
            <v>592</v>
          </cell>
          <cell r="C1118" t="str">
            <v>OR</v>
          </cell>
          <cell r="D1118">
            <v>3064089.71</v>
          </cell>
          <cell r="F1118" t="str">
            <v>592OR</v>
          </cell>
          <cell r="G1118" t="str">
            <v>592</v>
          </cell>
          <cell r="H1118" t="str">
            <v>OR</v>
          </cell>
          <cell r="I1118">
            <v>3064089.71</v>
          </cell>
        </row>
        <row r="1119">
          <cell r="A1119" t="str">
            <v>592SNPD</v>
          </cell>
          <cell r="B1119" t="str">
            <v>592</v>
          </cell>
          <cell r="C1119" t="str">
            <v>SNPD</v>
          </cell>
          <cell r="D1119">
            <v>1707645.92</v>
          </cell>
          <cell r="F1119" t="str">
            <v>592SNPD</v>
          </cell>
          <cell r="G1119" t="str">
            <v>592</v>
          </cell>
          <cell r="H1119" t="str">
            <v>SNPD</v>
          </cell>
          <cell r="I1119">
            <v>1707645.92</v>
          </cell>
        </row>
        <row r="1120">
          <cell r="A1120" t="str">
            <v>592UT</v>
          </cell>
          <cell r="B1120" t="str">
            <v>592</v>
          </cell>
          <cell r="C1120" t="str">
            <v>UT</v>
          </cell>
          <cell r="D1120">
            <v>4158210.03</v>
          </cell>
          <cell r="F1120" t="str">
            <v>592UT</v>
          </cell>
          <cell r="G1120" t="str">
            <v>592</v>
          </cell>
          <cell r="H1120" t="str">
            <v>UT</v>
          </cell>
          <cell r="I1120">
            <v>4158210.03</v>
          </cell>
        </row>
        <row r="1121">
          <cell r="A1121" t="str">
            <v>592WA</v>
          </cell>
          <cell r="B1121" t="str">
            <v>592</v>
          </cell>
          <cell r="C1121" t="str">
            <v>WA</v>
          </cell>
          <cell r="D1121">
            <v>644493.71</v>
          </cell>
          <cell r="F1121" t="str">
            <v>592WA</v>
          </cell>
          <cell r="G1121" t="str">
            <v>592</v>
          </cell>
          <cell r="H1121" t="str">
            <v>WA</v>
          </cell>
          <cell r="I1121">
            <v>644493.71</v>
          </cell>
        </row>
        <row r="1122">
          <cell r="A1122" t="str">
            <v>592WYP</v>
          </cell>
          <cell r="B1122" t="str">
            <v>592</v>
          </cell>
          <cell r="C1122" t="str">
            <v>WYP</v>
          </cell>
          <cell r="D1122">
            <v>1534336.75</v>
          </cell>
          <cell r="F1122" t="str">
            <v>592WYP</v>
          </cell>
          <cell r="G1122" t="str">
            <v>592</v>
          </cell>
          <cell r="H1122" t="str">
            <v>WYP</v>
          </cell>
          <cell r="I1122">
            <v>1534336.75</v>
          </cell>
        </row>
        <row r="1123">
          <cell r="A1123" t="str">
            <v>592WYU</v>
          </cell>
          <cell r="B1123" t="str">
            <v>592</v>
          </cell>
          <cell r="C1123" t="str">
            <v>WYU</v>
          </cell>
          <cell r="D1123">
            <v>0</v>
          </cell>
          <cell r="F1123" t="str">
            <v>592WYU</v>
          </cell>
          <cell r="G1123" t="str">
            <v>592</v>
          </cell>
          <cell r="H1123" t="str">
            <v>WYU</v>
          </cell>
          <cell r="I1123">
            <v>0</v>
          </cell>
        </row>
        <row r="1124">
          <cell r="A1124" t="str">
            <v>593CA</v>
          </cell>
          <cell r="B1124" t="str">
            <v>593</v>
          </cell>
          <cell r="C1124" t="str">
            <v>CA</v>
          </cell>
          <cell r="D1124">
            <v>5981417.2400000002</v>
          </cell>
          <cell r="F1124" t="str">
            <v>593CA</v>
          </cell>
          <cell r="G1124" t="str">
            <v>593</v>
          </cell>
          <cell r="H1124" t="str">
            <v>CA</v>
          </cell>
          <cell r="I1124">
            <v>5981417.2400000002</v>
          </cell>
        </row>
        <row r="1125">
          <cell r="A1125" t="str">
            <v>593ID</v>
          </cell>
          <cell r="B1125" t="str">
            <v>593</v>
          </cell>
          <cell r="C1125" t="str">
            <v>ID</v>
          </cell>
          <cell r="D1125">
            <v>5942613.5999999996</v>
          </cell>
          <cell r="F1125" t="str">
            <v>593ID</v>
          </cell>
          <cell r="G1125" t="str">
            <v>593</v>
          </cell>
          <cell r="H1125" t="str">
            <v>ID</v>
          </cell>
          <cell r="I1125">
            <v>5942613.5999999996</v>
          </cell>
        </row>
        <row r="1126">
          <cell r="A1126" t="str">
            <v>593OR</v>
          </cell>
          <cell r="B1126" t="str">
            <v>593</v>
          </cell>
          <cell r="C1126" t="str">
            <v>OR</v>
          </cell>
          <cell r="D1126">
            <v>28563973.27</v>
          </cell>
          <cell r="F1126" t="str">
            <v>593OR</v>
          </cell>
          <cell r="G1126" t="str">
            <v>593</v>
          </cell>
          <cell r="H1126" t="str">
            <v>OR</v>
          </cell>
          <cell r="I1126">
            <v>28563973.27</v>
          </cell>
        </row>
        <row r="1127">
          <cell r="A1127" t="str">
            <v>593SNPD</v>
          </cell>
          <cell r="B1127" t="str">
            <v>593</v>
          </cell>
          <cell r="C1127" t="str">
            <v>SNPD</v>
          </cell>
          <cell r="D1127">
            <v>1288093.06</v>
          </cell>
          <cell r="F1127" t="str">
            <v>593SNPD</v>
          </cell>
          <cell r="G1127" t="str">
            <v>593</v>
          </cell>
          <cell r="H1127" t="str">
            <v>SNPD</v>
          </cell>
          <cell r="I1127">
            <v>1288093.06</v>
          </cell>
        </row>
        <row r="1128">
          <cell r="A1128" t="str">
            <v>593UT</v>
          </cell>
          <cell r="B1128" t="str">
            <v>593</v>
          </cell>
          <cell r="C1128" t="str">
            <v>UT</v>
          </cell>
          <cell r="D1128">
            <v>33683130.950000003</v>
          </cell>
          <cell r="F1128" t="str">
            <v>593UT</v>
          </cell>
          <cell r="G1128" t="str">
            <v>593</v>
          </cell>
          <cell r="H1128" t="str">
            <v>UT</v>
          </cell>
          <cell r="I1128">
            <v>33683130.950000003</v>
          </cell>
        </row>
        <row r="1129">
          <cell r="A1129" t="str">
            <v>593WA</v>
          </cell>
          <cell r="B1129" t="str">
            <v>593</v>
          </cell>
          <cell r="C1129" t="str">
            <v>WA</v>
          </cell>
          <cell r="D1129">
            <v>3965959.22</v>
          </cell>
          <cell r="F1129" t="str">
            <v>593WA</v>
          </cell>
          <cell r="G1129" t="str">
            <v>593</v>
          </cell>
          <cell r="H1129" t="str">
            <v>WA</v>
          </cell>
          <cell r="I1129">
            <v>3965959.22</v>
          </cell>
        </row>
        <row r="1130">
          <cell r="A1130" t="str">
            <v>593WYP</v>
          </cell>
          <cell r="B1130" t="str">
            <v>593</v>
          </cell>
          <cell r="C1130" t="str">
            <v>WYP</v>
          </cell>
          <cell r="D1130">
            <v>7874214.4500000002</v>
          </cell>
          <cell r="F1130" t="str">
            <v>593WYP</v>
          </cell>
          <cell r="G1130" t="str">
            <v>593</v>
          </cell>
          <cell r="H1130" t="str">
            <v>WYP</v>
          </cell>
          <cell r="I1130">
            <v>7874214.4500000002</v>
          </cell>
        </row>
        <row r="1131">
          <cell r="A1131" t="str">
            <v>593WYU</v>
          </cell>
          <cell r="B1131" t="str">
            <v>593</v>
          </cell>
          <cell r="C1131" t="str">
            <v>WYU</v>
          </cell>
          <cell r="D1131">
            <v>1409853.62</v>
          </cell>
          <cell r="F1131" t="str">
            <v>593WYU</v>
          </cell>
          <cell r="G1131" t="str">
            <v>593</v>
          </cell>
          <cell r="H1131" t="str">
            <v>WYU</v>
          </cell>
          <cell r="I1131">
            <v>1409853.62</v>
          </cell>
        </row>
        <row r="1132">
          <cell r="A1132" t="str">
            <v>594CA</v>
          </cell>
          <cell r="B1132" t="str">
            <v>594</v>
          </cell>
          <cell r="C1132" t="str">
            <v>CA</v>
          </cell>
          <cell r="D1132">
            <v>551964.1</v>
          </cell>
          <cell r="F1132" t="str">
            <v>594CA</v>
          </cell>
          <cell r="G1132" t="str">
            <v>594</v>
          </cell>
          <cell r="H1132" t="str">
            <v>CA</v>
          </cell>
          <cell r="I1132">
            <v>551964.1</v>
          </cell>
        </row>
        <row r="1133">
          <cell r="A1133" t="str">
            <v>594ID</v>
          </cell>
          <cell r="B1133" t="str">
            <v>594</v>
          </cell>
          <cell r="C1133" t="str">
            <v>ID</v>
          </cell>
          <cell r="D1133">
            <v>685731.8</v>
          </cell>
          <cell r="F1133" t="str">
            <v>594ID</v>
          </cell>
          <cell r="G1133" t="str">
            <v>594</v>
          </cell>
          <cell r="H1133" t="str">
            <v>ID</v>
          </cell>
          <cell r="I1133">
            <v>685731.8</v>
          </cell>
        </row>
        <row r="1134">
          <cell r="A1134" t="str">
            <v>594OR</v>
          </cell>
          <cell r="B1134" t="str">
            <v>594</v>
          </cell>
          <cell r="C1134" t="str">
            <v>OR</v>
          </cell>
          <cell r="D1134">
            <v>5759230.9299999997</v>
          </cell>
          <cell r="F1134" t="str">
            <v>594OR</v>
          </cell>
          <cell r="G1134" t="str">
            <v>594</v>
          </cell>
          <cell r="H1134" t="str">
            <v>OR</v>
          </cell>
          <cell r="I1134">
            <v>5759230.9299999997</v>
          </cell>
        </row>
        <row r="1135">
          <cell r="A1135" t="str">
            <v>594SNPD</v>
          </cell>
          <cell r="B1135" t="str">
            <v>594</v>
          </cell>
          <cell r="C1135" t="str">
            <v>SNPD</v>
          </cell>
          <cell r="D1135">
            <v>6366.86</v>
          </cell>
          <cell r="F1135" t="str">
            <v>594SNPD</v>
          </cell>
          <cell r="G1135" t="str">
            <v>594</v>
          </cell>
          <cell r="H1135" t="str">
            <v>SNPD</v>
          </cell>
          <cell r="I1135">
            <v>6366.86</v>
          </cell>
        </row>
        <row r="1136">
          <cell r="A1136" t="str">
            <v>594UT</v>
          </cell>
          <cell r="B1136" t="str">
            <v>594</v>
          </cell>
          <cell r="C1136" t="str">
            <v>UT</v>
          </cell>
          <cell r="D1136">
            <v>11300295.66</v>
          </cell>
          <cell r="F1136" t="str">
            <v>594UT</v>
          </cell>
          <cell r="G1136" t="str">
            <v>594</v>
          </cell>
          <cell r="H1136" t="str">
            <v>UT</v>
          </cell>
          <cell r="I1136">
            <v>11300295.66</v>
          </cell>
        </row>
        <row r="1137">
          <cell r="A1137" t="str">
            <v>594WA</v>
          </cell>
          <cell r="B1137" t="str">
            <v>594</v>
          </cell>
          <cell r="C1137" t="str">
            <v>WA</v>
          </cell>
          <cell r="D1137">
            <v>1028392.99</v>
          </cell>
          <cell r="F1137" t="str">
            <v>594WA</v>
          </cell>
          <cell r="G1137" t="str">
            <v>594</v>
          </cell>
          <cell r="H1137" t="str">
            <v>WA</v>
          </cell>
          <cell r="I1137">
            <v>1028392.99</v>
          </cell>
        </row>
        <row r="1138">
          <cell r="A1138" t="str">
            <v>594WYP</v>
          </cell>
          <cell r="B1138" t="str">
            <v>594</v>
          </cell>
          <cell r="C1138" t="str">
            <v>WYP</v>
          </cell>
          <cell r="D1138">
            <v>1587196.8</v>
          </cell>
          <cell r="F1138" t="str">
            <v>594WYP</v>
          </cell>
          <cell r="G1138" t="str">
            <v>594</v>
          </cell>
          <cell r="H1138" t="str">
            <v>WYP</v>
          </cell>
          <cell r="I1138">
            <v>1587196.8</v>
          </cell>
        </row>
        <row r="1139">
          <cell r="A1139" t="str">
            <v>594WYU</v>
          </cell>
          <cell r="B1139" t="str">
            <v>594</v>
          </cell>
          <cell r="C1139" t="str">
            <v>WYU</v>
          </cell>
          <cell r="D1139">
            <v>213484.71</v>
          </cell>
          <cell r="F1139" t="str">
            <v>594WYU</v>
          </cell>
          <cell r="G1139" t="str">
            <v>594</v>
          </cell>
          <cell r="H1139" t="str">
            <v>WYU</v>
          </cell>
          <cell r="I1139">
            <v>213484.71</v>
          </cell>
        </row>
        <row r="1140">
          <cell r="A1140" t="str">
            <v>595CA</v>
          </cell>
          <cell r="B1140" t="str">
            <v>595</v>
          </cell>
          <cell r="C1140" t="str">
            <v>CA</v>
          </cell>
          <cell r="D1140">
            <v>0</v>
          </cell>
          <cell r="F1140" t="str">
            <v>595CA</v>
          </cell>
          <cell r="G1140" t="str">
            <v>595</v>
          </cell>
          <cell r="H1140" t="str">
            <v>CA</v>
          </cell>
          <cell r="I1140">
            <v>0</v>
          </cell>
        </row>
        <row r="1141">
          <cell r="A1141" t="str">
            <v>595ID</v>
          </cell>
          <cell r="B1141" t="str">
            <v>595</v>
          </cell>
          <cell r="C1141" t="str">
            <v>ID</v>
          </cell>
          <cell r="D1141">
            <v>0</v>
          </cell>
          <cell r="F1141" t="str">
            <v>595ID</v>
          </cell>
          <cell r="G1141" t="str">
            <v>595</v>
          </cell>
          <cell r="H1141" t="str">
            <v>ID</v>
          </cell>
          <cell r="I1141">
            <v>0</v>
          </cell>
        </row>
        <row r="1142">
          <cell r="A1142" t="str">
            <v>595OR</v>
          </cell>
          <cell r="B1142" t="str">
            <v>595</v>
          </cell>
          <cell r="C1142" t="str">
            <v>OR</v>
          </cell>
          <cell r="D1142">
            <v>0</v>
          </cell>
          <cell r="F1142" t="str">
            <v>595OR</v>
          </cell>
          <cell r="G1142" t="str">
            <v>595</v>
          </cell>
          <cell r="H1142" t="str">
            <v>OR</v>
          </cell>
          <cell r="I1142">
            <v>0</v>
          </cell>
        </row>
        <row r="1143">
          <cell r="A1143" t="str">
            <v>595SNPD</v>
          </cell>
          <cell r="B1143" t="str">
            <v>595</v>
          </cell>
          <cell r="C1143" t="str">
            <v>SNPD</v>
          </cell>
          <cell r="D1143">
            <v>870007.87</v>
          </cell>
          <cell r="F1143" t="str">
            <v>595SNPD</v>
          </cell>
          <cell r="G1143" t="str">
            <v>595</v>
          </cell>
          <cell r="H1143" t="str">
            <v>SNPD</v>
          </cell>
          <cell r="I1143">
            <v>870007.87</v>
          </cell>
        </row>
        <row r="1144">
          <cell r="A1144" t="str">
            <v>595UT</v>
          </cell>
          <cell r="B1144" t="str">
            <v>595</v>
          </cell>
          <cell r="C1144" t="str">
            <v>UT</v>
          </cell>
          <cell r="D1144">
            <v>0</v>
          </cell>
          <cell r="F1144" t="str">
            <v>595UT</v>
          </cell>
          <cell r="G1144" t="str">
            <v>595</v>
          </cell>
          <cell r="H1144" t="str">
            <v>UT</v>
          </cell>
          <cell r="I1144">
            <v>0</v>
          </cell>
        </row>
        <row r="1145">
          <cell r="A1145" t="str">
            <v>595WA</v>
          </cell>
          <cell r="B1145" t="str">
            <v>595</v>
          </cell>
          <cell r="C1145" t="str">
            <v>WA</v>
          </cell>
          <cell r="D1145">
            <v>0</v>
          </cell>
          <cell r="F1145" t="str">
            <v>595WA</v>
          </cell>
          <cell r="G1145" t="str">
            <v>595</v>
          </cell>
          <cell r="H1145" t="str">
            <v>WA</v>
          </cell>
          <cell r="I1145">
            <v>0</v>
          </cell>
        </row>
        <row r="1146">
          <cell r="A1146" t="str">
            <v>595WYU</v>
          </cell>
          <cell r="B1146" t="str">
            <v>595</v>
          </cell>
          <cell r="C1146" t="str">
            <v>WYU</v>
          </cell>
          <cell r="D1146">
            <v>0</v>
          </cell>
          <cell r="F1146" t="str">
            <v>595WYU</v>
          </cell>
          <cell r="G1146" t="str">
            <v>595</v>
          </cell>
          <cell r="H1146" t="str">
            <v>WYU</v>
          </cell>
          <cell r="I1146">
            <v>0</v>
          </cell>
        </row>
        <row r="1147">
          <cell r="A1147" t="str">
            <v>596CA</v>
          </cell>
          <cell r="B1147" t="str">
            <v>596</v>
          </cell>
          <cell r="C1147" t="str">
            <v>CA</v>
          </cell>
          <cell r="D1147">
            <v>101301.39</v>
          </cell>
          <cell r="F1147" t="str">
            <v>596CA</v>
          </cell>
          <cell r="G1147" t="str">
            <v>596</v>
          </cell>
          <cell r="H1147" t="str">
            <v>CA</v>
          </cell>
          <cell r="I1147">
            <v>101301.39</v>
          </cell>
        </row>
        <row r="1148">
          <cell r="A1148" t="str">
            <v>596ID</v>
          </cell>
          <cell r="B1148" t="str">
            <v>596</v>
          </cell>
          <cell r="C1148" t="str">
            <v>ID</v>
          </cell>
          <cell r="D1148">
            <v>198293.95</v>
          </cell>
          <cell r="F1148" t="str">
            <v>596ID</v>
          </cell>
          <cell r="G1148" t="str">
            <v>596</v>
          </cell>
          <cell r="H1148" t="str">
            <v>ID</v>
          </cell>
          <cell r="I1148">
            <v>198293.95</v>
          </cell>
        </row>
        <row r="1149">
          <cell r="A1149" t="str">
            <v>596OR</v>
          </cell>
          <cell r="B1149" t="str">
            <v>596</v>
          </cell>
          <cell r="C1149" t="str">
            <v>OR</v>
          </cell>
          <cell r="D1149">
            <v>1185320.6100000001</v>
          </cell>
          <cell r="F1149" t="str">
            <v>596OR</v>
          </cell>
          <cell r="G1149" t="str">
            <v>596</v>
          </cell>
          <cell r="H1149" t="str">
            <v>OR</v>
          </cell>
          <cell r="I1149">
            <v>1185320.6100000001</v>
          </cell>
        </row>
        <row r="1150">
          <cell r="A1150" t="str">
            <v>596UT</v>
          </cell>
          <cell r="B1150" t="str">
            <v>596</v>
          </cell>
          <cell r="C1150" t="str">
            <v>UT</v>
          </cell>
          <cell r="D1150">
            <v>1810451.74</v>
          </cell>
          <cell r="F1150" t="str">
            <v>596UT</v>
          </cell>
          <cell r="G1150" t="str">
            <v>596</v>
          </cell>
          <cell r="H1150" t="str">
            <v>UT</v>
          </cell>
          <cell r="I1150">
            <v>1810451.74</v>
          </cell>
        </row>
        <row r="1151">
          <cell r="A1151" t="str">
            <v>596WA</v>
          </cell>
          <cell r="B1151" t="str">
            <v>596</v>
          </cell>
          <cell r="C1151" t="str">
            <v>WA</v>
          </cell>
          <cell r="D1151">
            <v>199709.85</v>
          </cell>
          <cell r="F1151" t="str">
            <v>596WA</v>
          </cell>
          <cell r="G1151" t="str">
            <v>596</v>
          </cell>
          <cell r="H1151" t="str">
            <v>WA</v>
          </cell>
          <cell r="I1151">
            <v>199709.85</v>
          </cell>
        </row>
        <row r="1152">
          <cell r="A1152" t="str">
            <v>596WYP</v>
          </cell>
          <cell r="B1152" t="str">
            <v>596</v>
          </cell>
          <cell r="C1152" t="str">
            <v>WYP</v>
          </cell>
          <cell r="D1152">
            <v>356395.28</v>
          </cell>
          <cell r="F1152" t="str">
            <v>596WYP</v>
          </cell>
          <cell r="G1152" t="str">
            <v>596</v>
          </cell>
          <cell r="H1152" t="str">
            <v>WYP</v>
          </cell>
          <cell r="I1152">
            <v>356395.28</v>
          </cell>
        </row>
        <row r="1153">
          <cell r="A1153" t="str">
            <v>596WYU</v>
          </cell>
          <cell r="B1153" t="str">
            <v>596</v>
          </cell>
          <cell r="C1153" t="str">
            <v>WYU</v>
          </cell>
          <cell r="D1153">
            <v>82070.33</v>
          </cell>
          <cell r="F1153" t="str">
            <v>596WYU</v>
          </cell>
          <cell r="G1153" t="str">
            <v>596</v>
          </cell>
          <cell r="H1153" t="str">
            <v>WYU</v>
          </cell>
          <cell r="I1153">
            <v>82070.33</v>
          </cell>
        </row>
        <row r="1154">
          <cell r="A1154" t="str">
            <v>597CA</v>
          </cell>
          <cell r="B1154" t="str">
            <v>597</v>
          </cell>
          <cell r="C1154" t="str">
            <v>CA</v>
          </cell>
          <cell r="D1154">
            <v>64464.89</v>
          </cell>
          <cell r="F1154" t="str">
            <v>597CA</v>
          </cell>
          <cell r="G1154" t="str">
            <v>597</v>
          </cell>
          <cell r="H1154" t="str">
            <v>CA</v>
          </cell>
          <cell r="I1154">
            <v>64464.89</v>
          </cell>
        </row>
        <row r="1155">
          <cell r="A1155" t="str">
            <v>597ID</v>
          </cell>
          <cell r="B1155" t="str">
            <v>597</v>
          </cell>
          <cell r="C1155" t="str">
            <v>ID</v>
          </cell>
          <cell r="D1155">
            <v>364250.35</v>
          </cell>
          <cell r="F1155" t="str">
            <v>597ID</v>
          </cell>
          <cell r="G1155" t="str">
            <v>597</v>
          </cell>
          <cell r="H1155" t="str">
            <v>ID</v>
          </cell>
          <cell r="I1155">
            <v>364250.35</v>
          </cell>
        </row>
        <row r="1156">
          <cell r="A1156" t="str">
            <v>597OR</v>
          </cell>
          <cell r="B1156" t="str">
            <v>597</v>
          </cell>
          <cell r="C1156" t="str">
            <v>OR</v>
          </cell>
          <cell r="D1156">
            <v>1192317.18</v>
          </cell>
          <cell r="F1156" t="str">
            <v>597OR</v>
          </cell>
          <cell r="G1156" t="str">
            <v>597</v>
          </cell>
          <cell r="H1156" t="str">
            <v>OR</v>
          </cell>
          <cell r="I1156">
            <v>1192317.18</v>
          </cell>
        </row>
        <row r="1157">
          <cell r="A1157" t="str">
            <v>597SNPD</v>
          </cell>
          <cell r="B1157" t="str">
            <v>597</v>
          </cell>
          <cell r="C1157" t="str">
            <v>SNPD</v>
          </cell>
          <cell r="D1157">
            <v>1180006.67</v>
          </cell>
          <cell r="F1157" t="str">
            <v>597SNPD</v>
          </cell>
          <cell r="G1157" t="str">
            <v>597</v>
          </cell>
          <cell r="H1157" t="str">
            <v>SNPD</v>
          </cell>
          <cell r="I1157">
            <v>1180006.67</v>
          </cell>
        </row>
        <row r="1158">
          <cell r="A1158" t="str">
            <v>597UT</v>
          </cell>
          <cell r="B1158" t="str">
            <v>597</v>
          </cell>
          <cell r="C1158" t="str">
            <v>UT</v>
          </cell>
          <cell r="D1158">
            <v>2403577.0499999998</v>
          </cell>
          <cell r="F1158" t="str">
            <v>597UT</v>
          </cell>
          <cell r="G1158" t="str">
            <v>597</v>
          </cell>
          <cell r="H1158" t="str">
            <v>UT</v>
          </cell>
          <cell r="I1158">
            <v>2403577.0499999998</v>
          </cell>
        </row>
        <row r="1159">
          <cell r="A1159" t="str">
            <v>597WA</v>
          </cell>
          <cell r="B1159" t="str">
            <v>597</v>
          </cell>
          <cell r="C1159" t="str">
            <v>WA</v>
          </cell>
          <cell r="D1159">
            <v>365615.24</v>
          </cell>
          <cell r="F1159" t="str">
            <v>597WA</v>
          </cell>
          <cell r="G1159" t="str">
            <v>597</v>
          </cell>
          <cell r="H1159" t="str">
            <v>WA</v>
          </cell>
          <cell r="I1159">
            <v>365615.24</v>
          </cell>
        </row>
        <row r="1160">
          <cell r="A1160" t="str">
            <v>597WYP</v>
          </cell>
          <cell r="B1160" t="str">
            <v>597</v>
          </cell>
          <cell r="C1160" t="str">
            <v>WYP</v>
          </cell>
          <cell r="D1160">
            <v>474096.97</v>
          </cell>
          <cell r="F1160" t="str">
            <v>597WYP</v>
          </cell>
          <cell r="G1160" t="str">
            <v>597</v>
          </cell>
          <cell r="H1160" t="str">
            <v>WYP</v>
          </cell>
          <cell r="I1160">
            <v>474096.97</v>
          </cell>
        </row>
        <row r="1161">
          <cell r="A1161" t="str">
            <v>597WYU</v>
          </cell>
          <cell r="B1161" t="str">
            <v>597</v>
          </cell>
          <cell r="C1161" t="str">
            <v>WYU</v>
          </cell>
          <cell r="D1161">
            <v>118309.81</v>
          </cell>
          <cell r="F1161" t="str">
            <v>597WYU</v>
          </cell>
          <cell r="G1161" t="str">
            <v>597</v>
          </cell>
          <cell r="H1161" t="str">
            <v>WYU</v>
          </cell>
          <cell r="I1161">
            <v>118309.81</v>
          </cell>
        </row>
        <row r="1162">
          <cell r="A1162" t="str">
            <v>598CA</v>
          </cell>
          <cell r="B1162" t="str">
            <v>598</v>
          </cell>
          <cell r="C1162" t="str">
            <v>CA</v>
          </cell>
          <cell r="D1162">
            <v>200041.63</v>
          </cell>
          <cell r="F1162" t="str">
            <v>598CA</v>
          </cell>
          <cell r="G1162" t="str">
            <v>598</v>
          </cell>
          <cell r="H1162" t="str">
            <v>CA</v>
          </cell>
          <cell r="I1162">
            <v>200041.63</v>
          </cell>
        </row>
        <row r="1163">
          <cell r="A1163" t="str">
            <v>598ID</v>
          </cell>
          <cell r="B1163" t="str">
            <v>598</v>
          </cell>
          <cell r="C1163" t="str">
            <v>ID</v>
          </cell>
          <cell r="D1163">
            <v>78467.31</v>
          </cell>
          <cell r="F1163" t="str">
            <v>598ID</v>
          </cell>
          <cell r="G1163" t="str">
            <v>598</v>
          </cell>
          <cell r="H1163" t="str">
            <v>ID</v>
          </cell>
          <cell r="I1163">
            <v>78467.31</v>
          </cell>
        </row>
        <row r="1164">
          <cell r="A1164" t="str">
            <v>598OR</v>
          </cell>
          <cell r="B1164" t="str">
            <v>598</v>
          </cell>
          <cell r="C1164" t="str">
            <v>OR</v>
          </cell>
          <cell r="D1164">
            <v>481895.72</v>
          </cell>
          <cell r="F1164" t="str">
            <v>598OR</v>
          </cell>
          <cell r="G1164" t="str">
            <v>598</v>
          </cell>
          <cell r="H1164" t="str">
            <v>OR</v>
          </cell>
          <cell r="I1164">
            <v>481895.72</v>
          </cell>
        </row>
        <row r="1165">
          <cell r="A1165" t="str">
            <v>598SNPD</v>
          </cell>
          <cell r="B1165" t="str">
            <v>598</v>
          </cell>
          <cell r="C1165" t="str">
            <v>SNPD</v>
          </cell>
          <cell r="D1165">
            <v>-562576.68000000005</v>
          </cell>
          <cell r="F1165" t="str">
            <v>598SNPD</v>
          </cell>
          <cell r="G1165" t="str">
            <v>598</v>
          </cell>
          <cell r="H1165" t="str">
            <v>SNPD</v>
          </cell>
          <cell r="I1165">
            <v>-562576.68000000005</v>
          </cell>
        </row>
        <row r="1166">
          <cell r="A1166" t="str">
            <v>598UT</v>
          </cell>
          <cell r="B1166" t="str">
            <v>598</v>
          </cell>
          <cell r="C1166" t="str">
            <v>UT</v>
          </cell>
          <cell r="D1166">
            <v>1342034.72</v>
          </cell>
          <cell r="F1166" t="str">
            <v>598UT</v>
          </cell>
          <cell r="G1166" t="str">
            <v>598</v>
          </cell>
          <cell r="H1166" t="str">
            <v>UT</v>
          </cell>
          <cell r="I1166">
            <v>1342034.72</v>
          </cell>
        </row>
        <row r="1167">
          <cell r="A1167" t="str">
            <v>598WA</v>
          </cell>
          <cell r="B1167" t="str">
            <v>598</v>
          </cell>
          <cell r="C1167" t="str">
            <v>WA</v>
          </cell>
          <cell r="D1167">
            <v>112100.6</v>
          </cell>
          <cell r="F1167" t="str">
            <v>598WA</v>
          </cell>
          <cell r="G1167" t="str">
            <v>598</v>
          </cell>
          <cell r="H1167" t="str">
            <v>WA</v>
          </cell>
          <cell r="I1167">
            <v>112100.6</v>
          </cell>
        </row>
        <row r="1168">
          <cell r="A1168" t="str">
            <v>598WYP</v>
          </cell>
          <cell r="B1168" t="str">
            <v>598</v>
          </cell>
          <cell r="C1168" t="str">
            <v>WYP</v>
          </cell>
          <cell r="D1168">
            <v>398887.3</v>
          </cell>
          <cell r="F1168" t="str">
            <v>598WYP</v>
          </cell>
          <cell r="G1168" t="str">
            <v>598</v>
          </cell>
          <cell r="H1168" t="str">
            <v>WYP</v>
          </cell>
          <cell r="I1168">
            <v>398887.3</v>
          </cell>
        </row>
        <row r="1169">
          <cell r="A1169" t="str">
            <v>598WYU</v>
          </cell>
          <cell r="B1169" t="str">
            <v>598</v>
          </cell>
          <cell r="C1169" t="str">
            <v>WYU</v>
          </cell>
          <cell r="D1169">
            <v>2469.41</v>
          </cell>
          <cell r="F1169" t="str">
            <v>598WYU</v>
          </cell>
          <cell r="G1169" t="str">
            <v>598</v>
          </cell>
          <cell r="H1169" t="str">
            <v>WYU</v>
          </cell>
          <cell r="I1169">
            <v>2469.41</v>
          </cell>
        </row>
        <row r="1170">
          <cell r="A1170" t="str">
            <v>901CN</v>
          </cell>
          <cell r="B1170" t="str">
            <v>901</v>
          </cell>
          <cell r="C1170" t="str">
            <v>CN</v>
          </cell>
          <cell r="D1170">
            <v>2902463.22</v>
          </cell>
          <cell r="F1170" t="str">
            <v>901CN</v>
          </cell>
          <cell r="G1170" t="str">
            <v>901</v>
          </cell>
          <cell r="H1170" t="str">
            <v>CN</v>
          </cell>
          <cell r="I1170">
            <v>2902463.22</v>
          </cell>
        </row>
        <row r="1171">
          <cell r="A1171" t="str">
            <v>901OR</v>
          </cell>
          <cell r="B1171" t="str">
            <v>901</v>
          </cell>
          <cell r="C1171" t="str">
            <v>OR</v>
          </cell>
          <cell r="D1171">
            <v>161.97</v>
          </cell>
          <cell r="F1171" t="str">
            <v>901OR</v>
          </cell>
          <cell r="G1171" t="str">
            <v>901</v>
          </cell>
          <cell r="H1171" t="str">
            <v>OR</v>
          </cell>
          <cell r="I1171">
            <v>161.97</v>
          </cell>
        </row>
        <row r="1172">
          <cell r="A1172" t="str">
            <v>901WYP</v>
          </cell>
          <cell r="B1172" t="str">
            <v>901</v>
          </cell>
          <cell r="C1172" t="str">
            <v>WYP</v>
          </cell>
          <cell r="D1172">
            <v>-151.59</v>
          </cell>
          <cell r="F1172" t="str">
            <v>901WYP</v>
          </cell>
          <cell r="G1172" t="str">
            <v>901</v>
          </cell>
          <cell r="H1172" t="str">
            <v>WYP</v>
          </cell>
          <cell r="I1172">
            <v>-151.59</v>
          </cell>
        </row>
        <row r="1173">
          <cell r="A1173" t="str">
            <v>902CA</v>
          </cell>
          <cell r="B1173" t="str">
            <v>902</v>
          </cell>
          <cell r="C1173" t="str">
            <v>CA</v>
          </cell>
          <cell r="D1173">
            <v>898945.89</v>
          </cell>
          <cell r="F1173" t="str">
            <v>902CA</v>
          </cell>
          <cell r="G1173" t="str">
            <v>902</v>
          </cell>
          <cell r="H1173" t="str">
            <v>CA</v>
          </cell>
          <cell r="I1173">
            <v>898945.89</v>
          </cell>
        </row>
        <row r="1174">
          <cell r="A1174" t="str">
            <v>902CN</v>
          </cell>
          <cell r="B1174" t="str">
            <v>902</v>
          </cell>
          <cell r="C1174" t="str">
            <v>CN</v>
          </cell>
          <cell r="D1174">
            <v>2345595.7599999998</v>
          </cell>
          <cell r="F1174" t="str">
            <v>902CN</v>
          </cell>
          <cell r="G1174" t="str">
            <v>902</v>
          </cell>
          <cell r="H1174" t="str">
            <v>CN</v>
          </cell>
          <cell r="I1174">
            <v>2345595.7599999998</v>
          </cell>
        </row>
        <row r="1175">
          <cell r="A1175" t="str">
            <v>902ID</v>
          </cell>
          <cell r="B1175" t="str">
            <v>902</v>
          </cell>
          <cell r="C1175" t="str">
            <v>ID</v>
          </cell>
          <cell r="D1175">
            <v>1592963.97</v>
          </cell>
          <cell r="F1175" t="str">
            <v>902ID</v>
          </cell>
          <cell r="G1175" t="str">
            <v>902</v>
          </cell>
          <cell r="H1175" t="str">
            <v>ID</v>
          </cell>
          <cell r="I1175">
            <v>1592963.97</v>
          </cell>
        </row>
        <row r="1176">
          <cell r="A1176" t="str">
            <v>902OR</v>
          </cell>
          <cell r="B1176" t="str">
            <v>902</v>
          </cell>
          <cell r="C1176" t="str">
            <v>OR</v>
          </cell>
          <cell r="D1176">
            <v>9515683.5</v>
          </cell>
          <cell r="F1176" t="str">
            <v>902OR</v>
          </cell>
          <cell r="G1176" t="str">
            <v>902</v>
          </cell>
          <cell r="H1176" t="str">
            <v>OR</v>
          </cell>
          <cell r="I1176">
            <v>9515683.5</v>
          </cell>
        </row>
        <row r="1177">
          <cell r="A1177" t="str">
            <v>902UT</v>
          </cell>
          <cell r="B1177" t="str">
            <v>902</v>
          </cell>
          <cell r="C1177" t="str">
            <v>UT</v>
          </cell>
          <cell r="D1177">
            <v>4077534.62</v>
          </cell>
          <cell r="F1177" t="str">
            <v>902UT</v>
          </cell>
          <cell r="G1177" t="str">
            <v>902</v>
          </cell>
          <cell r="H1177" t="str">
            <v>UT</v>
          </cell>
          <cell r="I1177">
            <v>4077534.62</v>
          </cell>
        </row>
        <row r="1178">
          <cell r="A1178" t="str">
            <v>902WA</v>
          </cell>
          <cell r="B1178" t="str">
            <v>902</v>
          </cell>
          <cell r="C1178" t="str">
            <v>WA</v>
          </cell>
          <cell r="D1178">
            <v>793164.05</v>
          </cell>
          <cell r="F1178" t="str">
            <v>902WA</v>
          </cell>
          <cell r="G1178" t="str">
            <v>902</v>
          </cell>
          <cell r="H1178" t="str">
            <v>WA</v>
          </cell>
          <cell r="I1178">
            <v>793164.05</v>
          </cell>
        </row>
        <row r="1179">
          <cell r="A1179" t="str">
            <v>902WYP</v>
          </cell>
          <cell r="B1179" t="str">
            <v>902</v>
          </cell>
          <cell r="C1179" t="str">
            <v>WYP</v>
          </cell>
          <cell r="D1179">
            <v>1340544.21</v>
          </cell>
          <cell r="F1179" t="str">
            <v>902WYP</v>
          </cell>
          <cell r="G1179" t="str">
            <v>902</v>
          </cell>
          <cell r="H1179" t="str">
            <v>WYP</v>
          </cell>
          <cell r="I1179">
            <v>1340544.21</v>
          </cell>
        </row>
        <row r="1180">
          <cell r="A1180" t="str">
            <v>902WYU</v>
          </cell>
          <cell r="B1180" t="str">
            <v>902</v>
          </cell>
          <cell r="C1180" t="str">
            <v>WYU</v>
          </cell>
          <cell r="D1180">
            <v>217486.83</v>
          </cell>
          <cell r="F1180" t="str">
            <v>902WYU</v>
          </cell>
          <cell r="G1180" t="str">
            <v>902</v>
          </cell>
          <cell r="H1180" t="str">
            <v>WYU</v>
          </cell>
          <cell r="I1180">
            <v>217486.83</v>
          </cell>
        </row>
        <row r="1181">
          <cell r="A1181" t="str">
            <v>903CA</v>
          </cell>
          <cell r="B1181" t="str">
            <v>903</v>
          </cell>
          <cell r="C1181" t="str">
            <v>CA</v>
          </cell>
          <cell r="D1181">
            <v>213068.46</v>
          </cell>
          <cell r="F1181" t="str">
            <v>903CA</v>
          </cell>
          <cell r="G1181" t="str">
            <v>903</v>
          </cell>
          <cell r="H1181" t="str">
            <v>CA</v>
          </cell>
          <cell r="I1181">
            <v>213068.46</v>
          </cell>
        </row>
        <row r="1182">
          <cell r="A1182" t="str">
            <v>903CN</v>
          </cell>
          <cell r="B1182" t="str">
            <v>903</v>
          </cell>
          <cell r="C1182" t="str">
            <v>CN</v>
          </cell>
          <cell r="D1182">
            <v>47182936.659999996</v>
          </cell>
          <cell r="F1182" t="str">
            <v>903CN</v>
          </cell>
          <cell r="G1182" t="str">
            <v>903</v>
          </cell>
          <cell r="H1182" t="str">
            <v>CN</v>
          </cell>
          <cell r="I1182">
            <v>47182936.659999996</v>
          </cell>
        </row>
        <row r="1183">
          <cell r="A1183" t="str">
            <v>903ID</v>
          </cell>
          <cell r="B1183" t="str">
            <v>903</v>
          </cell>
          <cell r="C1183" t="str">
            <v>ID</v>
          </cell>
          <cell r="D1183">
            <v>410527.97</v>
          </cell>
          <cell r="F1183" t="str">
            <v>903ID</v>
          </cell>
          <cell r="G1183" t="str">
            <v>903</v>
          </cell>
          <cell r="H1183" t="str">
            <v>ID</v>
          </cell>
          <cell r="I1183">
            <v>410527.97</v>
          </cell>
        </row>
        <row r="1184">
          <cell r="A1184" t="str">
            <v>903OR</v>
          </cell>
          <cell r="B1184" t="str">
            <v>903</v>
          </cell>
          <cell r="C1184" t="str">
            <v>OR</v>
          </cell>
          <cell r="D1184">
            <v>2310850.1800000002</v>
          </cell>
          <cell r="F1184" t="str">
            <v>903OR</v>
          </cell>
          <cell r="G1184" t="str">
            <v>903</v>
          </cell>
          <cell r="H1184" t="str">
            <v>OR</v>
          </cell>
          <cell r="I1184">
            <v>2310850.1800000002</v>
          </cell>
        </row>
        <row r="1185">
          <cell r="A1185" t="str">
            <v>903UT</v>
          </cell>
          <cell r="B1185" t="str">
            <v>903</v>
          </cell>
          <cell r="C1185" t="str">
            <v>UT</v>
          </cell>
          <cell r="D1185">
            <v>3952993.39</v>
          </cell>
          <cell r="F1185" t="str">
            <v>903UT</v>
          </cell>
          <cell r="G1185" t="str">
            <v>903</v>
          </cell>
          <cell r="H1185" t="str">
            <v>UT</v>
          </cell>
          <cell r="I1185">
            <v>3952993.39</v>
          </cell>
        </row>
        <row r="1186">
          <cell r="A1186" t="str">
            <v>903WA</v>
          </cell>
          <cell r="B1186" t="str">
            <v>903</v>
          </cell>
          <cell r="C1186" t="str">
            <v>WA</v>
          </cell>
          <cell r="D1186">
            <v>762091.93</v>
          </cell>
          <cell r="F1186" t="str">
            <v>903WA</v>
          </cell>
          <cell r="G1186" t="str">
            <v>903</v>
          </cell>
          <cell r="H1186" t="str">
            <v>WA</v>
          </cell>
          <cell r="I1186">
            <v>762091.93</v>
          </cell>
        </row>
        <row r="1187">
          <cell r="A1187" t="str">
            <v>903WYP</v>
          </cell>
          <cell r="B1187" t="str">
            <v>903</v>
          </cell>
          <cell r="C1187" t="str">
            <v>WYP</v>
          </cell>
          <cell r="D1187">
            <v>548205.67000000004</v>
          </cell>
          <cell r="F1187" t="str">
            <v>903WYP</v>
          </cell>
          <cell r="G1187" t="str">
            <v>903</v>
          </cell>
          <cell r="H1187" t="str">
            <v>WYP</v>
          </cell>
          <cell r="I1187">
            <v>548205.67000000004</v>
          </cell>
        </row>
        <row r="1188">
          <cell r="A1188" t="str">
            <v>903WYU</v>
          </cell>
          <cell r="B1188" t="str">
            <v>903</v>
          </cell>
          <cell r="C1188" t="str">
            <v>WYU</v>
          </cell>
          <cell r="D1188">
            <v>83588.070000000007</v>
          </cell>
          <cell r="F1188" t="str">
            <v>903WYU</v>
          </cell>
          <cell r="G1188" t="str">
            <v>903</v>
          </cell>
          <cell r="H1188" t="str">
            <v>WYU</v>
          </cell>
          <cell r="I1188">
            <v>83588.070000000007</v>
          </cell>
        </row>
        <row r="1189">
          <cell r="A1189" t="str">
            <v>904CA</v>
          </cell>
          <cell r="B1189" t="str">
            <v>904</v>
          </cell>
          <cell r="C1189" t="str">
            <v>CA</v>
          </cell>
          <cell r="D1189">
            <v>571743.73</v>
          </cell>
          <cell r="F1189" t="str">
            <v>904CA</v>
          </cell>
          <cell r="G1189" t="str">
            <v>904</v>
          </cell>
          <cell r="H1189" t="str">
            <v>CA</v>
          </cell>
          <cell r="I1189">
            <v>571743.73</v>
          </cell>
        </row>
        <row r="1190">
          <cell r="A1190" t="str">
            <v>904CN</v>
          </cell>
          <cell r="B1190" t="str">
            <v>904</v>
          </cell>
          <cell r="C1190" t="str">
            <v>CN</v>
          </cell>
          <cell r="D1190">
            <v>269596.44</v>
          </cell>
          <cell r="F1190" t="str">
            <v>904CN</v>
          </cell>
          <cell r="G1190" t="str">
            <v>904</v>
          </cell>
          <cell r="H1190" t="str">
            <v>CN</v>
          </cell>
          <cell r="I1190">
            <v>269596.44</v>
          </cell>
        </row>
        <row r="1191">
          <cell r="A1191" t="str">
            <v>904ID</v>
          </cell>
          <cell r="B1191" t="str">
            <v>904</v>
          </cell>
          <cell r="C1191" t="str">
            <v>ID</v>
          </cell>
          <cell r="D1191">
            <v>682012.12</v>
          </cell>
          <cell r="F1191" t="str">
            <v>904ID</v>
          </cell>
          <cell r="G1191" t="str">
            <v>904</v>
          </cell>
          <cell r="H1191" t="str">
            <v>ID</v>
          </cell>
          <cell r="I1191">
            <v>682012.12</v>
          </cell>
        </row>
        <row r="1192">
          <cell r="A1192" t="str">
            <v>904OR</v>
          </cell>
          <cell r="B1192" t="str">
            <v>904</v>
          </cell>
          <cell r="C1192" t="str">
            <v>OR</v>
          </cell>
          <cell r="D1192">
            <v>7300290.4500000002</v>
          </cell>
          <cell r="F1192" t="str">
            <v>904OR</v>
          </cell>
          <cell r="G1192" t="str">
            <v>904</v>
          </cell>
          <cell r="H1192" t="str">
            <v>OR</v>
          </cell>
          <cell r="I1192">
            <v>7300290.4500000002</v>
          </cell>
        </row>
        <row r="1193">
          <cell r="A1193" t="str">
            <v>904UT</v>
          </cell>
          <cell r="B1193" t="str">
            <v>904</v>
          </cell>
          <cell r="C1193" t="str">
            <v>UT</v>
          </cell>
          <cell r="D1193">
            <v>3587161.17</v>
          </cell>
          <cell r="F1193" t="str">
            <v>904UT</v>
          </cell>
          <cell r="G1193" t="str">
            <v>904</v>
          </cell>
          <cell r="H1193" t="str">
            <v>UT</v>
          </cell>
          <cell r="I1193">
            <v>3587161.17</v>
          </cell>
        </row>
        <row r="1194">
          <cell r="A1194" t="str">
            <v>904WA</v>
          </cell>
          <cell r="B1194" t="str">
            <v>904</v>
          </cell>
          <cell r="C1194" t="str">
            <v>WA</v>
          </cell>
          <cell r="D1194">
            <v>2117449.7799999998</v>
          </cell>
          <cell r="F1194" t="str">
            <v>904WA</v>
          </cell>
          <cell r="G1194" t="str">
            <v>904</v>
          </cell>
          <cell r="H1194" t="str">
            <v>WA</v>
          </cell>
          <cell r="I1194">
            <v>2117449.7799999998</v>
          </cell>
        </row>
        <row r="1195">
          <cell r="A1195" t="str">
            <v>904WYP</v>
          </cell>
          <cell r="B1195" t="str">
            <v>904</v>
          </cell>
          <cell r="C1195" t="str">
            <v>WYP</v>
          </cell>
          <cell r="D1195">
            <v>795932.18</v>
          </cell>
          <cell r="F1195" t="str">
            <v>904WYP</v>
          </cell>
          <cell r="G1195" t="str">
            <v>904</v>
          </cell>
          <cell r="H1195" t="str">
            <v>WYP</v>
          </cell>
          <cell r="I1195">
            <v>795932.18</v>
          </cell>
        </row>
        <row r="1196">
          <cell r="A1196" t="str">
            <v>904WYU</v>
          </cell>
          <cell r="B1196" t="str">
            <v>904</v>
          </cell>
          <cell r="C1196" t="str">
            <v>WYU</v>
          </cell>
          <cell r="D1196">
            <v>0</v>
          </cell>
          <cell r="F1196" t="str">
            <v>904WYU</v>
          </cell>
          <cell r="G1196" t="str">
            <v>904</v>
          </cell>
          <cell r="H1196" t="str">
            <v>WYU</v>
          </cell>
          <cell r="I1196">
            <v>0</v>
          </cell>
        </row>
        <row r="1197">
          <cell r="A1197" t="str">
            <v>905CN</v>
          </cell>
          <cell r="B1197" t="str">
            <v>905</v>
          </cell>
          <cell r="C1197" t="str">
            <v>CN</v>
          </cell>
          <cell r="D1197">
            <v>180880.25</v>
          </cell>
          <cell r="F1197" t="str">
            <v>905CN</v>
          </cell>
          <cell r="G1197" t="str">
            <v>905</v>
          </cell>
          <cell r="H1197" t="str">
            <v>CN</v>
          </cell>
          <cell r="I1197">
            <v>180880.25</v>
          </cell>
        </row>
        <row r="1198">
          <cell r="A1198" t="str">
            <v>905OR</v>
          </cell>
          <cell r="B1198" t="str">
            <v>905</v>
          </cell>
          <cell r="C1198" t="str">
            <v>OR</v>
          </cell>
          <cell r="D1198">
            <v>6138</v>
          </cell>
          <cell r="F1198" t="str">
            <v>905OR</v>
          </cell>
          <cell r="G1198" t="str">
            <v>905</v>
          </cell>
          <cell r="H1198" t="str">
            <v>OR</v>
          </cell>
          <cell r="I1198">
            <v>6138</v>
          </cell>
        </row>
        <row r="1199">
          <cell r="A1199" t="str">
            <v>907CN</v>
          </cell>
          <cell r="B1199" t="str">
            <v>907</v>
          </cell>
          <cell r="C1199" t="str">
            <v>CN</v>
          </cell>
          <cell r="D1199">
            <v>298101.71000000002</v>
          </cell>
          <cell r="F1199" t="str">
            <v>907CN</v>
          </cell>
          <cell r="G1199" t="str">
            <v>907</v>
          </cell>
          <cell r="H1199" t="str">
            <v>CN</v>
          </cell>
          <cell r="I1199">
            <v>298101.71000000002</v>
          </cell>
        </row>
        <row r="1200">
          <cell r="A1200" t="str">
            <v>907OR</v>
          </cell>
          <cell r="B1200" t="str">
            <v>907</v>
          </cell>
          <cell r="C1200" t="str">
            <v>OR</v>
          </cell>
          <cell r="D1200">
            <v>0</v>
          </cell>
          <cell r="F1200" t="str">
            <v>907OR</v>
          </cell>
          <cell r="G1200" t="str">
            <v>907</v>
          </cell>
          <cell r="H1200" t="str">
            <v>OR</v>
          </cell>
          <cell r="I1200">
            <v>0</v>
          </cell>
        </row>
        <row r="1201">
          <cell r="A1201" t="str">
            <v>908CA</v>
          </cell>
          <cell r="B1201" t="str">
            <v>908</v>
          </cell>
          <cell r="C1201" t="str">
            <v>CA</v>
          </cell>
          <cell r="D1201">
            <v>2655534.1</v>
          </cell>
          <cell r="F1201" t="str">
            <v>908CA</v>
          </cell>
          <cell r="G1201" t="str">
            <v>908</v>
          </cell>
          <cell r="H1201" t="str">
            <v>CA</v>
          </cell>
          <cell r="I1201">
            <v>2655534.1</v>
          </cell>
        </row>
        <row r="1202">
          <cell r="A1202" t="str">
            <v>908CN</v>
          </cell>
          <cell r="B1202" t="str">
            <v>908</v>
          </cell>
          <cell r="C1202" t="str">
            <v>CN</v>
          </cell>
          <cell r="D1202">
            <v>1579122.13</v>
          </cell>
          <cell r="F1202" t="str">
            <v>908CN</v>
          </cell>
          <cell r="G1202" t="str">
            <v>908</v>
          </cell>
          <cell r="H1202" t="str">
            <v>CN</v>
          </cell>
          <cell r="I1202">
            <v>1579122.13</v>
          </cell>
        </row>
        <row r="1203">
          <cell r="A1203" t="str">
            <v>908ID</v>
          </cell>
          <cell r="B1203" t="str">
            <v>908</v>
          </cell>
          <cell r="C1203" t="str">
            <v>ID</v>
          </cell>
          <cell r="D1203">
            <v>6599585.4699999997</v>
          </cell>
          <cell r="F1203" t="str">
            <v>908ID</v>
          </cell>
          <cell r="G1203" t="str">
            <v>908</v>
          </cell>
          <cell r="H1203" t="str">
            <v>ID</v>
          </cell>
          <cell r="I1203">
            <v>6599585.4699999997</v>
          </cell>
        </row>
        <row r="1204">
          <cell r="A1204" t="str">
            <v>908OR</v>
          </cell>
          <cell r="B1204" t="str">
            <v>908</v>
          </cell>
          <cell r="C1204" t="str">
            <v>OR</v>
          </cell>
          <cell r="D1204">
            <v>25032152.510000002</v>
          </cell>
          <cell r="F1204" t="str">
            <v>908OR</v>
          </cell>
          <cell r="G1204" t="str">
            <v>908</v>
          </cell>
          <cell r="H1204" t="str">
            <v>OR</v>
          </cell>
          <cell r="I1204">
            <v>25032152.510000002</v>
          </cell>
        </row>
        <row r="1205">
          <cell r="A1205" t="str">
            <v>908OTHER</v>
          </cell>
          <cell r="B1205" t="str">
            <v>908</v>
          </cell>
          <cell r="C1205" t="str">
            <v>OTHER</v>
          </cell>
          <cell r="D1205">
            <v>4103071.92</v>
          </cell>
          <cell r="F1205" t="str">
            <v>908OTHER</v>
          </cell>
          <cell r="G1205" t="str">
            <v>908</v>
          </cell>
          <cell r="H1205" t="str">
            <v>OTHER</v>
          </cell>
          <cell r="I1205">
            <v>4103071.92</v>
          </cell>
        </row>
        <row r="1206">
          <cell r="A1206" t="str">
            <v>908UT</v>
          </cell>
          <cell r="B1206" t="str">
            <v>908</v>
          </cell>
          <cell r="C1206" t="str">
            <v>UT</v>
          </cell>
          <cell r="D1206">
            <v>50502440.509999998</v>
          </cell>
          <cell r="F1206" t="str">
            <v>908UT</v>
          </cell>
          <cell r="G1206" t="str">
            <v>908</v>
          </cell>
          <cell r="H1206" t="str">
            <v>UT</v>
          </cell>
          <cell r="I1206">
            <v>50502440.509999998</v>
          </cell>
        </row>
        <row r="1207">
          <cell r="A1207" t="str">
            <v>908WA</v>
          </cell>
          <cell r="B1207" t="str">
            <v>908</v>
          </cell>
          <cell r="C1207" t="str">
            <v>WA</v>
          </cell>
          <cell r="D1207">
            <v>9108109.0700000003</v>
          </cell>
          <cell r="F1207" t="str">
            <v>908WA</v>
          </cell>
          <cell r="G1207" t="str">
            <v>908</v>
          </cell>
          <cell r="H1207" t="str">
            <v>WA</v>
          </cell>
          <cell r="I1207">
            <v>9108109.0700000003</v>
          </cell>
        </row>
        <row r="1208">
          <cell r="A1208" t="str">
            <v>908WYP</v>
          </cell>
          <cell r="B1208" t="str">
            <v>908</v>
          </cell>
          <cell r="C1208" t="str">
            <v>WYP</v>
          </cell>
          <cell r="D1208">
            <v>5172663.78</v>
          </cell>
          <cell r="F1208" t="str">
            <v>908WYP</v>
          </cell>
          <cell r="G1208" t="str">
            <v>908</v>
          </cell>
          <cell r="H1208" t="str">
            <v>WYP</v>
          </cell>
          <cell r="I1208">
            <v>5172663.78</v>
          </cell>
        </row>
        <row r="1209">
          <cell r="A1209" t="str">
            <v>909CA</v>
          </cell>
          <cell r="B1209" t="str">
            <v>909</v>
          </cell>
          <cell r="C1209" t="str">
            <v>CA</v>
          </cell>
          <cell r="D1209">
            <v>87676.47</v>
          </cell>
          <cell r="F1209" t="str">
            <v>909CA</v>
          </cell>
          <cell r="G1209" t="str">
            <v>909</v>
          </cell>
          <cell r="H1209" t="str">
            <v>CA</v>
          </cell>
          <cell r="I1209">
            <v>87676.47</v>
          </cell>
        </row>
        <row r="1210">
          <cell r="A1210" t="str">
            <v>909CN</v>
          </cell>
          <cell r="B1210" t="str">
            <v>909</v>
          </cell>
          <cell r="C1210" t="str">
            <v>CN</v>
          </cell>
          <cell r="D1210">
            <v>3341511.96</v>
          </cell>
          <cell r="F1210" t="str">
            <v>909CN</v>
          </cell>
          <cell r="G1210" t="str">
            <v>909</v>
          </cell>
          <cell r="H1210" t="str">
            <v>CN</v>
          </cell>
          <cell r="I1210">
            <v>3341511.96</v>
          </cell>
        </row>
        <row r="1211">
          <cell r="A1211" t="str">
            <v>909ID</v>
          </cell>
          <cell r="B1211" t="str">
            <v>909</v>
          </cell>
          <cell r="C1211" t="str">
            <v>ID</v>
          </cell>
          <cell r="D1211">
            <v>52468.72</v>
          </cell>
          <cell r="F1211" t="str">
            <v>909ID</v>
          </cell>
          <cell r="G1211" t="str">
            <v>909</v>
          </cell>
          <cell r="H1211" t="str">
            <v>ID</v>
          </cell>
          <cell r="I1211">
            <v>52468.72</v>
          </cell>
        </row>
        <row r="1212">
          <cell r="A1212" t="str">
            <v>909OR</v>
          </cell>
          <cell r="B1212" t="str">
            <v>909</v>
          </cell>
          <cell r="C1212" t="str">
            <v>OR</v>
          </cell>
          <cell r="D1212">
            <v>602954.37</v>
          </cell>
          <cell r="F1212" t="str">
            <v>909OR</v>
          </cell>
          <cell r="G1212" t="str">
            <v>909</v>
          </cell>
          <cell r="H1212" t="str">
            <v>OR</v>
          </cell>
          <cell r="I1212">
            <v>602954.37</v>
          </cell>
        </row>
        <row r="1213">
          <cell r="A1213" t="str">
            <v>909UT</v>
          </cell>
          <cell r="B1213" t="str">
            <v>909</v>
          </cell>
          <cell r="C1213" t="str">
            <v>UT</v>
          </cell>
          <cell r="D1213">
            <v>343976.16</v>
          </cell>
          <cell r="F1213" t="str">
            <v>909UT</v>
          </cell>
          <cell r="G1213" t="str">
            <v>909</v>
          </cell>
          <cell r="H1213" t="str">
            <v>UT</v>
          </cell>
          <cell r="I1213">
            <v>343976.16</v>
          </cell>
        </row>
        <row r="1214">
          <cell r="A1214" t="str">
            <v>909WA</v>
          </cell>
          <cell r="B1214" t="str">
            <v>909</v>
          </cell>
          <cell r="C1214" t="str">
            <v>WA</v>
          </cell>
          <cell r="D1214">
            <v>86936.45</v>
          </cell>
          <cell r="F1214" t="str">
            <v>909WA</v>
          </cell>
          <cell r="G1214" t="str">
            <v>909</v>
          </cell>
          <cell r="H1214" t="str">
            <v>WA</v>
          </cell>
          <cell r="I1214">
            <v>86936.45</v>
          </cell>
        </row>
        <row r="1215">
          <cell r="A1215" t="str">
            <v>909WYP</v>
          </cell>
          <cell r="B1215" t="str">
            <v>909</v>
          </cell>
          <cell r="C1215" t="str">
            <v>WYP</v>
          </cell>
          <cell r="D1215">
            <v>309378.65999999997</v>
          </cell>
          <cell r="F1215" t="str">
            <v>909WYP</v>
          </cell>
          <cell r="G1215" t="str">
            <v>909</v>
          </cell>
          <cell r="H1215" t="str">
            <v>WYP</v>
          </cell>
          <cell r="I1215">
            <v>309378.65999999997</v>
          </cell>
        </row>
        <row r="1216">
          <cell r="A1216" t="str">
            <v>909WYU</v>
          </cell>
          <cell r="B1216" t="str">
            <v>909</v>
          </cell>
          <cell r="C1216" t="str">
            <v>WYU</v>
          </cell>
          <cell r="D1216">
            <v>0</v>
          </cell>
          <cell r="F1216" t="str">
            <v>909WYU</v>
          </cell>
          <cell r="G1216" t="str">
            <v>909</v>
          </cell>
          <cell r="H1216" t="str">
            <v>WYU</v>
          </cell>
          <cell r="I1216">
            <v>0</v>
          </cell>
        </row>
        <row r="1217">
          <cell r="A1217" t="str">
            <v>910CN</v>
          </cell>
          <cell r="B1217" t="str">
            <v>910</v>
          </cell>
          <cell r="C1217" t="str">
            <v>CN</v>
          </cell>
          <cell r="D1217">
            <v>117881.91</v>
          </cell>
          <cell r="F1217" t="str">
            <v>910CN</v>
          </cell>
          <cell r="G1217" t="str">
            <v>910</v>
          </cell>
          <cell r="H1217" t="str">
            <v>CN</v>
          </cell>
          <cell r="I1217">
            <v>117881.91</v>
          </cell>
        </row>
        <row r="1218">
          <cell r="A1218" t="str">
            <v>920CA</v>
          </cell>
          <cell r="B1218" t="str">
            <v>920</v>
          </cell>
          <cell r="C1218" t="str">
            <v>CA</v>
          </cell>
          <cell r="D1218">
            <v>66648.009999999995</v>
          </cell>
          <cell r="F1218" t="str">
            <v>920CA</v>
          </cell>
          <cell r="G1218" t="str">
            <v>920</v>
          </cell>
          <cell r="H1218" t="str">
            <v>CA</v>
          </cell>
          <cell r="I1218">
            <v>66648.009999999995</v>
          </cell>
        </row>
        <row r="1219">
          <cell r="A1219" t="str">
            <v>920OR</v>
          </cell>
          <cell r="B1219" t="str">
            <v>920</v>
          </cell>
          <cell r="C1219" t="str">
            <v>OR</v>
          </cell>
          <cell r="D1219">
            <v>1088137.03</v>
          </cell>
          <cell r="F1219" t="str">
            <v>920OR</v>
          </cell>
          <cell r="G1219" t="str">
            <v>920</v>
          </cell>
          <cell r="H1219" t="str">
            <v>OR</v>
          </cell>
          <cell r="I1219">
            <v>1088137.03</v>
          </cell>
        </row>
        <row r="1220">
          <cell r="A1220" t="str">
            <v>920SO</v>
          </cell>
          <cell r="B1220" t="str">
            <v>920</v>
          </cell>
          <cell r="C1220" t="str">
            <v>SO</v>
          </cell>
          <cell r="D1220">
            <v>73783837.219999999</v>
          </cell>
          <cell r="F1220" t="str">
            <v>920SO</v>
          </cell>
          <cell r="G1220" t="str">
            <v>920</v>
          </cell>
          <cell r="H1220" t="str">
            <v>SO</v>
          </cell>
          <cell r="I1220">
            <v>73783837.219999999</v>
          </cell>
        </row>
        <row r="1221">
          <cell r="A1221" t="str">
            <v>920UT</v>
          </cell>
          <cell r="B1221" t="str">
            <v>920</v>
          </cell>
          <cell r="C1221" t="str">
            <v>UT</v>
          </cell>
          <cell r="D1221">
            <v>-2413742.34</v>
          </cell>
          <cell r="F1221" t="str">
            <v>920UT</v>
          </cell>
          <cell r="G1221" t="str">
            <v>920</v>
          </cell>
          <cell r="H1221" t="str">
            <v>UT</v>
          </cell>
          <cell r="I1221">
            <v>-2413742.34</v>
          </cell>
        </row>
        <row r="1222">
          <cell r="A1222" t="str">
            <v>920WA</v>
          </cell>
          <cell r="B1222" t="str">
            <v>920</v>
          </cell>
          <cell r="C1222" t="str">
            <v>WA</v>
          </cell>
          <cell r="D1222">
            <v>-1017939.62</v>
          </cell>
          <cell r="F1222" t="str">
            <v>920WA</v>
          </cell>
          <cell r="G1222" t="str">
            <v>920</v>
          </cell>
          <cell r="H1222" t="str">
            <v>WA</v>
          </cell>
          <cell r="I1222">
            <v>-1017939.62</v>
          </cell>
        </row>
        <row r="1223">
          <cell r="A1223" t="str">
            <v>920WYP</v>
          </cell>
          <cell r="B1223" t="str">
            <v>920</v>
          </cell>
          <cell r="C1223" t="str">
            <v>WYP</v>
          </cell>
          <cell r="D1223">
            <v>-677635.86</v>
          </cell>
          <cell r="F1223" t="str">
            <v>920WYP</v>
          </cell>
          <cell r="G1223" t="str">
            <v>920</v>
          </cell>
          <cell r="H1223" t="str">
            <v>WYP</v>
          </cell>
          <cell r="I1223">
            <v>-677635.86</v>
          </cell>
        </row>
        <row r="1224">
          <cell r="A1224" t="str">
            <v>921CA</v>
          </cell>
          <cell r="B1224" t="str">
            <v>921</v>
          </cell>
          <cell r="C1224" t="str">
            <v>CA</v>
          </cell>
          <cell r="D1224">
            <v>5080.38</v>
          </cell>
          <cell r="F1224" t="str">
            <v>921CA</v>
          </cell>
          <cell r="G1224" t="str">
            <v>921</v>
          </cell>
          <cell r="H1224" t="str">
            <v>CA</v>
          </cell>
          <cell r="I1224">
            <v>5080.38</v>
          </cell>
        </row>
        <row r="1225">
          <cell r="A1225" t="str">
            <v>921CN</v>
          </cell>
          <cell r="B1225" t="str">
            <v>921</v>
          </cell>
          <cell r="C1225" t="str">
            <v>CN</v>
          </cell>
          <cell r="D1225">
            <v>71100.28</v>
          </cell>
          <cell r="F1225" t="str">
            <v>921CN</v>
          </cell>
          <cell r="G1225" t="str">
            <v>921</v>
          </cell>
          <cell r="H1225" t="str">
            <v>CN</v>
          </cell>
          <cell r="I1225">
            <v>71100.28</v>
          </cell>
        </row>
        <row r="1226">
          <cell r="A1226" t="str">
            <v>921ID</v>
          </cell>
          <cell r="B1226" t="str">
            <v>921</v>
          </cell>
          <cell r="C1226" t="str">
            <v>ID</v>
          </cell>
          <cell r="D1226">
            <v>16949.73</v>
          </cell>
          <cell r="F1226" t="str">
            <v>921ID</v>
          </cell>
          <cell r="G1226" t="str">
            <v>921</v>
          </cell>
          <cell r="H1226" t="str">
            <v>ID</v>
          </cell>
          <cell r="I1226">
            <v>16949.73</v>
          </cell>
        </row>
        <row r="1227">
          <cell r="A1227" t="str">
            <v>921OR</v>
          </cell>
          <cell r="B1227" t="str">
            <v>921</v>
          </cell>
          <cell r="C1227" t="str">
            <v>OR</v>
          </cell>
          <cell r="D1227">
            <v>59630.71</v>
          </cell>
          <cell r="F1227" t="str">
            <v>921OR</v>
          </cell>
          <cell r="G1227" t="str">
            <v>921</v>
          </cell>
          <cell r="H1227" t="str">
            <v>OR</v>
          </cell>
          <cell r="I1227">
            <v>59630.71</v>
          </cell>
        </row>
        <row r="1228">
          <cell r="A1228" t="str">
            <v>921SO</v>
          </cell>
          <cell r="B1228" t="str">
            <v>921</v>
          </cell>
          <cell r="C1228" t="str">
            <v>SO</v>
          </cell>
          <cell r="D1228">
            <v>8831410.7699999996</v>
          </cell>
          <cell r="F1228" t="str">
            <v>921SO</v>
          </cell>
          <cell r="G1228" t="str">
            <v>921</v>
          </cell>
          <cell r="H1228" t="str">
            <v>SO</v>
          </cell>
          <cell r="I1228">
            <v>8831410.7699999996</v>
          </cell>
        </row>
        <row r="1229">
          <cell r="A1229" t="str">
            <v>921UT</v>
          </cell>
          <cell r="B1229" t="str">
            <v>921</v>
          </cell>
          <cell r="C1229" t="str">
            <v>UT</v>
          </cell>
          <cell r="D1229">
            <v>108986.46</v>
          </cell>
          <cell r="F1229" t="str">
            <v>921UT</v>
          </cell>
          <cell r="G1229" t="str">
            <v>921</v>
          </cell>
          <cell r="H1229" t="str">
            <v>UT</v>
          </cell>
          <cell r="I1229">
            <v>108986.46</v>
          </cell>
        </row>
        <row r="1230">
          <cell r="A1230" t="str">
            <v>921WA</v>
          </cell>
          <cell r="B1230" t="str">
            <v>921</v>
          </cell>
          <cell r="C1230" t="str">
            <v>WA</v>
          </cell>
          <cell r="D1230">
            <v>14075.31</v>
          </cell>
          <cell r="F1230" t="str">
            <v>921WA</v>
          </cell>
          <cell r="G1230" t="str">
            <v>921</v>
          </cell>
          <cell r="H1230" t="str">
            <v>WA</v>
          </cell>
          <cell r="I1230">
            <v>14075.31</v>
          </cell>
        </row>
        <row r="1231">
          <cell r="A1231" t="str">
            <v>921WYP</v>
          </cell>
          <cell r="B1231" t="str">
            <v>921</v>
          </cell>
          <cell r="C1231" t="str">
            <v>WYP</v>
          </cell>
          <cell r="D1231">
            <v>38963.339999999997</v>
          </cell>
          <cell r="F1231" t="str">
            <v>921WYP</v>
          </cell>
          <cell r="G1231" t="str">
            <v>921</v>
          </cell>
          <cell r="H1231" t="str">
            <v>WYP</v>
          </cell>
          <cell r="I1231">
            <v>38963.339999999997</v>
          </cell>
        </row>
        <row r="1232">
          <cell r="A1232" t="str">
            <v>921WYU</v>
          </cell>
          <cell r="B1232" t="str">
            <v>921</v>
          </cell>
          <cell r="C1232" t="str">
            <v>WYU</v>
          </cell>
          <cell r="D1232">
            <v>6943.86</v>
          </cell>
          <cell r="F1232" t="str">
            <v>921WYU</v>
          </cell>
          <cell r="G1232" t="str">
            <v>921</v>
          </cell>
          <cell r="H1232" t="str">
            <v>WYU</v>
          </cell>
          <cell r="I1232">
            <v>6943.86</v>
          </cell>
        </row>
        <row r="1233">
          <cell r="A1233" t="str">
            <v>922SO</v>
          </cell>
          <cell r="B1233" t="str">
            <v>922</v>
          </cell>
          <cell r="C1233" t="str">
            <v>SO</v>
          </cell>
          <cell r="D1233">
            <v>-25112616.66</v>
          </cell>
          <cell r="F1233" t="str">
            <v>922SO</v>
          </cell>
          <cell r="G1233" t="str">
            <v>922</v>
          </cell>
          <cell r="H1233" t="str">
            <v>SO</v>
          </cell>
          <cell r="I1233">
            <v>-25112616.66</v>
          </cell>
        </row>
        <row r="1234">
          <cell r="A1234" t="str">
            <v>923CA</v>
          </cell>
          <cell r="B1234" t="str">
            <v>923</v>
          </cell>
          <cell r="C1234" t="str">
            <v>CA</v>
          </cell>
          <cell r="D1234">
            <v>156721.19</v>
          </cell>
          <cell r="F1234" t="str">
            <v>923CA</v>
          </cell>
          <cell r="G1234" t="str">
            <v>923</v>
          </cell>
          <cell r="H1234" t="str">
            <v>CA</v>
          </cell>
          <cell r="I1234">
            <v>156721.19</v>
          </cell>
        </row>
        <row r="1235">
          <cell r="A1235" t="str">
            <v>923ID</v>
          </cell>
          <cell r="B1235" t="str">
            <v>923</v>
          </cell>
          <cell r="C1235" t="str">
            <v>ID</v>
          </cell>
          <cell r="D1235">
            <v>512.79999999999995</v>
          </cell>
          <cell r="F1235" t="str">
            <v>923ID</v>
          </cell>
          <cell r="G1235" t="str">
            <v>923</v>
          </cell>
          <cell r="H1235" t="str">
            <v>ID</v>
          </cell>
          <cell r="I1235">
            <v>512.79999999999995</v>
          </cell>
        </row>
        <row r="1236">
          <cell r="A1236" t="str">
            <v>923OR</v>
          </cell>
          <cell r="B1236" t="str">
            <v>923</v>
          </cell>
          <cell r="C1236" t="str">
            <v>OR</v>
          </cell>
          <cell r="D1236">
            <v>125132.05</v>
          </cell>
          <cell r="F1236" t="str">
            <v>923OR</v>
          </cell>
          <cell r="G1236" t="str">
            <v>923</v>
          </cell>
          <cell r="H1236" t="str">
            <v>OR</v>
          </cell>
          <cell r="I1236">
            <v>125132.05</v>
          </cell>
        </row>
        <row r="1237">
          <cell r="A1237" t="str">
            <v>923SO</v>
          </cell>
          <cell r="B1237" t="str">
            <v>923</v>
          </cell>
          <cell r="C1237" t="str">
            <v>SO</v>
          </cell>
          <cell r="D1237">
            <v>6903286.3600000003</v>
          </cell>
          <cell r="F1237" t="str">
            <v>923SO</v>
          </cell>
          <cell r="G1237" t="str">
            <v>923</v>
          </cell>
          <cell r="H1237" t="str">
            <v>SO</v>
          </cell>
          <cell r="I1237">
            <v>6903286.3600000003</v>
          </cell>
        </row>
        <row r="1238">
          <cell r="A1238" t="str">
            <v>923UT</v>
          </cell>
          <cell r="B1238" t="str">
            <v>923</v>
          </cell>
          <cell r="C1238" t="str">
            <v>UT</v>
          </cell>
          <cell r="D1238">
            <v>11755.84</v>
          </cell>
          <cell r="F1238" t="str">
            <v>923UT</v>
          </cell>
          <cell r="G1238" t="str">
            <v>923</v>
          </cell>
          <cell r="H1238" t="str">
            <v>UT</v>
          </cell>
          <cell r="I1238">
            <v>11755.84</v>
          </cell>
        </row>
        <row r="1239">
          <cell r="A1239" t="str">
            <v>923WA</v>
          </cell>
          <cell r="B1239" t="str">
            <v>923</v>
          </cell>
          <cell r="C1239" t="str">
            <v>WA</v>
          </cell>
          <cell r="D1239">
            <v>3077.92</v>
          </cell>
          <cell r="F1239" t="str">
            <v>923WA</v>
          </cell>
          <cell r="G1239" t="str">
            <v>923</v>
          </cell>
          <cell r="H1239" t="str">
            <v>WA</v>
          </cell>
          <cell r="I1239">
            <v>3077.92</v>
          </cell>
        </row>
        <row r="1240">
          <cell r="A1240" t="str">
            <v>923WYP</v>
          </cell>
          <cell r="B1240" t="str">
            <v>923</v>
          </cell>
          <cell r="C1240" t="str">
            <v>WYP</v>
          </cell>
          <cell r="D1240">
            <v>2058.37</v>
          </cell>
          <cell r="F1240" t="str">
            <v>923WYP</v>
          </cell>
          <cell r="G1240" t="str">
            <v>923</v>
          </cell>
          <cell r="H1240" t="str">
            <v>WYP</v>
          </cell>
          <cell r="I1240">
            <v>2058.37</v>
          </cell>
        </row>
        <row r="1241">
          <cell r="A1241" t="str">
            <v>923WYU</v>
          </cell>
          <cell r="B1241" t="str">
            <v>923</v>
          </cell>
          <cell r="C1241" t="str">
            <v>WYU</v>
          </cell>
          <cell r="D1241">
            <v>134.5</v>
          </cell>
          <cell r="F1241" t="str">
            <v>923WYU</v>
          </cell>
          <cell r="G1241" t="str">
            <v>923</v>
          </cell>
          <cell r="H1241" t="str">
            <v>WYU</v>
          </cell>
          <cell r="I1241">
            <v>134.5</v>
          </cell>
        </row>
        <row r="1242">
          <cell r="A1242" t="str">
            <v>924CA</v>
          </cell>
          <cell r="B1242" t="str">
            <v>924</v>
          </cell>
          <cell r="C1242" t="str">
            <v>CA</v>
          </cell>
          <cell r="D1242">
            <v>65940.55</v>
          </cell>
          <cell r="F1242" t="str">
            <v>924CA</v>
          </cell>
          <cell r="G1242" t="str">
            <v>924</v>
          </cell>
          <cell r="H1242" t="str">
            <v>CA</v>
          </cell>
          <cell r="I1242">
            <v>65940.55</v>
          </cell>
        </row>
        <row r="1243">
          <cell r="A1243" t="str">
            <v>924ID</v>
          </cell>
          <cell r="B1243" t="str">
            <v>924</v>
          </cell>
          <cell r="C1243" t="str">
            <v>ID</v>
          </cell>
          <cell r="D1243">
            <v>108877.16</v>
          </cell>
          <cell r="F1243" t="str">
            <v>924ID</v>
          </cell>
          <cell r="G1243" t="str">
            <v>924</v>
          </cell>
          <cell r="H1243" t="str">
            <v>ID</v>
          </cell>
          <cell r="I1243">
            <v>108877.16</v>
          </cell>
        </row>
        <row r="1244">
          <cell r="A1244" t="str">
            <v>924OR</v>
          </cell>
          <cell r="B1244" t="str">
            <v>924</v>
          </cell>
          <cell r="C1244" t="str">
            <v>OR</v>
          </cell>
          <cell r="D1244">
            <v>5285805.58</v>
          </cell>
          <cell r="F1244" t="str">
            <v>924OR</v>
          </cell>
          <cell r="G1244" t="str">
            <v>924</v>
          </cell>
          <cell r="H1244" t="str">
            <v>OR</v>
          </cell>
          <cell r="I1244">
            <v>5285805.58</v>
          </cell>
        </row>
        <row r="1245">
          <cell r="A1245" t="str">
            <v>924SO</v>
          </cell>
          <cell r="B1245" t="str">
            <v>924</v>
          </cell>
          <cell r="C1245" t="str">
            <v>SO</v>
          </cell>
          <cell r="D1245">
            <v>8814108.8800000008</v>
          </cell>
          <cell r="F1245" t="str">
            <v>924SO</v>
          </cell>
          <cell r="G1245" t="str">
            <v>924</v>
          </cell>
          <cell r="H1245" t="str">
            <v>SO</v>
          </cell>
          <cell r="I1245">
            <v>8814108.8800000008</v>
          </cell>
        </row>
        <row r="1246">
          <cell r="A1246" t="str">
            <v>924UT</v>
          </cell>
          <cell r="B1246" t="str">
            <v>924</v>
          </cell>
          <cell r="C1246" t="str">
            <v>UT</v>
          </cell>
          <cell r="D1246">
            <v>2152236</v>
          </cell>
          <cell r="F1246" t="str">
            <v>924UT</v>
          </cell>
          <cell r="G1246" t="str">
            <v>924</v>
          </cell>
          <cell r="H1246" t="str">
            <v>UT</v>
          </cell>
          <cell r="I1246">
            <v>2152236</v>
          </cell>
        </row>
        <row r="1247">
          <cell r="A1247" t="str">
            <v>924WA</v>
          </cell>
          <cell r="B1247" t="str">
            <v>924</v>
          </cell>
          <cell r="C1247" t="str">
            <v>WA</v>
          </cell>
          <cell r="D1247">
            <v>0</v>
          </cell>
          <cell r="F1247" t="str">
            <v>924WA</v>
          </cell>
          <cell r="G1247" t="str">
            <v>924</v>
          </cell>
          <cell r="H1247" t="str">
            <v>WA</v>
          </cell>
          <cell r="I1247">
            <v>0</v>
          </cell>
        </row>
        <row r="1248">
          <cell r="A1248" t="str">
            <v>924WYP</v>
          </cell>
          <cell r="B1248" t="str">
            <v>924</v>
          </cell>
          <cell r="C1248" t="str">
            <v>WYP</v>
          </cell>
          <cell r="D1248">
            <v>349809.96</v>
          </cell>
          <cell r="F1248" t="str">
            <v>924WYP</v>
          </cell>
          <cell r="G1248" t="str">
            <v>924</v>
          </cell>
          <cell r="H1248" t="str">
            <v>WYP</v>
          </cell>
          <cell r="I1248">
            <v>349809.96</v>
          </cell>
        </row>
        <row r="1249">
          <cell r="A1249" t="str">
            <v>925OR</v>
          </cell>
          <cell r="B1249" t="str">
            <v>925</v>
          </cell>
          <cell r="C1249" t="str">
            <v>OR</v>
          </cell>
          <cell r="D1249">
            <v>0</v>
          </cell>
          <cell r="F1249" t="str">
            <v>925OR</v>
          </cell>
          <cell r="G1249" t="str">
            <v>925</v>
          </cell>
          <cell r="H1249" t="str">
            <v>OR</v>
          </cell>
          <cell r="I1249">
            <v>0</v>
          </cell>
        </row>
        <row r="1250">
          <cell r="A1250" t="str">
            <v>925SO</v>
          </cell>
          <cell r="B1250" t="str">
            <v>925</v>
          </cell>
          <cell r="C1250" t="str">
            <v>SO</v>
          </cell>
          <cell r="D1250">
            <v>15065327.76</v>
          </cell>
          <cell r="F1250" t="str">
            <v>925SO</v>
          </cell>
          <cell r="G1250" t="str">
            <v>925</v>
          </cell>
          <cell r="H1250" t="str">
            <v>SO</v>
          </cell>
          <cell r="I1250">
            <v>15065327.76</v>
          </cell>
        </row>
        <row r="1251">
          <cell r="A1251" t="str">
            <v>925WYP</v>
          </cell>
          <cell r="B1251" t="str">
            <v>925</v>
          </cell>
          <cell r="C1251" t="str">
            <v>WYP</v>
          </cell>
          <cell r="D1251">
            <v>0</v>
          </cell>
          <cell r="F1251" t="str">
            <v>925WYP</v>
          </cell>
          <cell r="G1251" t="str">
            <v>925</v>
          </cell>
          <cell r="H1251" t="str">
            <v>WYP</v>
          </cell>
          <cell r="I1251">
            <v>0</v>
          </cell>
        </row>
        <row r="1252">
          <cell r="A1252" t="str">
            <v>928CA</v>
          </cell>
          <cell r="B1252" t="str">
            <v>928</v>
          </cell>
          <cell r="C1252" t="str">
            <v>CA</v>
          </cell>
          <cell r="D1252">
            <v>511958.77</v>
          </cell>
          <cell r="F1252" t="str">
            <v>928CA</v>
          </cell>
          <cell r="G1252" t="str">
            <v>928</v>
          </cell>
          <cell r="H1252" t="str">
            <v>CA</v>
          </cell>
          <cell r="I1252">
            <v>511958.77</v>
          </cell>
        </row>
        <row r="1253">
          <cell r="A1253" t="str">
            <v>928CAGE</v>
          </cell>
          <cell r="B1253" t="str">
            <v>928</v>
          </cell>
          <cell r="C1253" t="str">
            <v>CAGE</v>
          </cell>
          <cell r="D1253">
            <v>85723.99</v>
          </cell>
          <cell r="F1253" t="str">
            <v>928CAGE</v>
          </cell>
          <cell r="G1253" t="str">
            <v>928</v>
          </cell>
          <cell r="H1253" t="str">
            <v>CAGE</v>
          </cell>
          <cell r="I1253">
            <v>85723.99</v>
          </cell>
        </row>
        <row r="1254">
          <cell r="A1254" t="str">
            <v>928CAGW</v>
          </cell>
          <cell r="B1254" t="str">
            <v>928</v>
          </cell>
          <cell r="C1254" t="str">
            <v>CAGW</v>
          </cell>
          <cell r="D1254">
            <v>1757805.56</v>
          </cell>
          <cell r="F1254" t="str">
            <v>928CAGW</v>
          </cell>
          <cell r="G1254" t="str">
            <v>928</v>
          </cell>
          <cell r="H1254" t="str">
            <v>CAGW</v>
          </cell>
          <cell r="I1254">
            <v>1757805.56</v>
          </cell>
        </row>
        <row r="1255">
          <cell r="A1255" t="str">
            <v>928ID</v>
          </cell>
          <cell r="B1255" t="str">
            <v>928</v>
          </cell>
          <cell r="C1255" t="str">
            <v>ID</v>
          </cell>
          <cell r="D1255">
            <v>1101156.22</v>
          </cell>
          <cell r="F1255" t="str">
            <v>928ID</v>
          </cell>
          <cell r="G1255" t="str">
            <v>928</v>
          </cell>
          <cell r="H1255" t="str">
            <v>ID</v>
          </cell>
          <cell r="I1255">
            <v>1101156.22</v>
          </cell>
        </row>
        <row r="1256">
          <cell r="A1256" t="str">
            <v>928OR</v>
          </cell>
          <cell r="B1256" t="str">
            <v>928</v>
          </cell>
          <cell r="C1256" t="str">
            <v>OR</v>
          </cell>
          <cell r="D1256">
            <v>4700388.0999999996</v>
          </cell>
          <cell r="F1256" t="str">
            <v>928OR</v>
          </cell>
          <cell r="G1256" t="str">
            <v>928</v>
          </cell>
          <cell r="H1256" t="str">
            <v>OR</v>
          </cell>
          <cell r="I1256">
            <v>4700388.0999999996</v>
          </cell>
        </row>
        <row r="1257">
          <cell r="A1257" t="str">
            <v>928SG</v>
          </cell>
          <cell r="B1257" t="str">
            <v>928</v>
          </cell>
          <cell r="C1257" t="str">
            <v>SG</v>
          </cell>
          <cell r="D1257">
            <v>1859056.97</v>
          </cell>
          <cell r="F1257" t="str">
            <v>928SG</v>
          </cell>
          <cell r="G1257" t="str">
            <v>928</v>
          </cell>
          <cell r="H1257" t="str">
            <v>SG</v>
          </cell>
          <cell r="I1257">
            <v>1859056.97</v>
          </cell>
        </row>
        <row r="1258">
          <cell r="A1258" t="str">
            <v>928SO</v>
          </cell>
          <cell r="B1258" t="str">
            <v>928</v>
          </cell>
          <cell r="C1258" t="str">
            <v>SO</v>
          </cell>
          <cell r="D1258">
            <v>2550990.0699999998</v>
          </cell>
          <cell r="F1258" t="str">
            <v>928SO</v>
          </cell>
          <cell r="G1258" t="str">
            <v>928</v>
          </cell>
          <cell r="H1258" t="str">
            <v>SO</v>
          </cell>
          <cell r="I1258">
            <v>2550990.0699999998</v>
          </cell>
        </row>
        <row r="1259">
          <cell r="A1259" t="str">
            <v>928UT</v>
          </cell>
          <cell r="B1259" t="str">
            <v>928</v>
          </cell>
          <cell r="C1259" t="str">
            <v>UT</v>
          </cell>
          <cell r="D1259">
            <v>6593675.0199999996</v>
          </cell>
          <cell r="F1259" t="str">
            <v>928UT</v>
          </cell>
          <cell r="G1259" t="str">
            <v>928</v>
          </cell>
          <cell r="H1259" t="str">
            <v>UT</v>
          </cell>
          <cell r="I1259">
            <v>6593675.0199999996</v>
          </cell>
        </row>
        <row r="1260">
          <cell r="A1260" t="str">
            <v>928WA</v>
          </cell>
          <cell r="B1260" t="str">
            <v>928</v>
          </cell>
          <cell r="C1260" t="str">
            <v>WA</v>
          </cell>
          <cell r="D1260">
            <v>1512415.31</v>
          </cell>
          <cell r="F1260" t="str">
            <v>928WA</v>
          </cell>
          <cell r="G1260" t="str">
            <v>928</v>
          </cell>
          <cell r="H1260" t="str">
            <v>WA</v>
          </cell>
          <cell r="I1260">
            <v>1512415.31</v>
          </cell>
        </row>
        <row r="1261">
          <cell r="A1261" t="str">
            <v>928WYP</v>
          </cell>
          <cell r="B1261" t="str">
            <v>928</v>
          </cell>
          <cell r="C1261" t="str">
            <v>WYP</v>
          </cell>
          <cell r="D1261">
            <v>3182140.54</v>
          </cell>
          <cell r="F1261" t="str">
            <v>928WYP</v>
          </cell>
          <cell r="G1261" t="str">
            <v>928</v>
          </cell>
          <cell r="H1261" t="str">
            <v>WYP</v>
          </cell>
          <cell r="I1261">
            <v>3182140.54</v>
          </cell>
        </row>
        <row r="1262">
          <cell r="A1262" t="str">
            <v>929SO</v>
          </cell>
          <cell r="B1262" t="str">
            <v>929</v>
          </cell>
          <cell r="C1262" t="str">
            <v>SO</v>
          </cell>
          <cell r="D1262">
            <v>-6339511.6200000001</v>
          </cell>
          <cell r="F1262" t="str">
            <v>929SO</v>
          </cell>
          <cell r="G1262" t="str">
            <v>929</v>
          </cell>
          <cell r="H1262" t="str">
            <v>SO</v>
          </cell>
          <cell r="I1262">
            <v>-6339511.6200000001</v>
          </cell>
        </row>
        <row r="1263">
          <cell r="A1263" t="str">
            <v>929UT</v>
          </cell>
          <cell r="B1263" t="str">
            <v>929</v>
          </cell>
          <cell r="C1263" t="str">
            <v>UT</v>
          </cell>
          <cell r="D1263">
            <v>0</v>
          </cell>
          <cell r="F1263" t="str">
            <v>929UT</v>
          </cell>
          <cell r="G1263" t="str">
            <v>929</v>
          </cell>
          <cell r="H1263" t="str">
            <v>UT</v>
          </cell>
          <cell r="I1263">
            <v>0</v>
          </cell>
        </row>
        <row r="1264">
          <cell r="A1264" t="str">
            <v>930CA</v>
          </cell>
          <cell r="B1264" t="str">
            <v>930</v>
          </cell>
          <cell r="C1264" t="str">
            <v>CA</v>
          </cell>
          <cell r="D1264">
            <v>24628.799999999999</v>
          </cell>
          <cell r="F1264" t="str">
            <v>930CA</v>
          </cell>
          <cell r="G1264" t="str">
            <v>930</v>
          </cell>
          <cell r="H1264" t="str">
            <v>CA</v>
          </cell>
          <cell r="I1264">
            <v>24628.799999999999</v>
          </cell>
        </row>
        <row r="1265">
          <cell r="A1265" t="str">
            <v>930CAGE</v>
          </cell>
          <cell r="B1265" t="str">
            <v>930</v>
          </cell>
          <cell r="C1265" t="str">
            <v>CAGE</v>
          </cell>
          <cell r="D1265">
            <v>1449.35</v>
          </cell>
          <cell r="F1265" t="str">
            <v>930CAGE</v>
          </cell>
          <cell r="G1265" t="str">
            <v>930</v>
          </cell>
          <cell r="H1265" t="str">
            <v>CAGE</v>
          </cell>
          <cell r="I1265">
            <v>1449.35</v>
          </cell>
        </row>
        <row r="1266">
          <cell r="A1266" t="str">
            <v>930ID</v>
          </cell>
          <cell r="B1266" t="str">
            <v>930</v>
          </cell>
          <cell r="C1266" t="str">
            <v>ID</v>
          </cell>
          <cell r="D1266">
            <v>7000</v>
          </cell>
          <cell r="F1266" t="str">
            <v>930ID</v>
          </cell>
          <cell r="G1266" t="str">
            <v>930</v>
          </cell>
          <cell r="H1266" t="str">
            <v>ID</v>
          </cell>
          <cell r="I1266">
            <v>7000</v>
          </cell>
        </row>
        <row r="1267">
          <cell r="A1267" t="str">
            <v>930OR</v>
          </cell>
          <cell r="B1267" t="str">
            <v>930</v>
          </cell>
          <cell r="C1267" t="str">
            <v>OR</v>
          </cell>
          <cell r="D1267">
            <v>41387.47</v>
          </cell>
          <cell r="F1267" t="str">
            <v>930OR</v>
          </cell>
          <cell r="G1267" t="str">
            <v>930</v>
          </cell>
          <cell r="H1267" t="str">
            <v>OR</v>
          </cell>
          <cell r="I1267">
            <v>41387.47</v>
          </cell>
        </row>
        <row r="1268">
          <cell r="A1268" t="str">
            <v>930SO</v>
          </cell>
          <cell r="B1268" t="str">
            <v>930</v>
          </cell>
          <cell r="C1268" t="str">
            <v>SO</v>
          </cell>
          <cell r="D1268">
            <v>11354504.119999999</v>
          </cell>
          <cell r="F1268" t="str">
            <v>930SO</v>
          </cell>
          <cell r="G1268" t="str">
            <v>930</v>
          </cell>
          <cell r="H1268" t="str">
            <v>SO</v>
          </cell>
          <cell r="I1268">
            <v>11354504.119999999</v>
          </cell>
        </row>
        <row r="1269">
          <cell r="A1269" t="str">
            <v>930UT</v>
          </cell>
          <cell r="B1269" t="str">
            <v>930</v>
          </cell>
          <cell r="C1269" t="str">
            <v>UT</v>
          </cell>
          <cell r="D1269">
            <v>-14841.84</v>
          </cell>
          <cell r="F1269" t="str">
            <v>930UT</v>
          </cell>
          <cell r="G1269" t="str">
            <v>930</v>
          </cell>
          <cell r="H1269" t="str">
            <v>UT</v>
          </cell>
          <cell r="I1269">
            <v>-14841.84</v>
          </cell>
        </row>
        <row r="1270">
          <cell r="A1270" t="str">
            <v>930WA</v>
          </cell>
          <cell r="B1270" t="str">
            <v>930</v>
          </cell>
          <cell r="C1270" t="str">
            <v>WA</v>
          </cell>
          <cell r="D1270">
            <v>2000</v>
          </cell>
          <cell r="F1270" t="str">
            <v>930WA</v>
          </cell>
          <cell r="G1270" t="str">
            <v>930</v>
          </cell>
          <cell r="H1270" t="str">
            <v>WA</v>
          </cell>
          <cell r="I1270">
            <v>2000</v>
          </cell>
        </row>
        <row r="1271">
          <cell r="A1271" t="str">
            <v>930WYP</v>
          </cell>
          <cell r="B1271" t="str">
            <v>930</v>
          </cell>
          <cell r="C1271" t="str">
            <v>WYP</v>
          </cell>
          <cell r="D1271">
            <v>75893.039999999994</v>
          </cell>
          <cell r="F1271" t="str">
            <v>930WYP</v>
          </cell>
          <cell r="G1271" t="str">
            <v>930</v>
          </cell>
          <cell r="H1271" t="str">
            <v>WYP</v>
          </cell>
          <cell r="I1271">
            <v>75893.039999999994</v>
          </cell>
        </row>
        <row r="1272">
          <cell r="A1272" t="str">
            <v>930WYU</v>
          </cell>
          <cell r="B1272" t="str">
            <v>930</v>
          </cell>
          <cell r="C1272" t="str">
            <v>WYU</v>
          </cell>
          <cell r="D1272">
            <v>0</v>
          </cell>
          <cell r="F1272" t="str">
            <v>930WYU</v>
          </cell>
          <cell r="G1272" t="str">
            <v>930</v>
          </cell>
          <cell r="H1272" t="str">
            <v>WYU</v>
          </cell>
          <cell r="I1272">
            <v>0</v>
          </cell>
        </row>
        <row r="1273">
          <cell r="A1273" t="str">
            <v>931CA</v>
          </cell>
          <cell r="B1273" t="str">
            <v>931</v>
          </cell>
          <cell r="C1273" t="str">
            <v>CA</v>
          </cell>
          <cell r="D1273">
            <v>3240.47</v>
          </cell>
          <cell r="F1273" t="str">
            <v>931CA</v>
          </cell>
          <cell r="G1273" t="str">
            <v>931</v>
          </cell>
          <cell r="H1273" t="str">
            <v>CA</v>
          </cell>
          <cell r="I1273">
            <v>3240.47</v>
          </cell>
        </row>
        <row r="1274">
          <cell r="A1274" t="str">
            <v>931ID</v>
          </cell>
          <cell r="B1274" t="str">
            <v>931</v>
          </cell>
          <cell r="C1274" t="str">
            <v>ID</v>
          </cell>
          <cell r="D1274">
            <v>864</v>
          </cell>
          <cell r="F1274" t="str">
            <v>931ID</v>
          </cell>
          <cell r="G1274" t="str">
            <v>931</v>
          </cell>
          <cell r="H1274" t="str">
            <v>ID</v>
          </cell>
          <cell r="I1274">
            <v>864</v>
          </cell>
        </row>
        <row r="1275">
          <cell r="A1275" t="str">
            <v>931OR</v>
          </cell>
          <cell r="B1275" t="str">
            <v>931</v>
          </cell>
          <cell r="C1275" t="str">
            <v>OR</v>
          </cell>
          <cell r="D1275">
            <v>1098295.7</v>
          </cell>
          <cell r="F1275" t="str">
            <v>931OR</v>
          </cell>
          <cell r="G1275" t="str">
            <v>931</v>
          </cell>
          <cell r="H1275" t="str">
            <v>OR</v>
          </cell>
          <cell r="I1275">
            <v>1098295.7</v>
          </cell>
        </row>
        <row r="1276">
          <cell r="A1276" t="str">
            <v>931SO</v>
          </cell>
          <cell r="B1276" t="str">
            <v>931</v>
          </cell>
          <cell r="C1276" t="str">
            <v>SO</v>
          </cell>
          <cell r="D1276">
            <v>5580226.0899999999</v>
          </cell>
          <cell r="F1276" t="str">
            <v>931SO</v>
          </cell>
          <cell r="G1276" t="str">
            <v>931</v>
          </cell>
          <cell r="H1276" t="str">
            <v>SO</v>
          </cell>
          <cell r="I1276">
            <v>5580226.0899999999</v>
          </cell>
        </row>
        <row r="1277">
          <cell r="A1277" t="str">
            <v>931UT</v>
          </cell>
          <cell r="B1277" t="str">
            <v>931</v>
          </cell>
          <cell r="C1277" t="str">
            <v>UT</v>
          </cell>
          <cell r="D1277">
            <v>4070.34</v>
          </cell>
          <cell r="F1277" t="str">
            <v>931UT</v>
          </cell>
          <cell r="G1277" t="str">
            <v>931</v>
          </cell>
          <cell r="H1277" t="str">
            <v>UT</v>
          </cell>
          <cell r="I1277">
            <v>4070.34</v>
          </cell>
        </row>
        <row r="1278">
          <cell r="A1278" t="str">
            <v>931WA</v>
          </cell>
          <cell r="B1278" t="str">
            <v>931</v>
          </cell>
          <cell r="C1278" t="str">
            <v>WA</v>
          </cell>
          <cell r="D1278">
            <v>8509.34</v>
          </cell>
          <cell r="F1278" t="str">
            <v>931WA</v>
          </cell>
          <cell r="G1278" t="str">
            <v>931</v>
          </cell>
          <cell r="H1278" t="str">
            <v>WA</v>
          </cell>
          <cell r="I1278">
            <v>8509.34</v>
          </cell>
        </row>
        <row r="1279">
          <cell r="A1279" t="str">
            <v>931WYP</v>
          </cell>
          <cell r="B1279" t="str">
            <v>931</v>
          </cell>
          <cell r="C1279" t="str">
            <v>WYP</v>
          </cell>
          <cell r="D1279">
            <v>39807.29</v>
          </cell>
          <cell r="F1279" t="str">
            <v>931WYP</v>
          </cell>
          <cell r="G1279" t="str">
            <v>931</v>
          </cell>
          <cell r="H1279" t="str">
            <v>WYP</v>
          </cell>
          <cell r="I1279">
            <v>39807.29</v>
          </cell>
        </row>
        <row r="1280">
          <cell r="A1280" t="str">
            <v>935CA</v>
          </cell>
          <cell r="B1280" t="str">
            <v>935</v>
          </cell>
          <cell r="C1280" t="str">
            <v>CA</v>
          </cell>
          <cell r="D1280">
            <v>7284.11</v>
          </cell>
          <cell r="F1280" t="str">
            <v>935CA</v>
          </cell>
          <cell r="G1280" t="str">
            <v>935</v>
          </cell>
          <cell r="H1280" t="str">
            <v>CA</v>
          </cell>
          <cell r="I1280">
            <v>7284.11</v>
          </cell>
        </row>
        <row r="1281">
          <cell r="A1281" t="str">
            <v>935CN</v>
          </cell>
          <cell r="B1281" t="str">
            <v>935</v>
          </cell>
          <cell r="C1281" t="str">
            <v>CN</v>
          </cell>
          <cell r="D1281">
            <v>21160.27</v>
          </cell>
          <cell r="F1281" t="str">
            <v>935CN</v>
          </cell>
          <cell r="G1281" t="str">
            <v>935</v>
          </cell>
          <cell r="H1281" t="str">
            <v>CN</v>
          </cell>
          <cell r="I1281">
            <v>21160.27</v>
          </cell>
        </row>
        <row r="1282">
          <cell r="A1282" t="str">
            <v>935ID</v>
          </cell>
          <cell r="B1282" t="str">
            <v>935</v>
          </cell>
          <cell r="C1282" t="str">
            <v>ID</v>
          </cell>
          <cell r="D1282">
            <v>15439.71</v>
          </cell>
          <cell r="F1282" t="str">
            <v>935ID</v>
          </cell>
          <cell r="G1282" t="str">
            <v>935</v>
          </cell>
          <cell r="H1282" t="str">
            <v>ID</v>
          </cell>
          <cell r="I1282">
            <v>15439.71</v>
          </cell>
        </row>
        <row r="1283">
          <cell r="A1283" t="str">
            <v>935OR</v>
          </cell>
          <cell r="B1283" t="str">
            <v>935</v>
          </cell>
          <cell r="C1283" t="str">
            <v>OR</v>
          </cell>
          <cell r="D1283">
            <v>142393.51999999999</v>
          </cell>
          <cell r="F1283" t="str">
            <v>935OR</v>
          </cell>
          <cell r="G1283" t="str">
            <v>935</v>
          </cell>
          <cell r="H1283" t="str">
            <v>OR</v>
          </cell>
          <cell r="I1283">
            <v>142393.51999999999</v>
          </cell>
        </row>
        <row r="1284">
          <cell r="A1284" t="str">
            <v>935SO</v>
          </cell>
          <cell r="B1284" t="str">
            <v>935</v>
          </cell>
          <cell r="C1284" t="str">
            <v>SO</v>
          </cell>
          <cell r="D1284">
            <v>22522136.539999999</v>
          </cell>
          <cell r="F1284" t="str">
            <v>935SO</v>
          </cell>
          <cell r="G1284" t="str">
            <v>935</v>
          </cell>
          <cell r="H1284" t="str">
            <v>SO</v>
          </cell>
          <cell r="I1284">
            <v>22522136.539999999</v>
          </cell>
        </row>
        <row r="1285">
          <cell r="A1285" t="str">
            <v>935UT</v>
          </cell>
          <cell r="B1285" t="str">
            <v>935</v>
          </cell>
          <cell r="C1285" t="str">
            <v>UT</v>
          </cell>
          <cell r="D1285">
            <v>103994.2</v>
          </cell>
          <cell r="F1285" t="str">
            <v>935UT</v>
          </cell>
          <cell r="G1285" t="str">
            <v>935</v>
          </cell>
          <cell r="H1285" t="str">
            <v>UT</v>
          </cell>
          <cell r="I1285">
            <v>103994.2</v>
          </cell>
        </row>
        <row r="1286">
          <cell r="A1286" t="str">
            <v>935WA</v>
          </cell>
          <cell r="B1286" t="str">
            <v>935</v>
          </cell>
          <cell r="C1286" t="str">
            <v>WA</v>
          </cell>
          <cell r="D1286">
            <v>24184.81</v>
          </cell>
          <cell r="F1286" t="str">
            <v>935WA</v>
          </cell>
          <cell r="G1286" t="str">
            <v>935</v>
          </cell>
          <cell r="H1286" t="str">
            <v>WA</v>
          </cell>
          <cell r="I1286">
            <v>24184.81</v>
          </cell>
        </row>
        <row r="1287">
          <cell r="A1287" t="str">
            <v>935WYP</v>
          </cell>
          <cell r="B1287" t="str">
            <v>935</v>
          </cell>
          <cell r="C1287" t="str">
            <v>WYP</v>
          </cell>
          <cell r="D1287">
            <v>40965.67</v>
          </cell>
          <cell r="F1287" t="str">
            <v>935WYP</v>
          </cell>
          <cell r="G1287" t="str">
            <v>935</v>
          </cell>
          <cell r="H1287" t="str">
            <v>WYP</v>
          </cell>
          <cell r="I1287">
            <v>40965.67</v>
          </cell>
        </row>
        <row r="1288">
          <cell r="A1288" t="str">
            <v>935WYU</v>
          </cell>
          <cell r="B1288" t="str">
            <v>935</v>
          </cell>
          <cell r="C1288" t="str">
            <v>WYU</v>
          </cell>
          <cell r="D1288">
            <v>13399.92</v>
          </cell>
          <cell r="F1288" t="str">
            <v>935WYU</v>
          </cell>
          <cell r="G1288" t="str">
            <v>935</v>
          </cell>
          <cell r="H1288" t="str">
            <v>WYU</v>
          </cell>
          <cell r="I1288">
            <v>13399.92</v>
          </cell>
        </row>
        <row r="1289">
          <cell r="A1289" t="str">
            <v>143SO</v>
          </cell>
          <cell r="B1289" t="str">
            <v>143</v>
          </cell>
          <cell r="C1289" t="str">
            <v>SO</v>
          </cell>
          <cell r="D1289">
            <v>57855648.64000158</v>
          </cell>
          <cell r="F1289" t="str">
            <v>143SO</v>
          </cell>
          <cell r="G1289" t="str">
            <v>143</v>
          </cell>
          <cell r="H1289" t="str">
            <v>SO</v>
          </cell>
          <cell r="I1289">
            <v>57855648.64000158</v>
          </cell>
        </row>
        <row r="1290">
          <cell r="A1290" t="str">
            <v>230CAEE</v>
          </cell>
          <cell r="B1290" t="str">
            <v>230</v>
          </cell>
          <cell r="C1290" t="str">
            <v>CAEE</v>
          </cell>
          <cell r="D1290">
            <v>-2849851.2324999939</v>
          </cell>
          <cell r="F1290" t="str">
            <v>230CAEE</v>
          </cell>
          <cell r="G1290" t="str">
            <v>230</v>
          </cell>
          <cell r="H1290" t="str">
            <v>CAEE</v>
          </cell>
          <cell r="I1290">
            <v>-2849851.2324999939</v>
          </cell>
        </row>
        <row r="1291">
          <cell r="A1291" t="str">
            <v>232CAEE</v>
          </cell>
          <cell r="B1291" t="str">
            <v>232</v>
          </cell>
          <cell r="C1291" t="str">
            <v>CAEE</v>
          </cell>
          <cell r="D1291">
            <v>-2204098.547500046</v>
          </cell>
          <cell r="F1291" t="str">
            <v>232CAEE</v>
          </cell>
          <cell r="G1291" t="str">
            <v>232</v>
          </cell>
          <cell r="H1291" t="str">
            <v>CAEE</v>
          </cell>
          <cell r="I1291">
            <v>-2204098.547500046</v>
          </cell>
        </row>
        <row r="1292">
          <cell r="A1292" t="str">
            <v>232CAGE</v>
          </cell>
          <cell r="B1292" t="str">
            <v>232</v>
          </cell>
          <cell r="C1292" t="str">
            <v>CAGE</v>
          </cell>
          <cell r="D1292">
            <v>-86374.999999999898</v>
          </cell>
          <cell r="F1292" t="str">
            <v>232CAGE</v>
          </cell>
          <cell r="G1292" t="str">
            <v>232</v>
          </cell>
          <cell r="H1292" t="str">
            <v>CAGE</v>
          </cell>
          <cell r="I1292">
            <v>-86374.999999999898</v>
          </cell>
        </row>
        <row r="1293">
          <cell r="A1293" t="str">
            <v>232OTHER</v>
          </cell>
          <cell r="B1293" t="str">
            <v>232</v>
          </cell>
          <cell r="C1293" t="str">
            <v>OTHER</v>
          </cell>
          <cell r="D1293">
            <v>-6378.75</v>
          </cell>
          <cell r="F1293" t="str">
            <v>232OTHER</v>
          </cell>
          <cell r="G1293" t="str">
            <v>232</v>
          </cell>
          <cell r="H1293" t="str">
            <v>OTHER</v>
          </cell>
          <cell r="I1293">
            <v>-6378.75</v>
          </cell>
        </row>
        <row r="1294">
          <cell r="A1294" t="str">
            <v>232SE</v>
          </cell>
          <cell r="B1294" t="str">
            <v>232</v>
          </cell>
          <cell r="C1294" t="str">
            <v>SE</v>
          </cell>
          <cell r="D1294">
            <v>-3.9999999999999998E-11</v>
          </cell>
          <cell r="F1294" t="str">
            <v>232SE</v>
          </cell>
          <cell r="G1294" t="str">
            <v>232</v>
          </cell>
          <cell r="H1294" t="str">
            <v>SE</v>
          </cell>
          <cell r="I1294">
            <v>-3.9999999999999998E-11</v>
          </cell>
        </row>
        <row r="1295">
          <cell r="A1295" t="str">
            <v>232SO</v>
          </cell>
          <cell r="B1295" t="str">
            <v>232</v>
          </cell>
          <cell r="C1295" t="str">
            <v>SO</v>
          </cell>
          <cell r="D1295">
            <v>-5265989.7133333348</v>
          </cell>
          <cell r="F1295" t="str">
            <v>232SO</v>
          </cell>
          <cell r="G1295" t="str">
            <v>232</v>
          </cell>
          <cell r="H1295" t="str">
            <v>SO</v>
          </cell>
          <cell r="I1295">
            <v>-5265989.7133333348</v>
          </cell>
        </row>
        <row r="1296">
          <cell r="A1296" t="str">
            <v>2533CAEE</v>
          </cell>
          <cell r="B1296" t="str">
            <v>2533</v>
          </cell>
          <cell r="C1296" t="str">
            <v>CAEE</v>
          </cell>
          <cell r="D1296">
            <v>-5539840.3275000015</v>
          </cell>
          <cell r="F1296" t="str">
            <v>2533CAEE</v>
          </cell>
          <cell r="G1296" t="str">
            <v>2533</v>
          </cell>
          <cell r="H1296" t="str">
            <v>CAEE</v>
          </cell>
          <cell r="I1296">
            <v>-5539840.3275000015</v>
          </cell>
        </row>
        <row r="1297">
          <cell r="A1297" t="str">
            <v>2533CAEW</v>
          </cell>
          <cell r="B1297" t="str">
            <v>2533</v>
          </cell>
          <cell r="C1297" t="str">
            <v>CAEW</v>
          </cell>
          <cell r="D1297">
            <v>0</v>
          </cell>
          <cell r="F1297" t="str">
            <v>2533CAEW</v>
          </cell>
          <cell r="G1297" t="str">
            <v>2533</v>
          </cell>
          <cell r="H1297" t="str">
            <v>CAEW</v>
          </cell>
          <cell r="I1297">
            <v>0</v>
          </cell>
        </row>
        <row r="1298">
          <cell r="A1298" t="str">
            <v>2533SE</v>
          </cell>
          <cell r="B1298" t="str">
            <v>2533</v>
          </cell>
          <cell r="C1298" t="str">
            <v>SE</v>
          </cell>
          <cell r="D1298">
            <v>-994773.46916666499</v>
          </cell>
          <cell r="F1298" t="str">
            <v>2533SE</v>
          </cell>
          <cell r="G1298" t="str">
            <v>2533</v>
          </cell>
          <cell r="H1298" t="str">
            <v>SE</v>
          </cell>
          <cell r="I1298">
            <v>-994773.46916666499</v>
          </cell>
        </row>
        <row r="1299">
          <cell r="A1299" t="str">
            <v>254105CAEE</v>
          </cell>
          <cell r="B1299" t="str">
            <v>254105</v>
          </cell>
          <cell r="C1299" t="str">
            <v>CAEE</v>
          </cell>
          <cell r="D1299">
            <v>-957122.21500000986</v>
          </cell>
          <cell r="F1299" t="str">
            <v>254105CAEE</v>
          </cell>
          <cell r="G1299" t="str">
            <v>254105</v>
          </cell>
          <cell r="H1299" t="str">
            <v>CAEE</v>
          </cell>
          <cell r="I1299">
            <v>-957122.21500000986</v>
          </cell>
        </row>
        <row r="1300">
          <cell r="A1300" t="str">
            <v>254105CAGE</v>
          </cell>
          <cell r="B1300" t="str">
            <v>254105</v>
          </cell>
          <cell r="C1300" t="str">
            <v>CAGE</v>
          </cell>
          <cell r="D1300">
            <v>-19802.830000000002</v>
          </cell>
          <cell r="F1300" t="str">
            <v>254105CAGE</v>
          </cell>
          <cell r="G1300" t="str">
            <v>254105</v>
          </cell>
          <cell r="H1300" t="str">
            <v>CAGE</v>
          </cell>
          <cell r="I1300">
            <v>-19802.830000000002</v>
          </cell>
        </row>
        <row r="1301">
          <cell r="A1301" t="str">
            <v>40910CAEE</v>
          </cell>
          <cell r="B1301" t="str">
            <v>40910</v>
          </cell>
          <cell r="C1301" t="str">
            <v>CAEE</v>
          </cell>
          <cell r="D1301">
            <v>-49647</v>
          </cell>
          <cell r="F1301" t="str">
            <v>40910CAEE</v>
          </cell>
          <cell r="G1301" t="str">
            <v>40910</v>
          </cell>
          <cell r="H1301" t="str">
            <v>CAEE</v>
          </cell>
          <cell r="I1301">
            <v>-49647</v>
          </cell>
        </row>
        <row r="1302">
          <cell r="A1302" t="str">
            <v>40910JBE</v>
          </cell>
          <cell r="B1302" t="str">
            <v>40910</v>
          </cell>
          <cell r="C1302" t="str">
            <v>JBE</v>
          </cell>
          <cell r="D1302">
            <v>-12562</v>
          </cell>
          <cell r="F1302" t="str">
            <v>40910JBE</v>
          </cell>
          <cell r="G1302" t="str">
            <v>40910</v>
          </cell>
          <cell r="H1302" t="str">
            <v>JBE</v>
          </cell>
          <cell r="I1302">
            <v>-12562</v>
          </cell>
        </row>
        <row r="1303">
          <cell r="A1303" t="str">
            <v>40910SE</v>
          </cell>
          <cell r="B1303" t="str">
            <v>40910</v>
          </cell>
          <cell r="C1303" t="str">
            <v>SE</v>
          </cell>
          <cell r="D1303">
            <v>-13662</v>
          </cell>
          <cell r="F1303" t="str">
            <v>40910SE</v>
          </cell>
          <cell r="G1303" t="str">
            <v>40910</v>
          </cell>
          <cell r="H1303" t="str">
            <v>SE</v>
          </cell>
          <cell r="I1303">
            <v>-13662</v>
          </cell>
        </row>
        <row r="1304">
          <cell r="A1304" t="str">
            <v>40910SG</v>
          </cell>
          <cell r="B1304" t="str">
            <v>40910</v>
          </cell>
          <cell r="C1304" t="str">
            <v>SG</v>
          </cell>
          <cell r="D1304">
            <v>-70632447</v>
          </cell>
          <cell r="F1304" t="str">
            <v>40910SG</v>
          </cell>
          <cell r="G1304" t="str">
            <v>40910</v>
          </cell>
          <cell r="H1304" t="str">
            <v>SG</v>
          </cell>
          <cell r="I1304">
            <v>-70632447</v>
          </cell>
        </row>
        <row r="1305">
          <cell r="A1305" t="str">
            <v>40910SO</v>
          </cell>
          <cell r="B1305" t="str">
            <v>40910</v>
          </cell>
          <cell r="C1305" t="str">
            <v>SO</v>
          </cell>
          <cell r="D1305">
            <v>-28863</v>
          </cell>
          <cell r="F1305" t="str">
            <v>40910SO</v>
          </cell>
          <cell r="G1305" t="str">
            <v>40910</v>
          </cell>
          <cell r="H1305" t="str">
            <v>SO</v>
          </cell>
          <cell r="I1305">
            <v>-28863</v>
          </cell>
        </row>
        <row r="1306">
          <cell r="A1306" t="str">
            <v>40911CAGE</v>
          </cell>
          <cell r="B1306" t="str">
            <v>40911</v>
          </cell>
          <cell r="C1306" t="str">
            <v>CAGE</v>
          </cell>
          <cell r="D1306">
            <v>-167068</v>
          </cell>
          <cell r="F1306" t="str">
            <v>40911CAGE</v>
          </cell>
          <cell r="G1306" t="str">
            <v>40911</v>
          </cell>
          <cell r="H1306" t="str">
            <v>CAGE</v>
          </cell>
          <cell r="I1306">
            <v>-167068</v>
          </cell>
        </row>
        <row r="1307">
          <cell r="A1307" t="str">
            <v>SCHMAPBADDEBT</v>
          </cell>
          <cell r="B1307" t="str">
            <v>SCHMAP</v>
          </cell>
          <cell r="C1307" t="str">
            <v>BADDEBT</v>
          </cell>
          <cell r="D1307">
            <v>0</v>
          </cell>
          <cell r="F1307" t="str">
            <v>SCHMAPBADDEBT</v>
          </cell>
          <cell r="G1307" t="str">
            <v>SCHMAP</v>
          </cell>
          <cell r="H1307" t="str">
            <v>BADDEBT</v>
          </cell>
          <cell r="I1307">
            <v>0</v>
          </cell>
        </row>
        <row r="1308">
          <cell r="A1308" t="str">
            <v>SCHMAPCAEE</v>
          </cell>
          <cell r="B1308" t="str">
            <v>SCHMAP</v>
          </cell>
          <cell r="C1308" t="str">
            <v>CAEE</v>
          </cell>
          <cell r="D1308">
            <v>49647</v>
          </cell>
          <cell r="F1308" t="str">
            <v>SCHMAPCAEE</v>
          </cell>
          <cell r="G1308" t="str">
            <v>SCHMAP</v>
          </cell>
          <cell r="H1308" t="str">
            <v>CAEE</v>
          </cell>
          <cell r="I1308">
            <v>49647</v>
          </cell>
        </row>
        <row r="1309">
          <cell r="A1309" t="str">
            <v>SCHMAPJBE</v>
          </cell>
          <cell r="B1309" t="str">
            <v>SCHMAP</v>
          </cell>
          <cell r="C1309" t="str">
            <v>JBE</v>
          </cell>
          <cell r="D1309">
            <v>32413</v>
          </cell>
          <cell r="F1309" t="str">
            <v>SCHMAPJBE</v>
          </cell>
          <cell r="G1309" t="str">
            <v>SCHMAP</v>
          </cell>
          <cell r="H1309" t="str">
            <v>JBE</v>
          </cell>
          <cell r="I1309">
            <v>32413</v>
          </cell>
        </row>
        <row r="1310">
          <cell r="A1310" t="str">
            <v>SCHMAPOTHER</v>
          </cell>
          <cell r="B1310" t="str">
            <v>SCHMAP</v>
          </cell>
          <cell r="C1310" t="str">
            <v>OTHER</v>
          </cell>
          <cell r="D1310">
            <v>-7137</v>
          </cell>
          <cell r="F1310" t="str">
            <v>SCHMAPOTHER</v>
          </cell>
          <cell r="G1310" t="str">
            <v>SCHMAP</v>
          </cell>
          <cell r="H1310" t="str">
            <v>OTHER</v>
          </cell>
          <cell r="I1310">
            <v>-7137</v>
          </cell>
        </row>
        <row r="1311">
          <cell r="A1311" t="str">
            <v>SCHMAPSCHMDEXP</v>
          </cell>
          <cell r="B1311" t="str">
            <v>SCHMAP</v>
          </cell>
          <cell r="C1311" t="str">
            <v>SCHMDEXP</v>
          </cell>
          <cell r="D1311">
            <v>0</v>
          </cell>
          <cell r="F1311" t="str">
            <v>SCHMAPSCHMDEXP</v>
          </cell>
          <cell r="G1311" t="str">
            <v>SCHMAP</v>
          </cell>
          <cell r="H1311" t="str">
            <v>SCHMDEXP</v>
          </cell>
          <cell r="I1311">
            <v>0</v>
          </cell>
        </row>
        <row r="1312">
          <cell r="A1312" t="str">
            <v>SCHMAPSO</v>
          </cell>
          <cell r="B1312" t="str">
            <v>SCHMAP</v>
          </cell>
          <cell r="C1312" t="str">
            <v>SO</v>
          </cell>
          <cell r="D1312">
            <v>7528967</v>
          </cell>
          <cell r="F1312" t="str">
            <v>SCHMAPSO</v>
          </cell>
          <cell r="G1312" t="str">
            <v>SCHMAP</v>
          </cell>
          <cell r="H1312" t="str">
            <v>SO</v>
          </cell>
          <cell r="I1312">
            <v>7528967</v>
          </cell>
        </row>
        <row r="1313">
          <cell r="A1313" t="str">
            <v>SCHMATBADDEBT</v>
          </cell>
          <cell r="B1313" t="str">
            <v>SCHMAT</v>
          </cell>
          <cell r="C1313" t="str">
            <v>BADDEBT</v>
          </cell>
          <cell r="D1313">
            <v>4402986</v>
          </cell>
          <cell r="F1313" t="str">
            <v>SCHMATBADDEBT</v>
          </cell>
          <cell r="G1313" t="str">
            <v>SCHMAT</v>
          </cell>
          <cell r="H1313" t="str">
            <v>BADDEBT</v>
          </cell>
          <cell r="I1313">
            <v>4402986</v>
          </cell>
        </row>
        <row r="1314">
          <cell r="A1314" t="str">
            <v>SCHMATCA</v>
          </cell>
          <cell r="B1314" t="str">
            <v>SCHMAT</v>
          </cell>
          <cell r="C1314" t="str">
            <v>CA</v>
          </cell>
          <cell r="D1314">
            <v>669834</v>
          </cell>
          <cell r="F1314" t="str">
            <v>SCHMATCA</v>
          </cell>
          <cell r="G1314" t="str">
            <v>SCHMAT</v>
          </cell>
          <cell r="H1314" t="str">
            <v>CA</v>
          </cell>
          <cell r="I1314">
            <v>669834</v>
          </cell>
        </row>
        <row r="1315">
          <cell r="A1315" t="str">
            <v>SCHMATCAEE</v>
          </cell>
          <cell r="B1315" t="str">
            <v>SCHMAT</v>
          </cell>
          <cell r="C1315" t="str">
            <v>CAEE</v>
          </cell>
          <cell r="D1315">
            <v>7888206</v>
          </cell>
          <cell r="F1315" t="str">
            <v>SCHMATCAEE</v>
          </cell>
          <cell r="G1315" t="str">
            <v>SCHMAT</v>
          </cell>
          <cell r="H1315" t="str">
            <v>CAEE</v>
          </cell>
          <cell r="I1315">
            <v>7888206</v>
          </cell>
        </row>
        <row r="1316">
          <cell r="A1316" t="str">
            <v>SCHMATCAGE</v>
          </cell>
          <cell r="B1316" t="str">
            <v>SCHMAT</v>
          </cell>
          <cell r="C1316" t="str">
            <v>CAGE</v>
          </cell>
          <cell r="D1316">
            <v>1137899</v>
          </cell>
          <cell r="F1316" t="str">
            <v>SCHMATCAGE</v>
          </cell>
          <cell r="G1316" t="str">
            <v>SCHMAT</v>
          </cell>
          <cell r="H1316" t="str">
            <v>CAGE</v>
          </cell>
          <cell r="I1316">
            <v>1137899</v>
          </cell>
        </row>
        <row r="1317">
          <cell r="A1317" t="str">
            <v>SCHMATCAGW</v>
          </cell>
          <cell r="B1317" t="str">
            <v>SCHMAT</v>
          </cell>
          <cell r="C1317" t="str">
            <v>CAGW</v>
          </cell>
          <cell r="D1317">
            <v>309074</v>
          </cell>
          <cell r="F1317" t="str">
            <v>SCHMATCAGW</v>
          </cell>
          <cell r="G1317" t="str">
            <v>SCHMAT</v>
          </cell>
          <cell r="H1317" t="str">
            <v>CAGW</v>
          </cell>
          <cell r="I1317">
            <v>309074</v>
          </cell>
        </row>
        <row r="1318">
          <cell r="A1318" t="str">
            <v>SCHMATCIAC</v>
          </cell>
          <cell r="B1318" t="str">
            <v>SCHMAT</v>
          </cell>
          <cell r="C1318" t="str">
            <v>CIAC</v>
          </cell>
          <cell r="D1318">
            <v>41147935.041147903</v>
          </cell>
          <cell r="F1318" t="str">
            <v>SCHMATCIAC</v>
          </cell>
          <cell r="G1318" t="str">
            <v>SCHMAT</v>
          </cell>
          <cell r="H1318" t="str">
            <v>CIAC</v>
          </cell>
          <cell r="I1318">
            <v>41147935.041147903</v>
          </cell>
        </row>
        <row r="1319">
          <cell r="A1319" t="str">
            <v>SCHMATCN</v>
          </cell>
          <cell r="B1319" t="str">
            <v>SCHMAT</v>
          </cell>
          <cell r="C1319" t="str">
            <v>CN</v>
          </cell>
          <cell r="D1319">
            <v>0</v>
          </cell>
          <cell r="F1319" t="str">
            <v>SCHMATCN</v>
          </cell>
          <cell r="G1319" t="str">
            <v>SCHMAT</v>
          </cell>
          <cell r="H1319" t="str">
            <v>CN</v>
          </cell>
          <cell r="I1319">
            <v>0</v>
          </cell>
        </row>
        <row r="1320">
          <cell r="A1320" t="str">
            <v>SCHMATGPS</v>
          </cell>
          <cell r="B1320" t="str">
            <v>SCHMAT</v>
          </cell>
          <cell r="C1320" t="str">
            <v>GPS</v>
          </cell>
          <cell r="D1320">
            <v>4582312</v>
          </cell>
          <cell r="F1320" t="str">
            <v>SCHMATGPS</v>
          </cell>
          <cell r="G1320" t="str">
            <v>SCHMAT</v>
          </cell>
          <cell r="H1320" t="str">
            <v>GPS</v>
          </cell>
          <cell r="I1320">
            <v>4582312</v>
          </cell>
        </row>
        <row r="1321">
          <cell r="A1321" t="str">
            <v>SCHMATID</v>
          </cell>
          <cell r="B1321" t="str">
            <v>SCHMAT</v>
          </cell>
          <cell r="C1321" t="str">
            <v>ID</v>
          </cell>
          <cell r="D1321">
            <v>207419</v>
          </cell>
          <cell r="F1321" t="str">
            <v>SCHMATID</v>
          </cell>
          <cell r="G1321" t="str">
            <v>SCHMAT</v>
          </cell>
          <cell r="H1321" t="str">
            <v>ID</v>
          </cell>
          <cell r="I1321">
            <v>207419</v>
          </cell>
        </row>
        <row r="1322">
          <cell r="A1322" t="str">
            <v>SCHMATJBE</v>
          </cell>
          <cell r="B1322" t="str">
            <v>SCHMAT</v>
          </cell>
          <cell r="C1322" t="str">
            <v>JBE</v>
          </cell>
          <cell r="D1322">
            <v>18143572</v>
          </cell>
          <cell r="F1322" t="str">
            <v>SCHMATJBE</v>
          </cell>
          <cell r="G1322" t="str">
            <v>SCHMAT</v>
          </cell>
          <cell r="H1322" t="str">
            <v>JBE</v>
          </cell>
          <cell r="I1322">
            <v>18143572</v>
          </cell>
        </row>
        <row r="1323">
          <cell r="A1323" t="str">
            <v>SCHMATOR</v>
          </cell>
          <cell r="B1323" t="str">
            <v>SCHMAT</v>
          </cell>
          <cell r="C1323" t="str">
            <v>OR</v>
          </cell>
          <cell r="D1323">
            <v>7491514</v>
          </cell>
          <cell r="F1323" t="str">
            <v>SCHMATOR</v>
          </cell>
          <cell r="G1323" t="str">
            <v>SCHMAT</v>
          </cell>
          <cell r="H1323" t="str">
            <v>OR</v>
          </cell>
          <cell r="I1323">
            <v>7491514</v>
          </cell>
        </row>
        <row r="1324">
          <cell r="A1324" t="str">
            <v>SCHMATOTHER</v>
          </cell>
          <cell r="B1324" t="str">
            <v>SCHMAT</v>
          </cell>
          <cell r="C1324" t="str">
            <v>OTHER</v>
          </cell>
          <cell r="D1324">
            <v>67655236</v>
          </cell>
          <cell r="F1324" t="str">
            <v>SCHMATOTHER</v>
          </cell>
          <cell r="G1324" t="str">
            <v>SCHMAT</v>
          </cell>
          <cell r="H1324" t="str">
            <v>OTHER</v>
          </cell>
          <cell r="I1324">
            <v>67655236</v>
          </cell>
        </row>
        <row r="1325">
          <cell r="A1325" t="str">
            <v>SCHMATSCHMDEXP</v>
          </cell>
          <cell r="B1325" t="str">
            <v>SCHMAT</v>
          </cell>
          <cell r="C1325" t="str">
            <v>SCHMDEXP</v>
          </cell>
          <cell r="D1325">
            <v>626055776</v>
          </cell>
          <cell r="F1325" t="str">
            <v>SCHMATSCHMDEXP</v>
          </cell>
          <cell r="G1325" t="str">
            <v>SCHMAT</v>
          </cell>
          <cell r="H1325" t="str">
            <v>SCHMDEXP</v>
          </cell>
          <cell r="I1325">
            <v>626055776</v>
          </cell>
        </row>
        <row r="1326">
          <cell r="A1326" t="str">
            <v>SCHMATSE</v>
          </cell>
          <cell r="B1326" t="str">
            <v>SCHMAT</v>
          </cell>
          <cell r="C1326" t="str">
            <v>SE</v>
          </cell>
          <cell r="D1326">
            <v>0</v>
          </cell>
          <cell r="F1326" t="str">
            <v>SCHMATSE</v>
          </cell>
          <cell r="G1326" t="str">
            <v>SCHMAT</v>
          </cell>
          <cell r="H1326" t="str">
            <v>SE</v>
          </cell>
          <cell r="I1326">
            <v>0</v>
          </cell>
        </row>
        <row r="1327">
          <cell r="A1327" t="str">
            <v>SCHMATSG</v>
          </cell>
          <cell r="B1327" t="str">
            <v>SCHMAT</v>
          </cell>
          <cell r="C1327" t="str">
            <v>SG</v>
          </cell>
          <cell r="D1327">
            <v>-2318074</v>
          </cell>
          <cell r="F1327" t="str">
            <v>SCHMATSG</v>
          </cell>
          <cell r="G1327" t="str">
            <v>SCHMAT</v>
          </cell>
          <cell r="H1327" t="str">
            <v>SG</v>
          </cell>
          <cell r="I1327">
            <v>-2318074</v>
          </cell>
        </row>
        <row r="1328">
          <cell r="A1328" t="str">
            <v>SCHMATSNP</v>
          </cell>
          <cell r="B1328" t="str">
            <v>SCHMAT</v>
          </cell>
          <cell r="C1328" t="str">
            <v>SNP</v>
          </cell>
          <cell r="D1328">
            <v>53198636</v>
          </cell>
          <cell r="F1328" t="str">
            <v>SCHMATSNP</v>
          </cell>
          <cell r="G1328" t="str">
            <v>SCHMAT</v>
          </cell>
          <cell r="H1328" t="str">
            <v>SNP</v>
          </cell>
          <cell r="I1328">
            <v>53198636</v>
          </cell>
        </row>
        <row r="1329">
          <cell r="A1329" t="str">
            <v>SCHMATSNPD</v>
          </cell>
          <cell r="B1329" t="str">
            <v>SCHMAT</v>
          </cell>
          <cell r="C1329" t="str">
            <v>SNPD</v>
          </cell>
          <cell r="D1329">
            <v>9557365.0095573608</v>
          </cell>
          <cell r="F1329" t="str">
            <v>SCHMATSNPD</v>
          </cell>
          <cell r="G1329" t="str">
            <v>SCHMAT</v>
          </cell>
          <cell r="H1329" t="str">
            <v>SNPD</v>
          </cell>
          <cell r="I1329">
            <v>9557365.0095573608</v>
          </cell>
        </row>
        <row r="1330">
          <cell r="A1330" t="str">
            <v>SCHMATSO</v>
          </cell>
          <cell r="B1330" t="str">
            <v>SCHMAT</v>
          </cell>
          <cell r="C1330" t="str">
            <v>SO</v>
          </cell>
          <cell r="D1330">
            <v>21222243.999999899</v>
          </cell>
          <cell r="F1330" t="str">
            <v>SCHMATSO</v>
          </cell>
          <cell r="G1330" t="str">
            <v>SCHMAT</v>
          </cell>
          <cell r="H1330" t="str">
            <v>SO</v>
          </cell>
          <cell r="I1330">
            <v>21222243.999999899</v>
          </cell>
        </row>
        <row r="1331">
          <cell r="A1331" t="str">
            <v>SCHMATTROJD</v>
          </cell>
          <cell r="B1331" t="str">
            <v>SCHMAT</v>
          </cell>
          <cell r="C1331" t="str">
            <v>TROJD</v>
          </cell>
          <cell r="D1331">
            <v>13316</v>
          </cell>
          <cell r="F1331" t="str">
            <v>SCHMATTROJD</v>
          </cell>
          <cell r="G1331" t="str">
            <v>SCHMAT</v>
          </cell>
          <cell r="H1331" t="str">
            <v>TROJD</v>
          </cell>
          <cell r="I1331">
            <v>13316</v>
          </cell>
        </row>
        <row r="1332">
          <cell r="A1332" t="str">
            <v>SCHMATUT</v>
          </cell>
          <cell r="B1332" t="str">
            <v>SCHMAT</v>
          </cell>
          <cell r="C1332" t="str">
            <v>UT</v>
          </cell>
          <cell r="D1332">
            <v>1115120</v>
          </cell>
          <cell r="F1332" t="str">
            <v>SCHMATUT</v>
          </cell>
          <cell r="G1332" t="str">
            <v>SCHMAT</v>
          </cell>
          <cell r="H1332" t="str">
            <v>UT</v>
          </cell>
          <cell r="I1332">
            <v>1115120</v>
          </cell>
        </row>
        <row r="1333">
          <cell r="A1333" t="str">
            <v>SCHMATWA</v>
          </cell>
          <cell r="B1333" t="str">
            <v>SCHMAT</v>
          </cell>
          <cell r="C1333" t="str">
            <v>WA</v>
          </cell>
          <cell r="D1333">
            <v>5502705</v>
          </cell>
          <cell r="F1333" t="str">
            <v>SCHMATWA</v>
          </cell>
          <cell r="G1333" t="str">
            <v>SCHMAT</v>
          </cell>
          <cell r="H1333" t="str">
            <v>WA</v>
          </cell>
          <cell r="I1333">
            <v>5502705</v>
          </cell>
        </row>
        <row r="1334">
          <cell r="A1334" t="str">
            <v>SCHMATWYP</v>
          </cell>
          <cell r="B1334" t="str">
            <v>SCHMAT</v>
          </cell>
          <cell r="C1334" t="str">
            <v>WYP</v>
          </cell>
          <cell r="D1334">
            <v>923479</v>
          </cell>
          <cell r="F1334" t="str">
            <v>SCHMATWYP</v>
          </cell>
          <cell r="G1334" t="str">
            <v>SCHMAT</v>
          </cell>
          <cell r="H1334" t="str">
            <v>WYP</v>
          </cell>
          <cell r="I1334">
            <v>923479</v>
          </cell>
        </row>
        <row r="1335">
          <cell r="A1335" t="str">
            <v>SCHMATWYU</v>
          </cell>
          <cell r="B1335" t="str">
            <v>SCHMAT</v>
          </cell>
          <cell r="C1335" t="str">
            <v>WYU</v>
          </cell>
          <cell r="D1335">
            <v>0</v>
          </cell>
          <cell r="F1335" t="str">
            <v>SCHMATWYU</v>
          </cell>
          <cell r="G1335" t="str">
            <v>SCHMAT</v>
          </cell>
          <cell r="H1335" t="str">
            <v>WYU</v>
          </cell>
          <cell r="I1335">
            <v>0</v>
          </cell>
        </row>
        <row r="1336">
          <cell r="A1336" t="str">
            <v>SCHMDPCA</v>
          </cell>
          <cell r="B1336" t="str">
            <v>SCHMDP</v>
          </cell>
          <cell r="C1336" t="str">
            <v>CA</v>
          </cell>
          <cell r="D1336">
            <v>0</v>
          </cell>
          <cell r="F1336" t="str">
            <v>SCHMDPCA</v>
          </cell>
          <cell r="G1336" t="str">
            <v>SCHMDP</v>
          </cell>
          <cell r="H1336" t="str">
            <v>CA</v>
          </cell>
          <cell r="I1336">
            <v>0</v>
          </cell>
        </row>
        <row r="1337">
          <cell r="A1337" t="str">
            <v>SCHMDPCAEE</v>
          </cell>
          <cell r="B1337" t="str">
            <v>SCHMDP</v>
          </cell>
          <cell r="C1337" t="str">
            <v>CAEE</v>
          </cell>
          <cell r="D1337">
            <v>452019</v>
          </cell>
          <cell r="F1337" t="str">
            <v>SCHMDPCAEE</v>
          </cell>
          <cell r="G1337" t="str">
            <v>SCHMDP</v>
          </cell>
          <cell r="H1337" t="str">
            <v>CAEE</v>
          </cell>
          <cell r="I1337">
            <v>452019</v>
          </cell>
        </row>
        <row r="1338">
          <cell r="A1338" t="str">
            <v>SCHMDPCAGW</v>
          </cell>
          <cell r="B1338" t="str">
            <v>SCHMDP</v>
          </cell>
          <cell r="C1338" t="str">
            <v>CAGW</v>
          </cell>
          <cell r="D1338">
            <v>0</v>
          </cell>
          <cell r="F1338" t="str">
            <v>SCHMDPCAGW</v>
          </cell>
          <cell r="G1338" t="str">
            <v>SCHMDP</v>
          </cell>
          <cell r="H1338" t="str">
            <v>CAGW</v>
          </cell>
          <cell r="I1338">
            <v>0</v>
          </cell>
        </row>
        <row r="1339">
          <cell r="A1339" t="str">
            <v>SCHMDPJBE</v>
          </cell>
          <cell r="B1339" t="str">
            <v>SCHMDP</v>
          </cell>
          <cell r="C1339" t="str">
            <v>JBE</v>
          </cell>
          <cell r="D1339">
            <v>22835</v>
          </cell>
          <cell r="F1339" t="str">
            <v>SCHMDPJBE</v>
          </cell>
          <cell r="G1339" t="str">
            <v>SCHMDP</v>
          </cell>
          <cell r="H1339" t="str">
            <v>JBE</v>
          </cell>
          <cell r="I1339">
            <v>22835</v>
          </cell>
        </row>
        <row r="1340">
          <cell r="A1340" t="str">
            <v>SCHMDPSCHMDEXP</v>
          </cell>
          <cell r="B1340" t="str">
            <v>SCHMDP</v>
          </cell>
          <cell r="C1340" t="str">
            <v>SCHMDEXP</v>
          </cell>
          <cell r="D1340">
            <v>257021.00000000003</v>
          </cell>
          <cell r="F1340" t="str">
            <v>SCHMDPSCHMDEXP</v>
          </cell>
          <cell r="G1340" t="str">
            <v>SCHMDP</v>
          </cell>
          <cell r="H1340" t="str">
            <v>SCHMDEXP</v>
          </cell>
          <cell r="I1340">
            <v>257021.00000000003</v>
          </cell>
        </row>
        <row r="1341">
          <cell r="A1341" t="str">
            <v>SCHMDPSG</v>
          </cell>
          <cell r="B1341" t="str">
            <v>SCHMDP</v>
          </cell>
          <cell r="C1341" t="str">
            <v>SG</v>
          </cell>
          <cell r="D1341">
            <v>0</v>
          </cell>
          <cell r="F1341" t="str">
            <v>SCHMDPSG</v>
          </cell>
          <cell r="G1341" t="str">
            <v>SCHMDP</v>
          </cell>
          <cell r="H1341" t="str">
            <v>SG</v>
          </cell>
          <cell r="I1341">
            <v>0</v>
          </cell>
        </row>
        <row r="1342">
          <cell r="A1342" t="str">
            <v>SCHMDPSNP</v>
          </cell>
          <cell r="B1342" t="str">
            <v>SCHMDP</v>
          </cell>
          <cell r="C1342" t="str">
            <v>SNP</v>
          </cell>
          <cell r="D1342">
            <v>382696</v>
          </cell>
          <cell r="F1342" t="str">
            <v>SCHMDPSNP</v>
          </cell>
          <cell r="G1342" t="str">
            <v>SCHMDP</v>
          </cell>
          <cell r="H1342" t="str">
            <v>SNP</v>
          </cell>
          <cell r="I1342">
            <v>382696</v>
          </cell>
        </row>
        <row r="1343">
          <cell r="A1343" t="str">
            <v>SCHMDPSO</v>
          </cell>
          <cell r="B1343" t="str">
            <v>SCHMDP</v>
          </cell>
          <cell r="C1343" t="str">
            <v>SO</v>
          </cell>
          <cell r="D1343">
            <v>11495969</v>
          </cell>
          <cell r="F1343" t="str">
            <v>SCHMDPSO</v>
          </cell>
          <cell r="G1343" t="str">
            <v>SCHMDP</v>
          </cell>
          <cell r="H1343" t="str">
            <v>SO</v>
          </cell>
          <cell r="I1343">
            <v>11495969</v>
          </cell>
        </row>
        <row r="1344">
          <cell r="A1344" t="str">
            <v>SCHMDTBADDEBT</v>
          </cell>
          <cell r="B1344" t="str">
            <v>SCHMDT</v>
          </cell>
          <cell r="C1344" t="str">
            <v>BADDEBT</v>
          </cell>
          <cell r="D1344">
            <v>0</v>
          </cell>
          <cell r="F1344" t="str">
            <v>SCHMDTBADDEBT</v>
          </cell>
          <cell r="G1344" t="str">
            <v>SCHMDT</v>
          </cell>
          <cell r="H1344" t="str">
            <v>BADDEBT</v>
          </cell>
          <cell r="I1344">
            <v>0</v>
          </cell>
        </row>
        <row r="1345">
          <cell r="A1345" t="str">
            <v>SCHMDTCA</v>
          </cell>
          <cell r="B1345" t="str">
            <v>SCHMDT</v>
          </cell>
          <cell r="C1345" t="str">
            <v>CA</v>
          </cell>
          <cell r="D1345">
            <v>267161</v>
          </cell>
          <cell r="F1345" t="str">
            <v>SCHMDTCA</v>
          </cell>
          <cell r="G1345" t="str">
            <v>SCHMDT</v>
          </cell>
          <cell r="H1345" t="str">
            <v>CA</v>
          </cell>
          <cell r="I1345">
            <v>267161</v>
          </cell>
        </row>
        <row r="1346">
          <cell r="A1346" t="str">
            <v>SCHMDTCAEE</v>
          </cell>
          <cell r="B1346" t="str">
            <v>SCHMDT</v>
          </cell>
          <cell r="C1346" t="str">
            <v>CAEE</v>
          </cell>
          <cell r="D1346">
            <v>2275859</v>
          </cell>
          <cell r="F1346" t="str">
            <v>SCHMDTCAEE</v>
          </cell>
          <cell r="G1346" t="str">
            <v>SCHMDT</v>
          </cell>
          <cell r="H1346" t="str">
            <v>CAEE</v>
          </cell>
          <cell r="I1346">
            <v>2275859</v>
          </cell>
        </row>
        <row r="1347">
          <cell r="A1347" t="str">
            <v>SCHMDTCAGE</v>
          </cell>
          <cell r="B1347" t="str">
            <v>SCHMDT</v>
          </cell>
          <cell r="C1347" t="str">
            <v>CAGE</v>
          </cell>
          <cell r="D1347">
            <v>235358</v>
          </cell>
          <cell r="F1347" t="str">
            <v>SCHMDTCAGE</v>
          </cell>
          <cell r="G1347" t="str">
            <v>SCHMDT</v>
          </cell>
          <cell r="H1347" t="str">
            <v>CAGE</v>
          </cell>
          <cell r="I1347">
            <v>235358</v>
          </cell>
        </row>
        <row r="1348">
          <cell r="A1348" t="str">
            <v>SCHMDTCAGW</v>
          </cell>
          <cell r="B1348" t="str">
            <v>SCHMDT</v>
          </cell>
          <cell r="C1348" t="str">
            <v>CAGW</v>
          </cell>
          <cell r="D1348">
            <v>1929988</v>
          </cell>
          <cell r="F1348" t="str">
            <v>SCHMDTCAGW</v>
          </cell>
          <cell r="G1348" t="str">
            <v>SCHMDT</v>
          </cell>
          <cell r="H1348" t="str">
            <v>CAGW</v>
          </cell>
          <cell r="I1348">
            <v>1929988</v>
          </cell>
        </row>
        <row r="1349">
          <cell r="A1349" t="str">
            <v>SCHMDTCIAC</v>
          </cell>
          <cell r="B1349" t="str">
            <v>SCHMDT</v>
          </cell>
          <cell r="C1349" t="str">
            <v>CIAC</v>
          </cell>
          <cell r="D1349">
            <v>0</v>
          </cell>
          <cell r="F1349" t="str">
            <v>SCHMDTCIAC</v>
          </cell>
          <cell r="G1349" t="str">
            <v>SCHMDT</v>
          </cell>
          <cell r="H1349" t="str">
            <v>CIAC</v>
          </cell>
          <cell r="I1349">
            <v>0</v>
          </cell>
        </row>
        <row r="1350">
          <cell r="A1350" t="str">
            <v>SCHMDTCN</v>
          </cell>
          <cell r="B1350" t="str">
            <v>SCHMDT</v>
          </cell>
          <cell r="C1350" t="str">
            <v>CN</v>
          </cell>
          <cell r="D1350">
            <v>48156.000048156006</v>
          </cell>
          <cell r="F1350" t="str">
            <v>SCHMDTCN</v>
          </cell>
          <cell r="G1350" t="str">
            <v>SCHMDT</v>
          </cell>
          <cell r="H1350" t="str">
            <v>CN</v>
          </cell>
          <cell r="I1350">
            <v>48156.000048156006</v>
          </cell>
        </row>
        <row r="1351">
          <cell r="A1351" t="str">
            <v>SCHMDTDGP</v>
          </cell>
          <cell r="B1351" t="str">
            <v>SCHMDT</v>
          </cell>
          <cell r="C1351" t="str">
            <v>DGP</v>
          </cell>
          <cell r="D1351">
            <v>0</v>
          </cell>
          <cell r="F1351" t="str">
            <v>SCHMDTDGP</v>
          </cell>
          <cell r="G1351" t="str">
            <v>SCHMDT</v>
          </cell>
          <cell r="H1351" t="str">
            <v>DGP</v>
          </cell>
          <cell r="I1351">
            <v>0</v>
          </cell>
        </row>
        <row r="1352">
          <cell r="A1352" t="str">
            <v>SCHMDTGPS</v>
          </cell>
          <cell r="B1352" t="str">
            <v>SCHMDT</v>
          </cell>
          <cell r="C1352" t="str">
            <v>GPS</v>
          </cell>
          <cell r="D1352">
            <v>105220837</v>
          </cell>
          <cell r="F1352" t="str">
            <v>SCHMDTGPS</v>
          </cell>
          <cell r="G1352" t="str">
            <v>SCHMDT</v>
          </cell>
          <cell r="H1352" t="str">
            <v>GPS</v>
          </cell>
          <cell r="I1352">
            <v>105220837</v>
          </cell>
        </row>
        <row r="1353">
          <cell r="A1353" t="str">
            <v>SCHMDTID</v>
          </cell>
          <cell r="B1353" t="str">
            <v>SCHMDT</v>
          </cell>
          <cell r="C1353" t="str">
            <v>ID</v>
          </cell>
          <cell r="D1353">
            <v>95148</v>
          </cell>
          <cell r="F1353" t="str">
            <v>SCHMDTID</v>
          </cell>
          <cell r="G1353" t="str">
            <v>SCHMDT</v>
          </cell>
          <cell r="H1353" t="str">
            <v>ID</v>
          </cell>
          <cell r="I1353">
            <v>95148</v>
          </cell>
        </row>
        <row r="1354">
          <cell r="A1354" t="str">
            <v>SCHMDTJBE</v>
          </cell>
          <cell r="B1354" t="str">
            <v>SCHMDT</v>
          </cell>
          <cell r="C1354" t="str">
            <v>JBE</v>
          </cell>
          <cell r="D1354">
            <v>28150528</v>
          </cell>
          <cell r="F1354" t="str">
            <v>SCHMDTJBE</v>
          </cell>
          <cell r="G1354" t="str">
            <v>SCHMDT</v>
          </cell>
          <cell r="H1354" t="str">
            <v>JBE</v>
          </cell>
          <cell r="I1354">
            <v>28150528</v>
          </cell>
        </row>
        <row r="1355">
          <cell r="A1355" t="str">
            <v>SCHMDTOR</v>
          </cell>
          <cell r="B1355" t="str">
            <v>SCHMDT</v>
          </cell>
          <cell r="C1355" t="str">
            <v>OR</v>
          </cell>
          <cell r="D1355">
            <v>657429</v>
          </cell>
          <cell r="F1355" t="str">
            <v>SCHMDTOR</v>
          </cell>
          <cell r="G1355" t="str">
            <v>SCHMDT</v>
          </cell>
          <cell r="H1355" t="str">
            <v>OR</v>
          </cell>
          <cell r="I1355">
            <v>657429</v>
          </cell>
        </row>
        <row r="1356">
          <cell r="A1356" t="str">
            <v>SCHMDTOTHER</v>
          </cell>
          <cell r="B1356" t="str">
            <v>SCHMDT</v>
          </cell>
          <cell r="C1356" t="str">
            <v>OTHER</v>
          </cell>
          <cell r="D1356">
            <v>95572674</v>
          </cell>
          <cell r="F1356" t="str">
            <v>SCHMDTOTHER</v>
          </cell>
          <cell r="G1356" t="str">
            <v>SCHMDT</v>
          </cell>
          <cell r="H1356" t="str">
            <v>OTHER</v>
          </cell>
          <cell r="I1356">
            <v>95572674</v>
          </cell>
        </row>
        <row r="1357">
          <cell r="A1357" t="str">
            <v>SCHMDTSE</v>
          </cell>
          <cell r="B1357" t="str">
            <v>SCHMDT</v>
          </cell>
          <cell r="C1357" t="str">
            <v>SE</v>
          </cell>
          <cell r="D1357">
            <v>3221829</v>
          </cell>
          <cell r="F1357" t="str">
            <v>SCHMDTSE</v>
          </cell>
          <cell r="G1357" t="str">
            <v>SCHMDT</v>
          </cell>
          <cell r="H1357" t="str">
            <v>SE</v>
          </cell>
          <cell r="I1357">
            <v>3221829</v>
          </cell>
        </row>
        <row r="1358">
          <cell r="A1358" t="str">
            <v>SCHMDTSG</v>
          </cell>
          <cell r="B1358" t="str">
            <v>SCHMDT</v>
          </cell>
          <cell r="C1358" t="str">
            <v>SG</v>
          </cell>
          <cell r="D1358">
            <v>199050252.99999899</v>
          </cell>
          <cell r="F1358" t="str">
            <v>SCHMDTSG</v>
          </cell>
          <cell r="G1358" t="str">
            <v>SCHMDT</v>
          </cell>
          <cell r="H1358" t="str">
            <v>SG</v>
          </cell>
          <cell r="I1358">
            <v>199050252.99999899</v>
          </cell>
        </row>
        <row r="1359">
          <cell r="A1359" t="str">
            <v>SCHMDTSNP</v>
          </cell>
          <cell r="B1359" t="str">
            <v>SCHMDT</v>
          </cell>
          <cell r="C1359" t="str">
            <v>SNP</v>
          </cell>
          <cell r="D1359">
            <v>78813067</v>
          </cell>
          <cell r="F1359" t="str">
            <v>SCHMDTSNP</v>
          </cell>
          <cell r="G1359" t="str">
            <v>SCHMDT</v>
          </cell>
          <cell r="H1359" t="str">
            <v>SNP</v>
          </cell>
          <cell r="I1359">
            <v>78813067</v>
          </cell>
        </row>
        <row r="1360">
          <cell r="A1360" t="str">
            <v>SCHMDTSNPD</v>
          </cell>
          <cell r="B1360" t="str">
            <v>SCHMDT</v>
          </cell>
          <cell r="C1360" t="str">
            <v>SNPD</v>
          </cell>
          <cell r="D1360">
            <v>2600530.0026005302</v>
          </cell>
          <cell r="F1360" t="str">
            <v>SCHMDTSNPD</v>
          </cell>
          <cell r="G1360" t="str">
            <v>SCHMDT</v>
          </cell>
          <cell r="H1360" t="str">
            <v>SNPD</v>
          </cell>
          <cell r="I1360">
            <v>2600530.0026005302</v>
          </cell>
        </row>
        <row r="1361">
          <cell r="A1361" t="str">
            <v>SCHMDTSO</v>
          </cell>
          <cell r="B1361" t="str">
            <v>SCHMDT</v>
          </cell>
          <cell r="C1361" t="str">
            <v>SO</v>
          </cell>
          <cell r="D1361">
            <v>19377084</v>
          </cell>
          <cell r="F1361" t="str">
            <v>SCHMDTSO</v>
          </cell>
          <cell r="G1361" t="str">
            <v>SCHMDT</v>
          </cell>
          <cell r="H1361" t="str">
            <v>SO</v>
          </cell>
          <cell r="I1361">
            <v>19377084</v>
          </cell>
        </row>
        <row r="1362">
          <cell r="A1362" t="str">
            <v>SCHMDTTAXDEPR</v>
          </cell>
          <cell r="B1362" t="str">
            <v>SCHMDT</v>
          </cell>
          <cell r="C1362" t="str">
            <v>TAXDEPR</v>
          </cell>
          <cell r="D1362">
            <v>1309115012</v>
          </cell>
          <cell r="F1362" t="str">
            <v>SCHMDTTAXDEPR</v>
          </cell>
          <cell r="G1362" t="str">
            <v>SCHMDT</v>
          </cell>
          <cell r="H1362" t="str">
            <v>TAXDEPR</v>
          </cell>
          <cell r="I1362">
            <v>1309115012</v>
          </cell>
        </row>
        <row r="1363">
          <cell r="A1363" t="str">
            <v>SCHMDTTROJD</v>
          </cell>
          <cell r="B1363" t="str">
            <v>SCHMDT</v>
          </cell>
          <cell r="C1363" t="str">
            <v>TROJD</v>
          </cell>
          <cell r="D1363">
            <v>0</v>
          </cell>
          <cell r="F1363" t="str">
            <v>SCHMDTTROJD</v>
          </cell>
          <cell r="G1363" t="str">
            <v>SCHMDT</v>
          </cell>
          <cell r="H1363" t="str">
            <v>TROJD</v>
          </cell>
          <cell r="I1363">
            <v>0</v>
          </cell>
        </row>
        <row r="1364">
          <cell r="A1364" t="str">
            <v>SCHMDTUT</v>
          </cell>
          <cell r="B1364" t="str">
            <v>SCHMDT</v>
          </cell>
          <cell r="C1364" t="str">
            <v>UT</v>
          </cell>
          <cell r="D1364">
            <v>1546493</v>
          </cell>
          <cell r="F1364" t="str">
            <v>SCHMDTUT</v>
          </cell>
          <cell r="G1364" t="str">
            <v>SCHMDT</v>
          </cell>
          <cell r="H1364" t="str">
            <v>UT</v>
          </cell>
          <cell r="I1364">
            <v>1546493</v>
          </cell>
        </row>
        <row r="1365">
          <cell r="A1365" t="str">
            <v>SCHMDTWA</v>
          </cell>
          <cell r="B1365" t="str">
            <v>SCHMDT</v>
          </cell>
          <cell r="C1365" t="str">
            <v>WA</v>
          </cell>
          <cell r="D1365">
            <v>217654</v>
          </cell>
          <cell r="F1365" t="str">
            <v>SCHMDTWA</v>
          </cell>
          <cell r="G1365" t="str">
            <v>SCHMDT</v>
          </cell>
          <cell r="H1365" t="str">
            <v>WA</v>
          </cell>
          <cell r="I1365">
            <v>217654</v>
          </cell>
        </row>
        <row r="1366">
          <cell r="A1366" t="str">
            <v>SCHMDTWYP</v>
          </cell>
          <cell r="B1366" t="str">
            <v>SCHMDT</v>
          </cell>
          <cell r="C1366" t="str">
            <v>WYP</v>
          </cell>
          <cell r="D1366">
            <v>1663914</v>
          </cell>
          <cell r="F1366" t="str">
            <v>SCHMDTWYP</v>
          </cell>
          <cell r="G1366" t="str">
            <v>SCHMDT</v>
          </cell>
          <cell r="H1366" t="str">
            <v>WYP</v>
          </cell>
          <cell r="I1366">
            <v>1663914</v>
          </cell>
        </row>
        <row r="1367">
          <cell r="A1367" t="str">
            <v>41010BADDEBT</v>
          </cell>
          <cell r="B1367" t="str">
            <v>41010</v>
          </cell>
          <cell r="C1367" t="str">
            <v>BADDEBT</v>
          </cell>
          <cell r="D1367">
            <v>0</v>
          </cell>
          <cell r="F1367" t="str">
            <v>41010BADDEBT</v>
          </cell>
          <cell r="G1367" t="str">
            <v>41010</v>
          </cell>
          <cell r="H1367" t="str">
            <v>BADDEBT</v>
          </cell>
          <cell r="I1367">
            <v>0</v>
          </cell>
        </row>
        <row r="1368">
          <cell r="A1368" t="str">
            <v>41010CA</v>
          </cell>
          <cell r="B1368" t="str">
            <v>41010</v>
          </cell>
          <cell r="C1368" t="str">
            <v>CA</v>
          </cell>
          <cell r="D1368">
            <v>101390</v>
          </cell>
          <cell r="F1368" t="str">
            <v>41010CA</v>
          </cell>
          <cell r="G1368" t="str">
            <v>41010</v>
          </cell>
          <cell r="H1368" t="str">
            <v>CA</v>
          </cell>
          <cell r="I1368">
            <v>101390</v>
          </cell>
        </row>
        <row r="1369">
          <cell r="A1369" t="str">
            <v>41010CAEE</v>
          </cell>
          <cell r="B1369" t="str">
            <v>41010</v>
          </cell>
          <cell r="C1369" t="str">
            <v>CAEE</v>
          </cell>
          <cell r="D1369">
            <v>731120</v>
          </cell>
          <cell r="F1369" t="str">
            <v>41010CAEE</v>
          </cell>
          <cell r="G1369" t="str">
            <v>41010</v>
          </cell>
          <cell r="H1369" t="str">
            <v>CAEE</v>
          </cell>
          <cell r="I1369">
            <v>731120</v>
          </cell>
        </row>
        <row r="1370">
          <cell r="A1370" t="str">
            <v>41010CAEW</v>
          </cell>
          <cell r="B1370" t="str">
            <v>41010</v>
          </cell>
          <cell r="C1370" t="str">
            <v>CAEW</v>
          </cell>
          <cell r="D1370">
            <v>4665</v>
          </cell>
          <cell r="F1370" t="str">
            <v>41010CAEW</v>
          </cell>
          <cell r="G1370" t="str">
            <v>41010</v>
          </cell>
          <cell r="H1370" t="str">
            <v>CAEW</v>
          </cell>
          <cell r="I1370">
            <v>4665</v>
          </cell>
        </row>
        <row r="1371">
          <cell r="A1371" t="str">
            <v>41010CAGE</v>
          </cell>
          <cell r="B1371" t="str">
            <v>41010</v>
          </cell>
          <cell r="C1371" t="str">
            <v>CAGE</v>
          </cell>
          <cell r="D1371">
            <v>89321</v>
          </cell>
          <cell r="F1371" t="str">
            <v>41010CAGE</v>
          </cell>
          <cell r="G1371" t="str">
            <v>41010</v>
          </cell>
          <cell r="H1371" t="str">
            <v>CAGE</v>
          </cell>
          <cell r="I1371">
            <v>89321</v>
          </cell>
        </row>
        <row r="1372">
          <cell r="A1372" t="str">
            <v>41010CAGW</v>
          </cell>
          <cell r="B1372" t="str">
            <v>41010</v>
          </cell>
          <cell r="C1372" t="str">
            <v>CAGW</v>
          </cell>
          <cell r="D1372">
            <v>732450</v>
          </cell>
          <cell r="F1372" t="str">
            <v>41010CAGW</v>
          </cell>
          <cell r="G1372" t="str">
            <v>41010</v>
          </cell>
          <cell r="H1372" t="str">
            <v>CAGW</v>
          </cell>
          <cell r="I1372">
            <v>732450</v>
          </cell>
        </row>
        <row r="1373">
          <cell r="A1373" t="str">
            <v>41010CIAC</v>
          </cell>
          <cell r="B1373" t="str">
            <v>41010</v>
          </cell>
          <cell r="C1373" t="str">
            <v>CIAC</v>
          </cell>
          <cell r="D1373">
            <v>0</v>
          </cell>
          <cell r="F1373" t="str">
            <v>41010CIAC</v>
          </cell>
          <cell r="G1373" t="str">
            <v>41010</v>
          </cell>
          <cell r="H1373" t="str">
            <v>CIAC</v>
          </cell>
          <cell r="I1373">
            <v>0</v>
          </cell>
        </row>
        <row r="1374">
          <cell r="A1374" t="str">
            <v>41010CN</v>
          </cell>
          <cell r="B1374" t="str">
            <v>41010</v>
          </cell>
          <cell r="C1374" t="str">
            <v>CN</v>
          </cell>
          <cell r="D1374">
            <v>18276.000018276001</v>
          </cell>
          <cell r="F1374" t="str">
            <v>41010CN</v>
          </cell>
          <cell r="G1374" t="str">
            <v>41010</v>
          </cell>
          <cell r="H1374" t="str">
            <v>CN</v>
          </cell>
          <cell r="I1374">
            <v>18276.000018276001</v>
          </cell>
        </row>
        <row r="1375">
          <cell r="A1375" t="str">
            <v>41010FERC</v>
          </cell>
          <cell r="B1375" t="str">
            <v>41010</v>
          </cell>
          <cell r="C1375" t="str">
            <v>FERC</v>
          </cell>
          <cell r="D1375">
            <v>0</v>
          </cell>
          <cell r="F1375" t="str">
            <v>41010FERC</v>
          </cell>
          <cell r="G1375" t="str">
            <v>41010</v>
          </cell>
          <cell r="H1375" t="str">
            <v>FERC</v>
          </cell>
          <cell r="I1375">
            <v>0</v>
          </cell>
        </row>
        <row r="1376">
          <cell r="A1376" t="str">
            <v>41010GPS</v>
          </cell>
          <cell r="B1376" t="str">
            <v>41010</v>
          </cell>
          <cell r="C1376" t="str">
            <v>GPS</v>
          </cell>
          <cell r="D1376">
            <v>39932361</v>
          </cell>
          <cell r="F1376" t="str">
            <v>41010GPS</v>
          </cell>
          <cell r="G1376" t="str">
            <v>41010</v>
          </cell>
          <cell r="H1376" t="str">
            <v>GPS</v>
          </cell>
          <cell r="I1376">
            <v>39932361</v>
          </cell>
        </row>
        <row r="1377">
          <cell r="A1377" t="str">
            <v>41010ID</v>
          </cell>
          <cell r="B1377" t="str">
            <v>41010</v>
          </cell>
          <cell r="C1377" t="str">
            <v>ID</v>
          </cell>
          <cell r="D1377">
            <v>36110</v>
          </cell>
          <cell r="F1377" t="str">
            <v>41010ID</v>
          </cell>
          <cell r="G1377" t="str">
            <v>41010</v>
          </cell>
          <cell r="H1377" t="str">
            <v>ID</v>
          </cell>
          <cell r="I1377">
            <v>36110</v>
          </cell>
        </row>
        <row r="1378">
          <cell r="A1378" t="str">
            <v>41010JBE</v>
          </cell>
          <cell r="B1378" t="str">
            <v>41010</v>
          </cell>
          <cell r="C1378" t="str">
            <v>JBE</v>
          </cell>
          <cell r="D1378">
            <v>10945756</v>
          </cell>
          <cell r="F1378" t="str">
            <v>41010JBE</v>
          </cell>
          <cell r="G1378" t="str">
            <v>41010</v>
          </cell>
          <cell r="H1378" t="str">
            <v>JBE</v>
          </cell>
          <cell r="I1378">
            <v>10945756</v>
          </cell>
        </row>
        <row r="1379">
          <cell r="A1379" t="str">
            <v>41010OR</v>
          </cell>
          <cell r="B1379" t="str">
            <v>41010</v>
          </cell>
          <cell r="C1379" t="str">
            <v>OR</v>
          </cell>
          <cell r="D1379">
            <v>249502</v>
          </cell>
          <cell r="F1379" t="str">
            <v>41010OR</v>
          </cell>
          <cell r="G1379" t="str">
            <v>41010</v>
          </cell>
          <cell r="H1379" t="str">
            <v>OR</v>
          </cell>
          <cell r="I1379">
            <v>249502</v>
          </cell>
        </row>
        <row r="1380">
          <cell r="A1380" t="str">
            <v>41010OTHER</v>
          </cell>
          <cell r="B1380" t="str">
            <v>41010</v>
          </cell>
          <cell r="C1380" t="str">
            <v>OTHER</v>
          </cell>
          <cell r="D1380">
            <v>36270786</v>
          </cell>
          <cell r="F1380" t="str">
            <v>41010OTHER</v>
          </cell>
          <cell r="G1380" t="str">
            <v>41010</v>
          </cell>
          <cell r="H1380" t="str">
            <v>OTHER</v>
          </cell>
          <cell r="I1380">
            <v>36270786</v>
          </cell>
        </row>
        <row r="1381">
          <cell r="A1381" t="str">
            <v>41010SE</v>
          </cell>
          <cell r="B1381" t="str">
            <v>41010</v>
          </cell>
          <cell r="C1381" t="str">
            <v>SE</v>
          </cell>
          <cell r="D1381">
            <v>1160959</v>
          </cell>
          <cell r="F1381" t="str">
            <v>41010SE</v>
          </cell>
          <cell r="G1381" t="str">
            <v>41010</v>
          </cell>
          <cell r="H1381" t="str">
            <v>SE</v>
          </cell>
          <cell r="I1381">
            <v>1160959</v>
          </cell>
        </row>
        <row r="1382">
          <cell r="A1382" t="str">
            <v>41010SG</v>
          </cell>
          <cell r="B1382" t="str">
            <v>41010</v>
          </cell>
          <cell r="C1382" t="str">
            <v>SG</v>
          </cell>
          <cell r="D1382">
            <v>75541562</v>
          </cell>
          <cell r="F1382" t="str">
            <v>41010SG</v>
          </cell>
          <cell r="G1382" t="str">
            <v>41010</v>
          </cell>
          <cell r="H1382" t="str">
            <v>SG</v>
          </cell>
          <cell r="I1382">
            <v>75541562</v>
          </cell>
        </row>
        <row r="1383">
          <cell r="A1383" t="str">
            <v>41010SNP</v>
          </cell>
          <cell r="B1383" t="str">
            <v>41010</v>
          </cell>
          <cell r="C1383" t="str">
            <v>SNP</v>
          </cell>
          <cell r="D1383">
            <v>29910347</v>
          </cell>
          <cell r="F1383" t="str">
            <v>41010SNP</v>
          </cell>
          <cell r="G1383" t="str">
            <v>41010</v>
          </cell>
          <cell r="H1383" t="str">
            <v>SNP</v>
          </cell>
          <cell r="I1383">
            <v>29910347</v>
          </cell>
        </row>
        <row r="1384">
          <cell r="A1384" t="str">
            <v>41010SNPD</v>
          </cell>
          <cell r="B1384" t="str">
            <v>41010</v>
          </cell>
          <cell r="C1384" t="str">
            <v>SNPD</v>
          </cell>
          <cell r="D1384">
            <v>986927.00098692707</v>
          </cell>
          <cell r="F1384" t="str">
            <v>41010SNPD</v>
          </cell>
          <cell r="G1384" t="str">
            <v>41010</v>
          </cell>
          <cell r="H1384" t="str">
            <v>SNPD</v>
          </cell>
          <cell r="I1384">
            <v>986927.00098692707</v>
          </cell>
        </row>
        <row r="1385">
          <cell r="A1385" t="str">
            <v>41010SO</v>
          </cell>
          <cell r="B1385" t="str">
            <v>41010</v>
          </cell>
          <cell r="C1385" t="str">
            <v>SO</v>
          </cell>
          <cell r="D1385">
            <v>7353797</v>
          </cell>
          <cell r="F1385" t="str">
            <v>41010SO</v>
          </cell>
          <cell r="G1385" t="str">
            <v>41010</v>
          </cell>
          <cell r="H1385" t="str">
            <v>SO</v>
          </cell>
          <cell r="I1385">
            <v>7353797</v>
          </cell>
        </row>
        <row r="1386">
          <cell r="A1386" t="str">
            <v>41010TAXDEPR</v>
          </cell>
          <cell r="B1386" t="str">
            <v>41010</v>
          </cell>
          <cell r="C1386" t="str">
            <v>TAXDEPR</v>
          </cell>
          <cell r="D1386">
            <v>496822237.99999905</v>
          </cell>
          <cell r="F1386" t="str">
            <v>41010TAXDEPR</v>
          </cell>
          <cell r="G1386" t="str">
            <v>41010</v>
          </cell>
          <cell r="H1386" t="str">
            <v>TAXDEPR</v>
          </cell>
          <cell r="I1386">
            <v>496822237.99999905</v>
          </cell>
        </row>
        <row r="1387">
          <cell r="A1387" t="str">
            <v>41010TROJD</v>
          </cell>
          <cell r="B1387" t="str">
            <v>41010</v>
          </cell>
          <cell r="C1387" t="str">
            <v>TROJD</v>
          </cell>
          <cell r="D1387">
            <v>0</v>
          </cell>
          <cell r="F1387" t="str">
            <v>41010TROJD</v>
          </cell>
          <cell r="G1387" t="str">
            <v>41010</v>
          </cell>
          <cell r="H1387" t="str">
            <v>TROJD</v>
          </cell>
          <cell r="I1387">
            <v>0</v>
          </cell>
        </row>
        <row r="1388">
          <cell r="A1388" t="str">
            <v>41010UT</v>
          </cell>
          <cell r="B1388" t="str">
            <v>41010</v>
          </cell>
          <cell r="C1388" t="str">
            <v>UT</v>
          </cell>
          <cell r="D1388">
            <v>586910</v>
          </cell>
          <cell r="F1388" t="str">
            <v>41010UT</v>
          </cell>
          <cell r="G1388" t="str">
            <v>41010</v>
          </cell>
          <cell r="H1388" t="str">
            <v>UT</v>
          </cell>
          <cell r="I1388">
            <v>586910</v>
          </cell>
        </row>
        <row r="1389">
          <cell r="A1389" t="str">
            <v>41010WA</v>
          </cell>
          <cell r="B1389" t="str">
            <v>41010</v>
          </cell>
          <cell r="C1389" t="str">
            <v>WA</v>
          </cell>
          <cell r="D1389">
            <v>82603</v>
          </cell>
          <cell r="F1389" t="str">
            <v>41010WA</v>
          </cell>
          <cell r="G1389" t="str">
            <v>41010</v>
          </cell>
          <cell r="H1389" t="str">
            <v>WA</v>
          </cell>
          <cell r="I1389">
            <v>82603</v>
          </cell>
        </row>
        <row r="1390">
          <cell r="A1390" t="str">
            <v>41010WYP</v>
          </cell>
          <cell r="B1390" t="str">
            <v>41010</v>
          </cell>
          <cell r="C1390" t="str">
            <v>WYP</v>
          </cell>
          <cell r="D1390">
            <v>631472</v>
          </cell>
          <cell r="F1390" t="str">
            <v>41010WYP</v>
          </cell>
          <cell r="G1390" t="str">
            <v>41010</v>
          </cell>
          <cell r="H1390" t="str">
            <v>WYP</v>
          </cell>
          <cell r="I1390">
            <v>631472</v>
          </cell>
        </row>
        <row r="1391">
          <cell r="A1391" t="str">
            <v>41110BADDEBT</v>
          </cell>
          <cell r="B1391" t="str">
            <v>41110</v>
          </cell>
          <cell r="C1391" t="str">
            <v>BADDEBT</v>
          </cell>
          <cell r="D1391">
            <v>-1670977</v>
          </cell>
          <cell r="F1391" t="str">
            <v>41110BADDEBT</v>
          </cell>
          <cell r="G1391" t="str">
            <v>41110</v>
          </cell>
          <cell r="H1391" t="str">
            <v>BADDEBT</v>
          </cell>
          <cell r="I1391">
            <v>-1670977</v>
          </cell>
        </row>
        <row r="1392">
          <cell r="A1392" t="str">
            <v>41110CA</v>
          </cell>
          <cell r="B1392" t="str">
            <v>41110</v>
          </cell>
          <cell r="C1392" t="str">
            <v>CA</v>
          </cell>
          <cell r="D1392">
            <v>-544032</v>
          </cell>
          <cell r="F1392" t="str">
            <v>41110CA</v>
          </cell>
          <cell r="G1392" t="str">
            <v>41110</v>
          </cell>
          <cell r="H1392" t="str">
            <v>CA</v>
          </cell>
          <cell r="I1392">
            <v>-544032</v>
          </cell>
        </row>
        <row r="1393">
          <cell r="A1393" t="str">
            <v>41110CAEE</v>
          </cell>
          <cell r="B1393" t="str">
            <v>41110</v>
          </cell>
          <cell r="C1393" t="str">
            <v>CAEE</v>
          </cell>
          <cell r="D1393">
            <v>-2904038</v>
          </cell>
          <cell r="F1393" t="str">
            <v>41110CAEE</v>
          </cell>
          <cell r="G1393" t="str">
            <v>41110</v>
          </cell>
          <cell r="H1393" t="str">
            <v>CAEE</v>
          </cell>
          <cell r="I1393">
            <v>-2904038</v>
          </cell>
        </row>
        <row r="1394">
          <cell r="A1394" t="str">
            <v>41110CAGE</v>
          </cell>
          <cell r="B1394" t="str">
            <v>41110</v>
          </cell>
          <cell r="C1394" t="str">
            <v>CAGE</v>
          </cell>
          <cell r="D1394">
            <v>-972521</v>
          </cell>
          <cell r="F1394" t="str">
            <v>41110CAGE</v>
          </cell>
          <cell r="G1394" t="str">
            <v>41110</v>
          </cell>
          <cell r="H1394" t="str">
            <v>CAGE</v>
          </cell>
          <cell r="I1394">
            <v>-972521</v>
          </cell>
        </row>
        <row r="1395">
          <cell r="A1395" t="str">
            <v>41110CAGW</v>
          </cell>
          <cell r="B1395" t="str">
            <v>41110</v>
          </cell>
          <cell r="C1395" t="str">
            <v>CAGW</v>
          </cell>
          <cell r="D1395">
            <v>-738061</v>
          </cell>
          <cell r="F1395" t="str">
            <v>41110CAGW</v>
          </cell>
          <cell r="G1395" t="str">
            <v>41110</v>
          </cell>
          <cell r="H1395" t="str">
            <v>CAGW</v>
          </cell>
          <cell r="I1395">
            <v>-738061</v>
          </cell>
        </row>
        <row r="1396">
          <cell r="A1396" t="str">
            <v>41110CIAC</v>
          </cell>
          <cell r="B1396" t="str">
            <v>41110</v>
          </cell>
          <cell r="C1396" t="str">
            <v>CIAC</v>
          </cell>
          <cell r="D1396">
            <v>-15616054.015616</v>
          </cell>
          <cell r="F1396" t="str">
            <v>41110CIAC</v>
          </cell>
          <cell r="G1396" t="str">
            <v>41110</v>
          </cell>
          <cell r="H1396" t="str">
            <v>CIAC</v>
          </cell>
          <cell r="I1396">
            <v>-15616054.015616</v>
          </cell>
        </row>
        <row r="1397">
          <cell r="A1397" t="str">
            <v>41110FERC</v>
          </cell>
          <cell r="B1397" t="str">
            <v>41110</v>
          </cell>
          <cell r="C1397" t="str">
            <v>FERC</v>
          </cell>
          <cell r="D1397">
            <v>11718</v>
          </cell>
          <cell r="F1397" t="str">
            <v>41110FERC</v>
          </cell>
          <cell r="G1397" t="str">
            <v>41110</v>
          </cell>
          <cell r="H1397" t="str">
            <v>FERC</v>
          </cell>
          <cell r="I1397">
            <v>11718</v>
          </cell>
        </row>
        <row r="1398">
          <cell r="A1398" t="str">
            <v>41110GPS</v>
          </cell>
          <cell r="B1398" t="str">
            <v>41110</v>
          </cell>
          <cell r="C1398" t="str">
            <v>GPS</v>
          </cell>
          <cell r="D1398">
            <v>-1739033</v>
          </cell>
          <cell r="F1398" t="str">
            <v>41110GPS</v>
          </cell>
          <cell r="G1398" t="str">
            <v>41110</v>
          </cell>
          <cell r="H1398" t="str">
            <v>GPS</v>
          </cell>
          <cell r="I1398">
            <v>-1739033</v>
          </cell>
        </row>
        <row r="1399">
          <cell r="A1399" t="str">
            <v>41110ID</v>
          </cell>
          <cell r="B1399" t="str">
            <v>41110</v>
          </cell>
          <cell r="C1399" t="str">
            <v>ID</v>
          </cell>
          <cell r="D1399">
            <v>-849260</v>
          </cell>
          <cell r="F1399" t="str">
            <v>41110ID</v>
          </cell>
          <cell r="G1399" t="str">
            <v>41110</v>
          </cell>
          <cell r="H1399" t="str">
            <v>ID</v>
          </cell>
          <cell r="I1399">
            <v>-849260</v>
          </cell>
        </row>
        <row r="1400">
          <cell r="A1400" t="str">
            <v>41110JBE</v>
          </cell>
          <cell r="B1400" t="str">
            <v>41110</v>
          </cell>
          <cell r="C1400" t="str">
            <v>JBE</v>
          </cell>
          <cell r="D1400">
            <v>-6968295</v>
          </cell>
          <cell r="F1400" t="str">
            <v>41110JBE</v>
          </cell>
          <cell r="G1400" t="str">
            <v>41110</v>
          </cell>
          <cell r="H1400" t="str">
            <v>JBE</v>
          </cell>
          <cell r="I1400">
            <v>-6968295</v>
          </cell>
        </row>
        <row r="1401">
          <cell r="A1401" t="str">
            <v>41110OR</v>
          </cell>
          <cell r="B1401" t="str">
            <v>41110</v>
          </cell>
          <cell r="C1401" t="str">
            <v>OR</v>
          </cell>
          <cell r="D1401">
            <v>-925515</v>
          </cell>
          <cell r="F1401" t="str">
            <v>41110OR</v>
          </cell>
          <cell r="G1401" t="str">
            <v>41110</v>
          </cell>
          <cell r="H1401" t="str">
            <v>OR</v>
          </cell>
          <cell r="I1401">
            <v>-925515</v>
          </cell>
        </row>
        <row r="1402">
          <cell r="A1402" t="str">
            <v>41110OTHER</v>
          </cell>
          <cell r="B1402" t="str">
            <v>41110</v>
          </cell>
          <cell r="C1402" t="str">
            <v>OTHER</v>
          </cell>
          <cell r="D1402">
            <v>-25687304</v>
          </cell>
          <cell r="F1402" t="str">
            <v>41110OTHER</v>
          </cell>
          <cell r="G1402" t="str">
            <v>41110</v>
          </cell>
          <cell r="H1402" t="str">
            <v>OTHER</v>
          </cell>
          <cell r="I1402">
            <v>-25687304</v>
          </cell>
        </row>
        <row r="1403">
          <cell r="A1403" t="str">
            <v>41110SCHMDEXP</v>
          </cell>
          <cell r="B1403" t="str">
            <v>41110</v>
          </cell>
          <cell r="C1403" t="str">
            <v>SCHMDEXP</v>
          </cell>
          <cell r="D1403">
            <v>-237594427.99999899</v>
          </cell>
          <cell r="F1403" t="str">
            <v>41110SCHMDEXP</v>
          </cell>
          <cell r="G1403" t="str">
            <v>41110</v>
          </cell>
          <cell r="H1403" t="str">
            <v>SCHMDEXP</v>
          </cell>
          <cell r="I1403">
            <v>-237594427.99999899</v>
          </cell>
        </row>
        <row r="1404">
          <cell r="A1404" t="str">
            <v>41110SE</v>
          </cell>
          <cell r="B1404" t="str">
            <v>41110</v>
          </cell>
          <cell r="C1404" t="str">
            <v>SE</v>
          </cell>
          <cell r="D1404">
            <v>0</v>
          </cell>
          <cell r="F1404" t="str">
            <v>41110SE</v>
          </cell>
          <cell r="G1404" t="str">
            <v>41110</v>
          </cell>
          <cell r="H1404" t="str">
            <v>SE</v>
          </cell>
          <cell r="I1404">
            <v>0</v>
          </cell>
        </row>
        <row r="1405">
          <cell r="A1405" t="str">
            <v>41110SG</v>
          </cell>
          <cell r="B1405" t="str">
            <v>41110</v>
          </cell>
          <cell r="C1405" t="str">
            <v>SG</v>
          </cell>
          <cell r="D1405">
            <v>879732</v>
          </cell>
          <cell r="F1405" t="str">
            <v>41110SG</v>
          </cell>
          <cell r="G1405" t="str">
            <v>41110</v>
          </cell>
          <cell r="H1405" t="str">
            <v>SG</v>
          </cell>
          <cell r="I1405">
            <v>879732</v>
          </cell>
        </row>
        <row r="1406">
          <cell r="A1406" t="str">
            <v>41110SNP</v>
          </cell>
          <cell r="B1406" t="str">
            <v>41110</v>
          </cell>
          <cell r="C1406" t="str">
            <v>SNP</v>
          </cell>
          <cell r="D1406">
            <v>-20189415</v>
          </cell>
          <cell r="F1406" t="str">
            <v>41110SNP</v>
          </cell>
          <cell r="G1406" t="str">
            <v>41110</v>
          </cell>
          <cell r="H1406" t="str">
            <v>SNP</v>
          </cell>
          <cell r="I1406">
            <v>-20189415</v>
          </cell>
        </row>
        <row r="1407">
          <cell r="A1407" t="str">
            <v>41110SNPD</v>
          </cell>
          <cell r="B1407" t="str">
            <v>41110</v>
          </cell>
          <cell r="C1407" t="str">
            <v>SNPD</v>
          </cell>
          <cell r="D1407">
            <v>-3627116.0036271149</v>
          </cell>
          <cell r="F1407" t="str">
            <v>41110SNPD</v>
          </cell>
          <cell r="G1407" t="str">
            <v>41110</v>
          </cell>
          <cell r="H1407" t="str">
            <v>SNPD</v>
          </cell>
          <cell r="I1407">
            <v>-3627116.0036271149</v>
          </cell>
        </row>
        <row r="1408">
          <cell r="A1408" t="str">
            <v>41110SO</v>
          </cell>
          <cell r="B1408" t="str">
            <v>41110</v>
          </cell>
          <cell r="C1408" t="str">
            <v>SO</v>
          </cell>
          <cell r="D1408">
            <v>-8378162</v>
          </cell>
          <cell r="F1408" t="str">
            <v>41110SO</v>
          </cell>
          <cell r="G1408" t="str">
            <v>41110</v>
          </cell>
          <cell r="H1408" t="str">
            <v>SO</v>
          </cell>
          <cell r="I1408">
            <v>-8378162</v>
          </cell>
        </row>
        <row r="1409">
          <cell r="A1409" t="str">
            <v>41110TROJD</v>
          </cell>
          <cell r="B1409" t="str">
            <v>41110</v>
          </cell>
          <cell r="C1409" t="str">
            <v>TROJD</v>
          </cell>
          <cell r="D1409">
            <v>-5054</v>
          </cell>
          <cell r="F1409" t="str">
            <v>41110TROJD</v>
          </cell>
          <cell r="G1409" t="str">
            <v>41110</v>
          </cell>
          <cell r="H1409" t="str">
            <v>TROJD</v>
          </cell>
          <cell r="I1409">
            <v>-5054</v>
          </cell>
        </row>
        <row r="1410">
          <cell r="A1410" t="str">
            <v>41110UT</v>
          </cell>
          <cell r="B1410" t="str">
            <v>41110</v>
          </cell>
          <cell r="C1410" t="str">
            <v>UT</v>
          </cell>
          <cell r="D1410">
            <v>-6293239</v>
          </cell>
          <cell r="F1410" t="str">
            <v>41110UT</v>
          </cell>
          <cell r="G1410" t="str">
            <v>41110</v>
          </cell>
          <cell r="H1410" t="str">
            <v>UT</v>
          </cell>
          <cell r="I1410">
            <v>-6293239</v>
          </cell>
        </row>
        <row r="1411">
          <cell r="A1411" t="str">
            <v>41110WA</v>
          </cell>
          <cell r="B1411" t="str">
            <v>41110</v>
          </cell>
          <cell r="C1411" t="str">
            <v>WA</v>
          </cell>
          <cell r="D1411">
            <v>-328487</v>
          </cell>
          <cell r="F1411" t="str">
            <v>41110WA</v>
          </cell>
          <cell r="G1411" t="str">
            <v>41110</v>
          </cell>
          <cell r="H1411" t="str">
            <v>WA</v>
          </cell>
          <cell r="I1411">
            <v>-328487</v>
          </cell>
        </row>
        <row r="1412">
          <cell r="A1412" t="str">
            <v>41110WYP</v>
          </cell>
          <cell r="B1412" t="str">
            <v>41110</v>
          </cell>
          <cell r="C1412" t="str">
            <v>WYP</v>
          </cell>
          <cell r="D1412">
            <v>613514</v>
          </cell>
          <cell r="F1412" t="str">
            <v>41110WYP</v>
          </cell>
          <cell r="G1412" t="str">
            <v>41110</v>
          </cell>
          <cell r="H1412" t="str">
            <v>WYP</v>
          </cell>
          <cell r="I1412">
            <v>613514</v>
          </cell>
        </row>
        <row r="1413">
          <cell r="A1413" t="str">
            <v>41110WYU</v>
          </cell>
          <cell r="B1413" t="str">
            <v>41110</v>
          </cell>
          <cell r="C1413" t="str">
            <v>WYU</v>
          </cell>
          <cell r="D1413">
            <v>52429</v>
          </cell>
          <cell r="F1413" t="str">
            <v>41110WYU</v>
          </cell>
          <cell r="G1413" t="str">
            <v>41110</v>
          </cell>
          <cell r="H1413" t="str">
            <v>WYU</v>
          </cell>
          <cell r="I1413">
            <v>52429</v>
          </cell>
        </row>
        <row r="1414">
          <cell r="A1414" t="str">
            <v>447NPCCAGW</v>
          </cell>
          <cell r="B1414" t="str">
            <v>447NPC</v>
          </cell>
          <cell r="C1414" t="str">
            <v>CAGW</v>
          </cell>
          <cell r="D1414">
            <v>185952932.31440407</v>
          </cell>
          <cell r="F1414" t="str">
            <v>447NPCCAGW</v>
          </cell>
          <cell r="G1414" t="str">
            <v>447NPC</v>
          </cell>
          <cell r="H1414" t="str">
            <v>CAGW</v>
          </cell>
          <cell r="I1414">
            <v>185952932.31440407</v>
          </cell>
        </row>
        <row r="1415">
          <cell r="A1415" t="str">
            <v>555NPCCAEW</v>
          </cell>
          <cell r="B1415" t="str">
            <v>555NPC</v>
          </cell>
          <cell r="C1415" t="str">
            <v>CAEW</v>
          </cell>
          <cell r="D1415">
            <v>7773178.6158140404</v>
          </cell>
          <cell r="F1415" t="str">
            <v>555NPCCAEW</v>
          </cell>
          <cell r="G1415" t="str">
            <v>555NPC</v>
          </cell>
          <cell r="H1415" t="str">
            <v>CAEW</v>
          </cell>
          <cell r="I1415">
            <v>7773178.6158140404</v>
          </cell>
        </row>
        <row r="1416">
          <cell r="A1416" t="str">
            <v>555NPCWA</v>
          </cell>
          <cell r="B1416" t="str">
            <v>555NPC</v>
          </cell>
          <cell r="C1416" t="str">
            <v>WA</v>
          </cell>
          <cell r="D1416">
            <v>2811479.28</v>
          </cell>
          <cell r="F1416" t="str">
            <v>555NPCWA</v>
          </cell>
          <cell r="G1416" t="str">
            <v>555NPC</v>
          </cell>
          <cell r="H1416" t="str">
            <v>WA</v>
          </cell>
          <cell r="I1416">
            <v>2811479.28</v>
          </cell>
        </row>
        <row r="1417">
          <cell r="A1417" t="str">
            <v>555NPCCAGW</v>
          </cell>
          <cell r="B1417" t="str">
            <v>555NPC</v>
          </cell>
          <cell r="C1417" t="str">
            <v>CAGW</v>
          </cell>
          <cell r="D1417">
            <v>351985019.13176733</v>
          </cell>
          <cell r="F1417" t="str">
            <v>555NPCCAGW</v>
          </cell>
          <cell r="G1417" t="str">
            <v>555NPC</v>
          </cell>
          <cell r="H1417" t="str">
            <v>CAGW</v>
          </cell>
          <cell r="I1417">
            <v>351985019.13176733</v>
          </cell>
        </row>
        <row r="1418">
          <cell r="A1418" t="str">
            <v>565NPCCAGW</v>
          </cell>
          <cell r="B1418" t="str">
            <v>565NPC</v>
          </cell>
          <cell r="C1418" t="str">
            <v>CAGW</v>
          </cell>
          <cell r="D1418">
            <v>99626685</v>
          </cell>
          <cell r="F1418" t="str">
            <v>565NPCCAGW</v>
          </cell>
          <cell r="G1418" t="str">
            <v>565NPC</v>
          </cell>
          <cell r="H1418" t="str">
            <v>CAGW</v>
          </cell>
          <cell r="I1418">
            <v>99626685</v>
          </cell>
        </row>
        <row r="1419">
          <cell r="A1419" t="str">
            <v>501NPCCAEW</v>
          </cell>
          <cell r="B1419" t="str">
            <v>501NPC</v>
          </cell>
          <cell r="C1419" t="str">
            <v>CAEW</v>
          </cell>
          <cell r="D1419">
            <v>197685772.3632178</v>
          </cell>
          <cell r="F1419" t="str">
            <v>501NPCCAEW</v>
          </cell>
          <cell r="G1419" t="str">
            <v>501NPC</v>
          </cell>
          <cell r="H1419" t="str">
            <v>CAEW</v>
          </cell>
          <cell r="I1419">
            <v>197685772.3632178</v>
          </cell>
        </row>
        <row r="1420">
          <cell r="A1420" t="str">
            <v>547NPCCAEW</v>
          </cell>
          <cell r="B1420" t="str">
            <v>547NPC</v>
          </cell>
          <cell r="C1420" t="str">
            <v>CAEW</v>
          </cell>
          <cell r="D1420">
            <v>86837038.18599999</v>
          </cell>
          <cell r="F1420" t="str">
            <v>547NPCCAEW</v>
          </cell>
          <cell r="G1420" t="str">
            <v>547NPC</v>
          </cell>
          <cell r="H1420" t="str">
            <v>CAEW</v>
          </cell>
          <cell r="I1420">
            <v>86837038.18599999</v>
          </cell>
        </row>
        <row r="1421">
          <cell r="A1421">
            <v>0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0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0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0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0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0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0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0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0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0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0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0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0</v>
          </cell>
          <cell r="B1436">
            <v>0</v>
          </cell>
          <cell r="C1436">
            <v>0</v>
          </cell>
          <cell r="D1436">
            <v>0</v>
          </cell>
        </row>
        <row r="1437">
          <cell r="A1437">
            <v>0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0</v>
          </cell>
          <cell r="B1440">
            <v>0</v>
          </cell>
          <cell r="C1440">
            <v>0</v>
          </cell>
          <cell r="D1440">
            <v>0</v>
          </cell>
        </row>
        <row r="1441">
          <cell r="A1441">
            <v>0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0</v>
          </cell>
          <cell r="B1442">
            <v>0</v>
          </cell>
          <cell r="C1442">
            <v>0</v>
          </cell>
          <cell r="D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  <cell r="D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0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0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0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0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0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>
            <v>0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>
            <v>0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0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0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0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>
            <v>0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0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0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0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0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>
            <v>0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0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0</v>
          </cell>
          <cell r="B1465">
            <v>0</v>
          </cell>
          <cell r="C1465">
            <v>0</v>
          </cell>
          <cell r="D1465">
            <v>0</v>
          </cell>
        </row>
        <row r="1466">
          <cell r="A1466">
            <v>0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0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0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0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0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0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0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0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0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0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0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0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0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0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0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0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0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0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0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0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0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>
            <v>0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>
            <v>0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0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0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0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0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0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0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0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0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0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0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0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0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0</v>
          </cell>
          <cell r="B1518">
            <v>0</v>
          </cell>
          <cell r="C1518">
            <v>0</v>
          </cell>
          <cell r="D1518">
            <v>0</v>
          </cell>
        </row>
        <row r="1519">
          <cell r="A1519">
            <v>0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0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0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0</v>
          </cell>
          <cell r="B1522">
            <v>0</v>
          </cell>
          <cell r="C1522">
            <v>0</v>
          </cell>
          <cell r="D1522">
            <v>0</v>
          </cell>
        </row>
        <row r="1523">
          <cell r="A1523">
            <v>0</v>
          </cell>
          <cell r="B1523">
            <v>0</v>
          </cell>
          <cell r="C1523">
            <v>0</v>
          </cell>
          <cell r="D1523">
            <v>0</v>
          </cell>
        </row>
        <row r="1524">
          <cell r="A1524">
            <v>0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0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>
            <v>0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0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0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0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>
            <v>0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0</v>
          </cell>
          <cell r="B1533">
            <v>0</v>
          </cell>
          <cell r="C1533">
            <v>0</v>
          </cell>
          <cell r="D1533">
            <v>0</v>
          </cell>
        </row>
        <row r="1534">
          <cell r="A1534">
            <v>0</v>
          </cell>
          <cell r="B1534">
            <v>0</v>
          </cell>
          <cell r="C1534">
            <v>0</v>
          </cell>
          <cell r="D1534">
            <v>0</v>
          </cell>
        </row>
        <row r="1535">
          <cell r="A1535">
            <v>0</v>
          </cell>
          <cell r="B1535">
            <v>0</v>
          </cell>
          <cell r="C1535">
            <v>0</v>
          </cell>
          <cell r="D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  <cell r="D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  <cell r="D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  <cell r="D1538">
            <v>0</v>
          </cell>
        </row>
        <row r="1539">
          <cell r="A1539">
            <v>0</v>
          </cell>
          <cell r="B1539">
            <v>0</v>
          </cell>
          <cell r="C1539">
            <v>0</v>
          </cell>
          <cell r="D1539">
            <v>0</v>
          </cell>
        </row>
        <row r="1540">
          <cell r="A1540">
            <v>0</v>
          </cell>
          <cell r="B1540">
            <v>0</v>
          </cell>
          <cell r="C1540">
            <v>0</v>
          </cell>
          <cell r="D1540">
            <v>0</v>
          </cell>
        </row>
        <row r="1541">
          <cell r="A1541">
            <v>0</v>
          </cell>
          <cell r="B1541">
            <v>0</v>
          </cell>
          <cell r="C1541">
            <v>0</v>
          </cell>
          <cell r="D1541">
            <v>0</v>
          </cell>
        </row>
        <row r="1542">
          <cell r="A1542">
            <v>0</v>
          </cell>
          <cell r="B1542">
            <v>0</v>
          </cell>
          <cell r="C1542">
            <v>0</v>
          </cell>
          <cell r="D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  <cell r="D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>
            <v>0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>
            <v>0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>
            <v>0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>
            <v>0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>
            <v>0</v>
          </cell>
          <cell r="B1549">
            <v>0</v>
          </cell>
          <cell r="C1549">
            <v>0</v>
          </cell>
          <cell r="D1549">
            <v>0</v>
          </cell>
        </row>
        <row r="1550">
          <cell r="A1550">
            <v>0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>
            <v>0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>
            <v>0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0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0</v>
          </cell>
          <cell r="B1555">
            <v>0</v>
          </cell>
          <cell r="C1555">
            <v>0</v>
          </cell>
          <cell r="D1555">
            <v>0</v>
          </cell>
        </row>
        <row r="1556">
          <cell r="A1556">
            <v>0</v>
          </cell>
          <cell r="B1556">
            <v>0</v>
          </cell>
          <cell r="C1556">
            <v>0</v>
          </cell>
          <cell r="D1556">
            <v>0</v>
          </cell>
        </row>
        <row r="1557">
          <cell r="A1557">
            <v>0</v>
          </cell>
          <cell r="B1557">
            <v>0</v>
          </cell>
          <cell r="C1557">
            <v>0</v>
          </cell>
          <cell r="D1557">
            <v>0</v>
          </cell>
        </row>
        <row r="1558">
          <cell r="A1558">
            <v>0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>
            <v>0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>
            <v>0</v>
          </cell>
          <cell r="B1560">
            <v>0</v>
          </cell>
          <cell r="C1560">
            <v>0</v>
          </cell>
          <cell r="D1560">
            <v>0</v>
          </cell>
        </row>
        <row r="1561">
          <cell r="A1561">
            <v>0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0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>
            <v>0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0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  <cell r="D1569">
            <v>0</v>
          </cell>
        </row>
        <row r="1570">
          <cell r="A1570">
            <v>0</v>
          </cell>
          <cell r="B1570">
            <v>0</v>
          </cell>
          <cell r="C1570">
            <v>0</v>
          </cell>
          <cell r="D1570">
            <v>0</v>
          </cell>
        </row>
        <row r="1571">
          <cell r="A1571">
            <v>0</v>
          </cell>
          <cell r="B1571">
            <v>0</v>
          </cell>
          <cell r="C1571">
            <v>0</v>
          </cell>
          <cell r="D1571">
            <v>0</v>
          </cell>
        </row>
        <row r="1572">
          <cell r="A1572">
            <v>0</v>
          </cell>
          <cell r="B1572">
            <v>0</v>
          </cell>
          <cell r="C1572">
            <v>0</v>
          </cell>
          <cell r="D1572">
            <v>0</v>
          </cell>
        </row>
        <row r="1573">
          <cell r="A1573">
            <v>0</v>
          </cell>
          <cell r="B1573">
            <v>0</v>
          </cell>
          <cell r="C1573">
            <v>0</v>
          </cell>
          <cell r="D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  <cell r="D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  <cell r="D1575">
            <v>0</v>
          </cell>
        </row>
        <row r="1576">
          <cell r="A1576">
            <v>0</v>
          </cell>
          <cell r="B1576">
            <v>0</v>
          </cell>
          <cell r="C1576">
            <v>0</v>
          </cell>
          <cell r="D1576">
            <v>0</v>
          </cell>
        </row>
        <row r="1577">
          <cell r="A1577">
            <v>0</v>
          </cell>
          <cell r="B1577">
            <v>0</v>
          </cell>
          <cell r="C1577">
            <v>0</v>
          </cell>
          <cell r="D1577">
            <v>0</v>
          </cell>
        </row>
        <row r="1578">
          <cell r="A1578">
            <v>0</v>
          </cell>
          <cell r="B1578">
            <v>0</v>
          </cell>
          <cell r="C1578">
            <v>0</v>
          </cell>
          <cell r="D1578">
            <v>0</v>
          </cell>
        </row>
        <row r="1579">
          <cell r="A1579">
            <v>0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0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0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0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0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0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0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0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0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0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0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0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0</v>
          </cell>
          <cell r="B1592">
            <v>0</v>
          </cell>
          <cell r="C1592">
            <v>0</v>
          </cell>
          <cell r="D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0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0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  <cell r="D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  <cell r="D1600">
            <v>0</v>
          </cell>
        </row>
        <row r="1601">
          <cell r="A1601">
            <v>0</v>
          </cell>
          <cell r="B1601">
            <v>0</v>
          </cell>
          <cell r="C1601">
            <v>0</v>
          </cell>
          <cell r="D1601">
            <v>0</v>
          </cell>
        </row>
        <row r="1602">
          <cell r="A1602">
            <v>0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>
            <v>0</v>
          </cell>
          <cell r="B1603">
            <v>0</v>
          </cell>
          <cell r="C1603">
            <v>0</v>
          </cell>
          <cell r="D1603">
            <v>0</v>
          </cell>
        </row>
        <row r="1604">
          <cell r="A1604">
            <v>0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  <cell r="D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  <cell r="D1606">
            <v>0</v>
          </cell>
        </row>
        <row r="1607">
          <cell r="A1607">
            <v>0</v>
          </cell>
          <cell r="B1607">
            <v>0</v>
          </cell>
          <cell r="C1607">
            <v>0</v>
          </cell>
          <cell r="D1607">
            <v>0</v>
          </cell>
        </row>
        <row r="1608">
          <cell r="A1608">
            <v>0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>
            <v>0</v>
          </cell>
          <cell r="B1609">
            <v>0</v>
          </cell>
          <cell r="C1609">
            <v>0</v>
          </cell>
          <cell r="D1609">
            <v>0</v>
          </cell>
        </row>
        <row r="1610">
          <cell r="A1610">
            <v>0</v>
          </cell>
          <cell r="B1610">
            <v>0</v>
          </cell>
          <cell r="C1610">
            <v>0</v>
          </cell>
          <cell r="D1610">
            <v>0</v>
          </cell>
        </row>
        <row r="1611">
          <cell r="A1611">
            <v>0</v>
          </cell>
          <cell r="B1611">
            <v>0</v>
          </cell>
          <cell r="C1611">
            <v>0</v>
          </cell>
          <cell r="D1611">
            <v>0</v>
          </cell>
        </row>
        <row r="1612">
          <cell r="A1612">
            <v>0</v>
          </cell>
          <cell r="B1612">
            <v>0</v>
          </cell>
          <cell r="C1612">
            <v>0</v>
          </cell>
          <cell r="D1612">
            <v>0</v>
          </cell>
        </row>
        <row r="1613">
          <cell r="A1613">
            <v>0</v>
          </cell>
          <cell r="B1613">
            <v>0</v>
          </cell>
          <cell r="C1613">
            <v>0</v>
          </cell>
          <cell r="D1613">
            <v>0</v>
          </cell>
        </row>
        <row r="1614">
          <cell r="A1614">
            <v>0</v>
          </cell>
          <cell r="B1614">
            <v>0</v>
          </cell>
          <cell r="C1614">
            <v>0</v>
          </cell>
          <cell r="D1614">
            <v>0</v>
          </cell>
        </row>
        <row r="1615">
          <cell r="A1615">
            <v>0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0</v>
          </cell>
          <cell r="B1616">
            <v>0</v>
          </cell>
          <cell r="C1616">
            <v>0</v>
          </cell>
          <cell r="D1616">
            <v>0</v>
          </cell>
        </row>
        <row r="1617">
          <cell r="A1617">
            <v>0</v>
          </cell>
          <cell r="B1617">
            <v>0</v>
          </cell>
          <cell r="C1617">
            <v>0</v>
          </cell>
          <cell r="D1617">
            <v>0</v>
          </cell>
        </row>
        <row r="1618">
          <cell r="A1618">
            <v>0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>
            <v>0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0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>
            <v>0</v>
          </cell>
          <cell r="B1621">
            <v>0</v>
          </cell>
          <cell r="C1621">
            <v>0</v>
          </cell>
          <cell r="D1621">
            <v>0</v>
          </cell>
        </row>
        <row r="1622">
          <cell r="A1622">
            <v>0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>
            <v>0</v>
          </cell>
          <cell r="B1623">
            <v>0</v>
          </cell>
          <cell r="C1623">
            <v>0</v>
          </cell>
          <cell r="D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  <cell r="D1624">
            <v>0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8"/>
      <sheetName val="7.8 - WA Public Utility Tax"/>
    </sheetNames>
    <sheetDataSet>
      <sheetData sheetId="0">
        <row r="9">
          <cell r="I9">
            <v>838075.47000000067</v>
          </cell>
        </row>
      </sheetData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 - 7.6.1"/>
      <sheetName val="7.6.2 - 7.6.3"/>
      <sheetName val="7.6.4"/>
    </sheetNames>
    <sheetDataSet>
      <sheetData sheetId="0">
        <row r="50">
          <cell r="I50">
            <v>-9135975.3534778934</v>
          </cell>
        </row>
        <row r="52">
          <cell r="I52">
            <v>-260603</v>
          </cell>
        </row>
        <row r="53">
          <cell r="I53">
            <v>-97006</v>
          </cell>
        </row>
        <row r="54">
          <cell r="I54">
            <v>-26549.126948500678</v>
          </cell>
        </row>
        <row r="55">
          <cell r="I55">
            <v>104212.81117235842</v>
          </cell>
        </row>
        <row r="56">
          <cell r="I56">
            <v>150.43210432495692</v>
          </cell>
        </row>
        <row r="57">
          <cell r="I57">
            <v>-447.46341736315151</v>
          </cell>
        </row>
        <row r="113">
          <cell r="I113">
            <v>1213356.1294818053</v>
          </cell>
        </row>
      </sheetData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7"/>
      <sheetName val="7.7.1"/>
    </sheetNames>
    <sheetDataSet>
      <sheetData sheetId="0">
        <row r="10">
          <cell r="I10">
            <v>-1742290</v>
          </cell>
        </row>
        <row r="12">
          <cell r="I12">
            <v>871145</v>
          </cell>
        </row>
      </sheetData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9"/>
      <sheetName val="8.9.1"/>
    </sheetNames>
    <sheetDataSet>
      <sheetData sheetId="0">
        <row r="10">
          <cell r="I10">
            <v>6775.2872727272734</v>
          </cell>
        </row>
        <row r="14">
          <cell r="I14">
            <v>-3236612.0862499997</v>
          </cell>
        </row>
      </sheetData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"/>
      <sheetName val="8.1.1"/>
      <sheetName val="8.1.2"/>
    </sheetNames>
    <sheetDataSet>
      <sheetData sheetId="0">
        <row r="10">
          <cell r="I10">
            <v>65338696.997694641</v>
          </cell>
        </row>
        <row r="11">
          <cell r="I11">
            <v>362532.76626911853</v>
          </cell>
        </row>
        <row r="12">
          <cell r="I12">
            <v>-32676025.002927877</v>
          </cell>
        </row>
        <row r="17">
          <cell r="I17">
            <v>1411969.8453990195</v>
          </cell>
        </row>
        <row r="18">
          <cell r="I18">
            <v>-175992.85310508931</v>
          </cell>
        </row>
        <row r="19">
          <cell r="I19">
            <v>-1837056.4556125931</v>
          </cell>
        </row>
        <row r="32">
          <cell r="I32">
            <v>-4559656.0512536615</v>
          </cell>
        </row>
      </sheetData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Lead Sheet (2)"/>
      <sheetName val="8.5.2"/>
      <sheetName val="8.5.3"/>
    </sheetNames>
    <sheetDataSet>
      <sheetData sheetId="0">
        <row r="22">
          <cell r="I22">
            <v>-3527567.1646157978</v>
          </cell>
        </row>
        <row r="28">
          <cell r="I28">
            <v>-5765129.1757593453</v>
          </cell>
        </row>
        <row r="45">
          <cell r="I45">
            <v>-7434252.4054248659</v>
          </cell>
        </row>
        <row r="63">
          <cell r="I63">
            <v>-1897442.5252888522</v>
          </cell>
        </row>
        <row r="72">
          <cell r="I72">
            <v>-2544078.7987146722</v>
          </cell>
        </row>
        <row r="90">
          <cell r="I90">
            <v>-803127.91943189153</v>
          </cell>
        </row>
      </sheetData>
      <sheetData sheetId="1">
        <row r="10">
          <cell r="I10">
            <v>-31084.498366163119</v>
          </cell>
        </row>
        <row r="12">
          <cell r="I12">
            <v>-38848.099649745192</v>
          </cell>
        </row>
        <row r="14">
          <cell r="I14">
            <v>-313930.89239338285</v>
          </cell>
        </row>
        <row r="16">
          <cell r="I16">
            <v>-19393.812296368294</v>
          </cell>
        </row>
        <row r="18">
          <cell r="I18">
            <v>0</v>
          </cell>
        </row>
      </sheetData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3"/>
      <sheetName val="8.13.1"/>
    </sheetNames>
    <sheetDataSet>
      <sheetData sheetId="0">
        <row r="10">
          <cell r="I10">
            <v>28493963.911447942</v>
          </cell>
        </row>
      </sheetData>
      <sheetData sheetId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4"/>
      <sheetName val="7.4.1"/>
    </sheetNames>
    <sheetDataSet>
      <sheetData sheetId="0">
        <row r="20">
          <cell r="I20">
            <v>-8393749.3715388179</v>
          </cell>
        </row>
        <row r="22">
          <cell r="I22">
            <v>869672.09889535524</v>
          </cell>
        </row>
      </sheetData>
      <sheetData sheetId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3"/>
      <sheetName val="8.3.1"/>
    </sheetNames>
    <sheetDataSet>
      <sheetData sheetId="0">
        <row r="22">
          <cell r="I22">
            <v>-159520.90100264389</v>
          </cell>
        </row>
      </sheetData>
      <sheetData sheetId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8"/>
      <sheetName val="8.8.1"/>
      <sheetName val="8.8.2"/>
    </sheetNames>
    <sheetDataSet>
      <sheetData sheetId="0">
        <row r="11">
          <cell r="I11">
            <v>1143691.174893454</v>
          </cell>
        </row>
        <row r="15">
          <cell r="I15">
            <v>-3013.456972843414</v>
          </cell>
        </row>
        <row r="16">
          <cell r="I16">
            <v>-22981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9"/>
      <sheetName val="7.9.1"/>
    </sheetNames>
    <sheetDataSet>
      <sheetData sheetId="0">
        <row r="9">
          <cell r="I9">
            <v>30427.593380334856</v>
          </cell>
        </row>
        <row r="11">
          <cell r="I11">
            <v>-160222.17180413674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"/>
      <sheetName val="7.3.1"/>
    </sheetNames>
    <sheetDataSet>
      <sheetData sheetId="0">
        <row r="9">
          <cell r="I9">
            <v>-5757860.6825328618</v>
          </cell>
        </row>
        <row r="13">
          <cell r="I13">
            <v>5675215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"/>
      <sheetName val="9.1.1"/>
      <sheetName val="9.1.2"/>
      <sheetName val="Forecast"/>
    </sheetNames>
    <sheetDataSet>
      <sheetData sheetId="0">
        <row r="11">
          <cell r="I11">
            <v>815816.72648699861</v>
          </cell>
        </row>
        <row r="15">
          <cell r="I15">
            <v>-24371.421328743003</v>
          </cell>
        </row>
        <row r="19">
          <cell r="I19">
            <v>24912.885654919563</v>
          </cell>
        </row>
        <row r="22">
          <cell r="I22">
            <v>2519.1806933008193</v>
          </cell>
        </row>
        <row r="24">
          <cell r="I24">
            <v>279546.36072824709</v>
          </cell>
        </row>
        <row r="25">
          <cell r="I25">
            <v>854800.34627176821</v>
          </cell>
        </row>
        <row r="26">
          <cell r="I26">
            <v>54574.10701884469</v>
          </cell>
        </row>
        <row r="27">
          <cell r="I27">
            <v>435269.38149232417</v>
          </cell>
        </row>
        <row r="28">
          <cell r="I28">
            <v>0</v>
          </cell>
        </row>
        <row r="29">
          <cell r="I29">
            <v>822003.73161468655</v>
          </cell>
        </row>
        <row r="30">
          <cell r="I30">
            <v>407304.97041732818</v>
          </cell>
        </row>
        <row r="53">
          <cell r="I53">
            <v>2155.1339838362765</v>
          </cell>
        </row>
        <row r="54">
          <cell r="I54">
            <v>21498.575519229751</v>
          </cell>
        </row>
        <row r="55">
          <cell r="I55">
            <v>62069.118076502811</v>
          </cell>
        </row>
        <row r="56">
          <cell r="I56">
            <v>-11998.296537113492</v>
          </cell>
        </row>
        <row r="57">
          <cell r="I57">
            <v>22737.955854257802</v>
          </cell>
        </row>
        <row r="58">
          <cell r="I58">
            <v>-12712.401828361209</v>
          </cell>
        </row>
        <row r="59">
          <cell r="I59">
            <v>-22359.961349135498</v>
          </cell>
        </row>
        <row r="60">
          <cell r="I60">
            <v>-126249.85588036384</v>
          </cell>
        </row>
      </sheetData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7"/>
      <sheetName val="3.7.1"/>
    </sheetNames>
    <sheetDataSet>
      <sheetData sheetId="0">
        <row r="9">
          <cell r="I9">
            <v>502928.59892858757</v>
          </cell>
        </row>
      </sheetData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8"/>
    </sheetNames>
    <sheetDataSet>
      <sheetData sheetId="0">
        <row r="10">
          <cell r="I10">
            <v>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"/>
      <sheetName val="5"/>
    </sheetNames>
    <sheetDataSet>
      <sheetData sheetId="0">
        <row r="9">
          <cell r="H9">
            <v>973573.83408833691</v>
          </cell>
        </row>
      </sheetData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5"/>
      <sheetName val="4.15.1"/>
      <sheetName val="Original&gt;&gt;&gt;"/>
      <sheetName val="Original WCA RAM Input"/>
      <sheetName val="Orig Filing O&amp;M Efficiency "/>
      <sheetName val="Original FERC WCA Spread "/>
    </sheetNames>
    <sheetDataSet>
      <sheetData sheetId="0">
        <row r="9">
          <cell r="I9">
            <v>0</v>
          </cell>
        </row>
        <row r="10">
          <cell r="I10">
            <v>-20.927476728740935</v>
          </cell>
        </row>
        <row r="11">
          <cell r="I11">
            <v>-56509.122368152603</v>
          </cell>
        </row>
        <row r="12">
          <cell r="I12">
            <v>0</v>
          </cell>
        </row>
        <row r="13">
          <cell r="I13">
            <v>-5521.2329447374786</v>
          </cell>
        </row>
        <row r="14">
          <cell r="I14">
            <v>-773.87906315517125</v>
          </cell>
        </row>
        <row r="15">
          <cell r="I15">
            <v>0</v>
          </cell>
        </row>
        <row r="16">
          <cell r="I16">
            <v>406.36014052396825</v>
          </cell>
        </row>
        <row r="17">
          <cell r="I17">
            <v>-129825.22889773535</v>
          </cell>
        </row>
        <row r="18">
          <cell r="I18">
            <v>0</v>
          </cell>
        </row>
        <row r="19">
          <cell r="I19">
            <v>-63030.011213928818</v>
          </cell>
        </row>
        <row r="20">
          <cell r="I20">
            <v>0</v>
          </cell>
        </row>
        <row r="21">
          <cell r="I21">
            <v>-20191.852648726956</v>
          </cell>
        </row>
        <row r="22">
          <cell r="I22">
            <v>0</v>
          </cell>
        </row>
        <row r="23">
          <cell r="I23">
            <v>-12962.919486790301</v>
          </cell>
        </row>
        <row r="24">
          <cell r="I24">
            <v>-4549.1601948252055</v>
          </cell>
        </row>
        <row r="25">
          <cell r="I25">
            <v>0</v>
          </cell>
        </row>
        <row r="26">
          <cell r="I26">
            <v>-5155.3489459774455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-964.82606752766924</v>
          </cell>
        </row>
        <row r="30">
          <cell r="I30">
            <v>-11379.006843788093</v>
          </cell>
        </row>
        <row r="31">
          <cell r="I31">
            <v>-67037.781871062776</v>
          </cell>
        </row>
        <row r="32">
          <cell r="I32">
            <v>0</v>
          </cell>
        </row>
        <row r="33">
          <cell r="I33">
            <v>-5412.037937803686</v>
          </cell>
        </row>
        <row r="34">
          <cell r="I34">
            <v>22.088702454358913</v>
          </cell>
        </row>
        <row r="35">
          <cell r="I35">
            <v>-31693.368096700939</v>
          </cell>
        </row>
        <row r="36">
          <cell r="I36">
            <v>0</v>
          </cell>
        </row>
        <row r="37">
          <cell r="I37">
            <v>-16093.58405464755</v>
          </cell>
        </row>
        <row r="38">
          <cell r="I38">
            <v>-1072.5960118913367</v>
          </cell>
        </row>
        <row r="39">
          <cell r="I39">
            <v>-10483.599032535918</v>
          </cell>
        </row>
        <row r="40">
          <cell r="I40">
            <v>-66866.903413908556</v>
          </cell>
        </row>
        <row r="41">
          <cell r="I41">
            <v>-67870.159073327784</v>
          </cell>
        </row>
        <row r="42">
          <cell r="I42">
            <v>-87455.910056979701</v>
          </cell>
        </row>
        <row r="43">
          <cell r="I43">
            <v>-24319.981426866823</v>
          </cell>
        </row>
        <row r="44">
          <cell r="I44">
            <v>-84199.118970718337</v>
          </cell>
        </row>
        <row r="45">
          <cell r="I45">
            <v>-39980.967054423279</v>
          </cell>
        </row>
        <row r="46">
          <cell r="I46">
            <v>-5833.4178941541095</v>
          </cell>
        </row>
        <row r="47">
          <cell r="I47">
            <v>-15092.430277144091</v>
          </cell>
        </row>
        <row r="48">
          <cell r="I48">
            <v>-206614.42809674283</v>
          </cell>
        </row>
        <row r="49">
          <cell r="I49">
            <v>-5328.67311640767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4"/>
      <sheetName val="8.4.1"/>
      <sheetName val="8.4.2"/>
    </sheetNames>
    <sheetDataSet>
      <sheetData sheetId="0">
        <row r="12">
          <cell r="I12">
            <v>45909776.392064802</v>
          </cell>
        </row>
        <row r="16">
          <cell r="I16">
            <v>-1371492.4777007781</v>
          </cell>
        </row>
        <row r="21">
          <cell r="I21">
            <v>1401963.1769791436</v>
          </cell>
        </row>
        <row r="24">
          <cell r="I24">
            <v>141765.93659543124</v>
          </cell>
        </row>
        <row r="28">
          <cell r="I28">
            <v>121279.34630479873</v>
          </cell>
        </row>
        <row r="29">
          <cell r="I29">
            <v>3492916.0425718981</v>
          </cell>
        </row>
        <row r="30">
          <cell r="I30">
            <v>1279569.8286020132</v>
          </cell>
        </row>
        <row r="31">
          <cell r="I31">
            <v>-1258298.331408862</v>
          </cell>
        </row>
        <row r="34">
          <cell r="I34">
            <v>1209824.17103149</v>
          </cell>
        </row>
        <row r="35">
          <cell r="I35">
            <v>-675199.58002889331</v>
          </cell>
        </row>
        <row r="36">
          <cell r="I36">
            <v>-715385.58403833257</v>
          </cell>
        </row>
        <row r="37">
          <cell r="I37">
            <v>-7104662.6831943328</v>
          </cell>
        </row>
      </sheetData>
      <sheetData sheetId="1"/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6"/>
      <sheetName val="8.6.1"/>
      <sheetName val="8.6.2"/>
      <sheetName val="8.6.3"/>
      <sheetName val="8.6.4"/>
    </sheetNames>
    <sheetDataSet>
      <sheetData sheetId="0">
        <row r="13">
          <cell r="I13">
            <v>-3975.4426337245668</v>
          </cell>
        </row>
        <row r="17">
          <cell r="I17">
            <v>322905.22191917192</v>
          </cell>
        </row>
        <row r="18">
          <cell r="I18">
            <v>403631.52739896544</v>
          </cell>
        </row>
        <row r="19">
          <cell r="I19">
            <v>-37973.278558446909</v>
          </cell>
        </row>
        <row r="20">
          <cell r="I20">
            <v>-638840.97</v>
          </cell>
        </row>
        <row r="22">
          <cell r="I22">
            <v>265387.30160294415</v>
          </cell>
        </row>
        <row r="23">
          <cell r="I23">
            <v>-100717.06912332727</v>
          </cell>
        </row>
        <row r="24">
          <cell r="I24">
            <v>-138770.97897051438</v>
          </cell>
        </row>
        <row r="26">
          <cell r="I26">
            <v>-63132.658945743591</v>
          </cell>
        </row>
        <row r="27">
          <cell r="I27">
            <v>-23959.416633241708</v>
          </cell>
        </row>
        <row r="28">
          <cell r="I28">
            <v>179401.81977534652</v>
          </cell>
        </row>
        <row r="30">
          <cell r="I30">
            <v>-212947</v>
          </cell>
        </row>
        <row r="31">
          <cell r="I31">
            <v>80816</v>
          </cell>
        </row>
        <row r="32">
          <cell r="I32">
            <v>279487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1"/>
      <sheetName val="4.11.1"/>
      <sheetName val="4.11.2"/>
    </sheetNames>
    <sheetDataSet>
      <sheetData sheetId="0">
        <row r="11">
          <cell r="I11">
            <v>-973.88584442511274</v>
          </cell>
        </row>
        <row r="23">
          <cell r="I23"/>
        </row>
        <row r="24">
          <cell r="I24"/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6"/>
      <sheetName val="4.6.1"/>
    </sheetNames>
    <sheetDataSet>
      <sheetData sheetId="0">
        <row r="11">
          <cell r="I11">
            <v>1017962.97</v>
          </cell>
        </row>
        <row r="17">
          <cell r="I17">
            <v>-563393.75</v>
          </cell>
        </row>
      </sheetData>
      <sheetData sheetId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2"/>
      <sheetName val="Lead Sheet(old)"/>
      <sheetName val="7.2.1"/>
    </sheetNames>
    <sheetDataSet>
      <sheetData sheetId="0">
        <row r="9">
          <cell r="I9">
            <v>173755.74488496222</v>
          </cell>
        </row>
      </sheetData>
      <sheetData sheetId="1"/>
      <sheetData sheetId="2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5"/>
      <sheetName val="7.5.1"/>
      <sheetName val="7.5.2"/>
      <sheetName val="7.5.3"/>
    </sheetNames>
    <sheetDataSet>
      <sheetData sheetId="0">
        <row r="9">
          <cell r="I9">
            <v>-13142.869999999995</v>
          </cell>
        </row>
      </sheetData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4"/>
      <sheetName val="3.4.1-3.4.2"/>
      <sheetName val="3.4.3"/>
    </sheetNames>
    <sheetDataSet>
      <sheetData sheetId="0">
        <row r="11">
          <cell r="I11">
            <v>-854510.60376880702</v>
          </cell>
        </row>
        <row r="14">
          <cell r="I14">
            <v>-1721174.3189683419</v>
          </cell>
        </row>
        <row r="19">
          <cell r="I19">
            <v>653175.25437758269</v>
          </cell>
        </row>
        <row r="21">
          <cell r="I21">
            <v>854647.89922117116</v>
          </cell>
        </row>
        <row r="23">
          <cell r="I23">
            <v>324347.39841468039</v>
          </cell>
        </row>
      </sheetData>
      <sheetData sheetId="1"/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1.1"/>
      <sheetName val="6.1.2"/>
    </sheetNames>
    <sheetDataSet>
      <sheetData sheetId="0">
        <row r="14">
          <cell r="I14">
            <v>732189.06004704407</v>
          </cell>
        </row>
        <row r="18">
          <cell r="I18">
            <v>1370684.7972112817</v>
          </cell>
        </row>
        <row r="19">
          <cell r="I19">
            <v>520188.66405302164</v>
          </cell>
        </row>
        <row r="20">
          <cell r="I20">
            <v>-654603.13861941826</v>
          </cell>
        </row>
      </sheetData>
      <sheetData sheetId="1"/>
      <sheetData sheetId="2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1"/>
      <sheetName val="Lead Sheet 2"/>
      <sheetName val="6.2.4-6.2.6"/>
    </sheetNames>
    <sheetDataSet>
      <sheetData sheetId="0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-1204.4804166669783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-10750.717499999912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-216311.50708340108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-1150236.6825000048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-436256.53541669995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-295758.9712500684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-305241.60916667059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-830071.34083333611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-540331.86583339795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-95028.494583340129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2220.7949999999837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-32262.784583340399</v>
          </cell>
        </row>
        <row r="92">
          <cell r="I92">
            <v>0</v>
          </cell>
        </row>
        <row r="93">
          <cell r="I93">
            <v>0</v>
          </cell>
        </row>
      </sheetData>
      <sheetData sheetId="1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-38066.678333332995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-183197.88298953595</v>
          </cell>
        </row>
        <row r="21">
          <cell r="I21">
            <v>-46021.917747176325</v>
          </cell>
        </row>
        <row r="22">
          <cell r="I22">
            <v>0</v>
          </cell>
        </row>
        <row r="23">
          <cell r="I23">
            <v>-30956.215016707687</v>
          </cell>
        </row>
        <row r="24">
          <cell r="I24">
            <v>0</v>
          </cell>
        </row>
        <row r="25">
          <cell r="I25">
            <v>39638.710830049349</v>
          </cell>
        </row>
        <row r="26">
          <cell r="I26">
            <v>0</v>
          </cell>
        </row>
        <row r="27">
          <cell r="I27">
            <v>-669070.99458336458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871404.25814553595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-4280308.4527361775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-370332.97427552321</v>
          </cell>
        </row>
        <row r="38">
          <cell r="I38">
            <v>-1051710.0949728335</v>
          </cell>
        </row>
        <row r="39">
          <cell r="I39">
            <v>0</v>
          </cell>
        </row>
        <row r="40">
          <cell r="I40">
            <v>-758763.59034742694</v>
          </cell>
        </row>
        <row r="41">
          <cell r="I41">
            <v>-5816.0371091443412</v>
          </cell>
        </row>
        <row r="42">
          <cell r="I42">
            <v>9462.844014651766</v>
          </cell>
        </row>
        <row r="43">
          <cell r="I43">
            <v>0</v>
          </cell>
        </row>
        <row r="44">
          <cell r="I44">
            <v>-9472.3063132798816</v>
          </cell>
        </row>
        <row r="45">
          <cell r="I45">
            <v>0</v>
          </cell>
        </row>
        <row r="46">
          <cell r="I46">
            <v>-14695.954978271358</v>
          </cell>
        </row>
        <row r="47">
          <cell r="I47">
            <v>0</v>
          </cell>
        </row>
        <row r="48">
          <cell r="I48">
            <v>-100472.54374999995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-28030.314866358549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-1599940.3665273217</v>
          </cell>
        </row>
        <row r="56">
          <cell r="I56">
            <v>-212158.10174501245</v>
          </cell>
        </row>
        <row r="57">
          <cell r="I57">
            <v>0</v>
          </cell>
        </row>
        <row r="58">
          <cell r="I58">
            <v>-114.77092915768098</v>
          </cell>
        </row>
        <row r="59">
          <cell r="I59">
            <v>0</v>
          </cell>
        </row>
        <row r="60">
          <cell r="I60">
            <v>-113433.92558606504</v>
          </cell>
        </row>
        <row r="61">
          <cell r="I61">
            <v>-486659.46729260654</v>
          </cell>
        </row>
        <row r="62">
          <cell r="I62">
            <v>0</v>
          </cell>
        </row>
        <row r="63">
          <cell r="I63">
            <v>1043.8675000000001</v>
          </cell>
        </row>
        <row r="64">
          <cell r="I64">
            <v>0</v>
          </cell>
        </row>
      </sheetData>
      <sheetData sheetId="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1"/>
      <sheetName val="Lead Sheet 2"/>
      <sheetName val="Lead Sheet 3"/>
      <sheetName val="Lead Sheet 4"/>
      <sheetName val="8.12.7-8.12.13"/>
    </sheetNames>
    <sheetDataSet>
      <sheetData sheetId="0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39299.126110073696</v>
          </cell>
        </row>
        <row r="17">
          <cell r="I17">
            <v>62603.156195317053</v>
          </cell>
        </row>
        <row r="18">
          <cell r="I18">
            <v>0</v>
          </cell>
        </row>
        <row r="19">
          <cell r="I19">
            <v>-258.73613403533329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403381.4486403456</v>
          </cell>
        </row>
        <row r="23">
          <cell r="I23">
            <v>0</v>
          </cell>
        </row>
        <row r="24">
          <cell r="I24">
            <v>663935.32625000004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45721.906385103866</v>
          </cell>
        </row>
        <row r="31">
          <cell r="I31">
            <v>64626.267873422745</v>
          </cell>
        </row>
        <row r="32">
          <cell r="I32">
            <v>0</v>
          </cell>
        </row>
        <row r="33">
          <cell r="I33">
            <v>13153.213218891231</v>
          </cell>
        </row>
        <row r="34">
          <cell r="I34">
            <v>2385937.7445463785</v>
          </cell>
        </row>
        <row r="35">
          <cell r="I35">
            <v>0</v>
          </cell>
        </row>
        <row r="36">
          <cell r="I36">
            <v>-57958.407263159992</v>
          </cell>
        </row>
        <row r="37">
          <cell r="I37">
            <v>103118.00558152187</v>
          </cell>
        </row>
        <row r="38">
          <cell r="I38">
            <v>0</v>
          </cell>
        </row>
        <row r="39">
          <cell r="I39">
            <v>234.00759166433915</v>
          </cell>
        </row>
        <row r="40">
          <cell r="I40">
            <v>105001.23753585225</v>
          </cell>
        </row>
        <row r="41">
          <cell r="I41">
            <v>0</v>
          </cell>
        </row>
        <row r="42">
          <cell r="I42">
            <v>53.422745840492851</v>
          </cell>
        </row>
        <row r="43">
          <cell r="I43">
            <v>15665.19452731114</v>
          </cell>
        </row>
        <row r="44">
          <cell r="I44">
            <v>0</v>
          </cell>
        </row>
        <row r="45">
          <cell r="I45">
            <v>1181322.9633636777</v>
          </cell>
        </row>
        <row r="46">
          <cell r="I46">
            <v>0</v>
          </cell>
        </row>
        <row r="47">
          <cell r="I47">
            <v>2762824.8564124587</v>
          </cell>
        </row>
        <row r="48">
          <cell r="I48">
            <v>0</v>
          </cell>
        </row>
        <row r="49">
          <cell r="I49">
            <v>2196102.5550796096</v>
          </cell>
        </row>
        <row r="50">
          <cell r="I50">
            <v>0</v>
          </cell>
        </row>
        <row r="51">
          <cell r="I51">
            <v>416477.33825459349</v>
          </cell>
        </row>
        <row r="52">
          <cell r="I52">
            <v>0</v>
          </cell>
        </row>
        <row r="53">
          <cell r="I53">
            <v>537919.16266998136</v>
          </cell>
        </row>
        <row r="54">
          <cell r="I54">
            <v>0</v>
          </cell>
        </row>
        <row r="55">
          <cell r="I55">
            <v>3015.2930886199288</v>
          </cell>
        </row>
        <row r="56">
          <cell r="I56">
            <v>0</v>
          </cell>
        </row>
        <row r="57">
          <cell r="I57">
            <v>31750.864055360325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1922.4332396207958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453688.91214513982</v>
          </cell>
        </row>
        <row r="66">
          <cell r="I66">
            <v>0</v>
          </cell>
        </row>
        <row r="67">
          <cell r="I67">
            <v>29328.389909955218</v>
          </cell>
        </row>
        <row r="68">
          <cell r="I68">
            <v>0</v>
          </cell>
        </row>
        <row r="69">
          <cell r="I69">
            <v>35963.820255391809</v>
          </cell>
        </row>
        <row r="70">
          <cell r="I70">
            <v>0</v>
          </cell>
        </row>
        <row r="71">
          <cell r="I71">
            <v>16928.649653227785</v>
          </cell>
        </row>
        <row r="72">
          <cell r="I72">
            <v>0</v>
          </cell>
        </row>
        <row r="73">
          <cell r="I73">
            <v>17408.989768514712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567469.94184589211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1366240.2920707525</v>
          </cell>
        </row>
        <row r="82">
          <cell r="I82">
            <v>-77928.225377766299</v>
          </cell>
        </row>
        <row r="83">
          <cell r="I83">
            <v>-51025.30651453085</v>
          </cell>
        </row>
        <row r="84">
          <cell r="I84">
            <v>0</v>
          </cell>
        </row>
        <row r="85">
          <cell r="I85">
            <v>27869.930196850873</v>
          </cell>
        </row>
        <row r="86">
          <cell r="I86">
            <v>219.55711081017034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926957.23372435733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296433.52594129893</v>
          </cell>
        </row>
        <row r="93">
          <cell r="I93">
            <v>40.013046306670553</v>
          </cell>
        </row>
        <row r="94">
          <cell r="I94">
            <v>2907.620541410377</v>
          </cell>
        </row>
        <row r="95">
          <cell r="I95">
            <v>0</v>
          </cell>
        </row>
        <row r="96">
          <cell r="I96">
            <v>1564.5425977943794</v>
          </cell>
        </row>
        <row r="97">
          <cell r="I97">
            <v>0</v>
          </cell>
        </row>
        <row r="98">
          <cell r="I98">
            <v>356.48120004047053</v>
          </cell>
        </row>
        <row r="99">
          <cell r="I99">
            <v>0</v>
          </cell>
        </row>
        <row r="100">
          <cell r="I100">
            <v>-744.71264520671025</v>
          </cell>
        </row>
        <row r="101">
          <cell r="I101">
            <v>0</v>
          </cell>
        </row>
      </sheetData>
      <sheetData sheetId="1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3621.5366666698828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152848.34000000032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328917.42500000447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1326177.3337499946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683738.59250000119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309275.18875000067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682021.58458340168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1096451.050416708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939339.57416670024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-651452.61666660011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-3054.4341666660039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31366.95250000013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</sheetData>
      <sheetData sheetId="2">
        <row r="10">
          <cell r="I10">
            <v>0</v>
          </cell>
        </row>
        <row r="11">
          <cell r="I11">
            <v>0</v>
          </cell>
        </row>
        <row r="12">
          <cell r="I12">
            <v>6.2222847441606522E-3</v>
          </cell>
        </row>
        <row r="13">
          <cell r="I13">
            <v>161.77621468060505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-138916.23518013</v>
          </cell>
        </row>
        <row r="18">
          <cell r="I18">
            <v>0</v>
          </cell>
        </row>
        <row r="19">
          <cell r="I19">
            <v>34304.839583400637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-225.7179998924031</v>
          </cell>
        </row>
        <row r="26">
          <cell r="I26">
            <v>13351.308769221399</v>
          </cell>
        </row>
        <row r="27">
          <cell r="I27">
            <v>0</v>
          </cell>
        </row>
        <row r="28">
          <cell r="I28">
            <v>210.77818321806288</v>
          </cell>
        </row>
        <row r="29">
          <cell r="I29">
            <v>253.91104297264121</v>
          </cell>
        </row>
        <row r="30">
          <cell r="I30">
            <v>0</v>
          </cell>
        </row>
        <row r="31">
          <cell r="I31">
            <v>43750.86967421585</v>
          </cell>
        </row>
        <row r="32">
          <cell r="I32">
            <v>0</v>
          </cell>
        </row>
        <row r="33">
          <cell r="I33">
            <v>-24648.366249999963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69705.434277575521</v>
          </cell>
        </row>
        <row r="40">
          <cell r="I40">
            <v>0</v>
          </cell>
        </row>
        <row r="41">
          <cell r="I41">
            <v>-2665.2168356756883</v>
          </cell>
        </row>
        <row r="42">
          <cell r="I42">
            <v>0</v>
          </cell>
        </row>
        <row r="43">
          <cell r="I43">
            <v>31450.244704098306</v>
          </cell>
        </row>
        <row r="44">
          <cell r="I44">
            <v>0</v>
          </cell>
        </row>
        <row r="45">
          <cell r="I45">
            <v>158089.01499999966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24843.76960488025</v>
          </cell>
        </row>
        <row r="51">
          <cell r="I51">
            <v>0</v>
          </cell>
        </row>
        <row r="52">
          <cell r="I52">
            <v>18655.068035110384</v>
          </cell>
        </row>
        <row r="53">
          <cell r="I53">
            <v>0</v>
          </cell>
        </row>
        <row r="54">
          <cell r="I54">
            <v>-196.40414301557502</v>
          </cell>
        </row>
        <row r="55">
          <cell r="I55">
            <v>0</v>
          </cell>
        </row>
        <row r="56">
          <cell r="I56">
            <v>12635.410416667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5848.3627021595557</v>
          </cell>
        </row>
        <row r="63">
          <cell r="I63">
            <v>0</v>
          </cell>
        </row>
        <row r="64">
          <cell r="I64">
            <v>-5614.4476317846056</v>
          </cell>
        </row>
        <row r="65">
          <cell r="I65">
            <v>0</v>
          </cell>
        </row>
        <row r="66">
          <cell r="I66">
            <v>-1002.3957458173618</v>
          </cell>
        </row>
        <row r="67">
          <cell r="I67">
            <v>0</v>
          </cell>
        </row>
        <row r="68">
          <cell r="I68">
            <v>218401.03791667009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6133.6359809241394</v>
          </cell>
        </row>
        <row r="75">
          <cell r="I75">
            <v>0</v>
          </cell>
        </row>
        <row r="76">
          <cell r="I76">
            <v>-3376.5135516927139</v>
          </cell>
        </row>
        <row r="77">
          <cell r="I77">
            <v>0</v>
          </cell>
        </row>
        <row r="78">
          <cell r="I78">
            <v>-15916.71557365686</v>
          </cell>
        </row>
        <row r="79">
          <cell r="I79">
            <v>0</v>
          </cell>
        </row>
        <row r="80">
          <cell r="I80">
            <v>-1879.1637500000652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12648.556697444572</v>
          </cell>
        </row>
        <row r="87">
          <cell r="I87">
            <v>0</v>
          </cell>
        </row>
        <row r="88">
          <cell r="I88">
            <v>-23594.333733820211</v>
          </cell>
        </row>
        <row r="89">
          <cell r="I89">
            <v>0</v>
          </cell>
        </row>
        <row r="90">
          <cell r="I90">
            <v>45784.922735019667</v>
          </cell>
        </row>
        <row r="91">
          <cell r="I91">
            <v>0</v>
          </cell>
        </row>
        <row r="92">
          <cell r="I92">
            <v>320218.03666666988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-72879.429190641866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185741.92133273443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38576.502429992368</v>
          </cell>
        </row>
        <row r="105">
          <cell r="I105">
            <v>0</v>
          </cell>
        </row>
        <row r="106">
          <cell r="I106">
            <v>857807.82541669905</v>
          </cell>
        </row>
        <row r="107">
          <cell r="I107">
            <v>0</v>
          </cell>
        </row>
        <row r="108">
          <cell r="I108">
            <v>0</v>
          </cell>
        </row>
      </sheetData>
      <sheetData sheetId="3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367.66688825320222</v>
          </cell>
        </row>
        <row r="14">
          <cell r="I14">
            <v>121.72206594085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1460.2488539329831</v>
          </cell>
        </row>
        <row r="19">
          <cell r="I19">
            <v>0</v>
          </cell>
        </row>
        <row r="20">
          <cell r="I20">
            <v>33479.70166666701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-512094.68291665986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2522.9479233448292</v>
          </cell>
        </row>
        <row r="34">
          <cell r="I34">
            <v>66718.160858618314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-55.125147316324991</v>
          </cell>
        </row>
        <row r="39">
          <cell r="I39">
            <v>0</v>
          </cell>
        </row>
        <row r="40">
          <cell r="I40">
            <v>2722.6172707852256</v>
          </cell>
        </row>
        <row r="41">
          <cell r="I41">
            <v>-636497.27747165784</v>
          </cell>
        </row>
        <row r="42">
          <cell r="I42">
            <v>0</v>
          </cell>
        </row>
        <row r="43">
          <cell r="I43">
            <v>-291718.76566602284</v>
          </cell>
        </row>
        <row r="44">
          <cell r="I44">
            <v>-51505.036578436033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actor Comparison"/>
      <sheetName val="Total Adj"/>
      <sheetName val="Restating Adj"/>
      <sheetName val="Pro Forma Adj"/>
      <sheetName val="Interest Calc"/>
      <sheetName val="Variables"/>
      <sheetName val="Check Sheet"/>
      <sheetName val="Rev Req Adj Summary"/>
      <sheetName val="Summarized Adjustments"/>
      <sheetName val="Page 1.4"/>
      <sheetName val="Page 1.5"/>
      <sheetName val="Page 1.6"/>
    </sheetNames>
    <sheetDataSet>
      <sheetData sheetId="0">
        <row r="37">
          <cell r="L37">
            <v>32980839.828479528</v>
          </cell>
          <cell r="P37">
            <v>34876072.759083867</v>
          </cell>
        </row>
        <row r="64">
          <cell r="L64">
            <v>773492974.3986845</v>
          </cell>
          <cell r="P64">
            <v>787409089.26498795</v>
          </cell>
        </row>
        <row r="67">
          <cell r="L67">
            <v>3.3239938091812138E-2</v>
          </cell>
          <cell r="P67">
            <v>3.6406069910830154E-2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E8">
            <v>2.5127500000000001E-2</v>
          </cell>
        </row>
        <row r="9">
          <cell r="E9">
            <v>1.5343999999999999E-4</v>
          </cell>
        </row>
        <row r="10">
          <cell r="C10">
            <v>0.5222</v>
          </cell>
        </row>
        <row r="11">
          <cell r="E11">
            <v>7.7499999999999999E-2</v>
          </cell>
        </row>
        <row r="20">
          <cell r="D20">
            <v>6.6E-3</v>
          </cell>
        </row>
        <row r="21">
          <cell r="D21">
            <v>2E-3</v>
          </cell>
        </row>
        <row r="22">
          <cell r="D22">
            <v>3.8477999999999998E-2</v>
          </cell>
        </row>
        <row r="34">
          <cell r="D34">
            <v>0.61939999999999995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291874412.35000002</v>
          </cell>
        </row>
        <row r="12">
          <cell r="C12">
            <v>0</v>
          </cell>
        </row>
        <row r="13">
          <cell r="C13">
            <v>41917689.287275307</v>
          </cell>
        </row>
        <row r="14">
          <cell r="C14">
            <v>14712094.447809581</v>
          </cell>
        </row>
        <row r="18">
          <cell r="C18">
            <v>58622435.071679652</v>
          </cell>
        </row>
        <row r="19">
          <cell r="C19">
            <v>0</v>
          </cell>
        </row>
        <row r="20">
          <cell r="C20">
            <v>6638736.6831070427</v>
          </cell>
        </row>
        <row r="21">
          <cell r="C21">
            <v>105431941.49763376</v>
          </cell>
        </row>
        <row r="22">
          <cell r="C22">
            <v>28210986.897034694</v>
          </cell>
        </row>
        <row r="23">
          <cell r="C23">
            <v>11776963.805336518</v>
          </cell>
        </row>
        <row r="24">
          <cell r="C24">
            <v>7337446.3905429663</v>
          </cell>
        </row>
        <row r="25">
          <cell r="C25">
            <v>9564878.6371542886</v>
          </cell>
        </row>
        <row r="26">
          <cell r="C26">
            <v>0</v>
          </cell>
        </row>
        <row r="27">
          <cell r="C27">
            <v>9568658.4566952512</v>
          </cell>
        </row>
        <row r="28">
          <cell r="C28">
            <v>237152047.43918416</v>
          </cell>
        </row>
        <row r="29">
          <cell r="C29">
            <v>40298685.071654432</v>
          </cell>
        </row>
        <row r="30">
          <cell r="C30">
            <v>5210797.0162218325</v>
          </cell>
        </row>
        <row r="31">
          <cell r="C31">
            <v>18841862.948318135</v>
          </cell>
        </row>
        <row r="32">
          <cell r="C32">
            <v>-12784757.735084608</v>
          </cell>
        </row>
        <row r="33">
          <cell r="C33">
            <v>0</v>
          </cell>
        </row>
        <row r="34">
          <cell r="C34">
            <v>20003522.680359349</v>
          </cell>
        </row>
        <row r="35">
          <cell r="C35">
            <v>0</v>
          </cell>
        </row>
        <row r="36">
          <cell r="C36">
            <v>-9824.119740874401</v>
          </cell>
        </row>
        <row r="42">
          <cell r="C42">
            <v>1544942481.7605708</v>
          </cell>
        </row>
        <row r="43">
          <cell r="C43">
            <v>43618.559324208516</v>
          </cell>
        </row>
        <row r="44">
          <cell r="C44">
            <v>18035027.272814594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1892587.9912560845</v>
          </cell>
        </row>
        <row r="48">
          <cell r="C48">
            <v>5770225.7343108999</v>
          </cell>
        </row>
        <row r="49">
          <cell r="C49">
            <v>7423574.9107459299</v>
          </cell>
        </row>
        <row r="50">
          <cell r="C50">
            <v>3518186.8119896264</v>
          </cell>
        </row>
        <row r="51">
          <cell r="C51">
            <v>1957723.1131520837</v>
          </cell>
        </row>
        <row r="52">
          <cell r="C52">
            <v>0</v>
          </cell>
        </row>
        <row r="56">
          <cell r="C56">
            <v>-560686412.050879</v>
          </cell>
        </row>
        <row r="57">
          <cell r="C57">
            <v>-40810003.973182008</v>
          </cell>
        </row>
        <row r="58">
          <cell r="C58">
            <v>-207801942.93217659</v>
          </cell>
        </row>
        <row r="59">
          <cell r="C59">
            <v>-546502.70866400003</v>
          </cell>
        </row>
        <row r="60">
          <cell r="C60">
            <v>15653.306210590657</v>
          </cell>
        </row>
        <row r="61">
          <cell r="C61">
            <v>0</v>
          </cell>
        </row>
        <row r="62">
          <cell r="C62">
            <v>-2865822.2976192189</v>
          </cell>
        </row>
        <row r="69">
          <cell r="C69">
            <v>5.04351758981414E-2</v>
          </cell>
        </row>
        <row r="74">
          <cell r="C74">
            <v>-3402182.6600341732</v>
          </cell>
        </row>
        <row r="75">
          <cell r="C75">
            <v>21966935.625542793</v>
          </cell>
        </row>
        <row r="76">
          <cell r="C76">
            <v>64899236.375621706</v>
          </cell>
        </row>
        <row r="77">
          <cell r="C77">
            <v>113612512.49076684</v>
          </cell>
        </row>
        <row r="80">
          <cell r="C80">
            <v>0</v>
          </cell>
        </row>
        <row r="83">
          <cell r="C83">
            <v>-12784757.735084608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291874412.35000002</v>
          </cell>
        </row>
        <row r="12">
          <cell r="C12">
            <v>0</v>
          </cell>
        </row>
        <row r="13">
          <cell r="C13">
            <v>41901844.626014918</v>
          </cell>
        </row>
        <row r="14">
          <cell r="C14">
            <v>14707835.97836161</v>
          </cell>
        </row>
        <row r="18">
          <cell r="C18">
            <v>58577481.702005193</v>
          </cell>
        </row>
        <row r="19">
          <cell r="C19">
            <v>0</v>
          </cell>
        </row>
        <row r="20">
          <cell r="C20">
            <v>6636227.2763212845</v>
          </cell>
        </row>
        <row r="21">
          <cell r="C21">
            <v>105378642.7955979</v>
          </cell>
        </row>
        <row r="22">
          <cell r="C22">
            <v>28199693.767616455</v>
          </cell>
        </row>
        <row r="23">
          <cell r="C23">
            <v>11776963.805336518</v>
          </cell>
        </row>
        <row r="24">
          <cell r="C24">
            <v>7337446.3905429663</v>
          </cell>
        </row>
        <row r="25">
          <cell r="C25">
            <v>9564878.6371542886</v>
          </cell>
        </row>
        <row r="26">
          <cell r="C26">
            <v>0</v>
          </cell>
        </row>
        <row r="27">
          <cell r="C27">
            <v>9566181.9469985515</v>
          </cell>
        </row>
        <row r="29">
          <cell r="C29">
            <v>40288937.833765775</v>
          </cell>
        </row>
        <row r="30">
          <cell r="C30">
            <v>5209062.1608166266</v>
          </cell>
        </row>
        <row r="31">
          <cell r="C31">
            <v>18839777.020733446</v>
          </cell>
        </row>
        <row r="32">
          <cell r="C32">
            <v>-12739277.450866764</v>
          </cell>
        </row>
        <row r="33">
          <cell r="C33">
            <v>0</v>
          </cell>
        </row>
        <row r="34">
          <cell r="C34">
            <v>20001605.557700858</v>
          </cell>
        </row>
        <row r="35">
          <cell r="C35">
            <v>0</v>
          </cell>
        </row>
        <row r="36">
          <cell r="C36">
            <v>-9821.1852868549158</v>
          </cell>
        </row>
        <row r="42">
          <cell r="C42">
            <v>1544537675.3335135</v>
          </cell>
        </row>
        <row r="43">
          <cell r="C43">
            <v>43598.319060358401</v>
          </cell>
        </row>
        <row r="44">
          <cell r="C44">
            <v>18031879.421475984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1891962.0877587367</v>
          </cell>
        </row>
        <row r="48">
          <cell r="C48">
            <v>5765129.1757591944</v>
          </cell>
        </row>
        <row r="49">
          <cell r="C49">
            <v>7422458.4322860781</v>
          </cell>
        </row>
        <row r="50">
          <cell r="C50">
            <v>3517324.7907520789</v>
          </cell>
        </row>
        <row r="51">
          <cell r="C51">
            <v>1957723.192893123</v>
          </cell>
        </row>
        <row r="52">
          <cell r="C52">
            <v>0</v>
          </cell>
        </row>
        <row r="56">
          <cell r="C56">
            <v>-560549866.77443063</v>
          </cell>
        </row>
        <row r="57">
          <cell r="C57">
            <v>-40799757.795355074</v>
          </cell>
        </row>
        <row r="58">
          <cell r="C58">
            <v>-207792511.54715088</v>
          </cell>
        </row>
        <row r="59">
          <cell r="C59">
            <v>-546502.70866400003</v>
          </cell>
        </row>
        <row r="60">
          <cell r="C60">
            <v>15641.353139322455</v>
          </cell>
        </row>
        <row r="61">
          <cell r="C61">
            <v>0</v>
          </cell>
        </row>
        <row r="62">
          <cell r="C62">
            <v>-2864650.250645305</v>
          </cell>
        </row>
        <row r="68">
          <cell r="C68">
            <v>5.171909654088426E-2</v>
          </cell>
        </row>
        <row r="69">
          <cell r="C69">
            <v>5.0628411606442471E-2</v>
          </cell>
        </row>
        <row r="74">
          <cell r="C74">
            <v>-3401252.226278278</v>
          </cell>
        </row>
        <row r="75">
          <cell r="C75">
            <v>21960928.076724302</v>
          </cell>
        </row>
        <row r="76">
          <cell r="C76">
            <v>64883111.184235521</v>
          </cell>
        </row>
        <row r="77">
          <cell r="C77">
            <v>113591184.54952635</v>
          </cell>
        </row>
        <row r="83">
          <cell r="C83">
            <v>-12739277.450866764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47"/>
  <sheetViews>
    <sheetView zoomScale="85" zoomScaleNormal="85" workbookViewId="0"/>
  </sheetViews>
  <sheetFormatPr defaultRowHeight="12.75"/>
  <cols>
    <col min="1" max="1" width="40" style="17" customWidth="1"/>
    <col min="2" max="2" width="15.7109375" style="17" customWidth="1"/>
    <col min="3" max="3" width="0.7109375" style="17" customWidth="1"/>
    <col min="4" max="4" width="15.7109375" style="17" customWidth="1"/>
    <col min="5" max="5" width="0.7109375" style="17" customWidth="1"/>
    <col min="6" max="6" width="15.7109375" style="17" customWidth="1"/>
    <col min="7" max="7" width="0.7109375" style="17" customWidth="1"/>
    <col min="8" max="8" width="15.7109375" style="17" customWidth="1"/>
    <col min="9" max="9" width="0.7109375" style="17" customWidth="1"/>
    <col min="10" max="10" width="15.7109375" style="17" customWidth="1"/>
    <col min="11" max="11" width="3.5703125" style="17" customWidth="1"/>
    <col min="12" max="12" width="15.7109375" style="17" customWidth="1"/>
    <col min="13" max="13" width="0.7109375" style="17" customWidth="1"/>
    <col min="14" max="14" width="15.7109375" style="17" customWidth="1"/>
    <col min="15" max="15" width="0.7109375" style="17" customWidth="1"/>
    <col min="16" max="16" width="15.7109375" style="17" customWidth="1"/>
    <col min="17" max="17" width="0.7109375" style="17" customWidth="1"/>
    <col min="18" max="18" width="15.7109375" style="17" customWidth="1"/>
    <col min="19" max="19" width="0.7109375" style="17" customWidth="1"/>
    <col min="20" max="20" width="15.7109375" style="17" customWidth="1"/>
    <col min="21" max="21" width="0.7109375" style="17" customWidth="1"/>
    <col min="22" max="22" width="15.7109375" style="17" customWidth="1"/>
    <col min="23" max="23" width="0.7109375" style="17" customWidth="1"/>
    <col min="24" max="24" width="15.85546875" style="17" customWidth="1"/>
    <col min="25" max="16384" width="9.140625" style="17"/>
  </cols>
  <sheetData>
    <row r="1" spans="1:24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24">
      <c r="A2" s="1" t="s">
        <v>356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4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24">
      <c r="A4" s="1"/>
      <c r="B4" s="376" t="s">
        <v>317</v>
      </c>
      <c r="C4" s="377"/>
      <c r="D4" s="377"/>
      <c r="E4" s="377"/>
      <c r="F4" s="377"/>
      <c r="G4" s="377"/>
      <c r="H4" s="377"/>
      <c r="I4" s="377"/>
      <c r="J4" s="378"/>
      <c r="K4" s="1"/>
    </row>
    <row r="5" spans="1:24">
      <c r="A5" s="1"/>
      <c r="B5" s="355" t="s">
        <v>125</v>
      </c>
      <c r="C5" s="47"/>
      <c r="D5" s="46" t="s">
        <v>126</v>
      </c>
      <c r="E5" s="47"/>
      <c r="F5" s="46" t="s">
        <v>127</v>
      </c>
      <c r="G5" s="47"/>
      <c r="H5" s="46" t="s">
        <v>128</v>
      </c>
      <c r="I5" s="47"/>
      <c r="J5" s="356" t="s">
        <v>129</v>
      </c>
      <c r="K5" s="48"/>
      <c r="L5" s="46" t="s">
        <v>130</v>
      </c>
      <c r="M5" s="47"/>
      <c r="N5" s="46" t="s">
        <v>145</v>
      </c>
      <c r="O5" s="47"/>
      <c r="P5" s="46" t="s">
        <v>357</v>
      </c>
      <c r="Q5" s="48"/>
      <c r="R5" s="46" t="s">
        <v>358</v>
      </c>
      <c r="S5" s="48"/>
      <c r="T5" s="46" t="s">
        <v>359</v>
      </c>
      <c r="U5" s="48"/>
      <c r="V5" s="46" t="s">
        <v>360</v>
      </c>
      <c r="W5" s="48"/>
      <c r="X5" s="46" t="s">
        <v>361</v>
      </c>
    </row>
    <row r="6" spans="1:24">
      <c r="A6" s="1"/>
      <c r="B6" s="357"/>
      <c r="C6" s="358"/>
      <c r="D6" s="57"/>
      <c r="E6" s="358"/>
      <c r="F6" s="57"/>
      <c r="G6" s="358"/>
      <c r="H6" s="57"/>
      <c r="I6" s="57"/>
      <c r="J6" s="359"/>
      <c r="K6" s="1"/>
      <c r="L6" s="57" t="s">
        <v>132</v>
      </c>
      <c r="M6" s="58"/>
      <c r="N6" s="58"/>
      <c r="P6" s="58" t="s">
        <v>362</v>
      </c>
      <c r="R6" s="58"/>
      <c r="T6" s="59" t="s">
        <v>363</v>
      </c>
      <c r="V6" s="59"/>
      <c r="X6" s="59" t="s">
        <v>364</v>
      </c>
    </row>
    <row r="7" spans="1:24" ht="43.5" customHeight="1">
      <c r="A7" s="18"/>
      <c r="B7" s="360" t="s">
        <v>318</v>
      </c>
      <c r="C7" s="18"/>
      <c r="D7" s="45" t="s">
        <v>319</v>
      </c>
      <c r="E7" s="18"/>
      <c r="F7" s="45" t="s">
        <v>320</v>
      </c>
      <c r="G7" s="18"/>
      <c r="H7" s="45" t="s">
        <v>321</v>
      </c>
      <c r="I7" s="45"/>
      <c r="J7" s="361" t="s">
        <v>322</v>
      </c>
      <c r="K7" s="18"/>
      <c r="L7" s="45" t="s">
        <v>131</v>
      </c>
      <c r="M7" s="45"/>
      <c r="N7" s="243" t="s">
        <v>122</v>
      </c>
      <c r="O7" s="45"/>
      <c r="P7" s="45" t="s">
        <v>123</v>
      </c>
      <c r="Q7" s="45"/>
      <c r="R7" s="243" t="s">
        <v>254</v>
      </c>
      <c r="S7" s="45"/>
      <c r="T7" s="45" t="s">
        <v>124</v>
      </c>
      <c r="U7" s="45"/>
      <c r="V7" s="45" t="s">
        <v>143</v>
      </c>
      <c r="W7" s="45"/>
      <c r="X7" s="45" t="s">
        <v>144</v>
      </c>
    </row>
    <row r="8" spans="1:24">
      <c r="A8" s="11" t="s">
        <v>51</v>
      </c>
      <c r="B8" s="362"/>
      <c r="C8" s="11"/>
      <c r="D8" s="9"/>
      <c r="E8" s="11"/>
      <c r="F8" s="9"/>
      <c r="G8" s="11"/>
      <c r="H8" s="9"/>
      <c r="I8" s="9"/>
      <c r="J8" s="363"/>
      <c r="K8" s="11"/>
      <c r="L8" s="9"/>
      <c r="M8" s="9"/>
      <c r="N8" s="9"/>
      <c r="P8" s="9"/>
      <c r="R8" s="9"/>
      <c r="T8" s="9"/>
      <c r="V8" s="9"/>
      <c r="X8" s="9"/>
    </row>
    <row r="9" spans="1:24">
      <c r="A9" s="11" t="s">
        <v>52</v>
      </c>
      <c r="B9" s="364">
        <f>[8]Results!C11</f>
        <v>291874412.35000002</v>
      </c>
      <c r="C9" s="11"/>
      <c r="D9" s="13">
        <f>[9]Results!C11-B9</f>
        <v>0</v>
      </c>
      <c r="E9" s="11"/>
      <c r="F9" s="13">
        <f>[10]Results!C11-SUM(B9,D9)</f>
        <v>0</v>
      </c>
      <c r="G9" s="11"/>
      <c r="H9" s="13">
        <f>[11]Results!C11-SUM(B9,D9,F9)</f>
        <v>0</v>
      </c>
      <c r="I9" s="13"/>
      <c r="J9" s="365">
        <f>L9-SUM(B9,D9,F9,H9)</f>
        <v>0</v>
      </c>
      <c r="K9" s="11"/>
      <c r="L9" s="13">
        <f>[12]Results!C11</f>
        <v>291874412.35000002</v>
      </c>
      <c r="M9" s="9"/>
      <c r="N9" s="9">
        <f>'Restating Adj'!B12</f>
        <v>12188798</v>
      </c>
      <c r="P9" s="9">
        <f>L9+N9</f>
        <v>304063210.35000002</v>
      </c>
      <c r="R9" s="9">
        <f>'Pro Forma Adj'!B12</f>
        <v>0</v>
      </c>
      <c r="T9" s="9">
        <f>P9+R9</f>
        <v>304063210.35000002</v>
      </c>
      <c r="V9" s="9">
        <f>-(T37-(T64*Overall_ROR))/gross_up_factor</f>
        <v>36933863.05272381</v>
      </c>
      <c r="X9" s="9">
        <f>T9+V9</f>
        <v>340997073.40272385</v>
      </c>
    </row>
    <row r="10" spans="1:24">
      <c r="A10" s="11" t="s">
        <v>53</v>
      </c>
      <c r="B10" s="364">
        <f>[8]Results!C12</f>
        <v>0</v>
      </c>
      <c r="C10" s="11"/>
      <c r="D10" s="13">
        <f>[9]Results!C12-B10</f>
        <v>0</v>
      </c>
      <c r="E10" s="11"/>
      <c r="F10" s="13">
        <f>[10]Results!C12-SUM(B10,D10)</f>
        <v>0</v>
      </c>
      <c r="G10" s="11"/>
      <c r="H10" s="13">
        <f>[11]Results!C12-SUM(B10,D10,F10)</f>
        <v>0</v>
      </c>
      <c r="I10" s="13"/>
      <c r="J10" s="365">
        <f t="shared" ref="J10:J12" si="0">L10-SUM(B10,D10,F10,H10)</f>
        <v>0</v>
      </c>
      <c r="K10" s="11"/>
      <c r="L10" s="13">
        <f>[12]Results!C12</f>
        <v>0</v>
      </c>
      <c r="M10" s="9"/>
      <c r="N10" s="9">
        <f>'Restating Adj'!B13</f>
        <v>0</v>
      </c>
      <c r="P10" s="9">
        <f t="shared" ref="P10:P12" si="1">L10+N10</f>
        <v>0</v>
      </c>
      <c r="R10" s="9">
        <f>'Pro Forma Adj'!B13</f>
        <v>0</v>
      </c>
      <c r="T10" s="9">
        <f t="shared" ref="T10:T12" si="2">P10+R10</f>
        <v>0</v>
      </c>
      <c r="V10" s="9"/>
      <c r="X10" s="9">
        <f t="shared" ref="X10:X12" si="3">T10+V10</f>
        <v>0</v>
      </c>
    </row>
    <row r="11" spans="1:24">
      <c r="A11" s="11" t="s">
        <v>54</v>
      </c>
      <c r="B11" s="364">
        <f>[8]Results!C13</f>
        <v>41917689.287275307</v>
      </c>
      <c r="C11" s="11"/>
      <c r="D11" s="13">
        <f>[9]Results!C13-B11</f>
        <v>-15844.661260388792</v>
      </c>
      <c r="E11" s="11"/>
      <c r="F11" s="13">
        <f>[10]Results!C13-SUM(B11,D11)</f>
        <v>105030.91995807737</v>
      </c>
      <c r="G11" s="11"/>
      <c r="H11" s="13">
        <f>[11]Results!C13-SUM(B11,D11,F11)</f>
        <v>67746.277352899313</v>
      </c>
      <c r="I11" s="13"/>
      <c r="J11" s="365">
        <f t="shared" si="0"/>
        <v>-21790272.252875965</v>
      </c>
      <c r="K11" s="11"/>
      <c r="L11" s="13">
        <f>[12]Results!C13</f>
        <v>20284349.57044993</v>
      </c>
      <c r="M11" s="9"/>
      <c r="N11" s="9">
        <f>'Restating Adj'!B14</f>
        <v>29248552.714326911</v>
      </c>
      <c r="P11" s="9">
        <f t="shared" si="1"/>
        <v>49532902.284776837</v>
      </c>
      <c r="R11" s="9">
        <f>'Pro Forma Adj'!B14</f>
        <v>-33521990.660782024</v>
      </c>
      <c r="T11" s="9">
        <f t="shared" si="2"/>
        <v>16010911.623994812</v>
      </c>
      <c r="V11" s="9"/>
      <c r="X11" s="9">
        <f t="shared" si="3"/>
        <v>16010911.623994812</v>
      </c>
    </row>
    <row r="12" spans="1:24">
      <c r="A12" s="11" t="s">
        <v>55</v>
      </c>
      <c r="B12" s="364">
        <f>[8]Results!C14</f>
        <v>14712094.447809581</v>
      </c>
      <c r="C12" s="11"/>
      <c r="D12" s="13">
        <f>[9]Results!C14-B12</f>
        <v>-4258.4694479703903</v>
      </c>
      <c r="E12" s="11"/>
      <c r="F12" s="13">
        <f>[10]Results!C14-SUM(B12,D12)</f>
        <v>14214.729220660403</v>
      </c>
      <c r="G12" s="11"/>
      <c r="H12" s="13">
        <f>[11]Results!C14-SUM(B12,D12,F12)</f>
        <v>9168.6808861903846</v>
      </c>
      <c r="I12" s="13"/>
      <c r="J12" s="365">
        <f t="shared" si="0"/>
        <v>0</v>
      </c>
      <c r="K12" s="11"/>
      <c r="L12" s="13">
        <f>[12]Results!C14</f>
        <v>14731219.388468461</v>
      </c>
      <c r="M12" s="9"/>
      <c r="N12" s="9">
        <f>'Restating Adj'!B15</f>
        <v>-6643335.6433727471</v>
      </c>
      <c r="P12" s="9">
        <f t="shared" si="1"/>
        <v>8087883.745095714</v>
      </c>
      <c r="R12" s="9">
        <f>'Pro Forma Adj'!B15</f>
        <v>-1207643.1699602779</v>
      </c>
      <c r="T12" s="9">
        <f t="shared" si="2"/>
        <v>6880240.5751354359</v>
      </c>
      <c r="V12" s="9"/>
      <c r="X12" s="9">
        <f t="shared" si="3"/>
        <v>6880240.5751354359</v>
      </c>
    </row>
    <row r="13" spans="1:24" ht="13.5" thickBot="1">
      <c r="A13" s="11" t="s">
        <v>56</v>
      </c>
      <c r="B13" s="366">
        <f>SUM(B9:B12)</f>
        <v>348504196.08508492</v>
      </c>
      <c r="C13" s="11"/>
      <c r="D13" s="10">
        <f>SUM(D9:D12)</f>
        <v>-20103.130708359182</v>
      </c>
      <c r="E13" s="11"/>
      <c r="F13" s="10">
        <f>SUM(F9:F12)</f>
        <v>119245.64917873777</v>
      </c>
      <c r="G13" s="11"/>
      <c r="H13" s="10">
        <f>SUM(H9:H12)</f>
        <v>76914.958239089698</v>
      </c>
      <c r="I13" s="9"/>
      <c r="J13" s="367">
        <f>SUM(J9:J12)</f>
        <v>-21790272.252875965</v>
      </c>
      <c r="K13" s="11"/>
      <c r="L13" s="10">
        <f>SUM(L9:L12)</f>
        <v>326889981.30891842</v>
      </c>
      <c r="M13" s="9"/>
      <c r="N13" s="10">
        <f>SUM(N9:N12)</f>
        <v>34794015.070954166</v>
      </c>
      <c r="P13" s="10">
        <f>SUM(P9:P12)</f>
        <v>361683996.37987256</v>
      </c>
      <c r="R13" s="10">
        <f>SUM(R9:R12)</f>
        <v>-34729633.8307423</v>
      </c>
      <c r="T13" s="10">
        <f>SUM(T9:T12)</f>
        <v>326954362.54913026</v>
      </c>
      <c r="V13" s="10">
        <f>SUM(V9:V12)</f>
        <v>36933863.05272381</v>
      </c>
      <c r="X13" s="10">
        <f>SUM(X9:X12)</f>
        <v>363888225.60185409</v>
      </c>
    </row>
    <row r="14" spans="1:24" ht="13.5" thickTop="1">
      <c r="A14" s="11"/>
      <c r="B14" s="362"/>
      <c r="C14" s="11"/>
      <c r="D14" s="9"/>
      <c r="E14" s="11"/>
      <c r="F14" s="9"/>
      <c r="G14" s="11"/>
      <c r="H14" s="9"/>
      <c r="I14" s="9"/>
      <c r="J14" s="363"/>
      <c r="K14" s="11"/>
      <c r="L14" s="9"/>
      <c r="M14" s="9"/>
      <c r="N14" s="9"/>
      <c r="P14" s="9"/>
      <c r="R14" s="9"/>
      <c r="T14" s="9"/>
      <c r="V14" s="9"/>
      <c r="X14" s="9"/>
    </row>
    <row r="15" spans="1:24">
      <c r="A15" s="11" t="s">
        <v>57</v>
      </c>
      <c r="B15" s="362"/>
      <c r="C15" s="11"/>
      <c r="D15" s="9"/>
      <c r="E15" s="11"/>
      <c r="F15" s="9"/>
      <c r="G15" s="11"/>
      <c r="H15" s="9"/>
      <c r="I15" s="9"/>
      <c r="J15" s="363"/>
      <c r="K15" s="11"/>
      <c r="L15" s="9"/>
      <c r="M15" s="9"/>
      <c r="N15" s="9"/>
      <c r="P15" s="9"/>
      <c r="R15" s="9"/>
      <c r="T15" s="9"/>
      <c r="V15" s="9"/>
      <c r="X15" s="9"/>
    </row>
    <row r="16" spans="1:24">
      <c r="A16" s="11" t="s">
        <v>58</v>
      </c>
      <c r="B16" s="364">
        <f>[8]Results!C18</f>
        <v>58622435.071679652</v>
      </c>
      <c r="C16" s="11"/>
      <c r="D16" s="13">
        <f>[9]Results!C18-B16</f>
        <v>-44953.3696744591</v>
      </c>
      <c r="E16" s="11"/>
      <c r="F16" s="13">
        <f>[10]Results!C18-SUM(B16,D16)</f>
        <v>33850.385907329619</v>
      </c>
      <c r="G16" s="11"/>
      <c r="H16" s="13">
        <f>[11]Results!C18-SUM(B16,D16,F16)</f>
        <v>21833.928838230669</v>
      </c>
      <c r="I16" s="13"/>
      <c r="J16" s="365">
        <f t="shared" ref="J16:J25" si="4">L16-SUM(B16,D16,F16,H16)</f>
        <v>-993010.89774782956</v>
      </c>
      <c r="K16" s="11"/>
      <c r="L16" s="13">
        <f>[12]Results!C18</f>
        <v>57640155.119002923</v>
      </c>
      <c r="M16" s="9"/>
      <c r="N16" s="9">
        <f>'Restating Adj'!B19</f>
        <v>-3065915.1524787517</v>
      </c>
      <c r="P16" s="9">
        <f t="shared" ref="P16:P25" si="5">L16+N16</f>
        <v>54574239.966524169</v>
      </c>
      <c r="R16" s="9">
        <f>'Pro Forma Adj'!B19</f>
        <v>6235738.2881588582</v>
      </c>
      <c r="T16" s="9">
        <f t="shared" ref="T16:T25" si="6">P16+R16</f>
        <v>60809978.254683025</v>
      </c>
      <c r="V16" s="9"/>
      <c r="X16" s="9">
        <f t="shared" ref="X16:X25" si="7">T16+V16</f>
        <v>60809978.254683025</v>
      </c>
    </row>
    <row r="17" spans="1:24">
      <c r="A17" s="11" t="s">
        <v>59</v>
      </c>
      <c r="B17" s="364">
        <f>[8]Results!C19</f>
        <v>0</v>
      </c>
      <c r="C17" s="11"/>
      <c r="D17" s="13">
        <f>[9]Results!C19-B17</f>
        <v>0</v>
      </c>
      <c r="E17" s="11"/>
      <c r="F17" s="13">
        <f>[10]Results!C19-SUM(B17,D17)</f>
        <v>0</v>
      </c>
      <c r="G17" s="11"/>
      <c r="H17" s="13">
        <f>[11]Results!C19-SUM(B17,D17,F17)</f>
        <v>0</v>
      </c>
      <c r="I17" s="13"/>
      <c r="J17" s="365">
        <f t="shared" si="4"/>
        <v>0</v>
      </c>
      <c r="K17" s="11"/>
      <c r="L17" s="13">
        <f>[12]Results!C19</f>
        <v>0</v>
      </c>
      <c r="M17" s="9"/>
      <c r="N17" s="9">
        <f>'Restating Adj'!B20</f>
        <v>0</v>
      </c>
      <c r="P17" s="9">
        <f t="shared" si="5"/>
        <v>0</v>
      </c>
      <c r="R17" s="9">
        <f>'Pro Forma Adj'!B20</f>
        <v>0</v>
      </c>
      <c r="T17" s="9">
        <f t="shared" si="6"/>
        <v>0</v>
      </c>
      <c r="V17" s="9"/>
      <c r="X17" s="9">
        <f t="shared" si="7"/>
        <v>0</v>
      </c>
    </row>
    <row r="18" spans="1:24">
      <c r="A18" s="11" t="s">
        <v>60</v>
      </c>
      <c r="B18" s="364">
        <f>[8]Results!C20</f>
        <v>6638736.6831070427</v>
      </c>
      <c r="C18" s="11"/>
      <c r="D18" s="13">
        <f>[9]Results!C20-B18</f>
        <v>-2509.4067857582122</v>
      </c>
      <c r="E18" s="11"/>
      <c r="F18" s="13">
        <f>[10]Results!C20-SUM(B18,D18)</f>
        <v>16634.328681802377</v>
      </c>
      <c r="G18" s="11"/>
      <c r="H18" s="13">
        <f>[11]Results!C20-SUM(B18,D18,F18)</f>
        <v>10729.353269554675</v>
      </c>
      <c r="I18" s="13"/>
      <c r="J18" s="365">
        <f t="shared" si="4"/>
        <v>0</v>
      </c>
      <c r="K18" s="11"/>
      <c r="L18" s="13">
        <f>[12]Results!C20</f>
        <v>6663590.9582726415</v>
      </c>
      <c r="M18" s="9"/>
      <c r="N18" s="9">
        <f>'Restating Adj'!B21</f>
        <v>-10937.488551293727</v>
      </c>
      <c r="P18" s="9">
        <f t="shared" si="5"/>
        <v>6652653.469721348</v>
      </c>
      <c r="R18" s="9">
        <f>'Pro Forma Adj'!B21</f>
        <v>76843.60600506817</v>
      </c>
      <c r="T18" s="9">
        <f t="shared" si="6"/>
        <v>6729497.075726416</v>
      </c>
      <c r="V18" s="9"/>
      <c r="X18" s="9">
        <f t="shared" si="7"/>
        <v>6729497.075726416</v>
      </c>
    </row>
    <row r="19" spans="1:24">
      <c r="A19" s="11" t="s">
        <v>61</v>
      </c>
      <c r="B19" s="364">
        <f>[8]Results!C21</f>
        <v>105431941.49763376</v>
      </c>
      <c r="C19" s="11"/>
      <c r="D19" s="13">
        <f>[9]Results!C21-B19</f>
        <v>-53298.702035859227</v>
      </c>
      <c r="E19" s="11"/>
      <c r="F19" s="13">
        <f>[10]Results!C21-SUM(B19,D19)</f>
        <v>214670.3206435889</v>
      </c>
      <c r="G19" s="11"/>
      <c r="H19" s="13">
        <f>[11]Results!C21-SUM(B19,D19,F19)</f>
        <v>138465.08330655098</v>
      </c>
      <c r="I19" s="13"/>
      <c r="J19" s="365">
        <f t="shared" si="4"/>
        <v>-12206540.180334046</v>
      </c>
      <c r="K19" s="11"/>
      <c r="L19" s="13">
        <f>[12]Results!C21</f>
        <v>93525238.019213989</v>
      </c>
      <c r="M19" s="9"/>
      <c r="N19" s="9">
        <f>'Restating Adj'!B22</f>
        <v>35831749.727180332</v>
      </c>
      <c r="P19" s="9">
        <f t="shared" si="5"/>
        <v>129356987.74639432</v>
      </c>
      <c r="R19" s="9">
        <f>'Pro Forma Adj'!B22</f>
        <v>-43949874.317433879</v>
      </c>
      <c r="T19" s="9">
        <f t="shared" si="6"/>
        <v>85407113.428960443</v>
      </c>
      <c r="V19" s="9"/>
      <c r="X19" s="9">
        <f t="shared" si="7"/>
        <v>85407113.428960443</v>
      </c>
    </row>
    <row r="20" spans="1:24">
      <c r="A20" s="11" t="s">
        <v>62</v>
      </c>
      <c r="B20" s="364">
        <f>[8]Results!C22</f>
        <v>28210986.897034694</v>
      </c>
      <c r="C20" s="11"/>
      <c r="D20" s="13">
        <f>[9]Results!C22-B20</f>
        <v>-11293.129418238997</v>
      </c>
      <c r="E20" s="11"/>
      <c r="F20" s="13">
        <f>[10]Results!C22-SUM(B20,D20)</f>
        <v>66044.091210566461</v>
      </c>
      <c r="G20" s="11"/>
      <c r="H20" s="13">
        <f>[11]Results!C22-SUM(B20,D20,F20)</f>
        <v>42599.277645640075</v>
      </c>
      <c r="I20" s="13"/>
      <c r="J20" s="365">
        <f t="shared" si="4"/>
        <v>1503856.242553629</v>
      </c>
      <c r="K20" s="11"/>
      <c r="L20" s="13">
        <f>[12]Results!C22</f>
        <v>29812193.37902629</v>
      </c>
      <c r="M20" s="9"/>
      <c r="N20" s="9">
        <f>'Restating Adj'!B23</f>
        <v>-214183.04292550703</v>
      </c>
      <c r="P20" s="9">
        <f t="shared" si="5"/>
        <v>29598010.336100783</v>
      </c>
      <c r="R20" s="9">
        <f>'Pro Forma Adj'!B23</f>
        <v>1048123.4322818731</v>
      </c>
      <c r="T20" s="9">
        <f t="shared" si="6"/>
        <v>30646133.768382657</v>
      </c>
      <c r="V20" s="9"/>
      <c r="X20" s="9">
        <f t="shared" si="7"/>
        <v>30646133.768382657</v>
      </c>
    </row>
    <row r="21" spans="1:24">
      <c r="A21" s="11" t="s">
        <v>63</v>
      </c>
      <c r="B21" s="364">
        <f>[8]Results!C23</f>
        <v>11776963.805336518</v>
      </c>
      <c r="C21" s="11"/>
      <c r="D21" s="13">
        <f>[9]Results!C23-B21</f>
        <v>0</v>
      </c>
      <c r="E21" s="11"/>
      <c r="F21" s="13">
        <f>[10]Results!C23-SUM(B21,D21)</f>
        <v>0</v>
      </c>
      <c r="G21" s="11"/>
      <c r="H21" s="13">
        <f>[11]Results!C23-SUM(B21,D21,F21)</f>
        <v>0</v>
      </c>
      <c r="I21" s="13"/>
      <c r="J21" s="365">
        <f t="shared" si="4"/>
        <v>0</v>
      </c>
      <c r="K21" s="11"/>
      <c r="L21" s="13">
        <f>[12]Results!C23</f>
        <v>11776963.805336518</v>
      </c>
      <c r="M21" s="9"/>
      <c r="N21" s="9">
        <f>'Restating Adj'!B24</f>
        <v>160020.2992769148</v>
      </c>
      <c r="P21" s="9">
        <f t="shared" si="5"/>
        <v>11936984.104613433</v>
      </c>
      <c r="R21" s="9">
        <f>'Pro Forma Adj'!B24</f>
        <v>-187993.96376952052</v>
      </c>
      <c r="T21" s="9">
        <f t="shared" si="6"/>
        <v>11748990.140843913</v>
      </c>
      <c r="V21" s="9"/>
      <c r="X21" s="9">
        <f t="shared" si="7"/>
        <v>11748990.140843913</v>
      </c>
    </row>
    <row r="22" spans="1:24">
      <c r="A22" s="11" t="s">
        <v>64</v>
      </c>
      <c r="B22" s="364">
        <f>[8]Results!C24</f>
        <v>7337446.3905429663</v>
      </c>
      <c r="C22" s="11"/>
      <c r="D22" s="13">
        <f>[9]Results!C24-B22</f>
        <v>0</v>
      </c>
      <c r="E22" s="11"/>
      <c r="F22" s="13">
        <f>[10]Results!C24-SUM(B22,D22)</f>
        <v>0</v>
      </c>
      <c r="G22" s="11"/>
      <c r="H22" s="13">
        <f>[11]Results!C24-SUM(B22,D22,F22)</f>
        <v>0</v>
      </c>
      <c r="I22" s="13"/>
      <c r="J22" s="365">
        <f t="shared" si="4"/>
        <v>0</v>
      </c>
      <c r="K22" s="11"/>
      <c r="L22" s="13">
        <f>[12]Results!C24</f>
        <v>7337446.3905429663</v>
      </c>
      <c r="M22" s="9"/>
      <c r="N22" s="9">
        <f>'Restating Adj'!B25</f>
        <v>-95892.097947057715</v>
      </c>
      <c r="P22" s="9">
        <f t="shared" si="5"/>
        <v>7241554.292595909</v>
      </c>
      <c r="R22" s="9">
        <f>'Pro Forma Adj'!B25</f>
        <v>-95675.223916277144</v>
      </c>
      <c r="T22" s="9">
        <f t="shared" si="6"/>
        <v>7145879.0686796317</v>
      </c>
      <c r="V22" s="9">
        <f>V9*uncollectible_perc</f>
        <v>243763.49614797716</v>
      </c>
      <c r="X22" s="9">
        <f t="shared" si="7"/>
        <v>7389642.5648276089</v>
      </c>
    </row>
    <row r="23" spans="1:24">
      <c r="A23" s="11" t="s">
        <v>65</v>
      </c>
      <c r="B23" s="364">
        <f>[8]Results!C25</f>
        <v>9564878.6371542886</v>
      </c>
      <c r="C23" s="11"/>
      <c r="D23" s="13">
        <f>[9]Results!C25-B23</f>
        <v>0</v>
      </c>
      <c r="E23" s="11"/>
      <c r="F23" s="13">
        <f>[10]Results!C25-SUM(B23,D23)</f>
        <v>0</v>
      </c>
      <c r="G23" s="11"/>
      <c r="H23" s="13">
        <f>[11]Results!C25-SUM(B23,D23,F23)</f>
        <v>0</v>
      </c>
      <c r="I23" s="13"/>
      <c r="J23" s="365">
        <f t="shared" si="4"/>
        <v>0</v>
      </c>
      <c r="K23" s="11"/>
      <c r="L23" s="13">
        <f>[12]Results!C25</f>
        <v>9564878.6371542886</v>
      </c>
      <c r="M23" s="9"/>
      <c r="N23" s="9">
        <f>'Restating Adj'!B26</f>
        <v>-8643023.3541713227</v>
      </c>
      <c r="P23" s="9">
        <f t="shared" si="5"/>
        <v>921855.28298296593</v>
      </c>
      <c r="R23" s="9">
        <f>'Pro Forma Adj'!B26</f>
        <v>-15958.322187900074</v>
      </c>
      <c r="T23" s="9">
        <f t="shared" si="6"/>
        <v>905896.96079506585</v>
      </c>
      <c r="V23" s="9"/>
      <c r="X23" s="9">
        <f t="shared" si="7"/>
        <v>905896.96079506585</v>
      </c>
    </row>
    <row r="24" spans="1:24">
      <c r="A24" s="11" t="s">
        <v>66</v>
      </c>
      <c r="B24" s="364">
        <f>[8]Results!C26</f>
        <v>0</v>
      </c>
      <c r="C24" s="11"/>
      <c r="D24" s="13">
        <f>[9]Results!C26-B24</f>
        <v>0</v>
      </c>
      <c r="E24" s="11"/>
      <c r="F24" s="13">
        <f>[10]Results!C26-SUM(B24,D24)</f>
        <v>0</v>
      </c>
      <c r="G24" s="11"/>
      <c r="H24" s="13">
        <f>[11]Results!C26-SUM(B24,D24,F24)</f>
        <v>0</v>
      </c>
      <c r="I24" s="13"/>
      <c r="J24" s="365">
        <f t="shared" si="4"/>
        <v>0</v>
      </c>
      <c r="K24" s="11"/>
      <c r="L24" s="13">
        <f>[12]Results!C26</f>
        <v>0</v>
      </c>
      <c r="M24" s="9"/>
      <c r="N24" s="9">
        <f>'Restating Adj'!B27</f>
        <v>0</v>
      </c>
      <c r="P24" s="9">
        <f t="shared" si="5"/>
        <v>0</v>
      </c>
      <c r="R24" s="9">
        <f>'Pro Forma Adj'!B27</f>
        <v>0</v>
      </c>
      <c r="T24" s="9">
        <f t="shared" si="6"/>
        <v>0</v>
      </c>
      <c r="V24" s="9"/>
      <c r="X24" s="9">
        <f t="shared" si="7"/>
        <v>0</v>
      </c>
    </row>
    <row r="25" spans="1:24">
      <c r="A25" s="11" t="s">
        <v>67</v>
      </c>
      <c r="B25" s="364">
        <f>[8]Results!C27</f>
        <v>9568658.4566952512</v>
      </c>
      <c r="C25" s="11"/>
      <c r="D25" s="13">
        <f>[9]Results!C27-B25</f>
        <v>-2476.5096966996789</v>
      </c>
      <c r="E25" s="11"/>
      <c r="F25" s="13">
        <f>[10]Results!C27-SUM(B25,D25)</f>
        <v>15668.271986121312</v>
      </c>
      <c r="G25" s="11"/>
      <c r="H25" s="13">
        <f>[11]Results!C27-SUM(B25,D25,F25)</f>
        <v>10106.23443111591</v>
      </c>
      <c r="I25" s="13"/>
      <c r="J25" s="365">
        <f t="shared" si="4"/>
        <v>0</v>
      </c>
      <c r="K25" s="11"/>
      <c r="L25" s="13">
        <f>[12]Results!C27</f>
        <v>9591956.4534157887</v>
      </c>
      <c r="M25" s="9"/>
      <c r="N25" s="9">
        <f>'Restating Adj'!B28</f>
        <v>-553246.26744828257</v>
      </c>
      <c r="P25" s="9">
        <f t="shared" si="5"/>
        <v>9038710.1859675068</v>
      </c>
      <c r="R25" s="9">
        <f>'Pro Forma Adj'!B28</f>
        <v>856362.45463226887</v>
      </c>
      <c r="T25" s="9">
        <f t="shared" si="6"/>
        <v>9895072.6405997761</v>
      </c>
      <c r="V25" s="9"/>
      <c r="X25" s="9">
        <f t="shared" si="7"/>
        <v>9895072.6405997761</v>
      </c>
    </row>
    <row r="26" spans="1:24">
      <c r="A26" s="11" t="s">
        <v>68</v>
      </c>
      <c r="B26" s="368">
        <f>[8]Results!C28</f>
        <v>237152047.43918416</v>
      </c>
      <c r="C26" s="11"/>
      <c r="D26" s="7">
        <f>SUM(D16:D25)</f>
        <v>-114531.11761101522</v>
      </c>
      <c r="E26" s="11"/>
      <c r="F26" s="7">
        <f>SUM(F16:F25)</f>
        <v>346867.39842940867</v>
      </c>
      <c r="G26" s="11"/>
      <c r="H26" s="7">
        <f>SUM(H16:H25)</f>
        <v>223733.87749109231</v>
      </c>
      <c r="I26" s="9"/>
      <c r="J26" s="369">
        <f>SUM(J16:J25)</f>
        <v>-11695694.835528247</v>
      </c>
      <c r="K26" s="11"/>
      <c r="L26" s="7">
        <f>SUM(L16:L25)</f>
        <v>225912422.76196536</v>
      </c>
      <c r="M26" s="9"/>
      <c r="N26" s="7">
        <f>SUM(N16:N25)</f>
        <v>23408572.622935034</v>
      </c>
      <c r="P26" s="7">
        <f>SUM(P16:P25)</f>
        <v>249320995.38490045</v>
      </c>
      <c r="R26" s="7">
        <f>SUM(R16:R25)</f>
        <v>-36032434.046229504</v>
      </c>
      <c r="T26" s="7">
        <f>SUM(T16:T25)</f>
        <v>213288561.33867094</v>
      </c>
      <c r="V26" s="7">
        <f>SUM(V16:V25)</f>
        <v>243763.49614797716</v>
      </c>
      <c r="X26" s="7">
        <f>SUM(X16:X25)</f>
        <v>213532324.83481893</v>
      </c>
    </row>
    <row r="27" spans="1:24">
      <c r="A27" s="11" t="s">
        <v>69</v>
      </c>
      <c r="B27" s="364">
        <f>[8]Results!C29</f>
        <v>40298685.071654432</v>
      </c>
      <c r="C27" s="11"/>
      <c r="D27" s="13">
        <f>[9]Results!C29-B27</f>
        <v>-9747.2378886565566</v>
      </c>
      <c r="E27" s="11"/>
      <c r="F27" s="13">
        <f>[10]Results!C29-SUM(B27,D27)</f>
        <v>64576.189153164625</v>
      </c>
      <c r="G27" s="11"/>
      <c r="H27" s="13">
        <f>[11]Results!C29-SUM(B27,D27,F27)</f>
        <v>41652.462175041437</v>
      </c>
      <c r="I27" s="13"/>
      <c r="J27" s="365">
        <f t="shared" ref="J27:J34" si="8">L27-SUM(B27,D27,F27,H27)</f>
        <v>0</v>
      </c>
      <c r="K27" s="11"/>
      <c r="L27" s="13">
        <f>[12]Results!C29</f>
        <v>40395166.485093981</v>
      </c>
      <c r="M27" s="9"/>
      <c r="N27" s="13">
        <f>'Restating Adj'!B30</f>
        <v>-166635.12781469588</v>
      </c>
      <c r="P27" s="9">
        <f t="shared" ref="P27:P29" si="9">L27+N27</f>
        <v>40228531.357279286</v>
      </c>
      <c r="R27" s="9">
        <f>'Pro Forma Adj'!B30</f>
        <v>1426876.0626340632</v>
      </c>
      <c r="T27" s="9">
        <f t="shared" ref="T27:T29" si="10">P27+R27</f>
        <v>41655407.419913352</v>
      </c>
      <c r="V27" s="9"/>
      <c r="X27" s="9">
        <f t="shared" ref="X27:X34" si="11">T27+V27</f>
        <v>41655407.419913352</v>
      </c>
    </row>
    <row r="28" spans="1:24">
      <c r="A28" s="11" t="s">
        <v>70</v>
      </c>
      <c r="B28" s="364">
        <f>[8]Results!C30</f>
        <v>5210797.0162218325</v>
      </c>
      <c r="C28" s="11"/>
      <c r="D28" s="13">
        <f>[9]Results!C30-B28</f>
        <v>-1734.8554052058607</v>
      </c>
      <c r="E28" s="11"/>
      <c r="F28" s="13">
        <f>[10]Results!C30-SUM(B28,D28)</f>
        <v>9540.8244693493471</v>
      </c>
      <c r="G28" s="11"/>
      <c r="H28" s="13">
        <f>[11]Results!C30-SUM(B28,D28,F28)</f>
        <v>6153.9529591277242</v>
      </c>
      <c r="I28" s="13"/>
      <c r="J28" s="365">
        <f t="shared" si="8"/>
        <v>0</v>
      </c>
      <c r="K28" s="11"/>
      <c r="L28" s="13">
        <f>[12]Results!C30</f>
        <v>5224756.9382451037</v>
      </c>
      <c r="M28" s="9"/>
      <c r="N28" s="13">
        <f>'Restating Adj'!B31</f>
        <v>0</v>
      </c>
      <c r="P28" s="9">
        <f t="shared" si="9"/>
        <v>5224756.9382451037</v>
      </c>
      <c r="R28" s="9">
        <f>'Pro Forma Adj'!B31</f>
        <v>322905.22191917192</v>
      </c>
      <c r="T28" s="9">
        <f t="shared" si="10"/>
        <v>5547662.1601642752</v>
      </c>
      <c r="V28" s="9"/>
      <c r="X28" s="9">
        <f t="shared" si="11"/>
        <v>5547662.1601642752</v>
      </c>
    </row>
    <row r="29" spans="1:24">
      <c r="A29" s="11" t="s">
        <v>71</v>
      </c>
      <c r="B29" s="364">
        <f>[8]Results!C31</f>
        <v>18841862.948318135</v>
      </c>
      <c r="C29" s="11"/>
      <c r="D29" s="13">
        <f>[9]Results!C31-B29</f>
        <v>-2085.9275846891105</v>
      </c>
      <c r="E29" s="11"/>
      <c r="F29" s="13">
        <f>[10]Results!C31-SUM(B29,D29)</f>
        <v>13572.517425421625</v>
      </c>
      <c r="G29" s="11"/>
      <c r="H29" s="13">
        <f>[11]Results!C31-SUM(B29,D29,F29)</f>
        <v>8754.4461216442287</v>
      </c>
      <c r="I29" s="13"/>
      <c r="J29" s="365">
        <f t="shared" si="8"/>
        <v>0</v>
      </c>
      <c r="K29" s="11"/>
      <c r="L29" s="13">
        <f>[12]Results!C31</f>
        <v>18862103.984280512</v>
      </c>
      <c r="M29" s="9"/>
      <c r="N29" s="13">
        <f>'Restating Adj'!B32</f>
        <v>803333.0524034946</v>
      </c>
      <c r="P29" s="9">
        <f t="shared" si="9"/>
        <v>19665437.036684006</v>
      </c>
      <c r="R29" s="9">
        <f>'Pro Forma Adj'!B32</f>
        <v>160612.87488496222</v>
      </c>
      <c r="T29" s="9">
        <f t="shared" si="10"/>
        <v>19826049.911568969</v>
      </c>
      <c r="V29" s="9">
        <f>V9*(WUTC_reg_fee_perc+WA_rev_tax_perc)</f>
        <v>1495008.9086481545</v>
      </c>
      <c r="X29" s="9">
        <f t="shared" si="11"/>
        <v>21321058.820217125</v>
      </c>
    </row>
    <row r="30" spans="1:24">
      <c r="A30" s="11" t="s">
        <v>72</v>
      </c>
      <c r="B30" s="364">
        <f>[8]Results!C32</f>
        <v>-12784757.735084608</v>
      </c>
      <c r="C30" s="11"/>
      <c r="D30" s="13">
        <f>[9]Results!C32-B30</f>
        <v>45480.284217843786</v>
      </c>
      <c r="E30" s="11"/>
      <c r="F30" s="13">
        <f>[10]Results!C32-SUM(B30,D30)</f>
        <v>-102003.31996557303</v>
      </c>
      <c r="G30" s="11"/>
      <c r="H30" s="13">
        <f>[11]Results!C32-SUM(B30,D30,F30)</f>
        <v>-65793.436904679984</v>
      </c>
      <c r="I30" s="13"/>
      <c r="J30" s="365">
        <f t="shared" si="8"/>
        <v>-3533102.0960716829</v>
      </c>
      <c r="K30" s="11"/>
      <c r="L30" s="13">
        <f>[12]Results!C32</f>
        <v>-16440176.3038087</v>
      </c>
      <c r="M30" s="9"/>
      <c r="N30" s="13">
        <f>N84</f>
        <v>9506871.9075133838</v>
      </c>
      <c r="P30" s="13">
        <f>P84</f>
        <v>-6933304.3962953463</v>
      </c>
      <c r="R30" s="9">
        <f>R84</f>
        <v>-7264568.0138153248</v>
      </c>
      <c r="T30" s="13">
        <f>T84</f>
        <v>-14197872.410110669</v>
      </c>
      <c r="V30" s="13">
        <f>V84</f>
        <v>12318281.726774687</v>
      </c>
      <c r="W30" s="13">
        <f>W84</f>
        <v>0</v>
      </c>
      <c r="X30" s="13">
        <f>X84</f>
        <v>-1879590.6833359804</v>
      </c>
    </row>
    <row r="31" spans="1:24">
      <c r="A31" s="11" t="s">
        <v>73</v>
      </c>
      <c r="B31" s="364">
        <f>[8]Results!C33</f>
        <v>0</v>
      </c>
      <c r="C31" s="11"/>
      <c r="D31" s="13">
        <f>[9]Results!C33-B31</f>
        <v>0</v>
      </c>
      <c r="E31" s="11"/>
      <c r="F31" s="13">
        <f>[10]Results!C33-SUM(B31,D31)</f>
        <v>0</v>
      </c>
      <c r="G31" s="11"/>
      <c r="H31" s="13">
        <f>[11]Results!C33-SUM(B31,D31,F31)</f>
        <v>0</v>
      </c>
      <c r="I31" s="13"/>
      <c r="J31" s="365">
        <f t="shared" si="8"/>
        <v>0</v>
      </c>
      <c r="K31" s="11"/>
      <c r="L31" s="13">
        <f>[12]Results!C33</f>
        <v>0</v>
      </c>
      <c r="M31" s="9"/>
      <c r="N31" s="13">
        <f>N79</f>
        <v>0</v>
      </c>
      <c r="P31" s="9">
        <f>P79</f>
        <v>0</v>
      </c>
      <c r="R31" s="9">
        <f>R79</f>
        <v>0</v>
      </c>
      <c r="T31" s="9">
        <f>T79</f>
        <v>0</v>
      </c>
      <c r="V31" s="9">
        <f>V79</f>
        <v>0</v>
      </c>
      <c r="X31" s="9">
        <f>X79</f>
        <v>0</v>
      </c>
    </row>
    <row r="32" spans="1:24">
      <c r="A32" s="11" t="s">
        <v>74</v>
      </c>
      <c r="B32" s="364">
        <f>[8]Results!C34</f>
        <v>20003522.680359349</v>
      </c>
      <c r="C32" s="11"/>
      <c r="D32" s="13">
        <f>[9]Results!C34-B32</f>
        <v>-1917.1226584911346</v>
      </c>
      <c r="E32" s="11"/>
      <c r="F32" s="13">
        <f>[10]Results!C34-SUM(B32,D32)</f>
        <v>-22423.179876364768</v>
      </c>
      <c r="G32" s="11"/>
      <c r="H32" s="13">
        <f>[11]Results!C34-SUM(B32,D32,F32)</f>
        <v>-14463.235813263804</v>
      </c>
      <c r="I32" s="13"/>
      <c r="J32" s="365">
        <f t="shared" si="8"/>
        <v>0</v>
      </c>
      <c r="K32" s="11"/>
      <c r="L32" s="13">
        <f>[12]Results!C34</f>
        <v>19964719.142011229</v>
      </c>
      <c r="M32" s="9"/>
      <c r="N32" s="13">
        <f>'Restating Adj'!B35</f>
        <v>-675375.08441960684</v>
      </c>
      <c r="P32" s="9">
        <f t="shared" ref="P32:P34" si="12">L32+N32</f>
        <v>19289344.057591621</v>
      </c>
      <c r="R32" s="9">
        <f>'Pro Forma Adj'!B35</f>
        <v>1374885.3753007101</v>
      </c>
      <c r="T32" s="9">
        <f t="shared" ref="T32:T34" si="13">P32+R32</f>
        <v>20664229.43289233</v>
      </c>
      <c r="V32" s="9"/>
      <c r="X32" s="9">
        <f t="shared" si="11"/>
        <v>20664229.43289233</v>
      </c>
    </row>
    <row r="33" spans="1:24">
      <c r="A33" s="11" t="s">
        <v>75</v>
      </c>
      <c r="B33" s="364">
        <f>[8]Results!C35</f>
        <v>0</v>
      </c>
      <c r="C33" s="11"/>
      <c r="D33" s="13">
        <f>[9]Results!C35-B33</f>
        <v>0</v>
      </c>
      <c r="E33" s="11"/>
      <c r="F33" s="13">
        <f>[10]Results!C35-SUM(B33,D33)</f>
        <v>0</v>
      </c>
      <c r="G33" s="11"/>
      <c r="H33" s="13">
        <f>[11]Results!C35-SUM(B33,D33,F33)</f>
        <v>0</v>
      </c>
      <c r="I33" s="13"/>
      <c r="J33" s="365">
        <f t="shared" si="8"/>
        <v>0</v>
      </c>
      <c r="K33" s="11"/>
      <c r="L33" s="13">
        <f>[12]Results!C35</f>
        <v>0</v>
      </c>
      <c r="M33" s="9"/>
      <c r="N33" s="13">
        <f>'Restating Adj'!B36</f>
        <v>0</v>
      </c>
      <c r="P33" s="9">
        <f t="shared" si="12"/>
        <v>0</v>
      </c>
      <c r="R33" s="9">
        <f>'Pro Forma Adj'!B36</f>
        <v>0</v>
      </c>
      <c r="T33" s="9">
        <f t="shared" si="13"/>
        <v>0</v>
      </c>
      <c r="V33" s="9"/>
      <c r="X33" s="9">
        <f t="shared" si="11"/>
        <v>0</v>
      </c>
    </row>
    <row r="34" spans="1:24">
      <c r="A34" s="11" t="s">
        <v>76</v>
      </c>
      <c r="B34" s="364">
        <f>[8]Results!C36</f>
        <v>-9824.119740874401</v>
      </c>
      <c r="C34" s="11"/>
      <c r="D34" s="13">
        <f>[9]Results!C36-B34</f>
        <v>2.9344540194852016</v>
      </c>
      <c r="E34" s="11"/>
      <c r="F34" s="13">
        <f>[10]Results!C36-SUM(B34,D34)</f>
        <v>-18.444879945451248</v>
      </c>
      <c r="G34" s="11"/>
      <c r="H34" s="13">
        <f>[11]Results!C36-SUM(B34,D34,F34)</f>
        <v>-11.89718183011064</v>
      </c>
      <c r="I34" s="13"/>
      <c r="J34" s="365">
        <f t="shared" si="8"/>
        <v>0</v>
      </c>
      <c r="K34" s="11"/>
      <c r="L34" s="13">
        <f>[12]Results!C36</f>
        <v>-9851.5273486304777</v>
      </c>
      <c r="M34" s="9"/>
      <c r="N34" s="13">
        <f>'Restating Adj'!B37</f>
        <v>22014.805968385859</v>
      </c>
      <c r="P34" s="9">
        <f t="shared" si="12"/>
        <v>12163.278619755381</v>
      </c>
      <c r="R34" s="9">
        <f>'Pro Forma Adj'!B37</f>
        <v>-854510.60376880702</v>
      </c>
      <c r="T34" s="9">
        <f t="shared" si="13"/>
        <v>-842347.32514905161</v>
      </c>
      <c r="V34" s="9"/>
      <c r="X34" s="9">
        <f t="shared" si="11"/>
        <v>-842347.32514905161</v>
      </c>
    </row>
    <row r="35" spans="1:24">
      <c r="A35" s="11" t="s">
        <v>77</v>
      </c>
      <c r="B35" s="368">
        <f>SUM(B26:B34)</f>
        <v>308712333.30091238</v>
      </c>
      <c r="C35" s="11"/>
      <c r="D35" s="7">
        <f>SUM(D26:D34)</f>
        <v>-84533.042476194605</v>
      </c>
      <c r="E35" s="11"/>
      <c r="F35" s="7">
        <f>SUM(F26:F34)</f>
        <v>310111.98475546105</v>
      </c>
      <c r="G35" s="11"/>
      <c r="H35" s="7">
        <f>SUM(H26:H34)</f>
        <v>200026.1688471318</v>
      </c>
      <c r="I35" s="9"/>
      <c r="J35" s="369">
        <f>SUM(J26:J34)</f>
        <v>-15228796.93159993</v>
      </c>
      <c r="K35" s="11"/>
      <c r="L35" s="7">
        <f>SUM(L26:L34)</f>
        <v>293909141.48043889</v>
      </c>
      <c r="M35" s="9"/>
      <c r="N35" s="241">
        <f>SUM(N26:N34)</f>
        <v>32898782.176585995</v>
      </c>
      <c r="P35" s="7">
        <f>SUM(P26:P34)</f>
        <v>326807923.65702486</v>
      </c>
      <c r="R35" s="7">
        <f>SUM(R26:R34)</f>
        <v>-40866233.12907473</v>
      </c>
      <c r="T35" s="7">
        <f>SUM(T26:T34)</f>
        <v>285941690.52795011</v>
      </c>
      <c r="V35" s="7">
        <f>SUM(V26:V34)</f>
        <v>14057054.131570818</v>
      </c>
      <c r="X35" s="7">
        <f>SUM(X26:X34)</f>
        <v>299998744.65952098</v>
      </c>
    </row>
    <row r="36" spans="1:24">
      <c r="A36" s="11"/>
      <c r="B36" s="362"/>
      <c r="C36" s="11"/>
      <c r="D36" s="9"/>
      <c r="E36" s="11"/>
      <c r="F36" s="9"/>
      <c r="G36" s="11"/>
      <c r="H36" s="9"/>
      <c r="I36" s="9"/>
      <c r="J36" s="363"/>
      <c r="K36" s="11"/>
      <c r="L36" s="9"/>
      <c r="M36" s="9"/>
      <c r="N36" s="13"/>
      <c r="P36" s="9"/>
      <c r="R36" s="9"/>
      <c r="T36" s="9"/>
      <c r="V36" s="9"/>
      <c r="X36" s="9"/>
    </row>
    <row r="37" spans="1:24" ht="13.5" thickBot="1">
      <c r="A37" s="11" t="s">
        <v>78</v>
      </c>
      <c r="B37" s="366">
        <f>B13-B35</f>
        <v>39791862.784172535</v>
      </c>
      <c r="C37" s="11"/>
      <c r="D37" s="10">
        <f>D13-D35</f>
        <v>64429.911767835423</v>
      </c>
      <c r="E37" s="11"/>
      <c r="F37" s="10">
        <f>F13-F35</f>
        <v>-190866.33557672327</v>
      </c>
      <c r="G37" s="11"/>
      <c r="H37" s="10">
        <f>H13-H35</f>
        <v>-123111.21060804211</v>
      </c>
      <c r="I37" s="9"/>
      <c r="J37" s="367">
        <f>J13-J35</f>
        <v>-6561475.3212760352</v>
      </c>
      <c r="K37" s="11"/>
      <c r="L37" s="10">
        <f>L13-L35</f>
        <v>32980839.828479528</v>
      </c>
      <c r="M37" s="9"/>
      <c r="N37" s="242">
        <f>N13-N35</f>
        <v>1895232.8943681717</v>
      </c>
      <c r="P37" s="10">
        <f>P13-P35</f>
        <v>34876072.7228477</v>
      </c>
      <c r="R37" s="10">
        <f>R13-R35</f>
        <v>6136599.2983324304</v>
      </c>
      <c r="T37" s="10">
        <f>T13-T35</f>
        <v>41012672.021180153</v>
      </c>
      <c r="V37" s="10">
        <f>V13-V35</f>
        <v>22876808.921152994</v>
      </c>
      <c r="X37" s="10">
        <f>X13-X35</f>
        <v>63889480.942333102</v>
      </c>
    </row>
    <row r="38" spans="1:24" ht="13.5" thickTop="1">
      <c r="A38" s="11"/>
      <c r="B38" s="362"/>
      <c r="C38" s="11"/>
      <c r="D38" s="9"/>
      <c r="E38" s="11"/>
      <c r="F38" s="9"/>
      <c r="G38" s="11"/>
      <c r="H38" s="9"/>
      <c r="I38" s="9"/>
      <c r="J38" s="363"/>
      <c r="K38" s="11"/>
      <c r="L38" s="9"/>
      <c r="M38" s="9"/>
      <c r="N38" s="13"/>
      <c r="P38" s="9"/>
      <c r="R38" s="9"/>
      <c r="T38" s="9"/>
      <c r="V38" s="9"/>
      <c r="X38" s="9"/>
    </row>
    <row r="39" spans="1:24">
      <c r="A39" s="11" t="s">
        <v>79</v>
      </c>
      <c r="B39" s="362"/>
      <c r="C39" s="11"/>
      <c r="D39" s="9"/>
      <c r="E39" s="11"/>
      <c r="F39" s="9"/>
      <c r="G39" s="11"/>
      <c r="H39" s="9"/>
      <c r="I39" s="9"/>
      <c r="J39" s="363"/>
      <c r="K39" s="11"/>
      <c r="L39" s="9"/>
      <c r="M39" s="9"/>
      <c r="N39" s="9"/>
      <c r="P39" s="9"/>
      <c r="R39" s="9"/>
      <c r="T39" s="9"/>
      <c r="V39" s="9"/>
      <c r="X39" s="9"/>
    </row>
    <row r="40" spans="1:24">
      <c r="A40" s="11" t="s">
        <v>80</v>
      </c>
      <c r="B40" s="364">
        <f>[8]Results!C42</f>
        <v>1544942481.7605708</v>
      </c>
      <c r="C40" s="11"/>
      <c r="D40" s="13">
        <f>[9]Results!C42-B40</f>
        <v>-404806.42705726624</v>
      </c>
      <c r="E40" s="11"/>
      <c r="F40" s="13">
        <f>[10]Results!C42-SUM(B40,D40)</f>
        <v>2676803.5900633335</v>
      </c>
      <c r="G40" s="11"/>
      <c r="H40" s="13">
        <f>[11]Results!C42-SUM(B40,D40,F40)</f>
        <v>1726572.3132200241</v>
      </c>
      <c r="I40" s="13"/>
      <c r="J40" s="365">
        <f t="shared" ref="J40:J50" si="14">L40-SUM(B40,D40,F40,H40)</f>
        <v>0</v>
      </c>
      <c r="K40" s="11"/>
      <c r="L40" s="13">
        <f>[12]Results!C42</f>
        <v>1548941051.2367969</v>
      </c>
      <c r="M40" s="9"/>
      <c r="N40" s="9">
        <f>'Restating Adj'!B43</f>
        <v>57876178.740665235</v>
      </c>
      <c r="P40" s="9">
        <f t="shared" ref="P40:P50" si="15">L40+N40</f>
        <v>1606817229.9774621</v>
      </c>
      <c r="R40" s="9">
        <f>'Pro Forma Adj'!B43</f>
        <v>46725593.118551798</v>
      </c>
      <c r="T40" s="9">
        <f t="shared" ref="T40:T50" si="16">P40+R40</f>
        <v>1653542823.0960138</v>
      </c>
      <c r="V40" s="9"/>
      <c r="X40" s="9">
        <f t="shared" ref="X40:X50" si="17">T40+V40</f>
        <v>1653542823.0960138</v>
      </c>
    </row>
    <row r="41" spans="1:24">
      <c r="A41" s="11" t="s">
        <v>81</v>
      </c>
      <c r="B41" s="364">
        <f>[8]Results!C43</f>
        <v>43618.559324208516</v>
      </c>
      <c r="C41" s="11"/>
      <c r="D41" s="13">
        <f>[9]Results!C43-B41</f>
        <v>-20.240263850115298</v>
      </c>
      <c r="E41" s="11"/>
      <c r="F41" s="13">
        <f>[10]Results!C43-SUM(B41,D41)</f>
        <v>95.412198038538918</v>
      </c>
      <c r="G41" s="11"/>
      <c r="H41" s="13">
        <f>[11]Results!C43-SUM(B41,D41,F41)</f>
        <v>61.542079549028131</v>
      </c>
      <c r="I41" s="13"/>
      <c r="J41" s="365">
        <f t="shared" si="14"/>
        <v>0</v>
      </c>
      <c r="K41" s="11"/>
      <c r="L41" s="13">
        <f>[12]Results!C43</f>
        <v>43755.273337945968</v>
      </c>
      <c r="M41" s="9"/>
      <c r="N41" s="9">
        <f>'Restating Adj'!B44</f>
        <v>0</v>
      </c>
      <c r="P41" s="9">
        <f t="shared" si="15"/>
        <v>43755.273337945968</v>
      </c>
      <c r="R41" s="9">
        <f>'Pro Forma Adj'!B44</f>
        <v>0</v>
      </c>
      <c r="T41" s="9">
        <f t="shared" si="16"/>
        <v>43755.273337945968</v>
      </c>
      <c r="V41" s="9"/>
      <c r="X41" s="9">
        <f t="shared" si="17"/>
        <v>43755.273337945968</v>
      </c>
    </row>
    <row r="42" spans="1:24">
      <c r="A42" s="11" t="s">
        <v>82</v>
      </c>
      <c r="B42" s="364">
        <f>[8]Results!C44</f>
        <v>18035027.272814594</v>
      </c>
      <c r="C42" s="11"/>
      <c r="D42" s="13">
        <f>[9]Results!C44-B42</f>
        <v>-3147.8513386100531</v>
      </c>
      <c r="E42" s="11"/>
      <c r="F42" s="13">
        <f>[10]Results!C44-SUM(B42,D42)</f>
        <v>7677.9802586510777</v>
      </c>
      <c r="G42" s="11"/>
      <c r="H42" s="13">
        <f>[11]Results!C44-SUM(B42,D42,F42)</f>
        <v>4952.3947835601866</v>
      </c>
      <c r="I42" s="13"/>
      <c r="J42" s="365">
        <f t="shared" si="14"/>
        <v>0</v>
      </c>
      <c r="K42" s="11"/>
      <c r="L42" s="13">
        <f>[12]Results!C44</f>
        <v>18044509.796518195</v>
      </c>
      <c r="M42" s="9"/>
      <c r="N42" s="9">
        <f>'Restating Adj'!B45</f>
        <v>-3020114.2698418032</v>
      </c>
      <c r="P42" s="9">
        <f t="shared" si="15"/>
        <v>15024395.526676392</v>
      </c>
      <c r="R42" s="9">
        <f>'Pro Forma Adj'!B45</f>
        <v>-273182.72115948144</v>
      </c>
      <c r="T42" s="9">
        <f t="shared" si="16"/>
        <v>14751212.80551691</v>
      </c>
      <c r="V42" s="9"/>
      <c r="X42" s="9">
        <f t="shared" si="17"/>
        <v>14751212.80551691</v>
      </c>
    </row>
    <row r="43" spans="1:24">
      <c r="A43" s="11" t="s">
        <v>83</v>
      </c>
      <c r="B43" s="364">
        <f>[8]Results!C45</f>
        <v>0</v>
      </c>
      <c r="C43" s="11"/>
      <c r="D43" s="13">
        <f>[9]Results!C45-B43</f>
        <v>0</v>
      </c>
      <c r="E43" s="11"/>
      <c r="F43" s="13">
        <f>[10]Results!C45-SUM(B43,D43)</f>
        <v>0</v>
      </c>
      <c r="G43" s="11"/>
      <c r="H43" s="13">
        <f>[11]Results!C45-SUM(B43,D43,F43)</f>
        <v>0</v>
      </c>
      <c r="I43" s="13"/>
      <c r="J43" s="365">
        <f t="shared" si="14"/>
        <v>0</v>
      </c>
      <c r="K43" s="11"/>
      <c r="L43" s="13">
        <f>[12]Results!C45</f>
        <v>0</v>
      </c>
      <c r="M43" s="9"/>
      <c r="N43" s="9">
        <f>'Restating Adj'!B46</f>
        <v>0</v>
      </c>
      <c r="P43" s="9">
        <f t="shared" si="15"/>
        <v>0</v>
      </c>
      <c r="R43" s="9">
        <f>'Pro Forma Adj'!B46</f>
        <v>0</v>
      </c>
      <c r="T43" s="9">
        <f t="shared" si="16"/>
        <v>0</v>
      </c>
      <c r="V43" s="9"/>
      <c r="X43" s="9">
        <f t="shared" si="17"/>
        <v>0</v>
      </c>
    </row>
    <row r="44" spans="1:24">
      <c r="A44" s="11" t="s">
        <v>84</v>
      </c>
      <c r="B44" s="364">
        <f>[8]Results!C46</f>
        <v>0</v>
      </c>
      <c r="C44" s="11"/>
      <c r="D44" s="13">
        <f>[9]Results!C46-B44</f>
        <v>0</v>
      </c>
      <c r="E44" s="11"/>
      <c r="F44" s="13">
        <f>[10]Results!C46-SUM(B44,D44)</f>
        <v>0</v>
      </c>
      <c r="G44" s="11"/>
      <c r="H44" s="13">
        <f>[11]Results!C46-SUM(B44,D44,F44)</f>
        <v>0</v>
      </c>
      <c r="I44" s="13"/>
      <c r="J44" s="365">
        <f t="shared" si="14"/>
        <v>0</v>
      </c>
      <c r="K44" s="11"/>
      <c r="L44" s="13">
        <f>[12]Results!C46</f>
        <v>0</v>
      </c>
      <c r="M44" s="9"/>
      <c r="N44" s="9">
        <f>'Restating Adj'!B47</f>
        <v>0</v>
      </c>
      <c r="P44" s="9">
        <f t="shared" si="15"/>
        <v>0</v>
      </c>
      <c r="R44" s="9">
        <f>'Pro Forma Adj'!B47</f>
        <v>0</v>
      </c>
      <c r="T44" s="9">
        <f t="shared" si="16"/>
        <v>0</v>
      </c>
      <c r="V44" s="9"/>
      <c r="X44" s="9">
        <f t="shared" si="17"/>
        <v>0</v>
      </c>
    </row>
    <row r="45" spans="1:24">
      <c r="A45" s="11" t="s">
        <v>85</v>
      </c>
      <c r="B45" s="364">
        <f>[8]Results!C47</f>
        <v>1892587.9912560845</v>
      </c>
      <c r="C45" s="11"/>
      <c r="D45" s="13">
        <f>[9]Results!C47-B45</f>
        <v>-625.90349734784104</v>
      </c>
      <c r="E45" s="11"/>
      <c r="F45" s="13">
        <f>[10]Results!C47-SUM(B45,D45)</f>
        <v>3331.5472441301681</v>
      </c>
      <c r="G45" s="11"/>
      <c r="H45" s="13">
        <f>[11]Results!C47-SUM(B45,D45,F45)</f>
        <v>2148.8902858817019</v>
      </c>
      <c r="I45" s="13"/>
      <c r="J45" s="365">
        <f t="shared" si="14"/>
        <v>0</v>
      </c>
      <c r="K45" s="11"/>
      <c r="L45" s="13">
        <f>[12]Results!C47</f>
        <v>1897442.5252887486</v>
      </c>
      <c r="M45" s="9"/>
      <c r="N45" s="9">
        <f>'Restating Adj'!B48</f>
        <v>-1897442.5252888522</v>
      </c>
      <c r="P45" s="9">
        <f t="shared" si="15"/>
        <v>-1.0360963642597198E-7</v>
      </c>
      <c r="R45" s="9">
        <f>'Pro Forma Adj'!B48</f>
        <v>0</v>
      </c>
      <c r="T45" s="9">
        <f t="shared" si="16"/>
        <v>-1.0360963642597198E-7</v>
      </c>
      <c r="V45" s="9"/>
      <c r="X45" s="9">
        <f t="shared" si="17"/>
        <v>-1.0360963642597198E-7</v>
      </c>
    </row>
    <row r="46" spans="1:24">
      <c r="A46" s="11" t="s">
        <v>86</v>
      </c>
      <c r="B46" s="364">
        <f>[8]Results!C48</f>
        <v>5770225.7343108999</v>
      </c>
      <c r="C46" s="11"/>
      <c r="D46" s="13">
        <f>[9]Results!C48-B46</f>
        <v>-5096.5585517054424</v>
      </c>
      <c r="E46" s="11"/>
      <c r="F46" s="13">
        <f>[10]Results!C48-SUM(B46,D46)</f>
        <v>0</v>
      </c>
      <c r="G46" s="11"/>
      <c r="H46" s="13">
        <f>[11]Results!C48-SUM(B46,D46,F46)</f>
        <v>0</v>
      </c>
      <c r="I46" s="13"/>
      <c r="J46" s="365">
        <f t="shared" si="14"/>
        <v>0</v>
      </c>
      <c r="K46" s="11"/>
      <c r="L46" s="13">
        <f>[12]Results!C48</f>
        <v>5765129.1757591944</v>
      </c>
      <c r="M46" s="9"/>
      <c r="N46" s="9">
        <f>'Restating Adj'!B49</f>
        <v>-5765129.1757593453</v>
      </c>
      <c r="P46" s="9">
        <f t="shared" si="15"/>
        <v>-1.5087425708770752E-7</v>
      </c>
      <c r="R46" s="9">
        <f>'Pro Forma Adj'!B49</f>
        <v>0</v>
      </c>
      <c r="T46" s="9">
        <f t="shared" si="16"/>
        <v>-1.5087425708770752E-7</v>
      </c>
      <c r="V46" s="9"/>
      <c r="X46" s="9">
        <f t="shared" si="17"/>
        <v>-1.5087425708770752E-7</v>
      </c>
    </row>
    <row r="47" spans="1:24">
      <c r="A47" s="11" t="s">
        <v>87</v>
      </c>
      <c r="B47" s="364">
        <f>[8]Results!C49</f>
        <v>7423574.9107459299</v>
      </c>
      <c r="C47" s="11"/>
      <c r="D47" s="13">
        <f>[9]Results!C49-B47</f>
        <v>-1116.4784598518163</v>
      </c>
      <c r="E47" s="11"/>
      <c r="F47" s="13">
        <f>[10]Results!C49-SUM(B47,D47)</f>
        <v>7169.5332676982507</v>
      </c>
      <c r="G47" s="11"/>
      <c r="H47" s="13">
        <f>[11]Results!C49-SUM(B47,D47,F47)</f>
        <v>4624.4400166962296</v>
      </c>
      <c r="I47" s="13"/>
      <c r="J47" s="365">
        <f t="shared" si="14"/>
        <v>0</v>
      </c>
      <c r="K47" s="11"/>
      <c r="L47" s="13">
        <f>[12]Results!C49</f>
        <v>7434252.4055704726</v>
      </c>
      <c r="M47" s="9"/>
      <c r="N47" s="9">
        <f>'Restating Adj'!B50</f>
        <v>-7434252.4054248659</v>
      </c>
      <c r="P47" s="9">
        <f t="shared" si="15"/>
        <v>1.4560669660568237E-4</v>
      </c>
      <c r="R47" s="9">
        <f>'Pro Forma Adj'!B50</f>
        <v>0</v>
      </c>
      <c r="T47" s="9">
        <f t="shared" si="16"/>
        <v>1.4560669660568237E-4</v>
      </c>
      <c r="V47" s="9"/>
      <c r="X47" s="9">
        <f t="shared" si="17"/>
        <v>1.4560669660568237E-4</v>
      </c>
    </row>
    <row r="48" spans="1:24">
      <c r="A48" s="11" t="s">
        <v>88</v>
      </c>
      <c r="B48" s="364">
        <f>[8]Results!C50</f>
        <v>3518186.8119896264</v>
      </c>
      <c r="C48" s="11"/>
      <c r="D48" s="13">
        <f>[9]Results!C50-B48</f>
        <v>-862.02123754750937</v>
      </c>
      <c r="E48" s="11"/>
      <c r="F48" s="13">
        <f>[10]Results!C50-SUM(B48,D48)</f>
        <v>6226.3190178759396</v>
      </c>
      <c r="G48" s="11"/>
      <c r="H48" s="13">
        <f>[11]Results!C50-SUM(B48,D48,F48)</f>
        <v>4016.0548459528945</v>
      </c>
      <c r="I48" s="13"/>
      <c r="J48" s="365">
        <f t="shared" si="14"/>
        <v>0</v>
      </c>
      <c r="K48" s="11"/>
      <c r="L48" s="13">
        <f>[12]Results!C50</f>
        <v>3527567.1646159077</v>
      </c>
      <c r="M48" s="9"/>
      <c r="N48" s="9">
        <f>'Restating Adj'!B51</f>
        <v>24966396.746832144</v>
      </c>
      <c r="P48" s="9">
        <f t="shared" si="15"/>
        <v>28493963.91144805</v>
      </c>
      <c r="R48" s="9">
        <f>'Pro Forma Adj'!B51</f>
        <v>0</v>
      </c>
      <c r="T48" s="9">
        <f t="shared" si="16"/>
        <v>28493963.91144805</v>
      </c>
      <c r="V48" s="9"/>
      <c r="X48" s="9">
        <f t="shared" si="17"/>
        <v>28493963.91144805</v>
      </c>
    </row>
    <row r="49" spans="1:24">
      <c r="A49" s="11" t="s">
        <v>89</v>
      </c>
      <c r="B49" s="364">
        <f>[8]Results!C51</f>
        <v>1957723.1131520837</v>
      </c>
      <c r="C49" s="11"/>
      <c r="D49" s="13">
        <f>[9]Results!C51-B49</f>
        <v>7.974103931337595E-2</v>
      </c>
      <c r="E49" s="11"/>
      <c r="F49" s="13">
        <f>[10]Results!C51-SUM(B49,D49)</f>
        <v>-0.52729177754372358</v>
      </c>
      <c r="G49" s="11"/>
      <c r="H49" s="13">
        <f>[11]Results!C51-SUM(B49,D49,F49)</f>
        <v>-0.34010989381931722</v>
      </c>
      <c r="I49" s="13"/>
      <c r="J49" s="365">
        <f t="shared" si="14"/>
        <v>0</v>
      </c>
      <c r="K49" s="11"/>
      <c r="L49" s="13">
        <f>[12]Results!C51</f>
        <v>1957722.3254914517</v>
      </c>
      <c r="M49" s="9"/>
      <c r="N49" s="9">
        <f>'Restating Adj'!B52</f>
        <v>0</v>
      </c>
      <c r="P49" s="9">
        <f t="shared" si="15"/>
        <v>1957722.3254914517</v>
      </c>
      <c r="R49" s="9">
        <f>'Pro Forma Adj'!B52</f>
        <v>0</v>
      </c>
      <c r="T49" s="9">
        <f t="shared" si="16"/>
        <v>1957722.3254914517</v>
      </c>
      <c r="V49" s="9"/>
      <c r="X49" s="9">
        <f t="shared" si="17"/>
        <v>1957722.3254914517</v>
      </c>
    </row>
    <row r="50" spans="1:24">
      <c r="A50" s="11" t="s">
        <v>90</v>
      </c>
      <c r="B50" s="364">
        <f>[8]Results!C52</f>
        <v>0</v>
      </c>
      <c r="C50" s="11"/>
      <c r="D50" s="13">
        <f>[9]Results!C52-B50</f>
        <v>0</v>
      </c>
      <c r="E50" s="11"/>
      <c r="F50" s="13">
        <f>[10]Results!C52-SUM(B50,D50)</f>
        <v>0</v>
      </c>
      <c r="G50" s="11"/>
      <c r="H50" s="13">
        <f>[11]Results!C52-SUM(B50,D50,F50)</f>
        <v>0</v>
      </c>
      <c r="I50" s="13"/>
      <c r="J50" s="365">
        <f t="shared" si="14"/>
        <v>0</v>
      </c>
      <c r="K50" s="11"/>
      <c r="L50" s="13">
        <f>[12]Results!C52</f>
        <v>0</v>
      </c>
      <c r="M50" s="9"/>
      <c r="N50" s="9">
        <f>'Restating Adj'!B53</f>
        <v>0</v>
      </c>
      <c r="P50" s="9">
        <f t="shared" si="15"/>
        <v>0</v>
      </c>
      <c r="R50" s="9">
        <f>'Pro Forma Adj'!B53</f>
        <v>0</v>
      </c>
      <c r="T50" s="9">
        <f t="shared" si="16"/>
        <v>0</v>
      </c>
      <c r="V50" s="9"/>
      <c r="X50" s="9">
        <f t="shared" si="17"/>
        <v>0</v>
      </c>
    </row>
    <row r="51" spans="1:24" ht="13.5" thickBot="1">
      <c r="A51" s="11" t="s">
        <v>91</v>
      </c>
      <c r="B51" s="366">
        <f>SUM(B40:B50)</f>
        <v>1583583426.1541638</v>
      </c>
      <c r="C51" s="11"/>
      <c r="D51" s="10">
        <f>SUM(D40:D50)</f>
        <v>-415675.40066513972</v>
      </c>
      <c r="E51" s="11"/>
      <c r="F51" s="10">
        <f>SUM(F40:F50)</f>
        <v>2701303.8547579502</v>
      </c>
      <c r="G51" s="11"/>
      <c r="H51" s="10">
        <f>SUM(H40:H50)</f>
        <v>1742375.2951217704</v>
      </c>
      <c r="I51" s="9"/>
      <c r="J51" s="367">
        <f>SUM(J40:J50)</f>
        <v>0</v>
      </c>
      <c r="K51" s="11"/>
      <c r="L51" s="10">
        <f>SUM(L40:L50)</f>
        <v>1587611429.9033785</v>
      </c>
      <c r="M51" s="9"/>
      <c r="N51" s="10">
        <f>SUM(N40:N50)</f>
        <v>64725637.111182511</v>
      </c>
      <c r="P51" s="10">
        <f>SUM(P40:P50)</f>
        <v>1652337067.0145612</v>
      </c>
      <c r="R51" s="10">
        <f>SUM(R40:R50)</f>
        <v>46452410.397392318</v>
      </c>
      <c r="T51" s="10">
        <f>SUM(T40:T50)</f>
        <v>1698789477.4119534</v>
      </c>
      <c r="V51" s="10">
        <f>SUM(V40:V50)</f>
        <v>0</v>
      </c>
      <c r="X51" s="10">
        <f>SUM(X40:X50)</f>
        <v>1698789477.4119534</v>
      </c>
    </row>
    <row r="52" spans="1:24" ht="13.5" thickTop="1">
      <c r="A52" s="11"/>
      <c r="B52" s="362"/>
      <c r="C52" s="11"/>
      <c r="D52" s="9"/>
      <c r="E52" s="11"/>
      <c r="F52" s="9"/>
      <c r="G52" s="11"/>
      <c r="H52" s="9"/>
      <c r="I52" s="9"/>
      <c r="J52" s="363"/>
      <c r="K52" s="11"/>
      <c r="L52" s="9"/>
      <c r="M52" s="9"/>
      <c r="N52" s="9"/>
      <c r="P52" s="9"/>
      <c r="R52" s="9"/>
      <c r="T52" s="9"/>
      <c r="V52" s="9"/>
      <c r="X52" s="9"/>
    </row>
    <row r="53" spans="1:24">
      <c r="A53" s="11" t="s">
        <v>92</v>
      </c>
      <c r="B53" s="362"/>
      <c r="C53" s="11"/>
      <c r="D53" s="9"/>
      <c r="E53" s="11"/>
      <c r="F53" s="9"/>
      <c r="G53" s="11"/>
      <c r="H53" s="9"/>
      <c r="I53" s="9"/>
      <c r="J53" s="363"/>
      <c r="K53" s="11"/>
      <c r="L53" s="9"/>
      <c r="M53" s="9"/>
      <c r="N53" s="9"/>
      <c r="P53" s="9"/>
      <c r="R53" s="9"/>
      <c r="T53" s="9"/>
      <c r="V53" s="9"/>
      <c r="X53" s="9"/>
    </row>
    <row r="54" spans="1:24">
      <c r="A54" s="11" t="s">
        <v>93</v>
      </c>
      <c r="B54" s="364">
        <f>[8]Results!C56</f>
        <v>-560686412.050879</v>
      </c>
      <c r="C54" s="11"/>
      <c r="D54" s="13">
        <f>[9]Results!C56-B54</f>
        <v>136545.27644836903</v>
      </c>
      <c r="E54" s="11"/>
      <c r="F54" s="13">
        <f>[10]Results!C56-SUM(B54,D54)</f>
        <v>-904554.10460650921</v>
      </c>
      <c r="G54" s="11"/>
      <c r="H54" s="13">
        <f>[11]Results!C56-SUM(B54,D54,F54)</f>
        <v>-583448.88605976105</v>
      </c>
      <c r="I54" s="13"/>
      <c r="J54" s="365">
        <f t="shared" ref="J54:J60" si="18">L54-SUM(B54,D54,F54,H54)</f>
        <v>0</v>
      </c>
      <c r="K54" s="11"/>
      <c r="L54" s="13">
        <f>[12]Results!C56</f>
        <v>-562037869.7650969</v>
      </c>
      <c r="M54" s="9"/>
      <c r="N54" s="9">
        <f>'Restating Adj'!B57</f>
        <v>-26760558.483397078</v>
      </c>
      <c r="P54" s="9">
        <f t="shared" ref="P54:P60" si="19">L54+N54</f>
        <v>-588798428.24849403</v>
      </c>
      <c r="R54" s="9">
        <f>'Pro Forma Adj'!B57</f>
        <v>-663674.83898247697</v>
      </c>
      <c r="T54" s="9">
        <f t="shared" ref="T54:T60" si="20">P54+R54</f>
        <v>-589462103.08747649</v>
      </c>
      <c r="V54" s="9"/>
      <c r="X54" s="9">
        <f t="shared" ref="X54:X61" si="21">T54+V54</f>
        <v>-589462103.08747649</v>
      </c>
    </row>
    <row r="55" spans="1:24">
      <c r="A55" s="11" t="s">
        <v>94</v>
      </c>
      <c r="B55" s="364">
        <f>[8]Results!C57</f>
        <v>-40810003.973182008</v>
      </c>
      <c r="C55" s="11"/>
      <c r="D55" s="13">
        <f>[9]Results!C57-B55</f>
        <v>10246.177826933563</v>
      </c>
      <c r="E55" s="11"/>
      <c r="F55" s="13">
        <f>[10]Results!C57-SUM(B55,D55)</f>
        <v>-62096.164538733661</v>
      </c>
      <c r="G55" s="11"/>
      <c r="H55" s="13">
        <f>[11]Results!C57-SUM(B55,D55,F55)</f>
        <v>-40052.814800351858</v>
      </c>
      <c r="I55" s="13"/>
      <c r="J55" s="365">
        <f t="shared" si="18"/>
        <v>0</v>
      </c>
      <c r="K55" s="11"/>
      <c r="L55" s="13">
        <f>[12]Results!C57</f>
        <v>-40901906.77469416</v>
      </c>
      <c r="M55" s="9"/>
      <c r="N55" s="9">
        <f>'Restating Adj'!B58</f>
        <v>-2563933.8844880732</v>
      </c>
      <c r="P55" s="9">
        <f t="shared" si="19"/>
        <v>-43465840.659182236</v>
      </c>
      <c r="R55" s="9">
        <f>'Pro Forma Adj'!B58</f>
        <v>0</v>
      </c>
      <c r="T55" s="9">
        <f t="shared" si="20"/>
        <v>-43465840.659182236</v>
      </c>
      <c r="V55" s="9"/>
      <c r="X55" s="9">
        <f t="shared" si="21"/>
        <v>-43465840.659182236</v>
      </c>
    </row>
    <row r="56" spans="1:24">
      <c r="A56" s="11" t="s">
        <v>95</v>
      </c>
      <c r="B56" s="364">
        <f>[8]Results!C58</f>
        <v>-207801942.93217659</v>
      </c>
      <c r="C56" s="11"/>
      <c r="D56" s="13">
        <f>[9]Results!C58-B56</f>
        <v>9431.3850257098675</v>
      </c>
      <c r="E56" s="11"/>
      <c r="F56" s="13">
        <f>[10]Results!C58-SUM(B56,D56)</f>
        <v>9315.3921684324741</v>
      </c>
      <c r="G56" s="11"/>
      <c r="H56" s="13">
        <f>[11]Results!C58-SUM(B56,D56,F56)</f>
        <v>6008.5462617874146</v>
      </c>
      <c r="I56" s="13"/>
      <c r="J56" s="365">
        <f t="shared" si="18"/>
        <v>0</v>
      </c>
      <c r="K56" s="11"/>
      <c r="L56" s="13">
        <f>[12]Results!C58</f>
        <v>-207777187.60872066</v>
      </c>
      <c r="M56" s="9"/>
      <c r="N56" s="9">
        <f>'Restating Adj'!B59</f>
        <v>-19255762.276992604</v>
      </c>
      <c r="P56" s="9">
        <f t="shared" si="19"/>
        <v>-227032949.88571328</v>
      </c>
      <c r="R56" s="9">
        <f>'Pro Forma Adj'!B59</f>
        <v>-7095918.375269697</v>
      </c>
      <c r="T56" s="9">
        <f t="shared" si="20"/>
        <v>-234128868.26098299</v>
      </c>
      <c r="V56" s="9"/>
      <c r="X56" s="9">
        <f t="shared" si="21"/>
        <v>-234128868.26098299</v>
      </c>
    </row>
    <row r="57" spans="1:24">
      <c r="A57" s="11" t="s">
        <v>96</v>
      </c>
      <c r="B57" s="364">
        <f>[8]Results!C59</f>
        <v>-546502.70866400003</v>
      </c>
      <c r="C57" s="11"/>
      <c r="D57" s="13">
        <f>[9]Results!C59-B57</f>
        <v>0</v>
      </c>
      <c r="E57" s="11"/>
      <c r="F57" s="13">
        <f>[10]Results!C59-SUM(B57,D57)</f>
        <v>0</v>
      </c>
      <c r="G57" s="11"/>
      <c r="H57" s="13">
        <f>[11]Results!C59-SUM(B57,D57,F57)</f>
        <v>0</v>
      </c>
      <c r="I57" s="13"/>
      <c r="J57" s="365">
        <f t="shared" si="18"/>
        <v>0</v>
      </c>
      <c r="K57" s="11"/>
      <c r="L57" s="13">
        <f>[12]Results!C59</f>
        <v>-546502.70866400003</v>
      </c>
      <c r="M57" s="9"/>
      <c r="N57" s="9">
        <f>'Restating Adj'!B60</f>
        <v>23174.935291657439</v>
      </c>
      <c r="P57" s="9">
        <f t="shared" si="19"/>
        <v>-523327.77337234258</v>
      </c>
      <c r="R57" s="9">
        <f>'Pro Forma Adj'!B60</f>
        <v>0</v>
      </c>
      <c r="T57" s="9">
        <f t="shared" si="20"/>
        <v>-523327.77337234258</v>
      </c>
      <c r="V57" s="9"/>
      <c r="X57" s="9">
        <f t="shared" si="21"/>
        <v>-523327.77337234258</v>
      </c>
    </row>
    <row r="58" spans="1:24">
      <c r="A58" s="11" t="s">
        <v>97</v>
      </c>
      <c r="B58" s="364">
        <f>[8]Results!C60</f>
        <v>15653.306210590657</v>
      </c>
      <c r="C58" s="11"/>
      <c r="D58" s="13">
        <f>[9]Results!C60-B58</f>
        <v>-11.953071268202621</v>
      </c>
      <c r="E58" s="11"/>
      <c r="F58" s="13">
        <f>[10]Results!C60-SUM(B58,D58)</f>
        <v>0.33384987539466238</v>
      </c>
      <c r="G58" s="11"/>
      <c r="H58" s="13">
        <f>[11]Results!C60-SUM(B58,D58,F58)</f>
        <v>0.21533740979975846</v>
      </c>
      <c r="I58" s="13"/>
      <c r="J58" s="365">
        <f t="shared" si="18"/>
        <v>0</v>
      </c>
      <c r="K58" s="11"/>
      <c r="L58" s="13">
        <f>[12]Results!C60</f>
        <v>15641.902326607649</v>
      </c>
      <c r="M58" s="9"/>
      <c r="N58" s="9">
        <f>'Restating Adj'!B61</f>
        <v>-159520.90100264389</v>
      </c>
      <c r="P58" s="9">
        <f t="shared" si="19"/>
        <v>-143878.99867603625</v>
      </c>
      <c r="R58" s="9">
        <f>'Pro Forma Adj'!B61</f>
        <v>0</v>
      </c>
      <c r="T58" s="9">
        <f t="shared" si="20"/>
        <v>-143878.99867603625</v>
      </c>
      <c r="V58" s="9"/>
      <c r="X58" s="9">
        <f t="shared" si="21"/>
        <v>-143878.99867603625</v>
      </c>
    </row>
    <row r="59" spans="1:24">
      <c r="A59" s="11" t="s">
        <v>98</v>
      </c>
      <c r="B59" s="364">
        <f>[8]Results!C61</f>
        <v>0</v>
      </c>
      <c r="C59" s="11"/>
      <c r="D59" s="13">
        <f>[9]Results!C61-B59</f>
        <v>0</v>
      </c>
      <c r="E59" s="11"/>
      <c r="F59" s="13">
        <f>[10]Results!C61-SUM(B59,D59)</f>
        <v>0</v>
      </c>
      <c r="G59" s="11"/>
      <c r="H59" s="13">
        <f>[11]Results!C61-SUM(B59,D59,F59)</f>
        <v>0</v>
      </c>
      <c r="I59" s="13"/>
      <c r="J59" s="365">
        <f t="shared" si="18"/>
        <v>0</v>
      </c>
      <c r="K59" s="11"/>
      <c r="L59" s="13">
        <f>[12]Results!C61</f>
        <v>0</v>
      </c>
      <c r="M59" s="9"/>
      <c r="N59" s="9">
        <f>'Restating Adj'!B62</f>
        <v>-3236612.0862499997</v>
      </c>
      <c r="P59" s="9">
        <f t="shared" si="19"/>
        <v>-3236612.0862499997</v>
      </c>
      <c r="R59" s="9">
        <f>'Pro Forma Adj'!B62</f>
        <v>0</v>
      </c>
      <c r="T59" s="9">
        <f t="shared" si="20"/>
        <v>-3236612.0862499997</v>
      </c>
      <c r="V59" s="9"/>
      <c r="X59" s="9">
        <f t="shared" si="21"/>
        <v>-3236612.0862499997</v>
      </c>
    </row>
    <row r="60" spans="1:24">
      <c r="A60" s="11" t="s">
        <v>99</v>
      </c>
      <c r="B60" s="364">
        <f>[8]Results!C62</f>
        <v>-2865822.2976192189</v>
      </c>
      <c r="C60" s="11"/>
      <c r="D60" s="13">
        <f>[9]Results!C62-B60</f>
        <v>1172.046973913908</v>
      </c>
      <c r="E60" s="11"/>
      <c r="F60" s="13">
        <f>[10]Results!C62-SUM(B60,D60)</f>
        <v>-3635.4121742509305</v>
      </c>
      <c r="G60" s="11"/>
      <c r="H60" s="13">
        <f>[11]Results!C62-SUM(B60,D60,F60)</f>
        <v>-2344.8870251458138</v>
      </c>
      <c r="I60" s="13"/>
      <c r="J60" s="365">
        <f t="shared" si="18"/>
        <v>0</v>
      </c>
      <c r="K60" s="11"/>
      <c r="L60" s="13">
        <f>[12]Results!C62</f>
        <v>-2870630.5498447018</v>
      </c>
      <c r="M60" s="9"/>
      <c r="N60" s="9">
        <f>'Restating Adj'!B63</f>
        <v>1143691.174893454</v>
      </c>
      <c r="P60" s="9">
        <f t="shared" si="19"/>
        <v>-1726939.3749512478</v>
      </c>
      <c r="R60" s="9">
        <f>'Pro Forma Adj'!B63</f>
        <v>-1721174.3189683419</v>
      </c>
      <c r="T60" s="9">
        <f t="shared" si="20"/>
        <v>-3448113.6939195897</v>
      </c>
      <c r="V60" s="9"/>
      <c r="X60" s="9">
        <f t="shared" si="21"/>
        <v>-3448113.6939195897</v>
      </c>
    </row>
    <row r="61" spans="1:24">
      <c r="A61" s="11"/>
      <c r="B61" s="362">
        <f>[8]Results!C63</f>
        <v>0</v>
      </c>
      <c r="C61" s="11"/>
      <c r="D61" s="9">
        <f>[9]Results!C63-B61</f>
        <v>0</v>
      </c>
      <c r="E61" s="11"/>
      <c r="F61" s="9">
        <f>[10]Results!C63-SUM(B61,D61)</f>
        <v>0</v>
      </c>
      <c r="G61" s="11"/>
      <c r="H61" s="9">
        <f>[11]Results!C63-SUM(B61,D61,F61)</f>
        <v>0</v>
      </c>
      <c r="I61" s="9"/>
      <c r="J61" s="363">
        <f>L61-SUM(B61,D61,F61,H61)</f>
        <v>0</v>
      </c>
      <c r="K61" s="11"/>
      <c r="L61" s="9"/>
      <c r="M61" s="9"/>
      <c r="N61" s="9"/>
      <c r="P61" s="9"/>
      <c r="R61" s="9"/>
      <c r="T61" s="9"/>
      <c r="V61" s="9"/>
      <c r="X61" s="9">
        <f t="shared" si="21"/>
        <v>0</v>
      </c>
    </row>
    <row r="62" spans="1:24" ht="13.5" thickBot="1">
      <c r="A62" s="11" t="s">
        <v>100</v>
      </c>
      <c r="B62" s="366">
        <f>SUM(B54:B60)</f>
        <v>-812695030.65631008</v>
      </c>
      <c r="C62" s="11"/>
      <c r="D62" s="10">
        <f>SUM(D54:D60)</f>
        <v>157382.93320365815</v>
      </c>
      <c r="E62" s="11"/>
      <c r="F62" s="10">
        <f>SUM(F54:F60)</f>
        <v>-960969.95530118595</v>
      </c>
      <c r="G62" s="11"/>
      <c r="H62" s="10">
        <f>SUM(H54:H60)</f>
        <v>-619837.82628606155</v>
      </c>
      <c r="I62" s="9"/>
      <c r="J62" s="367">
        <f>SUM(J54:J60)</f>
        <v>0</v>
      </c>
      <c r="K62" s="11"/>
      <c r="L62" s="10">
        <f>SUM(L54:L60)</f>
        <v>-814118455.50469398</v>
      </c>
      <c r="M62" s="9"/>
      <c r="N62" s="10">
        <f>SUM(N54:N60)</f>
        <v>-50809521.52194529</v>
      </c>
      <c r="P62" s="10">
        <f>SUM(P54:P60)</f>
        <v>-864927977.0266391</v>
      </c>
      <c r="R62" s="10">
        <f>SUM(R54:R60)</f>
        <v>-9480767.5332205165</v>
      </c>
      <c r="T62" s="10">
        <f>SUM(T54:T60)</f>
        <v>-874408744.55985951</v>
      </c>
      <c r="V62" s="10">
        <f>SUM(V54:V60)</f>
        <v>0</v>
      </c>
      <c r="X62" s="10">
        <f>SUM(X54:X60)</f>
        <v>-874408744.55985951</v>
      </c>
    </row>
    <row r="63" spans="1:24" ht="13.5" thickTop="1">
      <c r="A63" s="11"/>
      <c r="B63" s="362"/>
      <c r="C63" s="11"/>
      <c r="D63" s="9"/>
      <c r="E63" s="11"/>
      <c r="F63" s="9"/>
      <c r="G63" s="11"/>
      <c r="H63" s="9"/>
      <c r="I63" s="9"/>
      <c r="J63" s="363"/>
      <c r="K63" s="11"/>
      <c r="L63" s="9"/>
      <c r="M63" s="9"/>
      <c r="N63" s="9"/>
      <c r="P63" s="9"/>
      <c r="R63" s="9"/>
      <c r="T63" s="9"/>
      <c r="V63" s="9"/>
      <c r="X63" s="9"/>
    </row>
    <row r="64" spans="1:24" ht="13.5" thickBot="1">
      <c r="A64" s="11" t="s">
        <v>101</v>
      </c>
      <c r="B64" s="366">
        <f>B51+B62</f>
        <v>770888395.49785376</v>
      </c>
      <c r="C64" s="11"/>
      <c r="D64" s="10">
        <f>D51+D62</f>
        <v>-258292.46746148157</v>
      </c>
      <c r="E64" s="11"/>
      <c r="F64" s="10">
        <f>F51+F62</f>
        <v>1740333.8994567641</v>
      </c>
      <c r="G64" s="11"/>
      <c r="H64" s="10">
        <f>H51+H62</f>
        <v>1122537.4688357087</v>
      </c>
      <c r="I64" s="9"/>
      <c r="J64" s="367">
        <f>J51+J62</f>
        <v>0</v>
      </c>
      <c r="K64" s="11"/>
      <c r="L64" s="10">
        <f>L51+L62</f>
        <v>773492974.3986845</v>
      </c>
      <c r="M64" s="9"/>
      <c r="N64" s="10">
        <f>N51+N62</f>
        <v>13916115.589237221</v>
      </c>
      <c r="P64" s="10">
        <f>P51+P62</f>
        <v>787409089.98792207</v>
      </c>
      <c r="R64" s="10">
        <f>R51+R62</f>
        <v>36971642.864171803</v>
      </c>
      <c r="T64" s="10">
        <f>T51+T62</f>
        <v>824380732.85209394</v>
      </c>
      <c r="V64" s="10">
        <f>V51+V62</f>
        <v>0</v>
      </c>
      <c r="X64" s="10">
        <f>X51+X62</f>
        <v>824380732.85209394</v>
      </c>
    </row>
    <row r="65" spans="1:24" ht="13.5" thickTop="1">
      <c r="A65" s="11"/>
      <c r="B65" s="362"/>
      <c r="C65" s="11"/>
      <c r="D65" s="9"/>
      <c r="E65" s="11"/>
      <c r="F65" s="9"/>
      <c r="G65" s="11"/>
      <c r="H65" s="9"/>
      <c r="I65" s="9"/>
      <c r="J65" s="363"/>
      <c r="K65" s="11"/>
      <c r="L65" s="9"/>
      <c r="M65" s="9"/>
      <c r="N65" s="9"/>
      <c r="P65" s="9"/>
      <c r="R65" s="9"/>
      <c r="T65" s="9"/>
      <c r="V65" s="9"/>
      <c r="X65" s="9"/>
    </row>
    <row r="66" spans="1:24">
      <c r="A66" s="11" t="s">
        <v>50</v>
      </c>
      <c r="B66" s="370">
        <f>B37/B64</f>
        <v>5.1618188854009442E-2</v>
      </c>
      <c r="C66" s="11"/>
      <c r="D66" s="21">
        <f>[9]Results!C68-B66</f>
        <v>1.0090768687481821E-4</v>
      </c>
      <c r="E66" s="11"/>
      <c r="F66" s="21">
        <f>[10]Results!C68-SUM(B66,D66)</f>
        <v>-3.6365300781401183E-4</v>
      </c>
      <c r="G66" s="11"/>
      <c r="H66" s="21">
        <f>[11]Results!C68-SUM(B66,D66,F66)</f>
        <v>-2.3369264645639598E-4</v>
      </c>
      <c r="I66" s="21"/>
      <c r="J66" s="371">
        <f t="shared" ref="J66:J67" si="22">L66-SUM(B66,D66,F66,H66)</f>
        <v>-8.482915215069553E-3</v>
      </c>
      <c r="K66" s="11"/>
      <c r="L66" s="21">
        <f>L37/L64</f>
        <v>4.2638835671544299E-2</v>
      </c>
      <c r="M66" s="21"/>
      <c r="N66" s="21">
        <f>P66-L66</f>
        <v>1.6533539492062793E-3</v>
      </c>
      <c r="P66" s="21">
        <f>P37/P64</f>
        <v>4.4292189620750579E-2</v>
      </c>
      <c r="R66" s="21">
        <f>T66-P66</f>
        <v>5.4574835421451751E-3</v>
      </c>
      <c r="T66" s="21">
        <f>T37/T64</f>
        <v>4.9749673162895754E-2</v>
      </c>
      <c r="V66" s="21">
        <f>X66-T66</f>
        <v>2.7750295475740323E-2</v>
      </c>
      <c r="X66" s="21">
        <f>X37/X64</f>
        <v>7.7499968638636077E-2</v>
      </c>
    </row>
    <row r="67" spans="1:24">
      <c r="A67" s="11" t="s">
        <v>102</v>
      </c>
      <c r="B67" s="370">
        <f>[8]Results!$C$69</f>
        <v>5.04351758981414E-2</v>
      </c>
      <c r="C67" s="11"/>
      <c r="D67" s="21">
        <f>[9]Results!C69-B67</f>
        <v>1.9323570830107051E-4</v>
      </c>
      <c r="E67" s="11"/>
      <c r="F67" s="21">
        <f>[10]Results!C69-SUM(B67,D67)</f>
        <v>-6.9638645693988893E-4</v>
      </c>
      <c r="G67" s="11"/>
      <c r="H67" s="21">
        <f>[11]Results!C69-SUM(B67,D67,F67)</f>
        <v>-4.4751560026119741E-4</v>
      </c>
      <c r="I67" s="21"/>
      <c r="J67" s="371">
        <f t="shared" si="22"/>
        <v>-1.6244571457429247E-2</v>
      </c>
      <c r="K67" s="11"/>
      <c r="L67" s="21">
        <f>(L66-Weighted_cost_debt-Weighted_cost_pref)/Percent_common</f>
        <v>3.3239938091812138E-2</v>
      </c>
      <c r="M67" s="21"/>
      <c r="N67" s="21">
        <f>P67-L67</f>
        <v>3.1661316530185307E-3</v>
      </c>
      <c r="P67" s="21">
        <f>(P66-Weighted_cost_debt-Weighted_cost_pref)/Percent_common</f>
        <v>3.6406069744830669E-2</v>
      </c>
      <c r="R67" s="21">
        <f>T67-P67</f>
        <v>1.0450945120921443E-2</v>
      </c>
      <c r="T67" s="21">
        <f>(T66-Weighted_cost_debt-Weighted_cost_pref)/Percent_common</f>
        <v>4.6857014865752111E-2</v>
      </c>
      <c r="V67" s="21">
        <f>X67-T67</f>
        <v>5.3142985134247894E-2</v>
      </c>
      <c r="X67" s="21">
        <f>ROUND((X66-Weighted_cost_debt-Weighted_cost_pref)/Percent_common,3)</f>
        <v>0.1</v>
      </c>
    </row>
    <row r="68" spans="1:24">
      <c r="A68" s="11" t="s">
        <v>49</v>
      </c>
      <c r="B68" s="362">
        <f>[4]Results!$D$10</f>
        <v>32211798.29982423</v>
      </c>
      <c r="C68" s="9"/>
      <c r="D68" s="9">
        <f>[13]Results!$D$10-B68</f>
        <v>-136337.71068158001</v>
      </c>
      <c r="E68" s="11"/>
      <c r="F68" s="9">
        <f>[14]Results!$D$10-SUM(B68,D68)</f>
        <v>525899.60087938607</v>
      </c>
      <c r="G68" s="11"/>
      <c r="H68" s="9">
        <f>[15]Results!$D$10-SUM(B68,D68,F68)</f>
        <v>339211.92192906514</v>
      </c>
      <c r="I68" s="9"/>
      <c r="J68" s="363">
        <f t="shared" ref="J68" si="23">L68-SUM(B68,D68,F68,H68)</f>
        <v>10593276.269415583</v>
      </c>
      <c r="K68" s="11"/>
      <c r="L68" s="9">
        <f>-(L37-(L64*Overall_ROR))/gross_up_factor</f>
        <v>43533848.381366685</v>
      </c>
      <c r="M68" s="9"/>
      <c r="N68" s="9">
        <f>-(N37-(N64*Overall_ROR))/gross_up_factor</f>
        <v>-1318588.8540560014</v>
      </c>
      <c r="P68" s="9">
        <f>-(P37-(P64*Overall_ROR))/gross_up_factor</f>
        <v>42215259.527310729</v>
      </c>
      <c r="R68" s="9">
        <f>-(R37-(R64*Overall_ROR))/gross_up_factor</f>
        <v>-5281396.4745868845</v>
      </c>
      <c r="T68" s="9">
        <f>-(T37-(T64*Overall_ROR))/gross_up_factor</f>
        <v>36933863.05272381</v>
      </c>
      <c r="V68" s="9"/>
      <c r="X68" s="9"/>
    </row>
    <row r="69" spans="1:24">
      <c r="A69" s="11"/>
      <c r="B69" s="372"/>
      <c r="C69" s="11"/>
      <c r="D69" s="19"/>
      <c r="E69" s="11"/>
      <c r="F69" s="19"/>
      <c r="G69" s="11"/>
      <c r="H69" s="19"/>
      <c r="I69" s="19"/>
      <c r="J69" s="363"/>
      <c r="K69" s="11"/>
      <c r="L69" s="19"/>
      <c r="M69" s="19"/>
      <c r="N69" s="19"/>
      <c r="P69" s="19"/>
      <c r="R69" s="19"/>
      <c r="T69" s="19"/>
      <c r="V69" s="19"/>
      <c r="X69" s="19"/>
    </row>
    <row r="70" spans="1:24">
      <c r="A70" s="11" t="s">
        <v>103</v>
      </c>
      <c r="B70" s="362"/>
      <c r="C70" s="11"/>
      <c r="D70" s="9"/>
      <c r="E70" s="11"/>
      <c r="F70" s="9"/>
      <c r="G70" s="11"/>
      <c r="H70" s="9"/>
      <c r="I70" s="9"/>
      <c r="J70" s="363"/>
      <c r="K70" s="11"/>
      <c r="L70" s="9"/>
      <c r="M70" s="9"/>
      <c r="N70" s="9"/>
      <c r="P70" s="9"/>
      <c r="R70" s="9"/>
      <c r="T70" s="9"/>
      <c r="V70" s="9"/>
      <c r="X70" s="9"/>
    </row>
    <row r="71" spans="1:24">
      <c r="A71" s="11" t="s">
        <v>104</v>
      </c>
      <c r="B71" s="362">
        <f t="shared" ref="B71" si="24">B13-B26-B27-B28-B29-B34</f>
        <v>47010627.729447216</v>
      </c>
      <c r="C71" s="11"/>
      <c r="D71" s="9">
        <f t="shared" ref="D71" si="25">D13-D26-D27-D28-D29-D34</f>
        <v>107993.07332718807</v>
      </c>
      <c r="E71" s="11"/>
      <c r="F71" s="9">
        <f t="shared" ref="F71" si="26">F13-F26-F27-F28-F29-F34</f>
        <v>-315292.83541866107</v>
      </c>
      <c r="G71" s="11"/>
      <c r="H71" s="9">
        <f t="shared" ref="H71:J71" si="27">H13-H26-H27-H28-H29-H34</f>
        <v>-203367.88332598589</v>
      </c>
      <c r="I71" s="9"/>
      <c r="J71" s="363">
        <f t="shared" si="27"/>
        <v>-10094577.417347718</v>
      </c>
      <c r="K71" s="11"/>
      <c r="L71" s="9">
        <f t="shared" ref="L71:X71" si="28">L13-L26-L27-L28-L29-L34</f>
        <v>36505382.666682087</v>
      </c>
      <c r="M71" s="9"/>
      <c r="N71" s="9">
        <f t="shared" si="28"/>
        <v>10726729.717461947</v>
      </c>
      <c r="P71" s="9">
        <f t="shared" si="28"/>
        <v>47232112.384143956</v>
      </c>
      <c r="R71" s="9">
        <f t="shared" si="28"/>
        <v>246916.65981781424</v>
      </c>
      <c r="T71" s="9">
        <f t="shared" si="28"/>
        <v>47479029.043961778</v>
      </c>
      <c r="V71" s="9">
        <f t="shared" si="28"/>
        <v>35195090.647927679</v>
      </c>
      <c r="X71" s="9">
        <f t="shared" si="28"/>
        <v>82674119.69188945</v>
      </c>
    </row>
    <row r="72" spans="1:24">
      <c r="A72" s="11" t="s">
        <v>105</v>
      </c>
      <c r="B72" s="364">
        <f>[8]Results!C73</f>
        <v>0</v>
      </c>
      <c r="C72" s="11"/>
      <c r="D72" s="13"/>
      <c r="E72" s="11"/>
      <c r="F72" s="13"/>
      <c r="G72" s="11"/>
      <c r="H72" s="13"/>
      <c r="I72" s="13"/>
      <c r="J72" s="365"/>
      <c r="K72" s="11"/>
      <c r="L72" s="13">
        <f>[12]Results!C73</f>
        <v>0</v>
      </c>
      <c r="M72" s="9"/>
      <c r="N72" s="9"/>
      <c r="P72" s="9">
        <f t="shared" ref="P72:P76" si="29">L72+N72</f>
        <v>0</v>
      </c>
      <c r="R72" s="9"/>
      <c r="T72" s="9"/>
      <c r="V72" s="9"/>
      <c r="X72" s="9"/>
    </row>
    <row r="73" spans="1:24">
      <c r="A73" s="11" t="s">
        <v>106</v>
      </c>
      <c r="B73" s="364">
        <f>[8]Results!C74</f>
        <v>-3402182.6600341732</v>
      </c>
      <c r="C73" s="11"/>
      <c r="D73" s="13">
        <f>[9]Results!C74-B73</f>
        <v>930.43375589512289</v>
      </c>
      <c r="E73" s="11"/>
      <c r="F73" s="13">
        <f>[10]Results!C74-SUM(B73,D73)</f>
        <v>-6167.0234110155143</v>
      </c>
      <c r="G73" s="11"/>
      <c r="H73" s="13">
        <f>[11]Results!C74-SUM(B73,D73,F73)</f>
        <v>-3977.8084264243953</v>
      </c>
      <c r="I73" s="13"/>
      <c r="J73" s="365">
        <f t="shared" ref="J73:J76" si="30">L73-SUM(B73,D73,F73,H73)</f>
        <v>0</v>
      </c>
      <c r="K73" s="11"/>
      <c r="L73" s="13">
        <f>[12]Results!C74</f>
        <v>-3411397.058115718</v>
      </c>
      <c r="M73" s="9"/>
      <c r="N73" s="9">
        <f>'Restating Adj'!B76</f>
        <v>30427.593380334856</v>
      </c>
      <c r="P73" s="9">
        <f t="shared" si="29"/>
        <v>-3380969.4647353832</v>
      </c>
      <c r="R73" s="9">
        <f>'Pro Forma Adj'!B76</f>
        <v>0</v>
      </c>
      <c r="T73" s="9">
        <f t="shared" ref="T73:T76" si="31">P73+R73</f>
        <v>-3380969.4647353832</v>
      </c>
      <c r="V73" s="9"/>
      <c r="X73" s="9">
        <f t="shared" ref="X73:X76" si="32">T73+V73</f>
        <v>-3380969.4647353832</v>
      </c>
    </row>
    <row r="74" spans="1:24">
      <c r="A74" s="11" t="s">
        <v>107</v>
      </c>
      <c r="B74" s="364">
        <f>[8]Results!C75</f>
        <v>21966935.625542793</v>
      </c>
      <c r="C74" s="11"/>
      <c r="D74" s="13">
        <f>[9]Results!C75-B74</f>
        <v>-6007.5488184913993</v>
      </c>
      <c r="E74" s="11"/>
      <c r="F74" s="13">
        <f>[10]Results!C75-SUM(B74,D74)</f>
        <v>39818.733974035829</v>
      </c>
      <c r="G74" s="11"/>
      <c r="H74" s="13">
        <f>[11]Results!C75-SUM(B74,D74,F74)</f>
        <v>25683.589144252241</v>
      </c>
      <c r="I74" s="13"/>
      <c r="J74" s="365">
        <f t="shared" si="30"/>
        <v>0</v>
      </c>
      <c r="K74" s="11"/>
      <c r="L74" s="13">
        <f>[12]Results!C75</f>
        <v>22026430.39984259</v>
      </c>
      <c r="M74" s="9"/>
      <c r="N74" s="9">
        <f>'Restating Adj'!B77</f>
        <v>-2240808.4911710769</v>
      </c>
      <c r="P74" s="9">
        <f t="shared" si="29"/>
        <v>19785621.908671513</v>
      </c>
      <c r="R74" s="9">
        <f>'Pro Forma Adj'!B77</f>
        <v>929004.9560694769</v>
      </c>
      <c r="T74" s="9">
        <f t="shared" si="31"/>
        <v>20714626.86474099</v>
      </c>
      <c r="V74" s="9"/>
      <c r="X74" s="9">
        <f t="shared" si="32"/>
        <v>20714626.86474099</v>
      </c>
    </row>
    <row r="75" spans="1:24">
      <c r="A75" s="11" t="s">
        <v>108</v>
      </c>
      <c r="B75" s="364">
        <f>[8]Results!C76</f>
        <v>64899236.375621706</v>
      </c>
      <c r="C75" s="11"/>
      <c r="D75" s="13">
        <f>[9]Results!C76-B75</f>
        <v>-16125.191386185586</v>
      </c>
      <c r="E75" s="11"/>
      <c r="F75" s="13">
        <f>[10]Results!C76-SUM(B75,D75)</f>
        <v>83737.425107397139</v>
      </c>
      <c r="G75" s="11"/>
      <c r="H75" s="13">
        <f>[11]Results!C76-SUM(B75,D75,F75)</f>
        <v>54011.702729120851</v>
      </c>
      <c r="I75" s="13"/>
      <c r="J75" s="365">
        <f t="shared" si="30"/>
        <v>0</v>
      </c>
      <c r="K75" s="11"/>
      <c r="L75" s="13">
        <f>[12]Results!C76</f>
        <v>65020860.312072039</v>
      </c>
      <c r="M75" s="9"/>
      <c r="N75" s="9">
        <f>'Restating Adj'!B78</f>
        <v>-2590082.8641860625</v>
      </c>
      <c r="O75" s="18"/>
      <c r="P75" s="9">
        <f t="shared" si="29"/>
        <v>62430777.447885975</v>
      </c>
      <c r="Q75" s="18"/>
      <c r="R75" s="9">
        <f>'Pro Forma Adj'!B78</f>
        <v>1407197.5284422988</v>
      </c>
      <c r="T75" s="9">
        <f t="shared" si="31"/>
        <v>63837974.976328276</v>
      </c>
      <c r="V75" s="9"/>
      <c r="X75" s="9">
        <f t="shared" si="32"/>
        <v>63837974.976328276</v>
      </c>
    </row>
    <row r="76" spans="1:24">
      <c r="A76" s="11" t="s">
        <v>109</v>
      </c>
      <c r="B76" s="373">
        <f>[8]Results!C77</f>
        <v>113612512.49076684</v>
      </c>
      <c r="C76" s="11"/>
      <c r="D76" s="240">
        <f>[9]Results!C77-B76</f>
        <v>-21327.941240489483</v>
      </c>
      <c r="E76" s="11"/>
      <c r="F76" s="240">
        <f>[10]Results!C77-SUM(B76,D76)</f>
        <v>26221.172694593668</v>
      </c>
      <c r="G76" s="11"/>
      <c r="H76" s="240">
        <f>[11]Results!C77-SUM(B76,D76,F76)</f>
        <v>16912.989418655634</v>
      </c>
      <c r="I76" s="13"/>
      <c r="J76" s="374">
        <f t="shared" si="30"/>
        <v>0</v>
      </c>
      <c r="K76" s="11"/>
      <c r="L76" s="240">
        <f>[12]Results!C77</f>
        <v>113634318.7116396</v>
      </c>
      <c r="M76" s="9"/>
      <c r="N76" s="8">
        <f>'Restating Adj'!B79</f>
        <v>-600563.41325733124</v>
      </c>
      <c r="O76" s="18"/>
      <c r="P76" s="8">
        <f t="shared" si="29"/>
        <v>113033755.29838227</v>
      </c>
      <c r="Q76" s="18"/>
      <c r="R76" s="8">
        <f>'Pro Forma Adj'!B79</f>
        <v>5029987.3215691028</v>
      </c>
      <c r="T76" s="8">
        <f t="shared" si="31"/>
        <v>118063742.61995137</v>
      </c>
      <c r="V76" s="8"/>
      <c r="X76" s="8">
        <f t="shared" si="32"/>
        <v>118063742.61995137</v>
      </c>
    </row>
    <row r="77" spans="1:24">
      <c r="A77" s="11" t="s">
        <v>110</v>
      </c>
      <c r="B77" s="362">
        <f t="shared" ref="B77:D77" si="33">B71-B73-B74+B75-B76</f>
        <v>-20267401.351206541</v>
      </c>
      <c r="C77" s="11"/>
      <c r="D77" s="9">
        <f t="shared" si="33"/>
        <v>118272.93824408825</v>
      </c>
      <c r="E77" s="11"/>
      <c r="F77" s="9">
        <f t="shared" ref="F77" si="34">F71-F73-F74+F75-F76</f>
        <v>-291428.29356887791</v>
      </c>
      <c r="G77" s="11"/>
      <c r="H77" s="9">
        <f t="shared" ref="H77:J77" si="35">H71-H73-H74+H75-H76</f>
        <v>-187974.95073334852</v>
      </c>
      <c r="I77" s="9"/>
      <c r="J77" s="363">
        <f t="shared" si="35"/>
        <v>-10094577.417347718</v>
      </c>
      <c r="K77" s="11"/>
      <c r="L77" s="9">
        <f t="shared" ref="L77:X77" si="36">L71-L73-L74+L75-L76</f>
        <v>-30723109.074612334</v>
      </c>
      <c r="M77" s="9"/>
      <c r="N77" s="9">
        <f t="shared" si="36"/>
        <v>10947591.164323956</v>
      </c>
      <c r="O77" s="18"/>
      <c r="P77" s="9">
        <f t="shared" si="36"/>
        <v>-19775517.910288468</v>
      </c>
      <c r="Q77" s="18"/>
      <c r="R77" s="9">
        <f t="shared" si="36"/>
        <v>-4304878.0893784668</v>
      </c>
      <c r="T77" s="9">
        <f t="shared" si="36"/>
        <v>-24080395.999666929</v>
      </c>
      <c r="V77" s="9">
        <f t="shared" si="36"/>
        <v>35195090.647927679</v>
      </c>
      <c r="X77" s="9">
        <f t="shared" si="36"/>
        <v>11114694.648260757</v>
      </c>
    </row>
    <row r="78" spans="1:24">
      <c r="A78" s="11"/>
      <c r="B78" s="362"/>
      <c r="C78" s="11"/>
      <c r="D78" s="9"/>
      <c r="E78" s="11"/>
      <c r="F78" s="9"/>
      <c r="G78" s="11"/>
      <c r="H78" s="9"/>
      <c r="I78" s="9"/>
      <c r="J78" s="363"/>
      <c r="K78" s="11"/>
      <c r="L78" s="9"/>
      <c r="M78" s="9"/>
      <c r="N78" s="9"/>
      <c r="O78" s="18"/>
      <c r="P78" s="9"/>
      <c r="Q78" s="18"/>
      <c r="R78" s="9"/>
      <c r="T78" s="9"/>
      <c r="V78" s="9"/>
      <c r="X78" s="9"/>
    </row>
    <row r="79" spans="1:24">
      <c r="A79" s="11" t="s">
        <v>111</v>
      </c>
      <c r="B79" s="362">
        <f>[8]Results!C80</f>
        <v>0</v>
      </c>
      <c r="C79" s="11"/>
      <c r="D79" s="9">
        <v>0</v>
      </c>
      <c r="E79" s="11"/>
      <c r="F79" s="9">
        <v>0</v>
      </c>
      <c r="G79" s="11"/>
      <c r="H79" s="9">
        <v>0</v>
      </c>
      <c r="I79" s="9"/>
      <c r="J79" s="363">
        <v>0</v>
      </c>
      <c r="K79" s="11"/>
      <c r="L79" s="9">
        <v>0</v>
      </c>
      <c r="M79" s="9"/>
      <c r="N79" s="9">
        <v>0</v>
      </c>
      <c r="O79" s="18"/>
      <c r="P79" s="9">
        <v>0</v>
      </c>
      <c r="Q79" s="18"/>
      <c r="R79" s="9">
        <v>0</v>
      </c>
      <c r="T79" s="9">
        <v>0</v>
      </c>
      <c r="V79" s="9">
        <v>0</v>
      </c>
      <c r="X79" s="9">
        <v>0</v>
      </c>
    </row>
    <row r="80" spans="1:24">
      <c r="A80" s="11" t="s">
        <v>112</v>
      </c>
      <c r="B80" s="362">
        <f>B77-B79</f>
        <v>-20267401.351206541</v>
      </c>
      <c r="C80" s="9"/>
      <c r="D80" s="9">
        <f>D77-D79</f>
        <v>118272.93824408825</v>
      </c>
      <c r="E80" s="11"/>
      <c r="F80" s="9">
        <f>F77-F79</f>
        <v>-291428.29356887791</v>
      </c>
      <c r="G80" s="11"/>
      <c r="H80" s="9">
        <f>H77-H79</f>
        <v>-187974.95073334852</v>
      </c>
      <c r="I80" s="9"/>
      <c r="J80" s="363">
        <f>J77-J79</f>
        <v>-10094577.417347718</v>
      </c>
      <c r="K80" s="11"/>
      <c r="L80" s="9">
        <f>L77-L79</f>
        <v>-30723109.074612334</v>
      </c>
      <c r="M80" s="9"/>
      <c r="N80" s="9">
        <f>N77-N79</f>
        <v>10947591.164323956</v>
      </c>
      <c r="O80" s="18"/>
      <c r="P80" s="9">
        <f>P77-P79</f>
        <v>-19775517.910288468</v>
      </c>
      <c r="Q80" s="18"/>
      <c r="R80" s="9">
        <f>R77-R79</f>
        <v>-4304878.0893784668</v>
      </c>
      <c r="T80" s="9">
        <f>T77-T79</f>
        <v>-24080395.999666929</v>
      </c>
      <c r="V80" s="9">
        <f>V77-V79</f>
        <v>35195090.647927679</v>
      </c>
      <c r="X80" s="9">
        <f>X77-X79</f>
        <v>11114694.648260757</v>
      </c>
    </row>
    <row r="81" spans="1:24">
      <c r="A81" s="11"/>
      <c r="B81" s="362"/>
      <c r="C81" s="11"/>
      <c r="D81" s="9"/>
      <c r="E81" s="11"/>
      <c r="F81" s="9"/>
      <c r="G81" s="11"/>
      <c r="H81" s="9"/>
      <c r="I81" s="9"/>
      <c r="J81" s="363"/>
      <c r="K81" s="11"/>
      <c r="L81" s="9"/>
      <c r="M81" s="9"/>
      <c r="N81" s="9"/>
      <c r="O81" s="18"/>
      <c r="P81" s="9"/>
      <c r="Q81" s="18"/>
      <c r="R81" s="9"/>
      <c r="T81" s="9"/>
      <c r="V81" s="9"/>
      <c r="X81" s="9"/>
    </row>
    <row r="82" spans="1:24">
      <c r="A82" s="11" t="s">
        <v>140</v>
      </c>
      <c r="B82" s="362">
        <f>B80*0.35</f>
        <v>-7093590.4729222888</v>
      </c>
      <c r="C82" s="11"/>
      <c r="D82" s="9">
        <f>D80*0.35</f>
        <v>41395.528385430887</v>
      </c>
      <c r="E82" s="11"/>
      <c r="F82" s="9">
        <f>F80*0.35</f>
        <v>-101999.90274910726</v>
      </c>
      <c r="G82" s="11"/>
      <c r="H82" s="9">
        <f>H80*0.35</f>
        <v>-65791.232756671976</v>
      </c>
      <c r="I82" s="9"/>
      <c r="J82" s="363">
        <f>J80*0.35</f>
        <v>-3533102.096071701</v>
      </c>
      <c r="K82" s="11"/>
      <c r="L82" s="9">
        <f>L80*0.35</f>
        <v>-10753088.176114317</v>
      </c>
      <c r="M82" s="9"/>
      <c r="N82" s="9">
        <f>N80*0.35</f>
        <v>3831656.9075133842</v>
      </c>
      <c r="O82" s="18"/>
      <c r="P82" s="9">
        <f>P80*0.35</f>
        <v>-6921431.2686009631</v>
      </c>
      <c r="Q82" s="18"/>
      <c r="R82" s="9">
        <f>R80*0.35</f>
        <v>-1506707.3312824634</v>
      </c>
      <c r="T82" s="9">
        <f>T80*0.35</f>
        <v>-8428138.5998834241</v>
      </c>
      <c r="V82" s="9">
        <f>V80*0.35</f>
        <v>12318281.726774687</v>
      </c>
      <c r="X82" s="9">
        <f>X80*0.35</f>
        <v>3890143.1268912647</v>
      </c>
    </row>
    <row r="83" spans="1:24">
      <c r="A83" s="11" t="s">
        <v>141</v>
      </c>
      <c r="B83" s="362">
        <f>B84-B82</f>
        <v>-5691167.2621623194</v>
      </c>
      <c r="C83" s="11"/>
      <c r="D83" s="9">
        <f>D84-D82</f>
        <v>4084.7558324128986</v>
      </c>
      <c r="E83" s="11"/>
      <c r="F83" s="9">
        <f>F84-F82</f>
        <v>-3.4172164657647954</v>
      </c>
      <c r="G83" s="11"/>
      <c r="H83" s="9">
        <f>H84-H82</f>
        <v>-2.2041480080079054</v>
      </c>
      <c r="I83" s="9"/>
      <c r="J83" s="363">
        <f>J84-J82</f>
        <v>1.8160790205001831E-8</v>
      </c>
      <c r="K83" s="11"/>
      <c r="L83" s="9">
        <f>L84-L82</f>
        <v>-5687088.1276943833</v>
      </c>
      <c r="M83" s="9"/>
      <c r="N83" s="9">
        <f>'Restating Adj'!B86</f>
        <v>5675215</v>
      </c>
      <c r="O83" s="18"/>
      <c r="P83" s="9">
        <f t="shared" ref="P83" si="37">L83+N83</f>
        <v>-11873.127694383264</v>
      </c>
      <c r="Q83" s="18"/>
      <c r="R83" s="9">
        <f>'Pro Forma Adj'!B86</f>
        <v>-5757860.6825328618</v>
      </c>
      <c r="T83" s="9">
        <f t="shared" ref="T83" si="38">P83+R83</f>
        <v>-5769733.8102272451</v>
      </c>
      <c r="V83" s="9"/>
      <c r="X83" s="9">
        <f t="shared" ref="X83" si="39">T83+V83</f>
        <v>-5769733.8102272451</v>
      </c>
    </row>
    <row r="84" spans="1:24">
      <c r="A84" s="11" t="s">
        <v>142</v>
      </c>
      <c r="B84" s="373">
        <f>[8]Results!$C$83</f>
        <v>-12784757.735084608</v>
      </c>
      <c r="C84" s="375"/>
      <c r="D84" s="240">
        <f>[9]Results!$C$83-B84</f>
        <v>45480.284217843786</v>
      </c>
      <c r="E84" s="375"/>
      <c r="F84" s="240">
        <f>[10]Results!$C$83-SUM(B84,D84)</f>
        <v>-102003.31996557303</v>
      </c>
      <c r="G84" s="375"/>
      <c r="H84" s="240">
        <f>[11]Results!$C$83-SUM(B84,D84,F84)</f>
        <v>-65793.436904679984</v>
      </c>
      <c r="I84" s="240"/>
      <c r="J84" s="374">
        <f t="shared" ref="J84" si="40">L84-SUM(B84,D84,F84,H84)</f>
        <v>-3533102.0960716829</v>
      </c>
      <c r="K84" s="11"/>
      <c r="L84" s="13">
        <f>[12]Results!C83</f>
        <v>-16440176.3038087</v>
      </c>
      <c r="M84" s="9"/>
      <c r="N84" s="9">
        <f>N82+N83</f>
        <v>9506871.9075133838</v>
      </c>
      <c r="O84" s="18"/>
      <c r="P84" s="9">
        <f>P82+P83</f>
        <v>-6933304.3962953463</v>
      </c>
      <c r="Q84" s="18"/>
      <c r="R84" s="9">
        <f>R82+R83</f>
        <v>-7264568.0138153248</v>
      </c>
      <c r="T84" s="9">
        <f>T82+T83</f>
        <v>-14197872.410110669</v>
      </c>
      <c r="V84" s="9">
        <f>V82+V83</f>
        <v>12318281.726774687</v>
      </c>
      <c r="X84" s="9">
        <f>X82+X83</f>
        <v>-1879590.6833359804</v>
      </c>
    </row>
    <row r="85" spans="1:2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9"/>
      <c r="M85" s="9"/>
      <c r="N85" s="9"/>
      <c r="P85" s="9"/>
      <c r="R85" s="9"/>
      <c r="T85" s="9"/>
      <c r="V85" s="9"/>
      <c r="X85" s="9"/>
    </row>
    <row r="86" spans="1:2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9"/>
      <c r="M86" s="9"/>
      <c r="N86" s="9"/>
      <c r="O86" s="18"/>
      <c r="P86" s="9"/>
      <c r="Q86" s="18"/>
      <c r="R86" s="9"/>
      <c r="T86" s="9"/>
      <c r="V86" s="9"/>
      <c r="X86" s="9"/>
    </row>
    <row r="87" spans="1:2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9"/>
      <c r="M87" s="9"/>
      <c r="N87" s="9"/>
      <c r="O87" s="18"/>
      <c r="P87" s="9"/>
      <c r="Q87" s="18"/>
      <c r="R87" s="9"/>
      <c r="T87" s="9"/>
      <c r="V87" s="9"/>
      <c r="X87" s="9"/>
    </row>
    <row r="88" spans="1:2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9"/>
      <c r="M88" s="9"/>
      <c r="N88" s="9"/>
      <c r="O88" s="18"/>
      <c r="P88" s="9"/>
      <c r="Q88" s="18"/>
      <c r="R88" s="9"/>
      <c r="T88" s="9"/>
      <c r="V88" s="9"/>
      <c r="X88" s="9"/>
    </row>
    <row r="89" spans="1:2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9"/>
      <c r="M89" s="9"/>
      <c r="N89" s="9"/>
      <c r="O89" s="18"/>
      <c r="P89" s="9"/>
      <c r="Q89" s="18"/>
      <c r="R89" s="9"/>
      <c r="T89" s="9"/>
      <c r="V89" s="9"/>
      <c r="X89" s="9"/>
    </row>
    <row r="90" spans="1:24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9"/>
      <c r="M90" s="9"/>
      <c r="N90" s="9"/>
      <c r="O90" s="18"/>
      <c r="P90" s="9"/>
      <c r="Q90" s="18"/>
      <c r="R90" s="9"/>
      <c r="T90" s="9"/>
      <c r="V90" s="9"/>
      <c r="X90" s="9"/>
    </row>
    <row r="91" spans="1:24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6"/>
      <c r="M91" s="6"/>
      <c r="N91" s="6"/>
      <c r="P91" s="6"/>
      <c r="R91" s="6"/>
      <c r="T91" s="6"/>
      <c r="V91" s="6"/>
      <c r="X91" s="6"/>
    </row>
    <row r="92" spans="1:2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24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2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2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24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</sheetData>
  <phoneticPr fontId="4" type="noConversion"/>
  <pageMargins left="0.5" right="0.5" top="0.5" bottom="0.5" header="0.5" footer="0.5"/>
  <pageSetup scale="63" orientation="portrait" r:id="rId1"/>
  <headerFooter alignWithMargins="0"/>
  <ignoredErrors>
    <ignoredError sqref="B5:X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4"/>
  <sheetViews>
    <sheetView view="pageBreakPreview" zoomScaleNormal="100" zoomScaleSheetLayoutView="100" workbookViewId="0">
      <selection activeCell="A3" sqref="A3"/>
    </sheetView>
  </sheetViews>
  <sheetFormatPr defaultRowHeight="11.25"/>
  <cols>
    <col min="1" max="1" width="3.42578125" style="125" customWidth="1"/>
    <col min="2" max="2" width="22.5703125" style="125" customWidth="1"/>
    <col min="3" max="3" width="12.28515625" style="125" customWidth="1"/>
    <col min="4" max="4" width="3.28515625" style="125" customWidth="1"/>
    <col min="5" max="11" width="11.85546875" style="125" customWidth="1"/>
    <col min="12" max="12" width="3" style="125" customWidth="1"/>
    <col min="13" max="13" width="11.85546875" style="125" customWidth="1"/>
    <col min="14" max="14" width="3.140625" style="125" customWidth="1"/>
    <col min="15" max="15" width="11.85546875" style="125" customWidth="1"/>
    <col min="16" max="16" width="11.85546875" style="127" hidden="1" customWidth="1"/>
    <col min="17" max="17" width="0" style="127" hidden="1" customWidth="1"/>
    <col min="18" max="16384" width="9.140625" style="125"/>
  </cols>
  <sheetData>
    <row r="1" spans="1:17" ht="12">
      <c r="A1" s="123" t="s">
        <v>48</v>
      </c>
      <c r="B1" s="124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7" ht="12">
      <c r="A2" s="401" t="s">
        <v>217</v>
      </c>
      <c r="B2" s="402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7" ht="12" customHeight="1">
      <c r="A3" s="354" t="s">
        <v>356</v>
      </c>
      <c r="B3" s="354"/>
      <c r="C3" s="354"/>
      <c r="D3" s="134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7" ht="12">
      <c r="A4" s="128" t="s">
        <v>316</v>
      </c>
      <c r="B4" s="124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7" ht="12.75">
      <c r="A5" s="129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7">
      <c r="A6" s="130"/>
      <c r="C6" s="133"/>
      <c r="D6" s="134"/>
      <c r="E6" s="131"/>
      <c r="F6" s="132"/>
      <c r="G6" s="132"/>
      <c r="H6" s="132"/>
      <c r="I6" s="132"/>
      <c r="J6" s="132"/>
      <c r="K6" s="132"/>
      <c r="L6" s="284"/>
      <c r="M6" s="132"/>
      <c r="O6" s="288"/>
      <c r="P6" s="125"/>
      <c r="Q6" s="125"/>
    </row>
    <row r="7" spans="1:17">
      <c r="C7" s="285"/>
      <c r="D7" s="286"/>
      <c r="E7" s="287"/>
      <c r="F7" s="284"/>
      <c r="G7" s="284"/>
      <c r="H7" s="284"/>
      <c r="I7" s="284"/>
      <c r="J7" s="284"/>
      <c r="K7" s="284"/>
      <c r="M7" s="135" t="s">
        <v>218</v>
      </c>
      <c r="P7" s="136" t="s">
        <v>219</v>
      </c>
    </row>
    <row r="8" spans="1:17">
      <c r="C8" s="135"/>
      <c r="D8" s="134"/>
      <c r="E8" s="135" t="s">
        <v>220</v>
      </c>
      <c r="F8" s="135" t="s">
        <v>221</v>
      </c>
      <c r="G8" s="135" t="s">
        <v>222</v>
      </c>
      <c r="H8" s="135" t="s">
        <v>36</v>
      </c>
      <c r="I8" s="135" t="s">
        <v>223</v>
      </c>
      <c r="J8" s="135" t="s">
        <v>224</v>
      </c>
      <c r="K8" s="135" t="s">
        <v>305</v>
      </c>
      <c r="L8" s="134"/>
      <c r="M8" s="135" t="s">
        <v>314</v>
      </c>
      <c r="P8" s="127" t="s">
        <v>225</v>
      </c>
    </row>
    <row r="9" spans="1:17" ht="45">
      <c r="C9" s="137" t="s">
        <v>296</v>
      </c>
      <c r="D9" s="138"/>
      <c r="E9" s="137" t="s">
        <v>226</v>
      </c>
      <c r="F9" s="137" t="s">
        <v>227</v>
      </c>
      <c r="G9" s="137" t="s">
        <v>228</v>
      </c>
      <c r="H9" s="137" t="s">
        <v>229</v>
      </c>
      <c r="I9" s="137" t="s">
        <v>230</v>
      </c>
      <c r="J9" s="137" t="s">
        <v>231</v>
      </c>
      <c r="K9" s="137" t="s">
        <v>304</v>
      </c>
      <c r="L9" s="138"/>
      <c r="M9" s="137" t="s">
        <v>232</v>
      </c>
      <c r="O9" s="137" t="s">
        <v>233</v>
      </c>
      <c r="P9" s="139" t="s">
        <v>234</v>
      </c>
    </row>
    <row r="10" spans="1:17">
      <c r="A10" s="140">
        <v>1</v>
      </c>
      <c r="B10" s="140" t="s">
        <v>51</v>
      </c>
    </row>
    <row r="11" spans="1:17">
      <c r="A11" s="140">
        <v>2</v>
      </c>
      <c r="B11" s="140" t="s">
        <v>52</v>
      </c>
      <c r="C11" s="77">
        <f>Summary!L9</f>
        <v>291874412.35000002</v>
      </c>
      <c r="D11" s="141"/>
      <c r="E11" s="77">
        <f>'Page 1.4'!D6</f>
        <v>12188798</v>
      </c>
      <c r="F11" s="77">
        <f>'Page 1.4'!E6</f>
        <v>0</v>
      </c>
      <c r="G11" s="77">
        <f>'Page 1.4'!F6</f>
        <v>0</v>
      </c>
      <c r="H11" s="77">
        <f>'Page 1.4'!G6</f>
        <v>0</v>
      </c>
      <c r="I11" s="77">
        <f>'Page 1.4'!H6</f>
        <v>0</v>
      </c>
      <c r="J11" s="77">
        <f>'Page 1.4'!I6</f>
        <v>0</v>
      </c>
      <c r="K11" s="77">
        <f>'Page 1.4'!J6</f>
        <v>0</v>
      </c>
      <c r="M11" s="77">
        <f>SUM(E11:L11)</f>
        <v>12188798</v>
      </c>
      <c r="O11" s="142">
        <f>+C11+M11</f>
        <v>304063210.35000002</v>
      </c>
      <c r="P11" s="143">
        <v>271765424.50999999</v>
      </c>
      <c r="Q11" s="143">
        <f>O11-P11</f>
        <v>32297785.840000033</v>
      </c>
    </row>
    <row r="12" spans="1:17">
      <c r="A12" s="140">
        <v>3</v>
      </c>
      <c r="B12" s="140" t="s">
        <v>53</v>
      </c>
      <c r="C12" s="77">
        <f>Summary!L10</f>
        <v>0</v>
      </c>
      <c r="D12" s="141"/>
      <c r="E12" s="77">
        <f>'Page 1.4'!D7</f>
        <v>0</v>
      </c>
      <c r="F12" s="77">
        <f>'Page 1.4'!E7</f>
        <v>0</v>
      </c>
      <c r="G12" s="77">
        <f>'Page 1.4'!F7</f>
        <v>0</v>
      </c>
      <c r="H12" s="77">
        <f>'Page 1.4'!G7</f>
        <v>0</v>
      </c>
      <c r="I12" s="77">
        <f>'Page 1.4'!H7</f>
        <v>0</v>
      </c>
      <c r="J12" s="77">
        <f>'Page 1.4'!I7</f>
        <v>0</v>
      </c>
      <c r="K12" s="77">
        <f>'Page 1.4'!J7</f>
        <v>0</v>
      </c>
      <c r="M12" s="77">
        <f>SUM(E12:L12)</f>
        <v>0</v>
      </c>
      <c r="O12" s="142">
        <f>+C12+M12</f>
        <v>0</v>
      </c>
      <c r="P12" s="143">
        <v>0</v>
      </c>
      <c r="Q12" s="143">
        <f t="shared" ref="Q12:Q66" si="0">O12-P12</f>
        <v>0</v>
      </c>
    </row>
    <row r="13" spans="1:17">
      <c r="A13" s="140">
        <v>4</v>
      </c>
      <c r="B13" s="140" t="s">
        <v>54</v>
      </c>
      <c r="C13" s="77">
        <f>Summary!L11</f>
        <v>20284349.57044993</v>
      </c>
      <c r="D13" s="141"/>
      <c r="E13" s="77">
        <f>'Page 1.4'!D8</f>
        <v>0</v>
      </c>
      <c r="F13" s="77">
        <f>'Page 1.4'!E8</f>
        <v>0</v>
      </c>
      <c r="G13" s="77">
        <f>'Page 1.4'!F8</f>
        <v>-4552984.3071833625</v>
      </c>
      <c r="H13" s="77">
        <f>'Page 1.4'!G8</f>
        <v>0</v>
      </c>
      <c r="I13" s="77">
        <f>'Page 1.4'!H8</f>
        <v>0</v>
      </c>
      <c r="J13" s="77">
        <f>'Page 1.4'!I8</f>
        <v>0</v>
      </c>
      <c r="K13" s="77">
        <f>'Page 1.4'!J8</f>
        <v>279546.36072824709</v>
      </c>
      <c r="M13" s="77">
        <f>SUM(E13:L13)</f>
        <v>-4273437.9464551155</v>
      </c>
      <c r="O13" s="142">
        <f>+C13+M13</f>
        <v>16010911.623994814</v>
      </c>
      <c r="P13" s="143">
        <v>38970998.203098312</v>
      </c>
      <c r="Q13" s="143">
        <f t="shared" si="0"/>
        <v>-22960086.5791035</v>
      </c>
    </row>
    <row r="14" spans="1:17">
      <c r="A14" s="140">
        <v>5</v>
      </c>
      <c r="B14" s="140" t="s">
        <v>55</v>
      </c>
      <c r="C14" s="77">
        <f>Summary!L12</f>
        <v>14731219.388468461</v>
      </c>
      <c r="D14" s="141"/>
      <c r="E14" s="77">
        <f>'Page 1.4'!D9</f>
        <v>-1553839.6474213619</v>
      </c>
      <c r="F14" s="77">
        <f>'Page 1.4'!E9</f>
        <v>-4270713</v>
      </c>
      <c r="G14" s="77">
        <f>'Page 1.4'!F9</f>
        <v>973573.83408833691</v>
      </c>
      <c r="H14" s="77">
        <f>'Page 1.4'!G9</f>
        <v>0</v>
      </c>
      <c r="I14" s="77">
        <f>'Page 1.4'!H9</f>
        <v>0</v>
      </c>
      <c r="J14" s="77">
        <f>'Page 1.4'!I9</f>
        <v>-3000000</v>
      </c>
      <c r="K14" s="77">
        <f>'Page 1.4'!J9</f>
        <v>0</v>
      </c>
      <c r="M14" s="77">
        <f>SUM(E14:L14)</f>
        <v>-7850978.8133330252</v>
      </c>
      <c r="O14" s="142">
        <f>+C14+M14</f>
        <v>6880240.5751354359</v>
      </c>
      <c r="P14" s="143">
        <v>6612736.0503272489</v>
      </c>
      <c r="Q14" s="143">
        <f t="shared" si="0"/>
        <v>267504.52480818704</v>
      </c>
    </row>
    <row r="15" spans="1:17">
      <c r="A15" s="140">
        <v>6</v>
      </c>
      <c r="B15" s="140" t="s">
        <v>56</v>
      </c>
      <c r="C15" s="144">
        <f>SUM(C11:C14)</f>
        <v>326889981.30891842</v>
      </c>
      <c r="D15" s="145"/>
      <c r="E15" s="144">
        <f t="shared" ref="E15:O15" si="1">SUM(E11:E14)</f>
        <v>10634958.352578638</v>
      </c>
      <c r="F15" s="144">
        <f t="shared" si="1"/>
        <v>-4270713</v>
      </c>
      <c r="G15" s="144">
        <f t="shared" si="1"/>
        <v>-3579410.4730950259</v>
      </c>
      <c r="H15" s="144">
        <f t="shared" si="1"/>
        <v>0</v>
      </c>
      <c r="I15" s="144">
        <f t="shared" si="1"/>
        <v>0</v>
      </c>
      <c r="J15" s="144">
        <f t="shared" si="1"/>
        <v>-3000000</v>
      </c>
      <c r="K15" s="144">
        <f t="shared" ref="K15" si="2">SUM(K11:K14)</f>
        <v>279546.36072824709</v>
      </c>
      <c r="M15" s="144">
        <f t="shared" si="1"/>
        <v>64381.240211859345</v>
      </c>
      <c r="O15" s="144">
        <f t="shared" si="1"/>
        <v>326954362.54913026</v>
      </c>
      <c r="P15" s="146">
        <v>317349158.76342553</v>
      </c>
      <c r="Q15" s="143">
        <f t="shared" si="0"/>
        <v>9605203.7857047319</v>
      </c>
    </row>
    <row r="16" spans="1:17" ht="12.75">
      <c r="A16" s="140">
        <v>7</v>
      </c>
      <c r="B16" s="140"/>
      <c r="C16" s="147"/>
      <c r="D16" s="141"/>
      <c r="E16" s="147"/>
      <c r="F16" s="147"/>
      <c r="G16" s="147"/>
      <c r="H16" s="147"/>
      <c r="I16" s="147"/>
      <c r="J16" s="147"/>
      <c r="K16" s="147"/>
      <c r="M16" s="147"/>
      <c r="Q16" s="143">
        <f t="shared" si="0"/>
        <v>0</v>
      </c>
    </row>
    <row r="17" spans="1:17" ht="12.75">
      <c r="A17" s="140">
        <v>8</v>
      </c>
      <c r="B17" s="140" t="s">
        <v>57</v>
      </c>
      <c r="C17" s="147"/>
      <c r="D17" s="141"/>
      <c r="E17" s="147"/>
      <c r="F17" s="147"/>
      <c r="G17" s="147"/>
      <c r="H17" s="147"/>
      <c r="I17" s="147"/>
      <c r="J17" s="147"/>
      <c r="K17" s="147"/>
      <c r="M17" s="147"/>
      <c r="Q17" s="143">
        <f t="shared" si="0"/>
        <v>0</v>
      </c>
    </row>
    <row r="18" spans="1:17">
      <c r="A18" s="140">
        <v>9</v>
      </c>
      <c r="B18" s="140" t="s">
        <v>58</v>
      </c>
      <c r="C18" s="77">
        <f>Summary!L16</f>
        <v>57640155.119002923</v>
      </c>
      <c r="D18" s="141"/>
      <c r="E18" s="77">
        <f>'Page 1.4'!D13</f>
        <v>0</v>
      </c>
      <c r="F18" s="77">
        <f>'Page 1.4'!E13</f>
        <v>-131132.60666138536</v>
      </c>
      <c r="G18" s="77">
        <f>'Page 1.4'!F13</f>
        <v>2478952.0107268053</v>
      </c>
      <c r="H18" s="77">
        <f>'Page 1.4'!G13</f>
        <v>0</v>
      </c>
      <c r="I18" s="77">
        <f>'Page 1.4'!H13</f>
        <v>0</v>
      </c>
      <c r="J18" s="77">
        <f>'Page 1.4'!I13</f>
        <v>0</v>
      </c>
      <c r="K18" s="77">
        <f>'Page 1.4'!J13</f>
        <v>822003.73161468655</v>
      </c>
      <c r="M18" s="77">
        <f t="shared" ref="M18:M27" si="3">SUM(E18:L18)</f>
        <v>3169823.1356801065</v>
      </c>
      <c r="O18" s="142">
        <f t="shared" ref="O18:O27" si="4">+C18+M18</f>
        <v>60809978.254683033</v>
      </c>
      <c r="P18" s="143">
        <v>51233952.117625967</v>
      </c>
      <c r="Q18" s="143">
        <f t="shared" si="0"/>
        <v>9576026.137057066</v>
      </c>
    </row>
    <row r="19" spans="1:17">
      <c r="A19" s="140">
        <v>10</v>
      </c>
      <c r="B19" s="140" t="s">
        <v>59</v>
      </c>
      <c r="C19" s="77">
        <f>Summary!L17</f>
        <v>0</v>
      </c>
      <c r="D19" s="141"/>
      <c r="E19" s="77">
        <f>'Page 1.4'!D14</f>
        <v>0</v>
      </c>
      <c r="F19" s="77">
        <f>'Page 1.4'!E14</f>
        <v>0</v>
      </c>
      <c r="G19" s="77">
        <f>'Page 1.4'!F14</f>
        <v>0</v>
      </c>
      <c r="H19" s="77">
        <f>'Page 1.4'!G14</f>
        <v>0</v>
      </c>
      <c r="I19" s="77">
        <f>'Page 1.4'!H14</f>
        <v>0</v>
      </c>
      <c r="J19" s="77">
        <f>'Page 1.4'!I14</f>
        <v>0</v>
      </c>
      <c r="K19" s="77">
        <f>'Page 1.4'!J14</f>
        <v>0</v>
      </c>
      <c r="M19" s="77">
        <f t="shared" si="3"/>
        <v>0</v>
      </c>
      <c r="O19" s="142">
        <f t="shared" si="4"/>
        <v>0</v>
      </c>
      <c r="P19" s="143">
        <v>0</v>
      </c>
      <c r="Q19" s="143">
        <f t="shared" si="0"/>
        <v>0</v>
      </c>
    </row>
    <row r="20" spans="1:17">
      <c r="A20" s="148">
        <v>11</v>
      </c>
      <c r="B20" s="140" t="s">
        <v>60</v>
      </c>
      <c r="C20" s="77">
        <f>Summary!L18</f>
        <v>6663590.9582726415</v>
      </c>
      <c r="D20" s="141"/>
      <c r="E20" s="77">
        <f>'Page 1.4'!D15</f>
        <v>0</v>
      </c>
      <c r="F20" s="77">
        <f>'Page 1.4'!E15</f>
        <v>-56766.911851057281</v>
      </c>
      <c r="G20" s="77">
        <f>'Page 1.4'!F15</f>
        <v>0</v>
      </c>
      <c r="H20" s="77">
        <f>'Page 1.4'!G15</f>
        <v>0</v>
      </c>
      <c r="I20" s="77">
        <f>'Page 1.4'!H15</f>
        <v>0</v>
      </c>
      <c r="J20" s="77">
        <f>'Page 1.4'!I15</f>
        <v>120153.84861153091</v>
      </c>
      <c r="K20" s="77">
        <f>'Page 1.4'!J15</f>
        <v>2519.1806933008193</v>
      </c>
      <c r="M20" s="77">
        <f t="shared" si="3"/>
        <v>65906.117453774437</v>
      </c>
      <c r="O20" s="142">
        <f t="shared" si="4"/>
        <v>6729497.075726416</v>
      </c>
      <c r="P20" s="143">
        <v>6365130.4740653811</v>
      </c>
      <c r="Q20" s="143">
        <f t="shared" si="0"/>
        <v>364366.60166103486</v>
      </c>
    </row>
    <row r="21" spans="1:17">
      <c r="A21" s="140">
        <v>12</v>
      </c>
      <c r="B21" s="140" t="s">
        <v>61</v>
      </c>
      <c r="C21" s="77">
        <f>Summary!L19</f>
        <v>93525238.019213989</v>
      </c>
      <c r="D21" s="141"/>
      <c r="E21" s="77">
        <f>'Page 1.4'!D16</f>
        <v>0</v>
      </c>
      <c r="F21" s="77">
        <f>'Page 1.4'!E16</f>
        <v>766959.43429477094</v>
      </c>
      <c r="G21" s="77">
        <f>'Page 1.4'!F16</f>
        <v>-10198676.312384658</v>
      </c>
      <c r="H21" s="77">
        <f>'Page 1.4'!G16</f>
        <v>0</v>
      </c>
      <c r="I21" s="77">
        <f>'Page 1.4'!H16</f>
        <v>0</v>
      </c>
      <c r="J21" s="77">
        <f>'Page 1.4'!I16</f>
        <v>-3087.1358715995866</v>
      </c>
      <c r="K21" s="77">
        <f>'Page 1.4'!J16</f>
        <v>1316679.4237079411</v>
      </c>
      <c r="M21" s="77">
        <f t="shared" si="3"/>
        <v>-8118124.590253545</v>
      </c>
      <c r="O21" s="142">
        <f t="shared" si="4"/>
        <v>85407113.428960443</v>
      </c>
      <c r="P21" s="143">
        <v>113752064.68169239</v>
      </c>
      <c r="Q21" s="143">
        <f t="shared" si="0"/>
        <v>-28344951.252731949</v>
      </c>
    </row>
    <row r="22" spans="1:17">
      <c r="A22" s="140">
        <v>13</v>
      </c>
      <c r="B22" s="140" t="s">
        <v>62</v>
      </c>
      <c r="C22" s="77">
        <f>Summary!L20</f>
        <v>29812193.37902629</v>
      </c>
      <c r="D22" s="141"/>
      <c r="E22" s="77">
        <f>'Page 1.4'!D17</f>
        <v>-61124.785132394361</v>
      </c>
      <c r="F22" s="77">
        <f>'Page 1.4'!E17</f>
        <v>11054.950596646275</v>
      </c>
      <c r="G22" s="77">
        <f>'Page 1.4'!F17</f>
        <v>448740.84239978995</v>
      </c>
      <c r="H22" s="77">
        <f>'Page 1.4'!G17</f>
        <v>0</v>
      </c>
      <c r="I22" s="77">
        <f>'Page 1.4'!H17</f>
        <v>0</v>
      </c>
      <c r="J22" s="77">
        <f>'Page 1.4'!I17</f>
        <v>0</v>
      </c>
      <c r="K22" s="77">
        <f>'Page 1.4'!J17</f>
        <v>435269.38149232417</v>
      </c>
      <c r="M22" s="77">
        <f t="shared" si="3"/>
        <v>833940.38935636601</v>
      </c>
      <c r="O22" s="142">
        <f t="shared" si="4"/>
        <v>30646133.768382657</v>
      </c>
      <c r="P22" s="143">
        <v>28559841.28457519</v>
      </c>
      <c r="Q22" s="143">
        <f t="shared" si="0"/>
        <v>2086292.4838074669</v>
      </c>
    </row>
    <row r="23" spans="1:17">
      <c r="A23" s="140">
        <v>14</v>
      </c>
      <c r="B23" s="140" t="s">
        <v>63</v>
      </c>
      <c r="C23" s="77">
        <f>Summary!L21</f>
        <v>11776963.805336518</v>
      </c>
      <c r="D23" s="141"/>
      <c r="E23" s="77">
        <f>'Page 1.4'!D18</f>
        <v>0</v>
      </c>
      <c r="F23" s="77">
        <f>'Page 1.4'!E18</f>
        <v>-27973.66449260572</v>
      </c>
      <c r="G23" s="77">
        <f>'Page 1.4'!F18</f>
        <v>0</v>
      </c>
      <c r="H23" s="77">
        <f>'Page 1.4'!G18</f>
        <v>0</v>
      </c>
      <c r="I23" s="77">
        <f>'Page 1.4'!H18</f>
        <v>0</v>
      </c>
      <c r="J23" s="77">
        <f>'Page 1.4'!I18</f>
        <v>0</v>
      </c>
      <c r="K23" s="77">
        <f>'Page 1.4'!J18</f>
        <v>0</v>
      </c>
      <c r="M23" s="77">
        <f t="shared" si="3"/>
        <v>-27973.66449260572</v>
      </c>
      <c r="O23" s="142">
        <f t="shared" si="4"/>
        <v>11748990.140843913</v>
      </c>
      <c r="P23" s="143">
        <v>13720081.656609347</v>
      </c>
      <c r="Q23" s="143">
        <f t="shared" si="0"/>
        <v>-1971091.5157654341</v>
      </c>
    </row>
    <row r="24" spans="1:17">
      <c r="A24" s="140">
        <v>15</v>
      </c>
      <c r="B24" s="140" t="s">
        <v>64</v>
      </c>
      <c r="C24" s="77">
        <f>Summary!L22</f>
        <v>7337446.3905429663</v>
      </c>
      <c r="D24" s="141"/>
      <c r="E24" s="77">
        <f>'Page 1.4'!D19</f>
        <v>0</v>
      </c>
      <c r="F24" s="77">
        <f>'Page 1.4'!E19</f>
        <v>-191567.32186333486</v>
      </c>
      <c r="G24" s="77">
        <f>'Page 1.4'!F19</f>
        <v>0</v>
      </c>
      <c r="H24" s="77">
        <f>'Page 1.4'!G19</f>
        <v>0</v>
      </c>
      <c r="I24" s="77">
        <f>'Page 1.4'!H19</f>
        <v>0</v>
      </c>
      <c r="J24" s="77">
        <f>'Page 1.4'!I19</f>
        <v>0</v>
      </c>
      <c r="K24" s="77">
        <f>'Page 1.4'!J19</f>
        <v>0</v>
      </c>
      <c r="M24" s="77">
        <f t="shared" si="3"/>
        <v>-191567.32186333486</v>
      </c>
      <c r="O24" s="142">
        <f t="shared" si="4"/>
        <v>7145879.0686796317</v>
      </c>
      <c r="P24" s="143">
        <v>8088174.8739973465</v>
      </c>
      <c r="Q24" s="143">
        <f t="shared" si="0"/>
        <v>-942295.80531771481</v>
      </c>
    </row>
    <row r="25" spans="1:17">
      <c r="A25" s="140">
        <v>16</v>
      </c>
      <c r="B25" s="140" t="s">
        <v>65</v>
      </c>
      <c r="C25" s="77">
        <f>Summary!L23</f>
        <v>9564878.6371542886</v>
      </c>
      <c r="D25" s="141"/>
      <c r="E25" s="77">
        <f>'Page 1.4'!D20</f>
        <v>0</v>
      </c>
      <c r="F25" s="77">
        <f>'Page 1.4'!E20</f>
        <v>-8658981.6763592232</v>
      </c>
      <c r="G25" s="77">
        <f>'Page 1.4'!F20</f>
        <v>0</v>
      </c>
      <c r="H25" s="77">
        <f>'Page 1.4'!G20</f>
        <v>0</v>
      </c>
      <c r="I25" s="77">
        <f>'Page 1.4'!H20</f>
        <v>0</v>
      </c>
      <c r="J25" s="77">
        <f>'Page 1.4'!I20</f>
        <v>0</v>
      </c>
      <c r="K25" s="77">
        <f>'Page 1.4'!J20</f>
        <v>0</v>
      </c>
      <c r="M25" s="77">
        <f t="shared" si="3"/>
        <v>-8658981.6763592232</v>
      </c>
      <c r="O25" s="142">
        <f t="shared" si="4"/>
        <v>905896.96079506539</v>
      </c>
      <c r="P25" s="143">
        <v>567248.60477840831</v>
      </c>
      <c r="Q25" s="143">
        <f t="shared" si="0"/>
        <v>338648.35601665708</v>
      </c>
    </row>
    <row r="26" spans="1:17">
      <c r="A26" s="140">
        <v>17</v>
      </c>
      <c r="B26" s="140" t="s">
        <v>66</v>
      </c>
      <c r="C26" s="77">
        <f>Summary!L24</f>
        <v>0</v>
      </c>
      <c r="D26" s="141"/>
      <c r="E26" s="77">
        <f>'Page 1.4'!D21</f>
        <v>0</v>
      </c>
      <c r="F26" s="77">
        <f>'Page 1.4'!E21</f>
        <v>0</v>
      </c>
      <c r="G26" s="77">
        <f>'Page 1.4'!F21</f>
        <v>0</v>
      </c>
      <c r="H26" s="77">
        <f>'Page 1.4'!G21</f>
        <v>0</v>
      </c>
      <c r="I26" s="77">
        <f>'Page 1.4'!H21</f>
        <v>0</v>
      </c>
      <c r="J26" s="77">
        <f>'Page 1.4'!I21</f>
        <v>0</v>
      </c>
      <c r="K26" s="77">
        <f>'Page 1.4'!J21</f>
        <v>0</v>
      </c>
      <c r="M26" s="77">
        <f t="shared" si="3"/>
        <v>0</v>
      </c>
      <c r="O26" s="142">
        <f t="shared" si="4"/>
        <v>0</v>
      </c>
      <c r="P26" s="143">
        <v>0</v>
      </c>
      <c r="Q26" s="143">
        <f t="shared" si="0"/>
        <v>0</v>
      </c>
    </row>
    <row r="27" spans="1:17">
      <c r="A27" s="140">
        <v>18</v>
      </c>
      <c r="B27" s="140" t="s">
        <v>67</v>
      </c>
      <c r="C27" s="77">
        <f>Summary!L25</f>
        <v>9591956.4534157887</v>
      </c>
      <c r="D27" s="141"/>
      <c r="E27" s="77">
        <f>'Page 1.4'!D22</f>
        <v>0</v>
      </c>
      <c r="F27" s="77">
        <f>'Page 1.4'!E22</f>
        <v>203774.47534833825</v>
      </c>
      <c r="G27" s="77">
        <f>'Page 1.4'!F22</f>
        <v>0</v>
      </c>
      <c r="H27" s="77">
        <f>'Page 1.4'!G22</f>
        <v>0</v>
      </c>
      <c r="I27" s="77">
        <f>'Page 1.4'!H22</f>
        <v>0</v>
      </c>
      <c r="J27" s="77">
        <f>'Page 1.4'!I22</f>
        <v>99341.711835648108</v>
      </c>
      <c r="K27" s="77">
        <f>'Page 1.4'!J22</f>
        <v>0</v>
      </c>
      <c r="M27" s="149">
        <f t="shared" si="3"/>
        <v>303116.18718398636</v>
      </c>
      <c r="O27" s="142">
        <f t="shared" si="4"/>
        <v>9895072.6405997742</v>
      </c>
      <c r="P27" s="143">
        <v>10777818.836707022</v>
      </c>
      <c r="Q27" s="143">
        <f t="shared" si="0"/>
        <v>-882746.19610724784</v>
      </c>
    </row>
    <row r="28" spans="1:17">
      <c r="A28" s="140">
        <v>19</v>
      </c>
      <c r="B28" s="140" t="s">
        <v>68</v>
      </c>
      <c r="C28" s="182">
        <f>SUM(C18:C27)</f>
        <v>225912422.76196536</v>
      </c>
      <c r="D28" s="145"/>
      <c r="E28" s="182">
        <f t="shared" ref="E28:J28" si="5">SUM(E18:E27)</f>
        <v>-61124.785132394361</v>
      </c>
      <c r="F28" s="182">
        <f t="shared" si="5"/>
        <v>-8084633.3209878504</v>
      </c>
      <c r="G28" s="182">
        <f t="shared" si="5"/>
        <v>-7270983.4592580618</v>
      </c>
      <c r="H28" s="182">
        <f t="shared" si="5"/>
        <v>0</v>
      </c>
      <c r="I28" s="182">
        <f t="shared" si="5"/>
        <v>0</v>
      </c>
      <c r="J28" s="182">
        <f t="shared" si="5"/>
        <v>216408.42457557941</v>
      </c>
      <c r="K28" s="182">
        <f t="shared" ref="K28" si="6">SUM(K18:K27)</f>
        <v>2576471.7175082527</v>
      </c>
      <c r="M28" s="142">
        <f>SUM(M18:M27)</f>
        <v>-12623861.423294475</v>
      </c>
      <c r="O28" s="182">
        <f>SUM(O18:O27)</f>
        <v>213288561.338671</v>
      </c>
      <c r="P28" s="151">
        <v>233064312.53005108</v>
      </c>
      <c r="Q28" s="143">
        <f t="shared" si="0"/>
        <v>-19775751.191380084</v>
      </c>
    </row>
    <row r="29" spans="1:17">
      <c r="A29" s="140">
        <v>20</v>
      </c>
      <c r="B29" s="140" t="s">
        <v>69</v>
      </c>
      <c r="C29" s="77">
        <f>Summary!L27</f>
        <v>40395166.485093981</v>
      </c>
      <c r="D29" s="141"/>
      <c r="E29" s="77">
        <f>'Page 1.4'!D24</f>
        <v>0</v>
      </c>
      <c r="F29" s="77">
        <f>'Page 1.4'!E24</f>
        <v>0</v>
      </c>
      <c r="G29" s="77">
        <f>'Page 1.4'!F24</f>
        <v>-692040.29662316479</v>
      </c>
      <c r="H29" s="77">
        <f>'Page 1.4'!G24</f>
        <v>1052986.5042471485</v>
      </c>
      <c r="I29" s="77">
        <f>'Page 1.4'!H24</f>
        <v>0</v>
      </c>
      <c r="J29" s="77">
        <f>'Page 1.4'!I24</f>
        <v>874381.84154046408</v>
      </c>
      <c r="K29" s="77">
        <f>'Page 1.4'!J24</f>
        <v>24912.885654919563</v>
      </c>
      <c r="M29" s="77">
        <f t="shared" ref="M29:M36" si="7">SUM(E29:L29)</f>
        <v>1260240.9348193675</v>
      </c>
      <c r="O29" s="142">
        <f t="shared" ref="O29:O36" si="8">+C29+M29</f>
        <v>41655407.419913352</v>
      </c>
      <c r="P29" s="143">
        <v>36261383.29916583</v>
      </c>
      <c r="Q29" s="143">
        <f t="shared" si="0"/>
        <v>5394024.1207475215</v>
      </c>
    </row>
    <row r="30" spans="1:17">
      <c r="A30" s="140">
        <v>21</v>
      </c>
      <c r="B30" s="140" t="s">
        <v>70</v>
      </c>
      <c r="C30" s="77">
        <f>Summary!L28</f>
        <v>5224756.9382451037</v>
      </c>
      <c r="D30" s="141"/>
      <c r="E30" s="77">
        <f>'Page 1.4'!D25</f>
        <v>0</v>
      </c>
      <c r="F30" s="77">
        <f>'Page 1.4'!E25</f>
        <v>0</v>
      </c>
      <c r="G30" s="77">
        <f>'Page 1.4'!F25</f>
        <v>0</v>
      </c>
      <c r="H30" s="77">
        <f>'Page 1.4'!G25</f>
        <v>0</v>
      </c>
      <c r="I30" s="77">
        <f>'Page 1.4'!H25</f>
        <v>0</v>
      </c>
      <c r="J30" s="77">
        <f>'Page 1.4'!I25</f>
        <v>322905.22191917192</v>
      </c>
      <c r="K30" s="77">
        <f>'Page 1.4'!J25</f>
        <v>0</v>
      </c>
      <c r="M30" s="77">
        <f t="shared" si="7"/>
        <v>322905.22191917192</v>
      </c>
      <c r="O30" s="142">
        <f t="shared" si="8"/>
        <v>5547662.1601642752</v>
      </c>
      <c r="P30" s="143">
        <v>3665152.1851653727</v>
      </c>
      <c r="Q30" s="143">
        <f t="shared" si="0"/>
        <v>1882509.9749989025</v>
      </c>
    </row>
    <row r="31" spans="1:17">
      <c r="A31" s="140">
        <v>22</v>
      </c>
      <c r="B31" s="140" t="s">
        <v>71</v>
      </c>
      <c r="C31" s="77">
        <f>Summary!L29</f>
        <v>18862103.984280512</v>
      </c>
      <c r="D31" s="141"/>
      <c r="E31" s="77">
        <f>'Page 1.4'!D26</f>
        <v>0</v>
      </c>
      <c r="F31" s="77">
        <f>'Page 1.4'!E26</f>
        <v>0</v>
      </c>
      <c r="G31" s="77">
        <f>'Page 1.4'!F26</f>
        <v>-34742.417596506071</v>
      </c>
      <c r="H31" s="77">
        <f>'Page 1.4'!G26</f>
        <v>0</v>
      </c>
      <c r="I31" s="77">
        <f>'Page 1.4'!H26</f>
        <v>998688.34488496289</v>
      </c>
      <c r="J31" s="77">
        <f>'Page 1.4'!I26</f>
        <v>0</v>
      </c>
      <c r="K31" s="77">
        <f>'Page 1.4'!J26</f>
        <v>0</v>
      </c>
      <c r="M31" s="77">
        <f t="shared" si="7"/>
        <v>963945.92728845682</v>
      </c>
      <c r="O31" s="142">
        <f t="shared" si="8"/>
        <v>19826049.911568969</v>
      </c>
      <c r="P31" s="143">
        <v>17274071.254904289</v>
      </c>
      <c r="Q31" s="143">
        <f t="shared" si="0"/>
        <v>2551978.6566646807</v>
      </c>
    </row>
    <row r="32" spans="1:17">
      <c r="A32" s="140">
        <v>23</v>
      </c>
      <c r="B32" s="140" t="s">
        <v>72</v>
      </c>
      <c r="C32" s="77">
        <f>Summary!L30</f>
        <v>-16440176.3038087</v>
      </c>
      <c r="D32" s="141"/>
      <c r="E32" s="77">
        <f>'Page 1.4'!D27</f>
        <v>3094916.5947905341</v>
      </c>
      <c r="F32" s="77">
        <f>'Page 1.4'!E27</f>
        <v>1323218.0703020578</v>
      </c>
      <c r="G32" s="77">
        <f>'Page 1.4'!F27</f>
        <v>1329701.7182758229</v>
      </c>
      <c r="H32" s="77">
        <f>'Page 1.4'!G27</f>
        <v>-848284.95551045064</v>
      </c>
      <c r="I32" s="77">
        <f>'Page 1.4'!H27</f>
        <v>-124224.02324995412</v>
      </c>
      <c r="J32" s="77">
        <f>'Page 1.4'!I27</f>
        <v>-2079679.5868450138</v>
      </c>
      <c r="K32" s="77">
        <f>'Page 1.4'!J27</f>
        <v>-821889.37406493712</v>
      </c>
      <c r="M32" s="77">
        <f t="shared" si="7"/>
        <v>1873758.4436980593</v>
      </c>
      <c r="O32" s="142">
        <f t="shared" si="8"/>
        <v>-14566417.860110641</v>
      </c>
      <c r="P32" s="143">
        <v>-27893216.135399766</v>
      </c>
      <c r="Q32" s="143">
        <f t="shared" si="0"/>
        <v>13326798.275289126</v>
      </c>
    </row>
    <row r="33" spans="1:17">
      <c r="A33" s="140">
        <v>24</v>
      </c>
      <c r="B33" s="140" t="s">
        <v>73</v>
      </c>
      <c r="C33" s="77">
        <f>Summary!L31</f>
        <v>0</v>
      </c>
      <c r="D33" s="141"/>
      <c r="E33" s="77">
        <f>'Page 1.4'!D28</f>
        <v>0</v>
      </c>
      <c r="F33" s="77">
        <f>'Page 1.4'!E28</f>
        <v>0</v>
      </c>
      <c r="G33" s="77">
        <f>'Page 1.4'!F28</f>
        <v>0</v>
      </c>
      <c r="H33" s="77">
        <f>'Page 1.4'!G28</f>
        <v>0</v>
      </c>
      <c r="I33" s="77">
        <f>'Page 1.4'!H28</f>
        <v>0</v>
      </c>
      <c r="J33" s="77">
        <f>'Page 1.4'!I28</f>
        <v>0</v>
      </c>
      <c r="K33" s="77">
        <f>'Page 1.4'!J28</f>
        <v>0</v>
      </c>
      <c r="M33" s="77">
        <f t="shared" si="7"/>
        <v>0</v>
      </c>
      <c r="O33" s="142">
        <f t="shared" si="8"/>
        <v>0</v>
      </c>
      <c r="P33" s="143">
        <v>0</v>
      </c>
      <c r="Q33" s="143">
        <f t="shared" si="0"/>
        <v>0</v>
      </c>
    </row>
    <row r="34" spans="1:17">
      <c r="A34" s="140">
        <v>25</v>
      </c>
      <c r="B34" s="140" t="s">
        <v>74</v>
      </c>
      <c r="C34" s="77">
        <f>Summary!L32</f>
        <v>19964719.142011229</v>
      </c>
      <c r="D34" s="141"/>
      <c r="E34" s="77">
        <f>'Page 1.4'!D29</f>
        <v>324347.39841468039</v>
      </c>
      <c r="F34" s="77">
        <f>'Page 1.4'!E29</f>
        <v>0</v>
      </c>
      <c r="G34" s="77">
        <f>'Page 1.4'!F29</f>
        <v>215189.73510693363</v>
      </c>
      <c r="H34" s="77">
        <f>'Page 1.4'!G29</f>
        <v>520188.66405302164</v>
      </c>
      <c r="I34" s="77">
        <f>'Page 1.4'!H29</f>
        <v>-528933.87051819474</v>
      </c>
      <c r="J34" s="77">
        <f>'Page 1.4'!I29</f>
        <v>558311.80979876593</v>
      </c>
      <c r="K34" s="77">
        <f>'Page 1.4'!J29</f>
        <v>10025.554025896592</v>
      </c>
      <c r="M34" s="77">
        <f t="shared" si="7"/>
        <v>1099129.2908811034</v>
      </c>
      <c r="O34" s="142">
        <f t="shared" si="8"/>
        <v>21063848.432892334</v>
      </c>
      <c r="P34" s="143">
        <v>26083695.336452752</v>
      </c>
      <c r="Q34" s="143">
        <f t="shared" si="0"/>
        <v>-5019846.9035604186</v>
      </c>
    </row>
    <row r="35" spans="1:17">
      <c r="A35" s="140">
        <v>26</v>
      </c>
      <c r="B35" s="140" t="s">
        <v>75</v>
      </c>
      <c r="C35" s="77">
        <f>Summary!L33</f>
        <v>0</v>
      </c>
      <c r="D35" s="141"/>
      <c r="E35" s="77">
        <f>'Page 1.4'!D30</f>
        <v>0</v>
      </c>
      <c r="F35" s="77">
        <f>'Page 1.4'!E30</f>
        <v>0</v>
      </c>
      <c r="G35" s="77">
        <f>'Page 1.4'!F30</f>
        <v>0</v>
      </c>
      <c r="H35" s="77">
        <f>'Page 1.4'!G30</f>
        <v>0</v>
      </c>
      <c r="I35" s="77">
        <f>'Page 1.4'!H30</f>
        <v>0</v>
      </c>
      <c r="J35" s="77">
        <f>'Page 1.4'!I30</f>
        <v>0</v>
      </c>
      <c r="K35" s="77">
        <f>'Page 1.4'!J30</f>
        <v>0</v>
      </c>
      <c r="M35" s="77">
        <f t="shared" si="7"/>
        <v>0</v>
      </c>
      <c r="O35" s="142">
        <f t="shared" si="8"/>
        <v>0</v>
      </c>
      <c r="P35" s="143">
        <v>0</v>
      </c>
      <c r="Q35" s="143">
        <f t="shared" si="0"/>
        <v>0</v>
      </c>
    </row>
    <row r="36" spans="1:17">
      <c r="A36" s="140">
        <v>27</v>
      </c>
      <c r="B36" s="140" t="s">
        <v>76</v>
      </c>
      <c r="C36" s="77">
        <f>Summary!L34</f>
        <v>-9851.5273486304777</v>
      </c>
      <c r="D36" s="141"/>
      <c r="E36" s="77">
        <f>'Page 1.4'!D31</f>
        <v>-854510.60376880702</v>
      </c>
      <c r="F36" s="77">
        <f>'Page 1.4'!E31</f>
        <v>15239.518695658588</v>
      </c>
      <c r="G36" s="77">
        <f>'Page 1.4'!F31</f>
        <v>0</v>
      </c>
      <c r="H36" s="77">
        <f>'Page 1.4'!G31</f>
        <v>0</v>
      </c>
      <c r="I36" s="77">
        <f>'Page 1.4'!H31</f>
        <v>0</v>
      </c>
      <c r="J36" s="77">
        <f>'Page 1.4'!I31</f>
        <v>6775.2872727272734</v>
      </c>
      <c r="K36" s="77">
        <f>'Page 1.4'!J31</f>
        <v>0</v>
      </c>
      <c r="M36" s="77">
        <f t="shared" si="7"/>
        <v>-832495.79780042125</v>
      </c>
      <c r="O36" s="142">
        <f t="shared" si="8"/>
        <v>-842347.32514905173</v>
      </c>
      <c r="P36" s="143">
        <v>-544240.93044569634</v>
      </c>
      <c r="Q36" s="143">
        <f t="shared" si="0"/>
        <v>-298106.39470335538</v>
      </c>
    </row>
    <row r="37" spans="1:17">
      <c r="A37" s="140">
        <v>28</v>
      </c>
      <c r="B37" s="140" t="s">
        <v>77</v>
      </c>
      <c r="C37" s="152">
        <f>SUM(C28:C36)</f>
        <v>293909141.48043889</v>
      </c>
      <c r="D37" s="145"/>
      <c r="E37" s="152">
        <f t="shared" ref="E37:J37" si="9">SUM(E28:E36)</f>
        <v>2503628.6043040133</v>
      </c>
      <c r="F37" s="152">
        <f t="shared" si="9"/>
        <v>-6746175.7319901334</v>
      </c>
      <c r="G37" s="152">
        <f t="shared" si="9"/>
        <v>-6452874.720094976</v>
      </c>
      <c r="H37" s="152">
        <f t="shared" si="9"/>
        <v>724890.21278971946</v>
      </c>
      <c r="I37" s="152">
        <f t="shared" si="9"/>
        <v>345530.45111681405</v>
      </c>
      <c r="J37" s="152">
        <f t="shared" si="9"/>
        <v>-100897.00173830504</v>
      </c>
      <c r="K37" s="152">
        <f t="shared" ref="K37" si="10">SUM(K28:K36)</f>
        <v>1789520.7831241318</v>
      </c>
      <c r="M37" s="152">
        <f>SUM(M28:M36)</f>
        <v>-7936377.4024887402</v>
      </c>
      <c r="O37" s="152">
        <f>SUM(O28:O36)</f>
        <v>285972764.07795024</v>
      </c>
      <c r="P37" s="153">
        <v>287911157.53989387</v>
      </c>
      <c r="Q37" s="143">
        <f t="shared" si="0"/>
        <v>-1938393.4619436264</v>
      </c>
    </row>
    <row r="38" spans="1:17" ht="12.75">
      <c r="A38" s="140">
        <v>29</v>
      </c>
      <c r="B38" s="140"/>
      <c r="C38" s="147"/>
      <c r="D38" s="141"/>
      <c r="E38" s="147"/>
      <c r="F38" s="147"/>
      <c r="G38" s="147"/>
      <c r="H38" s="147"/>
      <c r="I38" s="147"/>
      <c r="J38" s="147"/>
      <c r="K38" s="147"/>
      <c r="M38" s="147"/>
      <c r="O38" s="141"/>
      <c r="P38" s="154"/>
      <c r="Q38" s="143">
        <f t="shared" si="0"/>
        <v>0</v>
      </c>
    </row>
    <row r="39" spans="1:17" ht="12" thickBot="1">
      <c r="A39" s="140">
        <v>30</v>
      </c>
      <c r="B39" s="155" t="s">
        <v>78</v>
      </c>
      <c r="C39" s="156">
        <f>C15-C37</f>
        <v>32980839.828479528</v>
      </c>
      <c r="D39" s="157"/>
      <c r="E39" s="156">
        <f t="shared" ref="E39:J39" si="11">E15-E37</f>
        <v>8131329.7482746243</v>
      </c>
      <c r="F39" s="156">
        <f t="shared" si="11"/>
        <v>2475462.7319901334</v>
      </c>
      <c r="G39" s="156">
        <f t="shared" si="11"/>
        <v>2873464.2469999501</v>
      </c>
      <c r="H39" s="156">
        <f t="shared" si="11"/>
        <v>-724890.21278971946</v>
      </c>
      <c r="I39" s="156">
        <f t="shared" si="11"/>
        <v>-345530.45111681405</v>
      </c>
      <c r="J39" s="156">
        <f t="shared" si="11"/>
        <v>-2899102.9982616948</v>
      </c>
      <c r="K39" s="156">
        <f t="shared" ref="K39" si="12">K15-K37</f>
        <v>-1509974.4223958848</v>
      </c>
      <c r="M39" s="156">
        <f>M15-M37</f>
        <v>8000758.6427005995</v>
      </c>
      <c r="O39" s="156">
        <f>O15-O37</f>
        <v>40981598.471180022</v>
      </c>
      <c r="P39" s="158">
        <v>29438001.223531663</v>
      </c>
      <c r="Q39" s="143">
        <f t="shared" si="0"/>
        <v>11543597.247648358</v>
      </c>
    </row>
    <row r="40" spans="1:17" ht="13.5" thickTop="1">
      <c r="A40" s="140">
        <v>31</v>
      </c>
      <c r="B40" s="140"/>
      <c r="C40" s="147"/>
      <c r="D40" s="141"/>
      <c r="E40" s="147"/>
      <c r="F40" s="147"/>
      <c r="G40" s="147"/>
      <c r="H40" s="147"/>
      <c r="I40" s="147"/>
      <c r="J40" s="147"/>
      <c r="K40" s="147"/>
      <c r="M40" s="147"/>
      <c r="Q40" s="143">
        <f t="shared" si="0"/>
        <v>0</v>
      </c>
    </row>
    <row r="41" spans="1:17" ht="12.75">
      <c r="A41" s="140">
        <v>32</v>
      </c>
      <c r="B41" s="140" t="s">
        <v>79</v>
      </c>
      <c r="C41" s="147"/>
      <c r="D41" s="141"/>
      <c r="E41" s="147"/>
      <c r="F41" s="147"/>
      <c r="G41" s="147"/>
      <c r="H41" s="147"/>
      <c r="I41" s="147"/>
      <c r="J41" s="147"/>
      <c r="K41" s="147"/>
      <c r="M41" s="147"/>
      <c r="Q41" s="143">
        <f t="shared" si="0"/>
        <v>0</v>
      </c>
    </row>
    <row r="42" spans="1:17">
      <c r="A42" s="140">
        <v>33</v>
      </c>
      <c r="B42" s="140" t="s">
        <v>80</v>
      </c>
      <c r="C42" s="77">
        <f>Summary!L40</f>
        <v>1548941051.2367969</v>
      </c>
      <c r="D42" s="141"/>
      <c r="E42" s="77">
        <f>'Page 1.4'!D37</f>
        <v>0</v>
      </c>
      <c r="F42" s="77">
        <f>'Page 1.4'!E37</f>
        <v>0</v>
      </c>
      <c r="G42" s="77">
        <f>'Page 1.4'!F37</f>
        <v>-27440037.686942805</v>
      </c>
      <c r="H42" s="77">
        <f>'Page 1.4'!G37</f>
        <v>0</v>
      </c>
      <c r="I42" s="77">
        <f>'Page 1.4'!H37</f>
        <v>0</v>
      </c>
      <c r="J42" s="77">
        <f>'Page 1.4'!I37</f>
        <v>131225992.81967282</v>
      </c>
      <c r="K42" s="77">
        <f>'Page 1.4'!J37</f>
        <v>815816.72648699861</v>
      </c>
      <c r="M42" s="77">
        <f t="shared" ref="M42:M52" si="13">SUM(E42:L42)</f>
        <v>104601771.85921702</v>
      </c>
      <c r="O42" s="142">
        <f t="shared" ref="O42:O52" si="14">+C42+M42</f>
        <v>1653542823.0960138</v>
      </c>
      <c r="P42" s="143">
        <v>1405766403.7356484</v>
      </c>
      <c r="Q42" s="143">
        <f t="shared" si="0"/>
        <v>247776419.36036539</v>
      </c>
    </row>
    <row r="43" spans="1:17">
      <c r="A43" s="140">
        <v>34</v>
      </c>
      <c r="B43" s="140" t="s">
        <v>81</v>
      </c>
      <c r="C43" s="77">
        <f>Summary!L41</f>
        <v>43755.273337945968</v>
      </c>
      <c r="D43" s="141"/>
      <c r="E43" s="77">
        <f>'Page 1.4'!D38</f>
        <v>0</v>
      </c>
      <c r="F43" s="77">
        <f>'Page 1.4'!E38</f>
        <v>0</v>
      </c>
      <c r="G43" s="77">
        <f>'Page 1.4'!F38</f>
        <v>0</v>
      </c>
      <c r="H43" s="77">
        <f>'Page 1.4'!G38</f>
        <v>0</v>
      </c>
      <c r="I43" s="77">
        <f>'Page 1.4'!H38</f>
        <v>0</v>
      </c>
      <c r="J43" s="77">
        <f>'Page 1.4'!I38</f>
        <v>0</v>
      </c>
      <c r="K43" s="77">
        <f>'Page 1.4'!J38</f>
        <v>0</v>
      </c>
      <c r="M43" s="77">
        <f t="shared" si="13"/>
        <v>0</v>
      </c>
      <c r="O43" s="142">
        <f t="shared" si="14"/>
        <v>43755.273337945968</v>
      </c>
      <c r="P43" s="143">
        <v>37310.24459140328</v>
      </c>
      <c r="Q43" s="143">
        <f t="shared" si="0"/>
        <v>6445.0287465426882</v>
      </c>
    </row>
    <row r="44" spans="1:17">
      <c r="A44" s="140">
        <v>35</v>
      </c>
      <c r="B44" s="140" t="s">
        <v>82</v>
      </c>
      <c r="C44" s="77">
        <f>Summary!L42</f>
        <v>18044509.796518195</v>
      </c>
      <c r="D44" s="141"/>
      <c r="E44" s="77">
        <f>'Page 1.4'!D39</f>
        <v>0</v>
      </c>
      <c r="F44" s="77">
        <f>'Page 1.4'!E39</f>
        <v>0</v>
      </c>
      <c r="G44" s="77">
        <f>'Page 1.4'!F39</f>
        <v>0</v>
      </c>
      <c r="H44" s="77">
        <f>'Page 1.4'!G39</f>
        <v>0</v>
      </c>
      <c r="I44" s="77">
        <f>'Page 1.4'!H39</f>
        <v>0</v>
      </c>
      <c r="J44" s="77">
        <f>'Page 1.4'!I39</f>
        <v>-3293296.9910012847</v>
      </c>
      <c r="K44" s="77">
        <f>'Page 1.4'!J39</f>
        <v>0</v>
      </c>
      <c r="M44" s="77">
        <f t="shared" si="13"/>
        <v>-3293296.9910012847</v>
      </c>
      <c r="O44" s="142">
        <f t="shared" si="14"/>
        <v>14751212.80551691</v>
      </c>
      <c r="P44" s="143">
        <v>19149090.866463043</v>
      </c>
      <c r="Q44" s="143">
        <f t="shared" si="0"/>
        <v>-4397878.060946133</v>
      </c>
    </row>
    <row r="45" spans="1:17">
      <c r="A45" s="140">
        <v>36</v>
      </c>
      <c r="B45" s="140" t="s">
        <v>83</v>
      </c>
      <c r="C45" s="77">
        <f>Summary!L43</f>
        <v>0</v>
      </c>
      <c r="D45" s="141"/>
      <c r="E45" s="77">
        <f>'Page 1.4'!D40</f>
        <v>0</v>
      </c>
      <c r="F45" s="77">
        <f>'Page 1.4'!E40</f>
        <v>0</v>
      </c>
      <c r="G45" s="77">
        <f>'Page 1.4'!F40</f>
        <v>0</v>
      </c>
      <c r="H45" s="77">
        <f>'Page 1.4'!G40</f>
        <v>0</v>
      </c>
      <c r="I45" s="77">
        <f>'Page 1.4'!H40</f>
        <v>0</v>
      </c>
      <c r="J45" s="77">
        <f>'Page 1.4'!I40</f>
        <v>0</v>
      </c>
      <c r="K45" s="77">
        <f>'Page 1.4'!J40</f>
        <v>0</v>
      </c>
      <c r="M45" s="77">
        <f t="shared" si="13"/>
        <v>0</v>
      </c>
      <c r="O45" s="142">
        <f t="shared" si="14"/>
        <v>0</v>
      </c>
      <c r="P45" s="143">
        <v>0</v>
      </c>
      <c r="Q45" s="143">
        <f t="shared" si="0"/>
        <v>0</v>
      </c>
    </row>
    <row r="46" spans="1:17">
      <c r="A46" s="140">
        <v>37</v>
      </c>
      <c r="B46" s="140" t="s">
        <v>84</v>
      </c>
      <c r="C46" s="77">
        <f>Summary!L44</f>
        <v>0</v>
      </c>
      <c r="D46" s="141"/>
      <c r="E46" s="77">
        <f>'Page 1.4'!D41</f>
        <v>0</v>
      </c>
      <c r="F46" s="77">
        <f>'Page 1.4'!E41</f>
        <v>0</v>
      </c>
      <c r="G46" s="77">
        <f>'Page 1.4'!F41</f>
        <v>0</v>
      </c>
      <c r="H46" s="77">
        <f>'Page 1.4'!G41</f>
        <v>0</v>
      </c>
      <c r="I46" s="77">
        <f>'Page 1.4'!H41</f>
        <v>0</v>
      </c>
      <c r="J46" s="77">
        <f>'Page 1.4'!I41</f>
        <v>0</v>
      </c>
      <c r="K46" s="77">
        <f>'Page 1.4'!J41</f>
        <v>0</v>
      </c>
      <c r="M46" s="77">
        <f t="shared" si="13"/>
        <v>0</v>
      </c>
      <c r="O46" s="142">
        <f t="shared" si="14"/>
        <v>0</v>
      </c>
      <c r="P46" s="143">
        <v>0</v>
      </c>
      <c r="Q46" s="143">
        <f t="shared" si="0"/>
        <v>0</v>
      </c>
    </row>
    <row r="47" spans="1:17">
      <c r="A47" s="140">
        <v>38</v>
      </c>
      <c r="B47" s="140" t="s">
        <v>85</v>
      </c>
      <c r="C47" s="77">
        <f>Summary!L45</f>
        <v>1897442.5252887486</v>
      </c>
      <c r="D47" s="141"/>
      <c r="E47" s="77">
        <f>'Page 1.4'!D42</f>
        <v>0</v>
      </c>
      <c r="F47" s="77">
        <f>'Page 1.4'!E42</f>
        <v>0</v>
      </c>
      <c r="G47" s="77">
        <f>'Page 1.4'!F42</f>
        <v>0</v>
      </c>
      <c r="H47" s="77">
        <f>'Page 1.4'!G42</f>
        <v>0</v>
      </c>
      <c r="I47" s="77">
        <f>'Page 1.4'!H42</f>
        <v>0</v>
      </c>
      <c r="J47" s="77">
        <f>'Page 1.4'!I42</f>
        <v>-1897442.5252888522</v>
      </c>
      <c r="K47" s="77">
        <f>'Page 1.4'!J42</f>
        <v>0</v>
      </c>
      <c r="M47" s="77">
        <f t="shared" si="13"/>
        <v>-1897442.5252888522</v>
      </c>
      <c r="O47" s="142">
        <f t="shared" si="14"/>
        <v>-1.0360963642597198E-7</v>
      </c>
      <c r="P47" s="143">
        <v>-1.8892287742346525E-2</v>
      </c>
      <c r="Q47" s="143">
        <f t="shared" si="0"/>
        <v>1.8892184132710099E-2</v>
      </c>
    </row>
    <row r="48" spans="1:17">
      <c r="A48" s="140">
        <v>39</v>
      </c>
      <c r="B48" s="140" t="s">
        <v>86</v>
      </c>
      <c r="C48" s="77">
        <f>Summary!L46</f>
        <v>5765129.1757591944</v>
      </c>
      <c r="D48" s="141"/>
      <c r="E48" s="77">
        <f>'Page 1.4'!D43</f>
        <v>0</v>
      </c>
      <c r="F48" s="77">
        <f>'Page 1.4'!E43</f>
        <v>0</v>
      </c>
      <c r="G48" s="77">
        <f>'Page 1.4'!F43</f>
        <v>0</v>
      </c>
      <c r="H48" s="77">
        <f>'Page 1.4'!G43</f>
        <v>0</v>
      </c>
      <c r="I48" s="77">
        <f>'Page 1.4'!H43</f>
        <v>0</v>
      </c>
      <c r="J48" s="77">
        <f>'Page 1.4'!I43</f>
        <v>-5765129.1757593453</v>
      </c>
      <c r="K48" s="77">
        <f>'Page 1.4'!J43</f>
        <v>0</v>
      </c>
      <c r="M48" s="77">
        <f t="shared" si="13"/>
        <v>-5765129.1757593453</v>
      </c>
      <c r="O48" s="142">
        <f t="shared" si="14"/>
        <v>-1.5087425708770752E-7</v>
      </c>
      <c r="P48" s="143">
        <v>3524551.0469494397</v>
      </c>
      <c r="Q48" s="143">
        <f t="shared" si="0"/>
        <v>-3524551.0469495906</v>
      </c>
    </row>
    <row r="49" spans="1:17">
      <c r="A49" s="140">
        <v>40</v>
      </c>
      <c r="B49" s="140" t="s">
        <v>87</v>
      </c>
      <c r="C49" s="77">
        <f>Summary!L47</f>
        <v>7434252.4055704726</v>
      </c>
      <c r="D49" s="141"/>
      <c r="E49" s="77">
        <f>'Page 1.4'!D44</f>
        <v>0</v>
      </c>
      <c r="F49" s="77">
        <f>'Page 1.4'!E44</f>
        <v>0</v>
      </c>
      <c r="G49" s="77">
        <f>'Page 1.4'!F44</f>
        <v>0</v>
      </c>
      <c r="H49" s="77">
        <f>'Page 1.4'!G44</f>
        <v>0</v>
      </c>
      <c r="I49" s="77">
        <f>'Page 1.4'!H44</f>
        <v>0</v>
      </c>
      <c r="J49" s="77">
        <f>'Page 1.4'!I44</f>
        <v>-7434252.4054248659</v>
      </c>
      <c r="K49" s="77">
        <f>'Page 1.4'!J44</f>
        <v>0</v>
      </c>
      <c r="M49" s="77">
        <f t="shared" si="13"/>
        <v>-7434252.4054248659</v>
      </c>
      <c r="O49" s="142">
        <f t="shared" si="14"/>
        <v>1.4560669660568237E-4</v>
      </c>
      <c r="P49" s="143">
        <v>7775702.6726858066</v>
      </c>
      <c r="Q49" s="143">
        <f t="shared" si="0"/>
        <v>-7775702.6725401999</v>
      </c>
    </row>
    <row r="50" spans="1:17">
      <c r="A50" s="140">
        <v>41</v>
      </c>
      <c r="B50" s="140" t="s">
        <v>88</v>
      </c>
      <c r="C50" s="77">
        <f>Summary!L48</f>
        <v>3527567.1646159077</v>
      </c>
      <c r="D50" s="141"/>
      <c r="E50" s="77">
        <f>'Page 1.4'!D45</f>
        <v>0</v>
      </c>
      <c r="F50" s="77">
        <f>'Page 1.4'!E45</f>
        <v>0</v>
      </c>
      <c r="G50" s="77">
        <f>'Page 1.4'!F45</f>
        <v>0</v>
      </c>
      <c r="H50" s="77">
        <f>'Page 1.4'!G45</f>
        <v>0</v>
      </c>
      <c r="I50" s="77">
        <f>'Page 1.4'!H45</f>
        <v>0</v>
      </c>
      <c r="J50" s="77">
        <f>'Page 1.4'!I45</f>
        <v>24966396.746832144</v>
      </c>
      <c r="K50" s="77">
        <f>'Page 1.4'!J45</f>
        <v>0</v>
      </c>
      <c r="M50" s="77">
        <f t="shared" si="13"/>
        <v>24966396.746832144</v>
      </c>
      <c r="O50" s="142">
        <f t="shared" si="14"/>
        <v>28493963.91144805</v>
      </c>
      <c r="P50" s="143">
        <v>11145151.052284811</v>
      </c>
      <c r="Q50" s="143">
        <f t="shared" si="0"/>
        <v>17348812.85916324</v>
      </c>
    </row>
    <row r="51" spans="1:17">
      <c r="A51" s="140">
        <v>42</v>
      </c>
      <c r="B51" s="140" t="s">
        <v>89</v>
      </c>
      <c r="C51" s="77">
        <f>Summary!L49</f>
        <v>1957722.3254914517</v>
      </c>
      <c r="D51" s="141"/>
      <c r="E51" s="77">
        <f>'Page 1.4'!D46</f>
        <v>0</v>
      </c>
      <c r="F51" s="77">
        <f>'Page 1.4'!E46</f>
        <v>0</v>
      </c>
      <c r="G51" s="77">
        <f>'Page 1.4'!F46</f>
        <v>0</v>
      </c>
      <c r="H51" s="77">
        <f>'Page 1.4'!G46</f>
        <v>0</v>
      </c>
      <c r="I51" s="77">
        <f>'Page 1.4'!H46</f>
        <v>0</v>
      </c>
      <c r="J51" s="77">
        <f>'Page 1.4'!I46</f>
        <v>0</v>
      </c>
      <c r="K51" s="77">
        <f>'Page 1.4'!J46</f>
        <v>0</v>
      </c>
      <c r="M51" s="77">
        <f t="shared" si="13"/>
        <v>0</v>
      </c>
      <c r="O51" s="142">
        <f t="shared" si="14"/>
        <v>1957722.3254914517</v>
      </c>
      <c r="P51" s="143">
        <v>2046740.5986772478</v>
      </c>
      <c r="Q51" s="143">
        <f t="shared" si="0"/>
        <v>-89018.273185796104</v>
      </c>
    </row>
    <row r="52" spans="1:17">
      <c r="A52" s="140">
        <v>43</v>
      </c>
      <c r="B52" s="140" t="s">
        <v>90</v>
      </c>
      <c r="C52" s="77">
        <f>Summary!L50</f>
        <v>0</v>
      </c>
      <c r="D52" s="141"/>
      <c r="E52" s="77">
        <f>'Page 1.4'!D47</f>
        <v>0</v>
      </c>
      <c r="F52" s="77">
        <f>'Page 1.4'!E47</f>
        <v>0</v>
      </c>
      <c r="G52" s="77">
        <f>'Page 1.4'!F47</f>
        <v>0</v>
      </c>
      <c r="H52" s="77">
        <f>'Page 1.4'!G47</f>
        <v>0</v>
      </c>
      <c r="I52" s="77">
        <f>'Page 1.4'!H47</f>
        <v>0</v>
      </c>
      <c r="J52" s="77">
        <f>'Page 1.4'!I47</f>
        <v>0</v>
      </c>
      <c r="K52" s="77">
        <f>'Page 1.4'!J47</f>
        <v>0</v>
      </c>
      <c r="M52" s="77">
        <f t="shared" si="13"/>
        <v>0</v>
      </c>
      <c r="O52" s="142">
        <f t="shared" si="14"/>
        <v>0</v>
      </c>
      <c r="P52" s="143">
        <v>-40047.559964868124</v>
      </c>
      <c r="Q52" s="143">
        <f t="shared" si="0"/>
        <v>40047.559964868124</v>
      </c>
    </row>
    <row r="53" spans="1:17">
      <c r="A53" s="140">
        <v>44</v>
      </c>
      <c r="B53" s="140" t="s">
        <v>91</v>
      </c>
      <c r="C53" s="152">
        <f>SUM(C42:C52)</f>
        <v>1587611429.9033785</v>
      </c>
      <c r="D53" s="145"/>
      <c r="E53" s="152">
        <f t="shared" ref="E53:J53" si="15">SUM(E42:E52)</f>
        <v>0</v>
      </c>
      <c r="F53" s="152">
        <f t="shared" si="15"/>
        <v>0</v>
      </c>
      <c r="G53" s="152">
        <f t="shared" si="15"/>
        <v>-27440037.686942805</v>
      </c>
      <c r="H53" s="152">
        <f t="shared" si="15"/>
        <v>0</v>
      </c>
      <c r="I53" s="152">
        <f t="shared" si="15"/>
        <v>0</v>
      </c>
      <c r="J53" s="152">
        <f t="shared" si="15"/>
        <v>137802268.46903062</v>
      </c>
      <c r="K53" s="152">
        <f t="shared" ref="K53" si="16">SUM(K42:K52)</f>
        <v>815816.72648699861</v>
      </c>
      <c r="M53" s="152">
        <f>SUM(M42:M52)</f>
        <v>111178047.50857483</v>
      </c>
      <c r="O53" s="152">
        <f>SUM(O42:O52)</f>
        <v>1698789477.4119534</v>
      </c>
      <c r="P53" s="153">
        <v>1449404902.6384428</v>
      </c>
      <c r="Q53" s="143">
        <f t="shared" si="0"/>
        <v>249384574.77351069</v>
      </c>
    </row>
    <row r="54" spans="1:17" ht="12.75">
      <c r="A54" s="140">
        <v>45</v>
      </c>
      <c r="B54" s="140"/>
      <c r="C54" s="147"/>
      <c r="D54" s="141"/>
      <c r="E54" s="147"/>
      <c r="F54" s="147"/>
      <c r="G54" s="147"/>
      <c r="H54" s="147"/>
      <c r="I54" s="147"/>
      <c r="J54" s="147"/>
      <c r="K54" s="147"/>
      <c r="M54" s="147"/>
      <c r="Q54" s="143">
        <f t="shared" si="0"/>
        <v>0</v>
      </c>
    </row>
    <row r="55" spans="1:17" ht="12.75">
      <c r="A55" s="140">
        <v>46</v>
      </c>
      <c r="B55" s="140" t="s">
        <v>92</v>
      </c>
      <c r="C55" s="147"/>
      <c r="D55" s="141"/>
      <c r="E55" s="147"/>
      <c r="F55" s="147"/>
      <c r="G55" s="147"/>
      <c r="H55" s="147"/>
      <c r="I55" s="147"/>
      <c r="J55" s="147"/>
      <c r="K55" s="147"/>
      <c r="M55" s="147"/>
      <c r="Q55" s="143">
        <f t="shared" si="0"/>
        <v>0</v>
      </c>
    </row>
    <row r="56" spans="1:17">
      <c r="A56" s="140">
        <v>47</v>
      </c>
      <c r="B56" s="140" t="s">
        <v>93</v>
      </c>
      <c r="C56" s="77">
        <f>Summary!L54</f>
        <v>-562037869.7650969</v>
      </c>
      <c r="D56" s="141"/>
      <c r="E56" s="77">
        <f>'Page 1.4'!D51</f>
        <v>0</v>
      </c>
      <c r="F56" s="77">
        <f>'Page 1.4'!E51</f>
        <v>0</v>
      </c>
      <c r="G56" s="77">
        <f>'Page 1.4'!F51</f>
        <v>17910433.575932309</v>
      </c>
      <c r="H56" s="77">
        <f>'Page 1.4'!G51</f>
        <v>-10219277.411364444</v>
      </c>
      <c r="I56" s="77">
        <f>'Page 1.4'!H51</f>
        <v>0</v>
      </c>
      <c r="J56" s="77">
        <f>'Page 1.4'!I51</f>
        <v>-35091018.065618679</v>
      </c>
      <c r="K56" s="77">
        <f>'Page 1.4'!J51</f>
        <v>-24371.421328743003</v>
      </c>
      <c r="M56" s="77">
        <f t="shared" ref="M56:M62" si="17">SUM(E56:L56)</f>
        <v>-27424233.322379556</v>
      </c>
      <c r="O56" s="142">
        <f t="shared" ref="O56:O63" si="18">+C56+M56</f>
        <v>-589462103.08747649</v>
      </c>
      <c r="P56" s="143">
        <v>-487107988.62874055</v>
      </c>
      <c r="Q56" s="143">
        <f t="shared" si="0"/>
        <v>-102354114.45873594</v>
      </c>
    </row>
    <row r="57" spans="1:17">
      <c r="A57" s="140">
        <v>48</v>
      </c>
      <c r="B57" s="140" t="s">
        <v>94</v>
      </c>
      <c r="C57" s="77">
        <f>Summary!L55</f>
        <v>-40901906.77469416</v>
      </c>
      <c r="D57" s="141"/>
      <c r="E57" s="77">
        <f>'Page 1.4'!D52</f>
        <v>0</v>
      </c>
      <c r="F57" s="77">
        <f>'Page 1.4'!E52</f>
        <v>0</v>
      </c>
      <c r="G57" s="77">
        <f>'Page 1.4'!F52</f>
        <v>0</v>
      </c>
      <c r="H57" s="77">
        <f>'Page 1.4'!G52</f>
        <v>-2563933.8844880732</v>
      </c>
      <c r="I57" s="77">
        <f>'Page 1.4'!H52</f>
        <v>0</v>
      </c>
      <c r="J57" s="77">
        <f>'Page 1.4'!I52</f>
        <v>0</v>
      </c>
      <c r="K57" s="77">
        <f>'Page 1.4'!J52</f>
        <v>0</v>
      </c>
      <c r="M57" s="77">
        <f t="shared" si="17"/>
        <v>-2563933.8844880732</v>
      </c>
      <c r="O57" s="142">
        <f t="shared" si="18"/>
        <v>-43465840.659182236</v>
      </c>
      <c r="P57" s="143">
        <v>-34606345.321051545</v>
      </c>
      <c r="Q57" s="143">
        <f t="shared" si="0"/>
        <v>-8859495.3381306902</v>
      </c>
    </row>
    <row r="58" spans="1:17">
      <c r="A58" s="140">
        <v>49</v>
      </c>
      <c r="B58" s="140" t="s">
        <v>95</v>
      </c>
      <c r="C58" s="77">
        <f>Summary!L56</f>
        <v>-207777187.60872066</v>
      </c>
      <c r="D58" s="141"/>
      <c r="E58" s="77">
        <f>'Page 1.4'!D53</f>
        <v>653175.25437758269</v>
      </c>
      <c r="F58" s="77">
        <f>'Page 1.4'!E53</f>
        <v>-563393.75</v>
      </c>
      <c r="G58" s="77">
        <f>'Page 1.4'!F53</f>
        <v>1177547.2103560341</v>
      </c>
      <c r="H58" s="77">
        <f>'Page 1.4'!G53</f>
        <v>-654603.13861941826</v>
      </c>
      <c r="I58" s="77">
        <f>'Page 1.4'!H53</f>
        <v>-15789204.657434393</v>
      </c>
      <c r="J58" s="77">
        <f>'Page 1.4'!I53</f>
        <v>-11226401.753712609</v>
      </c>
      <c r="K58" s="77">
        <f>'Page 1.4'!J53</f>
        <v>-148609.81722949934</v>
      </c>
      <c r="M58" s="77">
        <f t="shared" si="17"/>
        <v>-26551490.652262304</v>
      </c>
      <c r="O58" s="142">
        <f t="shared" si="18"/>
        <v>-234328678.26098296</v>
      </c>
      <c r="P58" s="143">
        <v>-140589362.44854355</v>
      </c>
      <c r="Q58" s="143">
        <f t="shared" si="0"/>
        <v>-93739315.812439412</v>
      </c>
    </row>
    <row r="59" spans="1:17">
      <c r="A59" s="140">
        <v>50</v>
      </c>
      <c r="B59" s="140" t="s">
        <v>96</v>
      </c>
      <c r="C59" s="77">
        <f>Summary!L57</f>
        <v>-546502.70866400003</v>
      </c>
      <c r="D59" s="141"/>
      <c r="E59" s="77">
        <f>'Page 1.4'!D54</f>
        <v>0</v>
      </c>
      <c r="F59" s="77">
        <f>'Page 1.4'!E54</f>
        <v>0</v>
      </c>
      <c r="G59" s="77">
        <f>'Page 1.4'!F54</f>
        <v>23174.935291657439</v>
      </c>
      <c r="H59" s="77">
        <f>'Page 1.4'!G54</f>
        <v>0</v>
      </c>
      <c r="I59" s="77">
        <f>'Page 1.4'!H54</f>
        <v>0</v>
      </c>
      <c r="J59" s="77">
        <f>'Page 1.4'!I54</f>
        <v>0</v>
      </c>
      <c r="K59" s="77">
        <f>'Page 1.4'!J54</f>
        <v>0</v>
      </c>
      <c r="M59" s="77">
        <f t="shared" si="17"/>
        <v>23174.935291657439</v>
      </c>
      <c r="O59" s="142">
        <f t="shared" si="18"/>
        <v>-523327.77337234258</v>
      </c>
      <c r="P59" s="143">
        <v>-952367.36036234268</v>
      </c>
      <c r="Q59" s="143">
        <f t="shared" si="0"/>
        <v>429039.5869900001</v>
      </c>
    </row>
    <row r="60" spans="1:17">
      <c r="A60" s="140">
        <v>51</v>
      </c>
      <c r="B60" s="140" t="s">
        <v>97</v>
      </c>
      <c r="C60" s="77">
        <f>Summary!L58</f>
        <v>15641.902326607649</v>
      </c>
      <c r="D60" s="141"/>
      <c r="E60" s="77">
        <f>'Page 1.4'!D55</f>
        <v>0</v>
      </c>
      <c r="F60" s="77">
        <f>'Page 1.4'!E55</f>
        <v>0</v>
      </c>
      <c r="G60" s="77">
        <f>'Page 1.4'!F55</f>
        <v>0</v>
      </c>
      <c r="H60" s="77">
        <f>'Page 1.4'!G55</f>
        <v>0</v>
      </c>
      <c r="I60" s="77">
        <f>'Page 1.4'!H55</f>
        <v>0</v>
      </c>
      <c r="J60" s="77">
        <f>'Page 1.4'!I55</f>
        <v>-159520.90100264389</v>
      </c>
      <c r="K60" s="77">
        <f>'Page 1.4'!J55</f>
        <v>0</v>
      </c>
      <c r="M60" s="77">
        <f t="shared" si="17"/>
        <v>-159520.90100264389</v>
      </c>
      <c r="O60" s="142">
        <f t="shared" si="18"/>
        <v>-143878.99867603625</v>
      </c>
      <c r="P60" s="143">
        <v>-311357.44954026421</v>
      </c>
      <c r="Q60" s="143">
        <f t="shared" si="0"/>
        <v>167478.45086422795</v>
      </c>
    </row>
    <row r="61" spans="1:17">
      <c r="A61" s="140">
        <v>52</v>
      </c>
      <c r="B61" s="140" t="s">
        <v>98</v>
      </c>
      <c r="C61" s="77">
        <f>Summary!L59</f>
        <v>0</v>
      </c>
      <c r="D61" s="141"/>
      <c r="E61" s="77">
        <f>'Page 1.4'!D56</f>
        <v>0</v>
      </c>
      <c r="F61" s="77">
        <f>'Page 1.4'!E56</f>
        <v>0</v>
      </c>
      <c r="G61" s="77">
        <f>'Page 1.4'!F56</f>
        <v>0</v>
      </c>
      <c r="H61" s="77">
        <f>'Page 1.4'!G56</f>
        <v>0</v>
      </c>
      <c r="I61" s="77">
        <f>'Page 1.4'!H56</f>
        <v>0</v>
      </c>
      <c r="J61" s="77">
        <f>'Page 1.4'!I56</f>
        <v>-3236612.0862499997</v>
      </c>
      <c r="K61" s="77">
        <f>'Page 1.4'!J56</f>
        <v>0</v>
      </c>
      <c r="M61" s="77">
        <f t="shared" si="17"/>
        <v>-3236612.0862499997</v>
      </c>
      <c r="O61" s="142">
        <f t="shared" si="18"/>
        <v>-3236612.0862499997</v>
      </c>
      <c r="P61" s="143">
        <v>-2980495.6783333328</v>
      </c>
      <c r="Q61" s="143">
        <f t="shared" si="0"/>
        <v>-256116.40791666694</v>
      </c>
    </row>
    <row r="62" spans="1:17">
      <c r="A62" s="140">
        <v>53</v>
      </c>
      <c r="B62" s="140" t="s">
        <v>99</v>
      </c>
      <c r="C62" s="77">
        <f>Summary!L60</f>
        <v>-2870630.5498447018</v>
      </c>
      <c r="D62" s="141"/>
      <c r="E62" s="77">
        <f>'Page 1.4'!D57</f>
        <v>-1721174.3189683419</v>
      </c>
      <c r="F62" s="77">
        <f>'Page 1.4'!E57</f>
        <v>0</v>
      </c>
      <c r="G62" s="77">
        <f>'Page 1.4'!F57</f>
        <v>0</v>
      </c>
      <c r="H62" s="77">
        <f>'Page 1.4'!G57</f>
        <v>0</v>
      </c>
      <c r="I62" s="77">
        <f>'Page 1.4'!H57</f>
        <v>0</v>
      </c>
      <c r="J62" s="77">
        <f>'Page 1.4'!I57</f>
        <v>1143691.174893454</v>
      </c>
      <c r="K62" s="77">
        <f>'Page 1.4'!J57</f>
        <v>0</v>
      </c>
      <c r="M62" s="77">
        <f t="shared" si="17"/>
        <v>-577483.14407488797</v>
      </c>
      <c r="O62" s="142">
        <f t="shared" si="18"/>
        <v>-3448113.6939195897</v>
      </c>
      <c r="P62" s="143">
        <v>-8104429.6797070894</v>
      </c>
      <c r="Q62" s="143">
        <f t="shared" si="0"/>
        <v>4656315.9857874997</v>
      </c>
    </row>
    <row r="63" spans="1:17" ht="12.75">
      <c r="A63" s="140">
        <v>54</v>
      </c>
      <c r="B63" s="140"/>
      <c r="C63" s="147"/>
      <c r="D63" s="141"/>
      <c r="E63" s="77">
        <f>'Page 1.4'!D58</f>
        <v>0</v>
      </c>
      <c r="F63" s="77">
        <f>'Page 1.4'!E58</f>
        <v>0</v>
      </c>
      <c r="G63" s="77">
        <f>'Page 1.4'!F58</f>
        <v>0</v>
      </c>
      <c r="H63" s="77">
        <f>'Page 1.4'!G58</f>
        <v>0</v>
      </c>
      <c r="I63" s="77">
        <f>'Page 1.4'!H58</f>
        <v>0</v>
      </c>
      <c r="J63" s="77">
        <f>'Page 1.4'!I58</f>
        <v>0</v>
      </c>
      <c r="K63" s="77">
        <f>'Page 1.4'!J58</f>
        <v>0</v>
      </c>
      <c r="M63" s="147"/>
      <c r="O63" s="142">
        <f t="shared" si="18"/>
        <v>0</v>
      </c>
      <c r="P63" s="143"/>
      <c r="Q63" s="143">
        <f t="shared" si="0"/>
        <v>0</v>
      </c>
    </row>
    <row r="64" spans="1:17">
      <c r="A64" s="140">
        <v>55</v>
      </c>
      <c r="B64" s="140" t="s">
        <v>100</v>
      </c>
      <c r="C64" s="152">
        <f>SUM(C56:C63)</f>
        <v>-814118455.50469398</v>
      </c>
      <c r="D64" s="145"/>
      <c r="E64" s="152">
        <f t="shared" ref="E64:J64" si="19">SUM(E56:E63)</f>
        <v>-1067999.0645907591</v>
      </c>
      <c r="F64" s="152">
        <f t="shared" si="19"/>
        <v>-563393.75</v>
      </c>
      <c r="G64" s="152">
        <f t="shared" si="19"/>
        <v>19111155.721580002</v>
      </c>
      <c r="H64" s="152">
        <f t="shared" si="19"/>
        <v>-13437814.434471935</v>
      </c>
      <c r="I64" s="152">
        <f t="shared" si="19"/>
        <v>-15789204.657434393</v>
      </c>
      <c r="J64" s="152">
        <f t="shared" si="19"/>
        <v>-48569861.63169048</v>
      </c>
      <c r="K64" s="152">
        <f t="shared" ref="K64" si="20">SUM(K56:K63)</f>
        <v>-172981.23855824233</v>
      </c>
      <c r="M64" s="152">
        <f>SUM(M56:M63)</f>
        <v>-60490099.055165812</v>
      </c>
      <c r="O64" s="152">
        <f>SUM(O56:O63)</f>
        <v>-874608554.55985951</v>
      </c>
      <c r="P64" s="153">
        <v>-674652346.56627858</v>
      </c>
      <c r="Q64" s="143">
        <f t="shared" si="0"/>
        <v>-199956207.99358094</v>
      </c>
    </row>
    <row r="65" spans="1:17" ht="12.75">
      <c r="A65" s="140">
        <v>56</v>
      </c>
      <c r="B65" s="140"/>
      <c r="C65" s="147"/>
      <c r="D65" s="141"/>
      <c r="E65" s="147"/>
      <c r="F65" s="147"/>
      <c r="G65" s="147"/>
      <c r="H65" s="147"/>
      <c r="I65" s="147"/>
      <c r="J65" s="147"/>
      <c r="K65" s="147"/>
      <c r="M65" s="147"/>
      <c r="O65" s="141"/>
      <c r="P65" s="154"/>
      <c r="Q65" s="143">
        <f t="shared" si="0"/>
        <v>0</v>
      </c>
    </row>
    <row r="66" spans="1:17" ht="12" thickBot="1">
      <c r="A66" s="140">
        <v>57</v>
      </c>
      <c r="B66" s="140" t="s">
        <v>101</v>
      </c>
      <c r="C66" s="156">
        <f>C53+C64</f>
        <v>773492974.3986845</v>
      </c>
      <c r="D66" s="145"/>
      <c r="E66" s="156">
        <f t="shared" ref="E66:J66" si="21">E53+E64</f>
        <v>-1067999.0645907591</v>
      </c>
      <c r="F66" s="156">
        <f t="shared" si="21"/>
        <v>-563393.75</v>
      </c>
      <c r="G66" s="156">
        <f t="shared" si="21"/>
        <v>-8328881.9653628021</v>
      </c>
      <c r="H66" s="156">
        <f t="shared" si="21"/>
        <v>-13437814.434471935</v>
      </c>
      <c r="I66" s="156">
        <f t="shared" si="21"/>
        <v>-15789204.657434393</v>
      </c>
      <c r="J66" s="156">
        <f t="shared" si="21"/>
        <v>89232406.837340146</v>
      </c>
      <c r="K66" s="156">
        <f t="shared" ref="K66" si="22">K53+K64</f>
        <v>642835.48792875628</v>
      </c>
      <c r="M66" s="156">
        <f>M53+M64</f>
        <v>50687948.453409016</v>
      </c>
      <c r="O66" s="156">
        <f>O53+O64</f>
        <v>824180922.85209394</v>
      </c>
      <c r="P66" s="159">
        <v>774752556.07216418</v>
      </c>
      <c r="Q66" s="143">
        <f t="shared" si="0"/>
        <v>49428366.779929757</v>
      </c>
    </row>
    <row r="67" spans="1:17" ht="13.5" thickTop="1">
      <c r="A67" s="140">
        <v>58</v>
      </c>
      <c r="B67" s="140"/>
      <c r="C67" s="147"/>
      <c r="D67" s="141"/>
      <c r="E67" s="147"/>
      <c r="F67" s="147"/>
      <c r="G67" s="147"/>
      <c r="H67" s="147"/>
      <c r="I67" s="147"/>
      <c r="J67" s="147"/>
      <c r="K67" s="147"/>
      <c r="M67" s="147"/>
      <c r="Q67" s="143"/>
    </row>
    <row r="68" spans="1:17" s="181" customFormat="1">
      <c r="A68" s="175">
        <v>59</v>
      </c>
      <c r="B68" s="175" t="s">
        <v>102</v>
      </c>
      <c r="C68" s="176">
        <f>Unadj_ROE</f>
        <v>3.3239938091812138E-2</v>
      </c>
      <c r="D68" s="177"/>
      <c r="E68" s="176">
        <f>'Page 1.4'!D63</f>
        <v>2.0271869929896873E-2</v>
      </c>
      <c r="F68" s="176">
        <f>'Page 1.4'!E63</f>
        <v>6.1926105899180739E-3</v>
      </c>
      <c r="G68" s="176">
        <f>'Page 1.4'!F63</f>
        <v>8.0802078961041621E-3</v>
      </c>
      <c r="H68" s="176">
        <f>'Page 1.4'!G63</f>
        <v>-3.8275924260772198E-4</v>
      </c>
      <c r="I68" s="176">
        <f>'Page 1.4'!H63</f>
        <v>8.2821655101297104E-4</v>
      </c>
      <c r="J68" s="176">
        <f>'Page 1.4'!I63</f>
        <v>-1.4880450244622336E-2</v>
      </c>
      <c r="K68" s="176">
        <f>'Page 1.4'!J63</f>
        <v>-3.8030180140906332E-3</v>
      </c>
      <c r="L68" s="178"/>
      <c r="M68" s="176"/>
      <c r="N68" s="178"/>
      <c r="O68" s="176">
        <f>C68+M68</f>
        <v>3.3239938091812138E-2</v>
      </c>
      <c r="P68" s="179">
        <v>1.8806044860868055E-2</v>
      </c>
      <c r="Q68" s="180">
        <f>O68-P68</f>
        <v>1.4433893230944083E-2</v>
      </c>
    </row>
    <row r="69" spans="1:17">
      <c r="A69" s="140">
        <v>60</v>
      </c>
      <c r="B69" s="125" t="s">
        <v>143</v>
      </c>
      <c r="C69" s="77">
        <f>Summary!L68</f>
        <v>43533848.381366685</v>
      </c>
      <c r="D69" s="162"/>
      <c r="E69" s="77">
        <f>'Page 1.4'!D64</f>
        <v>-13261381.459122391</v>
      </c>
      <c r="F69" s="77">
        <f>'Page 1.4'!E64</f>
        <v>-4067041.8915323433</v>
      </c>
      <c r="G69" s="77">
        <f>'Page 1.4'!F64</f>
        <v>-5681227.9614394056</v>
      </c>
      <c r="H69" s="77">
        <f>'Page 1.4'!G64</f>
        <v>-511043.60006757436</v>
      </c>
      <c r="I69" s="77">
        <f>'Page 1.4'!H64</f>
        <v>-1417715.3855898473</v>
      </c>
      <c r="J69" s="77">
        <f>'Page 1.4'!I64</f>
        <v>15845357.649589211</v>
      </c>
      <c r="K69" s="77">
        <f>'Page 1.4'!J64</f>
        <v>2518234.0534555432</v>
      </c>
      <c r="M69" s="77">
        <f>-(M39-(M66*Overall_ROR))/gross_up_factor</f>
        <v>-6574818.5947068147</v>
      </c>
      <c r="O69" s="77">
        <f>-(O39-(O66*Overall_ROR))/gross_up_factor</f>
        <v>36959029.78666009</v>
      </c>
      <c r="P69" s="160"/>
      <c r="Q69" s="161"/>
    </row>
    <row r="70" spans="1:17">
      <c r="A70" s="140">
        <v>61</v>
      </c>
      <c r="B70" s="140"/>
      <c r="C70" s="163"/>
      <c r="D70" s="141"/>
      <c r="E70" s="163"/>
      <c r="F70" s="163"/>
      <c r="G70" s="163"/>
      <c r="H70" s="163"/>
      <c r="I70" s="163"/>
      <c r="J70" s="163"/>
      <c r="K70" s="163"/>
      <c r="M70" s="163"/>
      <c r="Q70" s="143"/>
    </row>
    <row r="71" spans="1:17" ht="12.75">
      <c r="A71" s="140">
        <v>62</v>
      </c>
      <c r="B71" s="140" t="s">
        <v>103</v>
      </c>
      <c r="C71" s="147"/>
      <c r="D71" s="141"/>
      <c r="E71" s="147"/>
      <c r="F71" s="147"/>
      <c r="G71" s="147"/>
      <c r="H71" s="147"/>
      <c r="I71" s="147"/>
      <c r="J71" s="147"/>
      <c r="K71" s="147"/>
      <c r="M71" s="147"/>
      <c r="P71" s="143"/>
      <c r="Q71" s="143"/>
    </row>
    <row r="72" spans="1:17">
      <c r="A72" s="140">
        <v>63</v>
      </c>
      <c r="B72" s="140" t="s">
        <v>104</v>
      </c>
      <c r="C72" s="142">
        <f>Summary!L71</f>
        <v>36505382.666682087</v>
      </c>
      <c r="D72" s="142"/>
      <c r="E72" s="142">
        <f>'Page 1.4'!D67</f>
        <v>11550593.74147984</v>
      </c>
      <c r="F72" s="142">
        <f>'Page 1.4'!E67</f>
        <v>3798680.8022921919</v>
      </c>
      <c r="G72" s="142">
        <f>'Page 1.4'!F67</f>
        <v>4418355.7003827067</v>
      </c>
      <c r="H72" s="142">
        <f>'Page 1.4'!G67</f>
        <v>-1052986.5042471485</v>
      </c>
      <c r="I72" s="142">
        <f>'Page 1.4'!H67</f>
        <v>-998688.34488496289</v>
      </c>
      <c r="J72" s="142">
        <f>'Page 1.4'!I67</f>
        <v>-4420470.7753079422</v>
      </c>
      <c r="K72" s="142">
        <f>'Page 1.4'!J67</f>
        <v>-2321838.2424349254</v>
      </c>
      <c r="M72" s="142">
        <f>SUM(E72:L72)</f>
        <v>10973646.377279762</v>
      </c>
      <c r="O72" s="142">
        <f>+O15-O28-O29-O30-O31-O36</f>
        <v>47479029.043961719</v>
      </c>
      <c r="P72" s="143">
        <v>27628480.42458465</v>
      </c>
      <c r="Q72" s="143">
        <f>O72-P72</f>
        <v>19850548.619377069</v>
      </c>
    </row>
    <row r="73" spans="1:17">
      <c r="A73" s="140">
        <v>64</v>
      </c>
      <c r="B73" s="140" t="s">
        <v>105</v>
      </c>
      <c r="C73" s="142">
        <f>Summary!L72</f>
        <v>0</v>
      </c>
      <c r="D73" s="141"/>
      <c r="E73" s="142">
        <f>'Page 1.4'!D68</f>
        <v>0</v>
      </c>
      <c r="F73" s="142">
        <f>'Page 1.4'!E68</f>
        <v>0</v>
      </c>
      <c r="G73" s="142">
        <f>'Page 1.4'!F68</f>
        <v>0</v>
      </c>
      <c r="H73" s="142">
        <f>'Page 1.4'!G68</f>
        <v>0</v>
      </c>
      <c r="I73" s="142">
        <f>'Page 1.4'!H68</f>
        <v>0</v>
      </c>
      <c r="J73" s="142">
        <f>'Page 1.4'!I68</f>
        <v>0</v>
      </c>
      <c r="K73" s="142">
        <f>'Page 1.4'!J68</f>
        <v>0</v>
      </c>
      <c r="Q73" s="143">
        <f t="shared" ref="Q73:Q83" si="23">O73-P73</f>
        <v>0</v>
      </c>
    </row>
    <row r="74" spans="1:17">
      <c r="A74" s="140">
        <v>65</v>
      </c>
      <c r="B74" s="140" t="s">
        <v>106</v>
      </c>
      <c r="C74" s="142">
        <f>Summary!L73</f>
        <v>-3411397.058115718</v>
      </c>
      <c r="D74" s="141"/>
      <c r="E74" s="142">
        <f>'Page 1.4'!D69</f>
        <v>0</v>
      </c>
      <c r="F74" s="142">
        <f>'Page 1.4'!E69</f>
        <v>0</v>
      </c>
      <c r="G74" s="142">
        <f>'Page 1.4'!F69</f>
        <v>0</v>
      </c>
      <c r="H74" s="142">
        <f>'Page 1.4'!G69</f>
        <v>0</v>
      </c>
      <c r="I74" s="142">
        <f>'Page 1.4'!H69</f>
        <v>30427.593380334856</v>
      </c>
      <c r="J74" s="142">
        <f>'Page 1.4'!I69</f>
        <v>0</v>
      </c>
      <c r="K74" s="142">
        <f>'Page 1.4'!J69</f>
        <v>0</v>
      </c>
      <c r="M74" s="142">
        <f>SUM(E74:L74)</f>
        <v>30427.593380334856</v>
      </c>
      <c r="O74" s="142">
        <f>+C74+M74</f>
        <v>-3380969.4647353832</v>
      </c>
      <c r="P74" s="143">
        <v>-4382780.070768076</v>
      </c>
      <c r="Q74" s="143">
        <f t="shared" si="23"/>
        <v>1001810.6060326928</v>
      </c>
    </row>
    <row r="75" spans="1:17">
      <c r="A75" s="140">
        <v>66</v>
      </c>
      <c r="B75" s="140" t="s">
        <v>107</v>
      </c>
      <c r="C75" s="142">
        <f>Summary!L74</f>
        <v>22026430.39984259</v>
      </c>
      <c r="D75" s="141"/>
      <c r="E75" s="142">
        <f>'Page 1.4'!D70</f>
        <v>0</v>
      </c>
      <c r="F75" s="142">
        <f>'Page 1.4'!E70</f>
        <v>0</v>
      </c>
      <c r="G75" s="142">
        <f>'Page 1.4'!F70</f>
        <v>0</v>
      </c>
      <c r="H75" s="142">
        <f>'Page 1.4'!G70</f>
        <v>0</v>
      </c>
      <c r="I75" s="142">
        <f>'Page 1.4'!H70</f>
        <v>-1311803.5351016</v>
      </c>
      <c r="J75" s="142">
        <f>'Page 1.4'!I70</f>
        <v>0</v>
      </c>
      <c r="K75" s="142">
        <f>'Page 1.4'!J70</f>
        <v>0</v>
      </c>
      <c r="M75" s="142">
        <f>SUM(E75:L75)</f>
        <v>-1311803.5351016</v>
      </c>
      <c r="O75" s="142">
        <f>+C75+M75</f>
        <v>20714626.86474099</v>
      </c>
      <c r="P75" s="143">
        <v>21721272.563061625</v>
      </c>
      <c r="Q75" s="143">
        <f t="shared" si="23"/>
        <v>-1006645.6983206347</v>
      </c>
    </row>
    <row r="76" spans="1:17">
      <c r="A76" s="140">
        <v>67</v>
      </c>
      <c r="B76" s="164" t="s">
        <v>108</v>
      </c>
      <c r="C76" s="142">
        <f>Summary!L75</f>
        <v>65020860.312072039</v>
      </c>
      <c r="D76" s="145"/>
      <c r="E76" s="142">
        <f>'Page 1.4'!D71</f>
        <v>-1853327</v>
      </c>
      <c r="F76" s="142">
        <f>'Page 1.4'!E71</f>
        <v>-829756.43837711506</v>
      </c>
      <c r="G76" s="142">
        <f>'Page 1.4'!F71</f>
        <v>-52188</v>
      </c>
      <c r="H76" s="142">
        <f>'Page 1.4'!G71</f>
        <v>0</v>
      </c>
      <c r="I76" s="142">
        <f>'Page 1.4'!H71</f>
        <v>-420825.17180413671</v>
      </c>
      <c r="J76" s="142">
        <f>'Page 1.4'!I71</f>
        <v>896570.56493442226</v>
      </c>
      <c r="K76" s="142">
        <f>'Page 1.4'!J71</f>
        <v>23653.709503066028</v>
      </c>
      <c r="M76" s="142">
        <f>SUM(E76:L76)</f>
        <v>-2235872.3357437635</v>
      </c>
      <c r="O76" s="142">
        <f>+C76+M76</f>
        <v>62784987.976328276</v>
      </c>
      <c r="P76" s="143">
        <v>63975663.74036815</v>
      </c>
      <c r="Q76" s="143">
        <f t="shared" si="23"/>
        <v>-1190675.7640398741</v>
      </c>
    </row>
    <row r="77" spans="1:17">
      <c r="A77" s="140">
        <v>68</v>
      </c>
      <c r="B77" s="164" t="s">
        <v>109</v>
      </c>
      <c r="C77" s="142">
        <f>Summary!L76</f>
        <v>113634318.7116396</v>
      </c>
      <c r="D77" s="145"/>
      <c r="E77" s="142">
        <f>'Page 1.4'!D72</f>
        <v>854647.89922117116</v>
      </c>
      <c r="F77" s="142">
        <f>'Page 1.4'!E72</f>
        <v>-811698.69409080292</v>
      </c>
      <c r="G77" s="142">
        <f>'Page 1.4'!F72</f>
        <v>567019.93388035533</v>
      </c>
      <c r="H77" s="142">
        <f>'Page 1.4'!G72</f>
        <v>1370684.7972112817</v>
      </c>
      <c r="I77" s="142">
        <f>'Page 1.4'!H72</f>
        <v>-19342.315776142263</v>
      </c>
      <c r="J77" s="142">
        <f>'Page 1.4'!I72</f>
        <v>2418041.4663265198</v>
      </c>
      <c r="K77" s="142">
        <f>'Page 1.4'!J72</f>
        <v>50070.821539389319</v>
      </c>
      <c r="M77" s="165">
        <f>SUM(E77:L77)</f>
        <v>4429423.9083117712</v>
      </c>
      <c r="O77" s="142">
        <f>+C77+M77</f>
        <v>118063742.61995137</v>
      </c>
      <c r="P77" s="143">
        <v>137849879.86923069</v>
      </c>
      <c r="Q77" s="143">
        <f t="shared" si="23"/>
        <v>-19786137.24927932</v>
      </c>
    </row>
    <row r="78" spans="1:17">
      <c r="A78" s="140">
        <v>69</v>
      </c>
      <c r="B78" s="140" t="s">
        <v>110</v>
      </c>
      <c r="C78" s="183">
        <f>Summary!L77</f>
        <v>-30723109.074612334</v>
      </c>
      <c r="D78" s="141"/>
      <c r="E78" s="183">
        <f>'Page 1.4'!D73</f>
        <v>8842618.8422586694</v>
      </c>
      <c r="F78" s="183">
        <f>'Page 1.4'!E73</f>
        <v>3780623.0580058796</v>
      </c>
      <c r="G78" s="183">
        <f>'Page 1.4'!F73</f>
        <v>3799147.7665023515</v>
      </c>
      <c r="H78" s="183">
        <f>'Page 1.4'!G73</f>
        <v>-2423671.3014584305</v>
      </c>
      <c r="I78" s="183">
        <f>'Page 1.4'!H73</f>
        <v>-118795.25919169225</v>
      </c>
      <c r="J78" s="183">
        <f>'Page 1.4'!I73</f>
        <v>-5941941.6767000398</v>
      </c>
      <c r="K78" s="183">
        <f>'Page 1.4'!J73</f>
        <v>-2348255.354471249</v>
      </c>
      <c r="M78" s="166">
        <f>SUM(E78:L78)</f>
        <v>5589726.0749454908</v>
      </c>
      <c r="O78" s="150">
        <f>+C78+M78</f>
        <v>-25133382.999666844</v>
      </c>
      <c r="P78" s="151">
        <v>-63584228.196571395</v>
      </c>
      <c r="Q78" s="143">
        <f t="shared" si="23"/>
        <v>38450845.196904555</v>
      </c>
    </row>
    <row r="79" spans="1:17">
      <c r="A79" s="140">
        <v>70</v>
      </c>
      <c r="B79" s="140"/>
      <c r="C79" s="167"/>
      <c r="D79" s="141"/>
      <c r="E79" s="167"/>
      <c r="F79" s="167"/>
      <c r="G79" s="167"/>
      <c r="H79" s="167"/>
      <c r="I79" s="167"/>
      <c r="J79" s="167"/>
      <c r="K79" s="167"/>
      <c r="M79" s="167"/>
      <c r="Q79" s="143">
        <f t="shared" si="23"/>
        <v>0</v>
      </c>
    </row>
    <row r="80" spans="1:17">
      <c r="A80" s="140">
        <v>71</v>
      </c>
      <c r="B80" s="140" t="s">
        <v>111</v>
      </c>
      <c r="C80" s="142">
        <v>0</v>
      </c>
      <c r="D80" s="145"/>
      <c r="E80" s="142">
        <f>'Page 1.4'!D75</f>
        <v>0</v>
      </c>
      <c r="F80" s="142">
        <f>'Page 1.4'!E75</f>
        <v>0</v>
      </c>
      <c r="G80" s="142">
        <f>'Page 1.4'!F75</f>
        <v>0</v>
      </c>
      <c r="H80" s="142">
        <f>'Page 1.4'!G75</f>
        <v>0</v>
      </c>
      <c r="I80" s="142">
        <f>'Page 1.4'!H75</f>
        <v>0</v>
      </c>
      <c r="J80" s="142">
        <f>'Page 1.4'!I75</f>
        <v>0</v>
      </c>
      <c r="K80" s="142">
        <f>'Page 1.4'!J75</f>
        <v>0</v>
      </c>
      <c r="M80" s="142">
        <f>SUM(E80:L80)</f>
        <v>0</v>
      </c>
      <c r="O80" s="168">
        <f>+C80+M80</f>
        <v>0</v>
      </c>
      <c r="P80" s="169">
        <v>0</v>
      </c>
      <c r="Q80" s="143">
        <f t="shared" si="23"/>
        <v>0</v>
      </c>
    </row>
    <row r="81" spans="1:17" ht="12" thickBot="1">
      <c r="A81" s="140">
        <v>72</v>
      </c>
      <c r="B81" s="140" t="s">
        <v>112</v>
      </c>
      <c r="C81" s="170">
        <f>Summary!L80</f>
        <v>-30723109.074612334</v>
      </c>
      <c r="D81" s="145"/>
      <c r="E81" s="170">
        <f>'Page 1.4'!D76</f>
        <v>8842618.8422586694</v>
      </c>
      <c r="F81" s="170">
        <f>'Page 1.4'!E76</f>
        <v>3780623.0580058796</v>
      </c>
      <c r="G81" s="170">
        <f>'Page 1.4'!F76</f>
        <v>3799147.7665023515</v>
      </c>
      <c r="H81" s="170">
        <f>'Page 1.4'!G76</f>
        <v>-2423671.3014584305</v>
      </c>
      <c r="I81" s="170">
        <f>'Page 1.4'!H76</f>
        <v>-118795.25919169225</v>
      </c>
      <c r="J81" s="170">
        <f>'Page 1.4'!I76</f>
        <v>-5941941.6767000398</v>
      </c>
      <c r="K81" s="170">
        <f>'Page 1.4'!J76</f>
        <v>-2348255.354471249</v>
      </c>
      <c r="L81" s="171"/>
      <c r="M81" s="170">
        <f>SUM(E81:L81)</f>
        <v>5589726.0749454908</v>
      </c>
      <c r="O81" s="172">
        <f>+C81+M81</f>
        <v>-25133382.999666844</v>
      </c>
      <c r="P81" s="173">
        <v>-63584228.196571395</v>
      </c>
      <c r="Q81" s="143">
        <f t="shared" si="23"/>
        <v>38450845.196904555</v>
      </c>
    </row>
    <row r="82" spans="1:17" ht="13.5" thickTop="1">
      <c r="A82" s="140">
        <v>73</v>
      </c>
      <c r="B82" s="140"/>
      <c r="C82" s="147"/>
      <c r="D82" s="141"/>
      <c r="E82" s="147"/>
      <c r="F82" s="147"/>
      <c r="G82" s="147"/>
      <c r="H82" s="147"/>
      <c r="I82" s="147"/>
      <c r="J82" s="147"/>
      <c r="K82" s="147"/>
      <c r="M82" s="147"/>
      <c r="Q82" s="143">
        <f t="shared" si="23"/>
        <v>0</v>
      </c>
    </row>
    <row r="83" spans="1:17" ht="12" thickBot="1">
      <c r="A83" s="140">
        <v>74</v>
      </c>
      <c r="B83" s="164" t="s">
        <v>235</v>
      </c>
      <c r="C83" s="170">
        <f>Summary!L84</f>
        <v>-16440176.3038087</v>
      </c>
      <c r="D83" s="145"/>
      <c r="E83" s="170">
        <f>'Page 1.4'!D80</f>
        <v>3094916.5947905341</v>
      </c>
      <c r="F83" s="170">
        <f>'Page 1.4'!E80</f>
        <v>1323218.0703020578</v>
      </c>
      <c r="G83" s="170">
        <f>'Page 1.4'!F80</f>
        <v>1329701.7182758229</v>
      </c>
      <c r="H83" s="170">
        <f>'Page 1.4'!G80</f>
        <v>-848284.95551045064</v>
      </c>
      <c r="I83" s="170">
        <f>'Page 1.4'!H80</f>
        <v>-124224.02324995412</v>
      </c>
      <c r="J83" s="170">
        <f>'Page 1.4'!I80</f>
        <v>-2079679.5868450138</v>
      </c>
      <c r="K83" s="170">
        <f>'Page 1.4'!J80</f>
        <v>-821889.37406493712</v>
      </c>
      <c r="M83" s="170">
        <f>SUM(E83:L83)</f>
        <v>1873758.4436980593</v>
      </c>
      <c r="O83" s="170">
        <f>+C83+M83</f>
        <v>-14566417.860110641</v>
      </c>
      <c r="P83" s="174">
        <v>-27893216.135399766</v>
      </c>
      <c r="Q83" s="143">
        <f t="shared" si="23"/>
        <v>13326798.275289126</v>
      </c>
    </row>
    <row r="84" spans="1:17" ht="12" thickTop="1"/>
  </sheetData>
  <mergeCells count="1">
    <mergeCell ref="A2:B2"/>
  </mergeCells>
  <pageMargins left="1" right="0.77" top="0.5" bottom="0.52" header="0.39" footer="0.28000000000000003"/>
  <pageSetup scale="70" firstPageNumber="2" fitToWidth="2" orientation="portrait" useFirstPageNumber="1" r:id="rId1"/>
  <headerFooter alignWithMargins="0">
    <oddHeader>&amp;RExhibit No.__(SRM-2)
Page &amp;P</oddHeader>
  </headerFooter>
  <colBreaks count="1" manualBreakCount="1">
    <brk id="10" max="1048575" man="1"/>
  </colBreaks>
  <ignoredErrors>
    <ignoredError sqref="M28 O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81"/>
  <sheetViews>
    <sheetView workbookViewId="0">
      <pane ySplit="3" topLeftCell="A4" activePane="bottomLeft" state="frozen"/>
      <selection activeCell="F19" sqref="F19"/>
      <selection pane="bottomLeft" activeCell="A4" sqref="A4"/>
    </sheetView>
  </sheetViews>
  <sheetFormatPr defaultRowHeight="12.75"/>
  <cols>
    <col min="1" max="1" width="5.140625" style="264" customWidth="1"/>
    <col min="2" max="2" width="25.140625" style="264" bestFit="1" customWidth="1"/>
    <col min="3" max="9" width="12" style="264" customWidth="1"/>
    <col min="10" max="10" width="11.85546875" style="264" bestFit="1" customWidth="1"/>
    <col min="11" max="16384" width="9.140625" style="264"/>
  </cols>
  <sheetData>
    <row r="1" spans="1:10">
      <c r="B1" s="403" t="s">
        <v>213</v>
      </c>
      <c r="C1" s="403"/>
      <c r="D1" s="403"/>
      <c r="E1" s="403"/>
      <c r="F1" s="403"/>
      <c r="G1" s="403"/>
      <c r="H1" s="403"/>
      <c r="I1" s="403"/>
      <c r="J1" s="212" t="s">
        <v>183</v>
      </c>
    </row>
    <row r="3" spans="1:10" ht="51">
      <c r="C3" s="265" t="s">
        <v>173</v>
      </c>
      <c r="D3" s="265" t="s">
        <v>184</v>
      </c>
      <c r="E3" s="265" t="s">
        <v>185</v>
      </c>
      <c r="F3" s="265" t="s">
        <v>186</v>
      </c>
      <c r="G3" s="265" t="s">
        <v>187</v>
      </c>
      <c r="H3" s="265" t="s">
        <v>188</v>
      </c>
      <c r="I3" s="265" t="s">
        <v>315</v>
      </c>
      <c r="J3" s="265" t="s">
        <v>312</v>
      </c>
    </row>
    <row r="5" spans="1:10">
      <c r="A5" s="266">
        <v>1</v>
      </c>
      <c r="B5" s="266" t="s">
        <v>51</v>
      </c>
    </row>
    <row r="6" spans="1:10">
      <c r="A6" s="266">
        <v>2</v>
      </c>
      <c r="B6" s="266" t="s">
        <v>52</v>
      </c>
      <c r="C6" s="267">
        <f>SUM(D6:J6)</f>
        <v>12188798</v>
      </c>
      <c r="D6" s="267">
        <f>SUM('Restating Adj'!C12:J12)</f>
        <v>12188798</v>
      </c>
      <c r="E6" s="267">
        <f>SUM('Restating Adj'!K12:Y12)</f>
        <v>0</v>
      </c>
      <c r="F6" s="267">
        <f>SUM('Restating Adj'!Z12:AD12)</f>
        <v>0</v>
      </c>
      <c r="G6" s="267">
        <f>SUM('Restating Adj'!AE12:AK12)</f>
        <v>0</v>
      </c>
      <c r="H6" s="267">
        <f>SUM('Restating Adj'!AM12:AV12)</f>
        <v>0</v>
      </c>
      <c r="I6" s="267">
        <f>SUM('Restating Adj'!AW12:BP12)</f>
        <v>0</v>
      </c>
      <c r="J6" s="267">
        <f>SUM('Restating Adj'!BQ12:BQ12)</f>
        <v>0</v>
      </c>
    </row>
    <row r="7" spans="1:10">
      <c r="A7" s="266">
        <v>3</v>
      </c>
      <c r="B7" s="266" t="s">
        <v>53</v>
      </c>
      <c r="C7" s="267">
        <f>SUM(D7:J7)</f>
        <v>0</v>
      </c>
      <c r="D7" s="267">
        <f>SUM('Restating Adj'!C13:J13)</f>
        <v>0</v>
      </c>
      <c r="E7" s="267">
        <f>SUM('Restating Adj'!K13:Y13)</f>
        <v>0</v>
      </c>
      <c r="F7" s="267">
        <f>SUM('Restating Adj'!Z13:AD13)</f>
        <v>0</v>
      </c>
      <c r="G7" s="267">
        <f>SUM('Restating Adj'!AE13:AK13)</f>
        <v>0</v>
      </c>
      <c r="H7" s="267">
        <f>SUM('Restating Adj'!AM13:AV13)</f>
        <v>0</v>
      </c>
      <c r="I7" s="267">
        <f>SUM('Restating Adj'!AW13:BP13)</f>
        <v>0</v>
      </c>
      <c r="J7" s="267">
        <f>SUM('Restating Adj'!BQ13:BQ13)</f>
        <v>0</v>
      </c>
    </row>
    <row r="8" spans="1:10">
      <c r="A8" s="266">
        <v>4</v>
      </c>
      <c r="B8" s="266" t="s">
        <v>54</v>
      </c>
      <c r="C8" s="267">
        <f>SUM(D8:J8)</f>
        <v>29248552.714326911</v>
      </c>
      <c r="D8" s="267">
        <f>SUM('Restating Adj'!C14:J14)</f>
        <v>0</v>
      </c>
      <c r="E8" s="267">
        <f>SUM('Restating Adj'!K14:Y14)</f>
        <v>0</v>
      </c>
      <c r="F8" s="267">
        <f>SUM('Restating Adj'!Z14:AD14)</f>
        <v>29248552.714326911</v>
      </c>
      <c r="G8" s="267">
        <f>SUM('Restating Adj'!AE14:AK14)</f>
        <v>0</v>
      </c>
      <c r="H8" s="267">
        <f>SUM('Restating Adj'!AM14:AV14)</f>
        <v>0</v>
      </c>
      <c r="I8" s="267">
        <f>SUM('Restating Adj'!AW14:BP14)</f>
        <v>0</v>
      </c>
      <c r="J8" s="267">
        <f>SUM('Restating Adj'!BQ14:BQ14)</f>
        <v>0</v>
      </c>
    </row>
    <row r="9" spans="1:10">
      <c r="A9" s="266">
        <v>5</v>
      </c>
      <c r="B9" s="266" t="s">
        <v>55</v>
      </c>
      <c r="C9" s="267">
        <f>SUM(D9:J9)</f>
        <v>-6643335.6433727471</v>
      </c>
      <c r="D9" s="267">
        <f>SUM('Restating Adj'!C15:J15)</f>
        <v>-2372622.6433727471</v>
      </c>
      <c r="E9" s="267">
        <f>SUM('Restating Adj'!K15:Y15)</f>
        <v>-4270713</v>
      </c>
      <c r="F9" s="267">
        <f>SUM('Restating Adj'!Z15:AD15)</f>
        <v>0</v>
      </c>
      <c r="G9" s="267">
        <f>SUM('Restating Adj'!AE15:AK15)</f>
        <v>0</v>
      </c>
      <c r="H9" s="267">
        <f>SUM('Restating Adj'!AM15:AV15)</f>
        <v>0</v>
      </c>
      <c r="I9" s="267">
        <f>SUM('Restating Adj'!AW15:BP15)</f>
        <v>0</v>
      </c>
      <c r="J9" s="267">
        <f>SUM('Restating Adj'!BQ15:BQ15)</f>
        <v>0</v>
      </c>
    </row>
    <row r="10" spans="1:10">
      <c r="A10" s="266">
        <v>6</v>
      </c>
      <c r="B10" s="266" t="s">
        <v>56</v>
      </c>
      <c r="C10" s="268">
        <f>SUM(C6:C9)</f>
        <v>34794015.070954166</v>
      </c>
      <c r="D10" s="268">
        <f t="shared" ref="D10:I10" si="0">SUM(D6:D9)</f>
        <v>9816175.356627252</v>
      </c>
      <c r="E10" s="268">
        <f t="shared" si="0"/>
        <v>-4270713</v>
      </c>
      <c r="F10" s="268">
        <f t="shared" si="0"/>
        <v>29248552.714326911</v>
      </c>
      <c r="G10" s="268">
        <f t="shared" si="0"/>
        <v>0</v>
      </c>
      <c r="H10" s="268">
        <f t="shared" si="0"/>
        <v>0</v>
      </c>
      <c r="I10" s="268">
        <f t="shared" si="0"/>
        <v>0</v>
      </c>
      <c r="J10" s="268">
        <f t="shared" ref="J10" si="1">SUM(J6:J9)</f>
        <v>0</v>
      </c>
    </row>
    <row r="11" spans="1:10">
      <c r="A11" s="266">
        <v>7</v>
      </c>
      <c r="B11" s="266"/>
    </row>
    <row r="12" spans="1:10">
      <c r="A12" s="266">
        <v>8</v>
      </c>
      <c r="B12" s="266" t="s">
        <v>57</v>
      </c>
    </row>
    <row r="13" spans="1:10">
      <c r="A13" s="266">
        <v>9</v>
      </c>
      <c r="B13" s="266" t="s">
        <v>58</v>
      </c>
      <c r="C13" s="267">
        <f t="shared" ref="C13:C22" si="2">SUM(D13:J13)</f>
        <v>-3065915.1524787517</v>
      </c>
      <c r="D13" s="267">
        <f>SUM('Restating Adj'!C19:J19)</f>
        <v>0</v>
      </c>
      <c r="E13" s="267">
        <f>SUM('Restating Adj'!K19:Y19)</f>
        <v>15475.174971216646</v>
      </c>
      <c r="F13" s="267">
        <f>SUM('Restating Adj'!Z19:AD19)</f>
        <v>-3081390.3274499686</v>
      </c>
      <c r="G13" s="267">
        <f>SUM('Restating Adj'!AE19:AK19)</f>
        <v>0</v>
      </c>
      <c r="H13" s="267">
        <f>SUM('Restating Adj'!AM19:AV19)</f>
        <v>0</v>
      </c>
      <c r="I13" s="267">
        <f>SUM('Restating Adj'!AW19:BP19)</f>
        <v>0</v>
      </c>
      <c r="J13" s="267">
        <f>SUM('Restating Adj'!BQ19:BQ19)</f>
        <v>0</v>
      </c>
    </row>
    <row r="14" spans="1:10">
      <c r="A14" s="266">
        <v>10</v>
      </c>
      <c r="B14" s="266" t="s">
        <v>59</v>
      </c>
      <c r="C14" s="267">
        <f t="shared" si="2"/>
        <v>0</v>
      </c>
      <c r="D14" s="267">
        <f>SUM('Restating Adj'!C20:J20)</f>
        <v>0</v>
      </c>
      <c r="E14" s="267">
        <f>SUM('Restating Adj'!K20:Y20)</f>
        <v>0</v>
      </c>
      <c r="F14" s="267">
        <f>SUM('Restating Adj'!Z20:AD20)</f>
        <v>0</v>
      </c>
      <c r="G14" s="267">
        <f>SUM('Restating Adj'!AE20:AK20)</f>
        <v>0</v>
      </c>
      <c r="H14" s="267">
        <f>SUM('Restating Adj'!AM20:AV20)</f>
        <v>0</v>
      </c>
      <c r="I14" s="267">
        <f>SUM('Restating Adj'!AW20:BP20)</f>
        <v>0</v>
      </c>
      <c r="J14" s="267">
        <f>SUM('Restating Adj'!BQ20:BQ20)</f>
        <v>0</v>
      </c>
    </row>
    <row r="15" spans="1:10">
      <c r="A15" s="266">
        <v>11</v>
      </c>
      <c r="B15" s="266" t="s">
        <v>60</v>
      </c>
      <c r="C15" s="267">
        <f t="shared" si="2"/>
        <v>-10937.488551293727</v>
      </c>
      <c r="D15" s="267">
        <f>SUM('Restating Adj'!C21:J21)</f>
        <v>0</v>
      </c>
      <c r="E15" s="267">
        <f>SUM('Restating Adj'!K21:Y21)</f>
        <v>6699.156798882037</v>
      </c>
      <c r="F15" s="267">
        <f>SUM('Restating Adj'!Z21:AD21)</f>
        <v>0</v>
      </c>
      <c r="G15" s="267">
        <f>SUM('Restating Adj'!AE21:AK21)</f>
        <v>0</v>
      </c>
      <c r="H15" s="267">
        <f>SUM('Restating Adj'!AM21:AV21)</f>
        <v>0</v>
      </c>
      <c r="I15" s="267">
        <f>SUM('Restating Adj'!AW21:BP21)</f>
        <v>-17636.645350175764</v>
      </c>
      <c r="J15" s="267">
        <f>SUM('Restating Adj'!BQ21:BQ21)</f>
        <v>0</v>
      </c>
    </row>
    <row r="16" spans="1:10">
      <c r="A16" s="266">
        <v>12</v>
      </c>
      <c r="B16" s="266" t="s">
        <v>61</v>
      </c>
      <c r="C16" s="267">
        <f t="shared" si="2"/>
        <v>35831749.727180332</v>
      </c>
      <c r="D16" s="267">
        <f>SUM('Restating Adj'!C22:J22)</f>
        <v>0</v>
      </c>
      <c r="E16" s="267">
        <f>SUM('Restating Adj'!K22:Y22)</f>
        <v>844783.35332410864</v>
      </c>
      <c r="F16" s="267">
        <f>SUM('Restating Adj'!Z22:AD22)</f>
        <v>34990053.509727821</v>
      </c>
      <c r="G16" s="267">
        <f>SUM('Restating Adj'!AE22:AK22)</f>
        <v>0</v>
      </c>
      <c r="H16" s="267">
        <f>SUM('Restating Adj'!AM22:AV22)</f>
        <v>0</v>
      </c>
      <c r="I16" s="267">
        <f>SUM('Restating Adj'!AW22:BP22)</f>
        <v>-3087.1358715995866</v>
      </c>
      <c r="J16" s="267">
        <f>SUM('Restating Adj'!BQ22:BQ22)</f>
        <v>0</v>
      </c>
    </row>
    <row r="17" spans="1:10">
      <c r="A17" s="266">
        <v>13</v>
      </c>
      <c r="B17" s="266" t="s">
        <v>62</v>
      </c>
      <c r="C17" s="267">
        <f t="shared" si="2"/>
        <v>-214183.04292550703</v>
      </c>
      <c r="D17" s="267">
        <f>SUM('Restating Adj'!C23:J23)</f>
        <v>-61124.785132394361</v>
      </c>
      <c r="E17" s="267">
        <f>SUM('Restating Adj'!K23:Y23)</f>
        <v>60421.246319139369</v>
      </c>
      <c r="F17" s="267">
        <f>SUM('Restating Adj'!Z23:AD23)</f>
        <v>-213479.50411225203</v>
      </c>
      <c r="G17" s="267">
        <f>SUM('Restating Adj'!AE23:AK23)</f>
        <v>0</v>
      </c>
      <c r="H17" s="267">
        <f>SUM('Restating Adj'!AM23:AV23)</f>
        <v>0</v>
      </c>
      <c r="I17" s="267">
        <f>SUM('Restating Adj'!AW23:BP23)</f>
        <v>0</v>
      </c>
      <c r="J17" s="267">
        <f>SUM('Restating Adj'!BQ23:BQ23)</f>
        <v>0</v>
      </c>
    </row>
    <row r="18" spans="1:10">
      <c r="A18" s="266">
        <v>14</v>
      </c>
      <c r="B18" s="266" t="s">
        <v>63</v>
      </c>
      <c r="C18" s="267">
        <f t="shared" si="2"/>
        <v>160020.2992769148</v>
      </c>
      <c r="D18" s="267">
        <f>SUM('Restating Adj'!C24:J24)</f>
        <v>0</v>
      </c>
      <c r="E18" s="267">
        <f>SUM('Restating Adj'!K24:Y24)</f>
        <v>160020.2992769148</v>
      </c>
      <c r="F18" s="267">
        <f>SUM('Restating Adj'!Z24:AD24)</f>
        <v>0</v>
      </c>
      <c r="G18" s="267">
        <f>SUM('Restating Adj'!AE24:AK24)</f>
        <v>0</v>
      </c>
      <c r="H18" s="267">
        <f>SUM('Restating Adj'!AM24:AV24)</f>
        <v>0</v>
      </c>
      <c r="I18" s="267">
        <f>SUM('Restating Adj'!AW24:BP24)</f>
        <v>0</v>
      </c>
      <c r="J18" s="267">
        <f>SUM('Restating Adj'!BQ24:BQ24)</f>
        <v>0</v>
      </c>
    </row>
    <row r="19" spans="1:10">
      <c r="A19" s="266">
        <v>15</v>
      </c>
      <c r="B19" s="266" t="s">
        <v>64</v>
      </c>
      <c r="C19" s="267">
        <f t="shared" si="2"/>
        <v>-95892.097947057715</v>
      </c>
      <c r="D19" s="267">
        <f>SUM('Restating Adj'!C25:J25)</f>
        <v>0</v>
      </c>
      <c r="E19" s="267">
        <f>SUM('Restating Adj'!K25:Y25)</f>
        <v>-95892.097947057715</v>
      </c>
      <c r="F19" s="267">
        <f>SUM('Restating Adj'!Z25:AD25)</f>
        <v>0</v>
      </c>
      <c r="G19" s="267">
        <f>SUM('Restating Adj'!AE25:AK25)</f>
        <v>0</v>
      </c>
      <c r="H19" s="267">
        <f>SUM('Restating Adj'!AM25:AV25)</f>
        <v>0</v>
      </c>
      <c r="I19" s="267">
        <f>SUM('Restating Adj'!AW25:BP25)</f>
        <v>0</v>
      </c>
      <c r="J19" s="267">
        <f>SUM('Restating Adj'!BQ25:BQ25)</f>
        <v>0</v>
      </c>
    </row>
    <row r="20" spans="1:10">
      <c r="A20" s="266">
        <v>16</v>
      </c>
      <c r="B20" s="266" t="s">
        <v>65</v>
      </c>
      <c r="C20" s="267">
        <f t="shared" si="2"/>
        <v>-8643023.3541713227</v>
      </c>
      <c r="D20" s="267">
        <f>SUM('Restating Adj'!C26:J26)</f>
        <v>0</v>
      </c>
      <c r="E20" s="267">
        <f>SUM('Restating Adj'!K26:Y26)</f>
        <v>-8643023.3541713227</v>
      </c>
      <c r="F20" s="267">
        <f>SUM('Restating Adj'!Z26:AD26)</f>
        <v>0</v>
      </c>
      <c r="G20" s="267">
        <f>SUM('Restating Adj'!AE26:AK26)</f>
        <v>0</v>
      </c>
      <c r="H20" s="267">
        <f>SUM('Restating Adj'!AM26:AV26)</f>
        <v>0</v>
      </c>
      <c r="I20" s="267">
        <f>SUM('Restating Adj'!AW26:BP26)</f>
        <v>0</v>
      </c>
      <c r="J20" s="267">
        <f>SUM('Restating Adj'!BQ26:BQ26)</f>
        <v>0</v>
      </c>
    </row>
    <row r="21" spans="1:10">
      <c r="A21" s="266">
        <v>17</v>
      </c>
      <c r="B21" s="266" t="s">
        <v>66</v>
      </c>
      <c r="C21" s="267">
        <f t="shared" si="2"/>
        <v>0</v>
      </c>
      <c r="D21" s="267">
        <f>SUM('Restating Adj'!C27:J27)</f>
        <v>0</v>
      </c>
      <c r="E21" s="267">
        <f>SUM('Restating Adj'!K27:Y27)</f>
        <v>0</v>
      </c>
      <c r="F21" s="267">
        <f>SUM('Restating Adj'!Z27:AD27)</f>
        <v>0</v>
      </c>
      <c r="G21" s="267">
        <f>SUM('Restating Adj'!AE27:AK27)</f>
        <v>0</v>
      </c>
      <c r="H21" s="267">
        <f>SUM('Restating Adj'!AM27:AV27)</f>
        <v>0</v>
      </c>
      <c r="I21" s="267">
        <f>SUM('Restating Adj'!AW27:BP27)</f>
        <v>0</v>
      </c>
      <c r="J21" s="267">
        <f>SUM('Restating Adj'!BQ27:BQ27)</f>
        <v>0</v>
      </c>
    </row>
    <row r="22" spans="1:10">
      <c r="A22" s="266">
        <v>18</v>
      </c>
      <c r="B22" s="266" t="s">
        <v>67</v>
      </c>
      <c r="C22" s="269">
        <f t="shared" si="2"/>
        <v>-553246.26744828257</v>
      </c>
      <c r="D22" s="269">
        <f>SUM('Restating Adj'!C28:J28)</f>
        <v>0</v>
      </c>
      <c r="E22" s="267">
        <f>SUM('Restating Adj'!K28:Y28)</f>
        <v>-652587.97928393062</v>
      </c>
      <c r="F22" s="269">
        <f>SUM('Restating Adj'!Z28:AD28)</f>
        <v>0</v>
      </c>
      <c r="G22" s="269">
        <f>SUM('Restating Adj'!AE28:AK28)</f>
        <v>0</v>
      </c>
      <c r="H22" s="267">
        <f>SUM('Restating Adj'!AM28:AV28)</f>
        <v>0</v>
      </c>
      <c r="I22" s="267">
        <f>SUM('Restating Adj'!AW28:BP28)</f>
        <v>99341.711835648108</v>
      </c>
      <c r="J22" s="267">
        <f>SUM('Restating Adj'!BQ28:BQ28)</f>
        <v>0</v>
      </c>
    </row>
    <row r="23" spans="1:10">
      <c r="A23" s="266">
        <v>19</v>
      </c>
      <c r="B23" s="266" t="s">
        <v>68</v>
      </c>
      <c r="C23" s="270">
        <f>SUM(C13:C22)</f>
        <v>23408572.622935034</v>
      </c>
      <c r="D23" s="270">
        <f t="shared" ref="D23:I23" si="3">SUM(D13:D22)</f>
        <v>-61124.785132394361</v>
      </c>
      <c r="E23" s="270">
        <f t="shared" si="3"/>
        <v>-8304104.2007120494</v>
      </c>
      <c r="F23" s="270">
        <f t="shared" si="3"/>
        <v>31695183.6781656</v>
      </c>
      <c r="G23" s="270">
        <f t="shared" si="3"/>
        <v>0</v>
      </c>
      <c r="H23" s="270">
        <f t="shared" si="3"/>
        <v>0</v>
      </c>
      <c r="I23" s="270">
        <f t="shared" si="3"/>
        <v>78617.930613872755</v>
      </c>
      <c r="J23" s="270">
        <f t="shared" ref="J23" si="4">SUM(J13:J22)</f>
        <v>0</v>
      </c>
    </row>
    <row r="24" spans="1:10">
      <c r="A24" s="266">
        <v>20</v>
      </c>
      <c r="B24" s="266" t="s">
        <v>69</v>
      </c>
      <c r="C24" s="267">
        <f>SUM(D24:J24)</f>
        <v>-166635.12781469582</v>
      </c>
      <c r="D24" s="267">
        <f>SUM('Restating Adj'!C30:J30)</f>
        <v>0</v>
      </c>
      <c r="E24" s="267">
        <f>SUM('Restating Adj'!K30:Y30)</f>
        <v>0</v>
      </c>
      <c r="F24" s="267">
        <f>SUM('Restating Adj'!Z30:AD30)</f>
        <v>-692040.29662316479</v>
      </c>
      <c r="G24" s="267">
        <f>SUM('Restating Adj'!AE30:AK30)</f>
        <v>1052986.5042471485</v>
      </c>
      <c r="H24" s="267">
        <f>SUM('Restating Adj'!AM30:AV30)</f>
        <v>0</v>
      </c>
      <c r="I24" s="267">
        <f>SUM('Restating Adj'!AW30:BP30)</f>
        <v>-527581.33543867955</v>
      </c>
      <c r="J24" s="267">
        <f>SUM('Restating Adj'!BQ30:BQ30)</f>
        <v>0</v>
      </c>
    </row>
    <row r="25" spans="1:10">
      <c r="A25" s="266">
        <v>21</v>
      </c>
      <c r="B25" s="266" t="s">
        <v>70</v>
      </c>
      <c r="C25" s="267">
        <f>SUM(D25:J25)</f>
        <v>0</v>
      </c>
      <c r="D25" s="267">
        <f>SUM('Restating Adj'!C31:J31)</f>
        <v>0</v>
      </c>
      <c r="E25" s="267">
        <f>SUM('Restating Adj'!K31:Y31)</f>
        <v>0</v>
      </c>
      <c r="F25" s="267">
        <f>SUM('Restating Adj'!Z31:AD31)</f>
        <v>0</v>
      </c>
      <c r="G25" s="267">
        <f>SUM('Restating Adj'!AE31:AK31)</f>
        <v>0</v>
      </c>
      <c r="H25" s="267">
        <f>SUM('Restating Adj'!AM31:AV31)</f>
        <v>0</v>
      </c>
      <c r="I25" s="267">
        <f>SUM('Restating Adj'!AW31:BP31)</f>
        <v>0</v>
      </c>
      <c r="J25" s="267">
        <f>SUM('Restating Adj'!BQ31:BQ31)</f>
        <v>0</v>
      </c>
    </row>
    <row r="26" spans="1:10">
      <c r="A26" s="266">
        <v>22</v>
      </c>
      <c r="B26" s="266" t="s">
        <v>71</v>
      </c>
      <c r="C26" s="267">
        <f>SUM(D26:J26)</f>
        <v>803333.0524034946</v>
      </c>
      <c r="D26" s="267">
        <f>SUM('Restating Adj'!C32:J32)</f>
        <v>0</v>
      </c>
      <c r="E26" s="267">
        <f>SUM('Restating Adj'!K32:Y32)</f>
        <v>0</v>
      </c>
      <c r="F26" s="267">
        <f>SUM('Restating Adj'!Z32:AD32)</f>
        <v>-34742.417596506071</v>
      </c>
      <c r="G26" s="267">
        <f>SUM('Restating Adj'!AE32:AK32)</f>
        <v>0</v>
      </c>
      <c r="H26" s="267">
        <f>SUM('Restating Adj'!AM32:AV32)</f>
        <v>838075.47000000067</v>
      </c>
      <c r="I26" s="267">
        <f>SUM('Restating Adj'!AW32:BP32)</f>
        <v>0</v>
      </c>
      <c r="J26" s="267">
        <f>SUM('Restating Adj'!BQ32:BQ32)</f>
        <v>0</v>
      </c>
    </row>
    <row r="27" spans="1:10">
      <c r="A27" s="266">
        <v>23</v>
      </c>
      <c r="B27" s="266" t="s">
        <v>174</v>
      </c>
      <c r="C27" s="267">
        <f>C80</f>
        <v>9138326.4575133845</v>
      </c>
      <c r="D27" s="267">
        <f>D80</f>
        <v>2808390.5996158761</v>
      </c>
      <c r="E27" s="267">
        <f t="shared" ref="E27:I27" si="5">E80</f>
        <v>1400032.8782055273</v>
      </c>
      <c r="F27" s="267">
        <f t="shared" si="5"/>
        <v>-818669.66422478063</v>
      </c>
      <c r="G27" s="267">
        <f t="shared" si="5"/>
        <v>-368545.27648650197</v>
      </c>
      <c r="H27" s="267">
        <f t="shared" si="5"/>
        <v>6015002.9001169614</v>
      </c>
      <c r="I27" s="267">
        <f t="shared" si="5"/>
        <v>102115.02028630362</v>
      </c>
      <c r="J27" s="267">
        <f t="shared" ref="J27" si="6">J80</f>
        <v>0</v>
      </c>
    </row>
    <row r="28" spans="1:10">
      <c r="A28" s="266">
        <v>24</v>
      </c>
      <c r="B28" s="266" t="s">
        <v>175</v>
      </c>
      <c r="C28" s="267">
        <f>SUM(D28:J28)</f>
        <v>0</v>
      </c>
      <c r="D28" s="267">
        <v>0</v>
      </c>
      <c r="E28" s="267">
        <f>C227</f>
        <v>0</v>
      </c>
      <c r="F28" s="267">
        <f>C341</f>
        <v>0</v>
      </c>
      <c r="G28" s="267">
        <f>C455</f>
        <v>0</v>
      </c>
      <c r="H28" s="267">
        <f>SUM('Restating Adj'!AM34:AV34)</f>
        <v>0</v>
      </c>
      <c r="I28" s="267">
        <f>C685</f>
        <v>0</v>
      </c>
      <c r="J28" s="267">
        <f>D685</f>
        <v>0</v>
      </c>
    </row>
    <row r="29" spans="1:10">
      <c r="A29" s="266">
        <v>25</v>
      </c>
      <c r="B29" s="266" t="s">
        <v>176</v>
      </c>
      <c r="C29" s="267">
        <f>SUM(D29:J29)</f>
        <v>-275756.08441960689</v>
      </c>
      <c r="D29" s="267">
        <f>SUM('Restating Adj'!C35:J35)</f>
        <v>0</v>
      </c>
      <c r="E29" s="267">
        <f>SUM('Restating Adj'!K35:Y35)</f>
        <v>0</v>
      </c>
      <c r="F29" s="267">
        <f>SUM('Restating Adj'!Z35:AD35)</f>
        <v>215189.73510693363</v>
      </c>
      <c r="G29" s="267">
        <f>SUM('Restating Adj'!AE35:AK35)</f>
        <v>0</v>
      </c>
      <c r="H29" s="267">
        <f>SUM('Restating Adj'!AM35:AV35)</f>
        <v>-528933.87051819474</v>
      </c>
      <c r="I29" s="267">
        <f>SUM('Restating Adj'!AW35:BP35)</f>
        <v>37988.050991654221</v>
      </c>
      <c r="J29" s="267">
        <f>SUM('Restating Adj'!BQ35:BQ35)</f>
        <v>0</v>
      </c>
    </row>
    <row r="30" spans="1:10">
      <c r="A30" s="266">
        <v>26</v>
      </c>
      <c r="B30" s="266" t="s">
        <v>75</v>
      </c>
      <c r="C30" s="267">
        <f>SUM(D30:J30)</f>
        <v>0</v>
      </c>
      <c r="D30" s="267">
        <f>SUM('Restating Adj'!C36:J36)</f>
        <v>0</v>
      </c>
      <c r="E30" s="267">
        <f>SUM('Restating Adj'!K36:Y36)</f>
        <v>0</v>
      </c>
      <c r="F30" s="267">
        <f>SUM('Restating Adj'!Z36:AD36)</f>
        <v>0</v>
      </c>
      <c r="G30" s="267">
        <f>SUM('Restating Adj'!AE36:AK36)</f>
        <v>0</v>
      </c>
      <c r="H30" s="267">
        <f>SUM('Restating Adj'!AM36:AV36)</f>
        <v>0</v>
      </c>
      <c r="I30" s="267">
        <f>SUM('Restating Adj'!AW36:BP36)</f>
        <v>0</v>
      </c>
      <c r="J30" s="267">
        <f>SUM('Restating Adj'!BQ36:BQ36)</f>
        <v>0</v>
      </c>
    </row>
    <row r="31" spans="1:10">
      <c r="A31" s="266">
        <v>27</v>
      </c>
      <c r="B31" s="266" t="s">
        <v>76</v>
      </c>
      <c r="C31" s="267">
        <f>SUM(D31:J31)</f>
        <v>22014.805968385859</v>
      </c>
      <c r="D31" s="267">
        <f>SUM('Restating Adj'!C37:J37)</f>
        <v>0</v>
      </c>
      <c r="E31" s="267">
        <f>SUM('Restating Adj'!K37:Y37)</f>
        <v>15239.518695658588</v>
      </c>
      <c r="F31" s="267">
        <f>SUM('Restating Adj'!Z37:AD37)</f>
        <v>0</v>
      </c>
      <c r="G31" s="267">
        <f>SUM('Restating Adj'!AE37:AK37)</f>
        <v>0</v>
      </c>
      <c r="H31" s="267">
        <f>SUM('Restating Adj'!AM37:AV37)</f>
        <v>0</v>
      </c>
      <c r="I31" s="267">
        <f>SUM('Restating Adj'!AW37:BP37)</f>
        <v>6775.2872727272734</v>
      </c>
      <c r="J31" s="267">
        <f>SUM('Restating Adj'!BQ37:BQ37)</f>
        <v>0</v>
      </c>
    </row>
    <row r="32" spans="1:10">
      <c r="A32" s="266">
        <v>28</v>
      </c>
      <c r="B32" s="271" t="s">
        <v>77</v>
      </c>
      <c r="C32" s="272">
        <f>SUM(C23:C31)</f>
        <v>32929855.726585995</v>
      </c>
      <c r="D32" s="272">
        <f t="shared" ref="D32:I32" si="7">SUM(D23:D31)</f>
        <v>2747265.8144834819</v>
      </c>
      <c r="E32" s="272">
        <f t="shared" si="7"/>
        <v>-6888831.8038108628</v>
      </c>
      <c r="F32" s="272">
        <f t="shared" si="7"/>
        <v>30364921.034828082</v>
      </c>
      <c r="G32" s="272">
        <f t="shared" si="7"/>
        <v>684441.22776064649</v>
      </c>
      <c r="H32" s="272">
        <f t="shared" si="7"/>
        <v>6324144.4995987676</v>
      </c>
      <c r="I32" s="272">
        <f t="shared" si="7"/>
        <v>-302085.04627412162</v>
      </c>
      <c r="J32" s="272">
        <f t="shared" ref="J32" si="8">SUM(J23:J31)</f>
        <v>0</v>
      </c>
    </row>
    <row r="33" spans="1:10">
      <c r="A33" s="266">
        <v>29</v>
      </c>
      <c r="B33" s="266"/>
    </row>
    <row r="34" spans="1:10" ht="13.5" thickBot="1">
      <c r="A34" s="266">
        <v>30</v>
      </c>
      <c r="B34" s="266" t="s">
        <v>78</v>
      </c>
      <c r="C34" s="273">
        <f>C10-C32</f>
        <v>1864159.3443681709</v>
      </c>
      <c r="D34" s="273">
        <f t="shared" ref="D34:I34" si="9">D10-D32</f>
        <v>7068909.5421437696</v>
      </c>
      <c r="E34" s="273">
        <f t="shared" si="9"/>
        <v>2618118.8038108628</v>
      </c>
      <c r="F34" s="273">
        <f t="shared" si="9"/>
        <v>-1116368.3205011711</v>
      </c>
      <c r="G34" s="273">
        <f t="shared" si="9"/>
        <v>-684441.22776064649</v>
      </c>
      <c r="H34" s="273">
        <f t="shared" si="9"/>
        <v>-6324144.4995987676</v>
      </c>
      <c r="I34" s="273">
        <f t="shared" si="9"/>
        <v>302085.04627412162</v>
      </c>
      <c r="J34" s="273">
        <f t="shared" ref="J34" si="10">J10-J32</f>
        <v>0</v>
      </c>
    </row>
    <row r="35" spans="1:10" ht="13.5" thickTop="1">
      <c r="A35" s="266">
        <v>31</v>
      </c>
      <c r="B35" s="266"/>
    </row>
    <row r="36" spans="1:10">
      <c r="A36" s="266">
        <v>32</v>
      </c>
      <c r="B36" s="266" t="s">
        <v>79</v>
      </c>
    </row>
    <row r="37" spans="1:10">
      <c r="A37" s="266">
        <v>33</v>
      </c>
      <c r="B37" s="266" t="s">
        <v>80</v>
      </c>
      <c r="C37" s="267">
        <f t="shared" ref="C37:C47" si="11">SUM(D37:J37)</f>
        <v>57876178.740665227</v>
      </c>
      <c r="D37" s="267">
        <f>SUM('Restating Adj'!C43:J43)</f>
        <v>0</v>
      </c>
      <c r="E37" s="267">
        <f>SUM('Restating Adj'!K43:Y43)</f>
        <v>0</v>
      </c>
      <c r="F37" s="267">
        <f>SUM('Restating Adj'!Z43:AD43)</f>
        <v>-27440037.686942805</v>
      </c>
      <c r="G37" s="267">
        <f>SUM('Restating Adj'!AE43:AK43)</f>
        <v>0</v>
      </c>
      <c r="H37" s="267">
        <f>SUM('Restating Adj'!AM43:AV43)</f>
        <v>0</v>
      </c>
      <c r="I37" s="267">
        <f>SUM('Restating Adj'!AW43:BP43)</f>
        <v>85316216.427608028</v>
      </c>
      <c r="J37" s="267">
        <f>SUM('Restating Adj'!BQ43:BQ43)</f>
        <v>0</v>
      </c>
    </row>
    <row r="38" spans="1:10">
      <c r="A38" s="266">
        <v>34</v>
      </c>
      <c r="B38" s="266" t="s">
        <v>81</v>
      </c>
      <c r="C38" s="267">
        <f t="shared" si="11"/>
        <v>0</v>
      </c>
      <c r="D38" s="267">
        <f>SUM('Restating Adj'!C44:J44)</f>
        <v>0</v>
      </c>
      <c r="E38" s="267">
        <f>SUM('Restating Adj'!K44:Y44)</f>
        <v>0</v>
      </c>
      <c r="F38" s="267">
        <f>SUM('Restating Adj'!Z44:AD44)</f>
        <v>0</v>
      </c>
      <c r="G38" s="267">
        <f>SUM('Restating Adj'!AE44:AK44)</f>
        <v>0</v>
      </c>
      <c r="H38" s="267">
        <f>SUM('Restating Adj'!AM44:AV44)</f>
        <v>0</v>
      </c>
      <c r="I38" s="267">
        <f>SUM('Restating Adj'!AW44:BP44)</f>
        <v>0</v>
      </c>
      <c r="J38" s="267">
        <f>SUM('Restating Adj'!BQ44:BQ44)</f>
        <v>0</v>
      </c>
    </row>
    <row r="39" spans="1:10">
      <c r="A39" s="266">
        <v>35</v>
      </c>
      <c r="B39" s="266" t="s">
        <v>82</v>
      </c>
      <c r="C39" s="267">
        <f t="shared" si="11"/>
        <v>-3020114.2698418032</v>
      </c>
      <c r="D39" s="267">
        <f>SUM('Restating Adj'!C45:J45)</f>
        <v>0</v>
      </c>
      <c r="E39" s="267">
        <f>SUM('Restating Adj'!K45:Y45)</f>
        <v>0</v>
      </c>
      <c r="F39" s="267">
        <f>SUM('Restating Adj'!Z45:AD45)</f>
        <v>0</v>
      </c>
      <c r="G39" s="267">
        <f>SUM('Restating Adj'!AE45:AK45)</f>
        <v>0</v>
      </c>
      <c r="H39" s="267">
        <f>SUM('Restating Adj'!AM45:AV45)</f>
        <v>0</v>
      </c>
      <c r="I39" s="267">
        <f>SUM('Restating Adj'!AW45:BP45)</f>
        <v>-3020114.2698418032</v>
      </c>
      <c r="J39" s="267">
        <f>SUM('Restating Adj'!BQ45:BQ45)</f>
        <v>0</v>
      </c>
    </row>
    <row r="40" spans="1:10">
      <c r="A40" s="266">
        <v>36</v>
      </c>
      <c r="B40" s="266" t="s">
        <v>83</v>
      </c>
      <c r="C40" s="267">
        <f t="shared" si="11"/>
        <v>0</v>
      </c>
      <c r="D40" s="267">
        <f>SUM('Restating Adj'!C46:J46)</f>
        <v>0</v>
      </c>
      <c r="E40" s="267">
        <f>SUM('Restating Adj'!K46:Y46)</f>
        <v>0</v>
      </c>
      <c r="F40" s="267">
        <f>SUM('Restating Adj'!Z46:AD46)</f>
        <v>0</v>
      </c>
      <c r="G40" s="267">
        <f>SUM('Restating Adj'!AE46:AK46)</f>
        <v>0</v>
      </c>
      <c r="H40" s="267">
        <f>SUM('Restating Adj'!AM46:AV46)</f>
        <v>0</v>
      </c>
      <c r="I40" s="267">
        <f>SUM('Restating Adj'!AW46:BP46)</f>
        <v>0</v>
      </c>
      <c r="J40" s="267">
        <f>SUM('Restating Adj'!BQ46:BQ46)</f>
        <v>0</v>
      </c>
    </row>
    <row r="41" spans="1:10">
      <c r="A41" s="266">
        <v>37</v>
      </c>
      <c r="B41" s="266" t="s">
        <v>84</v>
      </c>
      <c r="C41" s="267">
        <f t="shared" si="11"/>
        <v>0</v>
      </c>
      <c r="D41" s="267">
        <f>SUM('Restating Adj'!C47:J47)</f>
        <v>0</v>
      </c>
      <c r="E41" s="267">
        <f>SUM('Restating Adj'!K47:Y47)</f>
        <v>0</v>
      </c>
      <c r="F41" s="267">
        <f>SUM('Restating Adj'!Z47:AD47)</f>
        <v>0</v>
      </c>
      <c r="G41" s="267">
        <f>SUM('Restating Adj'!AE47:AK47)</f>
        <v>0</v>
      </c>
      <c r="H41" s="267">
        <f>SUM('Restating Adj'!AM47:AV47)</f>
        <v>0</v>
      </c>
      <c r="I41" s="267">
        <f>SUM('Restating Adj'!AW47:BP47)</f>
        <v>0</v>
      </c>
      <c r="J41" s="267">
        <f>SUM('Restating Adj'!BQ47:BQ47)</f>
        <v>0</v>
      </c>
    </row>
    <row r="42" spans="1:10">
      <c r="A42" s="266">
        <v>38</v>
      </c>
      <c r="B42" s="266" t="s">
        <v>85</v>
      </c>
      <c r="C42" s="267">
        <f t="shared" si="11"/>
        <v>-1897442.5252888522</v>
      </c>
      <c r="D42" s="267">
        <f>SUM('Restating Adj'!C48:J48)</f>
        <v>0</v>
      </c>
      <c r="E42" s="267">
        <f>SUM('Restating Adj'!K48:Y48)</f>
        <v>0</v>
      </c>
      <c r="F42" s="267">
        <f>SUM('Restating Adj'!Z48:AD48)</f>
        <v>0</v>
      </c>
      <c r="G42" s="267">
        <f>SUM('Restating Adj'!AE48:AK48)</f>
        <v>0</v>
      </c>
      <c r="H42" s="267">
        <f>SUM('Restating Adj'!AM48:AV48)</f>
        <v>0</v>
      </c>
      <c r="I42" s="267">
        <f>SUM('Restating Adj'!AW48:BP48)</f>
        <v>-1897442.5252888522</v>
      </c>
      <c r="J42" s="267">
        <f>SUM('Restating Adj'!BQ48:BQ48)</f>
        <v>0</v>
      </c>
    </row>
    <row r="43" spans="1:10">
      <c r="A43" s="266">
        <v>39</v>
      </c>
      <c r="B43" s="266" t="s">
        <v>86</v>
      </c>
      <c r="C43" s="267">
        <f t="shared" si="11"/>
        <v>-5765129.1757593453</v>
      </c>
      <c r="D43" s="267">
        <f>SUM('Restating Adj'!C49:J49)</f>
        <v>0</v>
      </c>
      <c r="E43" s="267">
        <f>SUM('Restating Adj'!K49:Y49)</f>
        <v>0</v>
      </c>
      <c r="F43" s="267">
        <f>SUM('Restating Adj'!Z49:AD49)</f>
        <v>0</v>
      </c>
      <c r="G43" s="267">
        <f>SUM('Restating Adj'!AE49:AK49)</f>
        <v>0</v>
      </c>
      <c r="H43" s="267">
        <f>SUM('Restating Adj'!AM49:AV49)</f>
        <v>0</v>
      </c>
      <c r="I43" s="267">
        <f>SUM('Restating Adj'!AW49:BP49)</f>
        <v>-5765129.1757593453</v>
      </c>
      <c r="J43" s="267">
        <f>SUM('Restating Adj'!BQ49:BQ49)</f>
        <v>0</v>
      </c>
    </row>
    <row r="44" spans="1:10">
      <c r="A44" s="266">
        <v>40</v>
      </c>
      <c r="B44" s="266" t="s">
        <v>87</v>
      </c>
      <c r="C44" s="267">
        <f t="shared" si="11"/>
        <v>-7434252.4054248659</v>
      </c>
      <c r="D44" s="267">
        <f>SUM('Restating Adj'!C50:J50)</f>
        <v>0</v>
      </c>
      <c r="E44" s="267">
        <f>SUM('Restating Adj'!K50:Y50)</f>
        <v>0</v>
      </c>
      <c r="F44" s="267">
        <f>SUM('Restating Adj'!Z50:AD50)</f>
        <v>0</v>
      </c>
      <c r="G44" s="267">
        <f>SUM('Restating Adj'!AE50:AK50)</f>
        <v>0</v>
      </c>
      <c r="H44" s="267">
        <f>SUM('Restating Adj'!AM50:AV50)</f>
        <v>0</v>
      </c>
      <c r="I44" s="267">
        <f>SUM('Restating Adj'!AW50:BP50)</f>
        <v>-7434252.4054248659</v>
      </c>
      <c r="J44" s="267">
        <f>SUM('Restating Adj'!BQ50:BQ50)</f>
        <v>0</v>
      </c>
    </row>
    <row r="45" spans="1:10">
      <c r="A45" s="266">
        <v>41</v>
      </c>
      <c r="B45" s="266" t="s">
        <v>88</v>
      </c>
      <c r="C45" s="267">
        <f t="shared" si="11"/>
        <v>24966396.746832144</v>
      </c>
      <c r="D45" s="267">
        <f>SUM('Restating Adj'!C51:J51)</f>
        <v>0</v>
      </c>
      <c r="E45" s="267">
        <f>SUM('Restating Adj'!K51:Y51)</f>
        <v>0</v>
      </c>
      <c r="F45" s="267">
        <f>SUM('Restating Adj'!Z51:AD51)</f>
        <v>0</v>
      </c>
      <c r="G45" s="267">
        <f>SUM('Restating Adj'!AE51:AK51)</f>
        <v>0</v>
      </c>
      <c r="H45" s="267">
        <f>SUM('Restating Adj'!AM51:AV51)</f>
        <v>0</v>
      </c>
      <c r="I45" s="267">
        <f>SUM('Restating Adj'!AW51:BP51)</f>
        <v>24966396.746832144</v>
      </c>
      <c r="J45" s="267">
        <f>SUM('Restating Adj'!BQ51:BQ51)</f>
        <v>0</v>
      </c>
    </row>
    <row r="46" spans="1:10">
      <c r="A46" s="266">
        <v>42</v>
      </c>
      <c r="B46" s="266" t="s">
        <v>177</v>
      </c>
      <c r="C46" s="267">
        <f t="shared" si="11"/>
        <v>0</v>
      </c>
      <c r="D46" s="267">
        <f>SUM('Restating Adj'!C52:J52)</f>
        <v>0</v>
      </c>
      <c r="E46" s="267">
        <f>SUM('Restating Adj'!K52:Y52)</f>
        <v>0</v>
      </c>
      <c r="F46" s="267">
        <f>SUM('Restating Adj'!Z52:AD52)</f>
        <v>0</v>
      </c>
      <c r="G46" s="267">
        <f>SUM('Restating Adj'!AE52:AK52)</f>
        <v>0</v>
      </c>
      <c r="H46" s="267">
        <f>SUM('Restating Adj'!AM52:AV52)</f>
        <v>0</v>
      </c>
      <c r="I46" s="267">
        <f>SUM('Restating Adj'!AW52:BP52)</f>
        <v>0</v>
      </c>
      <c r="J46" s="267">
        <f>SUM('Restating Adj'!BQ52:BQ52)</f>
        <v>0</v>
      </c>
    </row>
    <row r="47" spans="1:10">
      <c r="A47" s="266">
        <v>43</v>
      </c>
      <c r="B47" s="266" t="s">
        <v>90</v>
      </c>
      <c r="C47" s="267">
        <f t="shared" si="11"/>
        <v>0</v>
      </c>
      <c r="D47" s="274">
        <f>SUM('Restating Adj'!C53:J53)</f>
        <v>0</v>
      </c>
      <c r="E47" s="267">
        <f>SUM('Restating Adj'!K53:Y53)</f>
        <v>0</v>
      </c>
      <c r="F47" s="267">
        <f>SUM('Restating Adj'!Z53:AD53)</f>
        <v>0</v>
      </c>
      <c r="G47" s="267">
        <f>SUM('Restating Adj'!AE53:AK53)</f>
        <v>0</v>
      </c>
      <c r="H47" s="267">
        <f>SUM('Restating Adj'!AM53:AV53)</f>
        <v>0</v>
      </c>
      <c r="I47" s="267">
        <f>SUM('Restating Adj'!AW53:BP53)</f>
        <v>0</v>
      </c>
      <c r="J47" s="267">
        <f>SUM('Restating Adj'!BQ53:BQ53)</f>
        <v>0</v>
      </c>
    </row>
    <row r="48" spans="1:10">
      <c r="A48" s="266">
        <v>44</v>
      </c>
      <c r="B48" s="266" t="s">
        <v>91</v>
      </c>
      <c r="C48" s="272">
        <f>SUM(C37:C47)</f>
        <v>64725637.111182511</v>
      </c>
      <c r="D48" s="272">
        <f t="shared" ref="D48:I48" si="12">SUM(D37:D47)</f>
        <v>0</v>
      </c>
      <c r="E48" s="272">
        <f t="shared" si="12"/>
        <v>0</v>
      </c>
      <c r="F48" s="272">
        <f t="shared" si="12"/>
        <v>-27440037.686942805</v>
      </c>
      <c r="G48" s="272">
        <f t="shared" si="12"/>
        <v>0</v>
      </c>
      <c r="H48" s="272">
        <f t="shared" si="12"/>
        <v>0</v>
      </c>
      <c r="I48" s="272">
        <f t="shared" si="12"/>
        <v>92165674.798125312</v>
      </c>
      <c r="J48" s="272">
        <f t="shared" ref="J48" si="13">SUM(J37:J47)</f>
        <v>0</v>
      </c>
    </row>
    <row r="49" spans="1:10">
      <c r="A49" s="266">
        <v>45</v>
      </c>
      <c r="B49" s="266"/>
    </row>
    <row r="50" spans="1:10">
      <c r="A50" s="266">
        <v>46</v>
      </c>
      <c r="B50" s="266" t="s">
        <v>178</v>
      </c>
    </row>
    <row r="51" spans="1:10">
      <c r="A51" s="266">
        <v>47</v>
      </c>
      <c r="B51" s="266" t="s">
        <v>93</v>
      </c>
      <c r="C51" s="267">
        <f t="shared" ref="C51:C57" si="14">SUM(D51:J51)</f>
        <v>-26760558.483397081</v>
      </c>
      <c r="D51" s="267">
        <f>SUM('Restating Adj'!C57:J57)</f>
        <v>0</v>
      </c>
      <c r="E51" s="267">
        <f>SUM('Restating Adj'!K57:Y57)</f>
        <v>0</v>
      </c>
      <c r="F51" s="267">
        <f>SUM('Restating Adj'!Z57:AD57)</f>
        <v>17910433.575932309</v>
      </c>
      <c r="G51" s="267">
        <f>SUM('Restating Adj'!AE57:AK57)</f>
        <v>-10951466.471411487</v>
      </c>
      <c r="H51" s="267">
        <f>SUM('Restating Adj'!AM57:AV57)</f>
        <v>0</v>
      </c>
      <c r="I51" s="267">
        <f>SUM('Restating Adj'!AW57:BP57)</f>
        <v>-33719525.587917902</v>
      </c>
      <c r="J51" s="267">
        <f>SUM('Restating Adj'!BQ57:BQ57)</f>
        <v>0</v>
      </c>
    </row>
    <row r="52" spans="1:10">
      <c r="A52" s="266">
        <v>48</v>
      </c>
      <c r="B52" s="266" t="s">
        <v>94</v>
      </c>
      <c r="C52" s="267">
        <f t="shared" si="14"/>
        <v>-2563933.8844880732</v>
      </c>
      <c r="D52" s="267">
        <f>SUM('Restating Adj'!C58:J58)</f>
        <v>0</v>
      </c>
      <c r="E52" s="267">
        <f>SUM('Restating Adj'!K58:Y58)</f>
        <v>0</v>
      </c>
      <c r="F52" s="267">
        <f>SUM('Restating Adj'!Z58:AD58)</f>
        <v>0</v>
      </c>
      <c r="G52" s="267">
        <f>SUM('Restating Adj'!AE58:AK58)</f>
        <v>-2563933.8844880732</v>
      </c>
      <c r="H52" s="267">
        <f>SUM('Restating Adj'!AM58:AV58)</f>
        <v>0</v>
      </c>
      <c r="I52" s="267">
        <f>SUM('Restating Adj'!AW58:BP58)</f>
        <v>0</v>
      </c>
      <c r="J52" s="267">
        <f>SUM('Restating Adj'!BQ58:BQ58)</f>
        <v>0</v>
      </c>
    </row>
    <row r="53" spans="1:10">
      <c r="A53" s="266">
        <v>49</v>
      </c>
      <c r="B53" s="266" t="s">
        <v>95</v>
      </c>
      <c r="C53" s="267">
        <f t="shared" si="14"/>
        <v>-19455572.276992604</v>
      </c>
      <c r="D53" s="267">
        <f>SUM('Restating Adj'!C59:J59)</f>
        <v>0</v>
      </c>
      <c r="E53" s="267">
        <f>SUM('Restating Adj'!K59:Y59)</f>
        <v>0</v>
      </c>
      <c r="F53" s="267">
        <f>SUM('Restating Adj'!Z59:AD59)</f>
        <v>1177547.2103560341</v>
      </c>
      <c r="G53" s="267">
        <f>SUM('Restating Adj'!AE59:AK59)</f>
        <v>0</v>
      </c>
      <c r="H53" s="267">
        <f>SUM('Restating Adj'!AM59:AV59)</f>
        <v>-15789204.657434393</v>
      </c>
      <c r="I53" s="267">
        <f>SUM('Restating Adj'!AW59:BP59)</f>
        <v>-4843914.8299142467</v>
      </c>
      <c r="J53" s="267">
        <f>SUM('Restating Adj'!BQ59:BQ59)</f>
        <v>0</v>
      </c>
    </row>
    <row r="54" spans="1:10">
      <c r="A54" s="266">
        <v>50</v>
      </c>
      <c r="B54" s="266" t="s">
        <v>96</v>
      </c>
      <c r="C54" s="267">
        <f t="shared" si="14"/>
        <v>23174.935291657439</v>
      </c>
      <c r="D54" s="267">
        <f>SUM('Restating Adj'!C60:J60)</f>
        <v>0</v>
      </c>
      <c r="E54" s="267">
        <f>SUM('Restating Adj'!K60:Y60)</f>
        <v>0</v>
      </c>
      <c r="F54" s="267">
        <f>SUM('Restating Adj'!Z60:AD60)</f>
        <v>23174.935291657439</v>
      </c>
      <c r="G54" s="267">
        <f>SUM('Restating Adj'!AE60:AK60)</f>
        <v>0</v>
      </c>
      <c r="H54" s="267">
        <f>SUM('Restating Adj'!AM60:AV60)</f>
        <v>0</v>
      </c>
      <c r="I54" s="267">
        <f>SUM('Restating Adj'!AW60:BP60)</f>
        <v>0</v>
      </c>
      <c r="J54" s="267">
        <f>SUM('Restating Adj'!BQ60:BQ60)</f>
        <v>0</v>
      </c>
    </row>
    <row r="55" spans="1:10">
      <c r="A55" s="266">
        <v>51</v>
      </c>
      <c r="B55" s="266" t="s">
        <v>97</v>
      </c>
      <c r="C55" s="267">
        <f t="shared" si="14"/>
        <v>-159520.90100264389</v>
      </c>
      <c r="D55" s="267">
        <f>SUM('Restating Adj'!C61:J61)</f>
        <v>0</v>
      </c>
      <c r="E55" s="267">
        <f>SUM('Restating Adj'!K61:Y61)</f>
        <v>0</v>
      </c>
      <c r="F55" s="267">
        <f>SUM('Restating Adj'!Z61:AD61)</f>
        <v>0</v>
      </c>
      <c r="G55" s="267">
        <f>SUM('Restating Adj'!AE61:AK61)</f>
        <v>0</v>
      </c>
      <c r="H55" s="267">
        <f>SUM('Restating Adj'!AM61:AV61)</f>
        <v>0</v>
      </c>
      <c r="I55" s="267">
        <f>SUM('Restating Adj'!AW61:BP61)</f>
        <v>-159520.90100264389</v>
      </c>
      <c r="J55" s="267">
        <f>SUM('Restating Adj'!BQ61:BQ61)</f>
        <v>0</v>
      </c>
    </row>
    <row r="56" spans="1:10">
      <c r="A56" s="266">
        <v>52</v>
      </c>
      <c r="B56" s="266" t="s">
        <v>98</v>
      </c>
      <c r="C56" s="267">
        <f t="shared" si="14"/>
        <v>-3236612.0862499997</v>
      </c>
      <c r="D56" s="267">
        <f>SUM('Restating Adj'!C62:J62)</f>
        <v>0</v>
      </c>
      <c r="E56" s="267">
        <f>SUM('Restating Adj'!K62:Y62)</f>
        <v>0</v>
      </c>
      <c r="F56" s="267">
        <f>SUM('Restating Adj'!Z62:AD62)</f>
        <v>0</v>
      </c>
      <c r="G56" s="267">
        <f>SUM('Restating Adj'!AE62:AK62)</f>
        <v>0</v>
      </c>
      <c r="H56" s="267">
        <f>SUM('Restating Adj'!AM62:AV62)</f>
        <v>0</v>
      </c>
      <c r="I56" s="267">
        <f>SUM('Restating Adj'!AW62:BP62)</f>
        <v>-3236612.0862499997</v>
      </c>
      <c r="J56" s="267">
        <f>SUM('Restating Adj'!BQ62:BQ62)</f>
        <v>0</v>
      </c>
    </row>
    <row r="57" spans="1:10">
      <c r="A57" s="266">
        <v>53</v>
      </c>
      <c r="B57" s="266" t="s">
        <v>179</v>
      </c>
      <c r="C57" s="267">
        <f t="shared" si="14"/>
        <v>1143691.174893454</v>
      </c>
      <c r="D57" s="267">
        <f>SUM('Restating Adj'!C63:J63)</f>
        <v>0</v>
      </c>
      <c r="E57" s="267">
        <f>SUM('Restating Adj'!K63:Y63)</f>
        <v>0</v>
      </c>
      <c r="F57" s="267">
        <f>SUM('Restating Adj'!Z63:AD63)</f>
        <v>0</v>
      </c>
      <c r="G57" s="267">
        <f>SUM('Restating Adj'!AE63:AK63)</f>
        <v>0</v>
      </c>
      <c r="H57" s="267">
        <f>SUM('Restating Adj'!AM63:AV63)</f>
        <v>0</v>
      </c>
      <c r="I57" s="267">
        <f>SUM('Restating Adj'!AW63:BP63)</f>
        <v>1143691.174893454</v>
      </c>
      <c r="J57" s="267">
        <f>SUM('Restating Adj'!BQ63:BQ63)</f>
        <v>0</v>
      </c>
    </row>
    <row r="58" spans="1:10">
      <c r="A58" s="266">
        <v>54</v>
      </c>
      <c r="B58" s="266"/>
      <c r="F58" s="267"/>
      <c r="G58" s="267"/>
      <c r="I58" s="267"/>
      <c r="J58" s="267"/>
    </row>
    <row r="59" spans="1:10">
      <c r="A59" s="266">
        <v>55</v>
      </c>
      <c r="B59" s="266" t="s">
        <v>180</v>
      </c>
      <c r="C59" s="272">
        <f>SUM(C51:C58)</f>
        <v>-51009331.521945298</v>
      </c>
      <c r="D59" s="272">
        <f t="shared" ref="D59:I59" si="15">SUM(D51:D58)</f>
        <v>0</v>
      </c>
      <c r="E59" s="272">
        <f t="shared" si="15"/>
        <v>0</v>
      </c>
      <c r="F59" s="272">
        <f t="shared" si="15"/>
        <v>19111155.721580002</v>
      </c>
      <c r="G59" s="272">
        <f t="shared" si="15"/>
        <v>-13515400.355899561</v>
      </c>
      <c r="H59" s="272">
        <f t="shared" si="15"/>
        <v>-15789204.657434393</v>
      </c>
      <c r="I59" s="272">
        <f t="shared" si="15"/>
        <v>-40815882.230191343</v>
      </c>
      <c r="J59" s="272">
        <f t="shared" ref="J59" si="16">SUM(J51:J58)</f>
        <v>0</v>
      </c>
    </row>
    <row r="60" spans="1:10">
      <c r="A60" s="266">
        <v>56</v>
      </c>
      <c r="B60" s="266"/>
    </row>
    <row r="61" spans="1:10" ht="13.5" thickBot="1">
      <c r="A61" s="266">
        <v>57</v>
      </c>
      <c r="B61" s="266" t="s">
        <v>101</v>
      </c>
      <c r="C61" s="273">
        <f>C48+C59</f>
        <v>13716305.589237213</v>
      </c>
      <c r="D61" s="273">
        <f t="shared" ref="D61:I61" si="17">D48+D59</f>
        <v>0</v>
      </c>
      <c r="E61" s="273">
        <f t="shared" si="17"/>
        <v>0</v>
      </c>
      <c r="F61" s="273">
        <f t="shared" si="17"/>
        <v>-8328881.9653628021</v>
      </c>
      <c r="G61" s="273">
        <f t="shared" si="17"/>
        <v>-13515400.355899561</v>
      </c>
      <c r="H61" s="273">
        <f t="shared" si="17"/>
        <v>-15789204.657434393</v>
      </c>
      <c r="I61" s="273">
        <f t="shared" si="17"/>
        <v>51349792.567933969</v>
      </c>
      <c r="J61" s="273">
        <f t="shared" ref="J61" si="18">J48+J59</f>
        <v>0</v>
      </c>
    </row>
    <row r="62" spans="1:10" ht="13.5" thickTop="1">
      <c r="A62" s="266">
        <v>58</v>
      </c>
      <c r="B62" s="266"/>
    </row>
    <row r="63" spans="1:10">
      <c r="A63" s="266">
        <v>59</v>
      </c>
      <c r="B63" s="275" t="s">
        <v>181</v>
      </c>
      <c r="C63" s="276">
        <f t="shared" ref="C63" si="19">(((C34+Unadj_Op_revenue)/(C61+Unadj_rate_base))-Weighted_cost_debt-Weighted_cost_pref)/Percent_common-Unadj_ROE</f>
        <v>3.1120704228313895E-3</v>
      </c>
      <c r="D63" s="276">
        <f t="shared" ref="D63:I63" si="20">(((D34+Unadj_Op_revenue)/(D61+Unadj_rate_base))-Weighted_cost_debt-Weighted_cost_pref)/Percent_common-Unadj_ROE</f>
        <v>1.7500851647054082E-2</v>
      </c>
      <c r="E63" s="276">
        <f t="shared" si="20"/>
        <v>6.481807201901342E-3</v>
      </c>
      <c r="F63" s="276">
        <f t="shared" si="20"/>
        <v>-1.9051404974365568E-3</v>
      </c>
      <c r="G63" s="276">
        <f t="shared" si="20"/>
        <v>-2.7253997415022102E-4</v>
      </c>
      <c r="H63" s="276">
        <f t="shared" si="20"/>
        <v>-1.4281774350960195E-2</v>
      </c>
      <c r="I63" s="276">
        <f t="shared" si="20"/>
        <v>-4.3818578795940914E-3</v>
      </c>
      <c r="J63" s="276">
        <f t="shared" ref="J63" si="21">(((J34+Unadj_Op_revenue)/(J61+Unadj_rate_base))-Weighted_cost_debt-Weighted_cost_pref)/Percent_common-Unadj_ROE</f>
        <v>0</v>
      </c>
    </row>
    <row r="64" spans="1:10">
      <c r="A64" s="266">
        <v>60</v>
      </c>
      <c r="B64" s="258" t="s">
        <v>49</v>
      </c>
      <c r="C64" s="277">
        <f t="shared" ref="C64" si="22">-(C34-(C61*Overall_ROR))/gross_up_factor</f>
        <v>-1293422.1201199337</v>
      </c>
      <c r="D64" s="277">
        <f t="shared" ref="D64:I64" si="23">-(D34-(D61*Overall_ROR))/gross_up_factor</f>
        <v>-11412511.369298952</v>
      </c>
      <c r="E64" s="277">
        <f t="shared" si="23"/>
        <v>-4226862.7765754974</v>
      </c>
      <c r="F64" s="277">
        <f t="shared" si="23"/>
        <v>760219.51595988695</v>
      </c>
      <c r="G64" s="277">
        <f t="shared" si="23"/>
        <v>-586054.73009617289</v>
      </c>
      <c r="H64" s="277">
        <f t="shared" si="23"/>
        <v>8234551.4024016829</v>
      </c>
      <c r="I64" s="277">
        <f t="shared" si="23"/>
        <v>5937235.8374891207</v>
      </c>
      <c r="J64" s="277">
        <f t="shared" ref="J64" si="24">-(J34-(J61*Overall_ROR))/gross_up_factor</f>
        <v>0</v>
      </c>
    </row>
    <row r="65" spans="1:10">
      <c r="A65" s="266">
        <v>61</v>
      </c>
      <c r="B65" s="266"/>
    </row>
    <row r="66" spans="1:10">
      <c r="A66" s="266">
        <v>62</v>
      </c>
      <c r="B66" s="266" t="s">
        <v>103</v>
      </c>
    </row>
    <row r="67" spans="1:10">
      <c r="A67" s="266">
        <v>63</v>
      </c>
      <c r="B67" s="266" t="s">
        <v>104</v>
      </c>
      <c r="C67" s="278">
        <f>SUM(D67:J67)</f>
        <v>10726729.717461949</v>
      </c>
      <c r="D67" s="278">
        <f t="shared" ref="D67:I67" si="25">D10-D23-D24-D25-D26-D31</f>
        <v>9877300.1417596471</v>
      </c>
      <c r="E67" s="278">
        <f t="shared" si="25"/>
        <v>4018151.6820163908</v>
      </c>
      <c r="F67" s="278">
        <f t="shared" si="25"/>
        <v>-1719848.2496190183</v>
      </c>
      <c r="G67" s="278">
        <f t="shared" si="25"/>
        <v>-1052986.5042471485</v>
      </c>
      <c r="H67" s="278">
        <f t="shared" si="25"/>
        <v>-838075.47000000067</v>
      </c>
      <c r="I67" s="278">
        <f t="shared" si="25"/>
        <v>442188.11755207949</v>
      </c>
      <c r="J67" s="278">
        <f t="shared" ref="J67" si="26">J10-J23-J24-J25-J26-J31</f>
        <v>0</v>
      </c>
    </row>
    <row r="68" spans="1:10">
      <c r="A68" s="266">
        <v>64</v>
      </c>
      <c r="B68" s="266" t="s">
        <v>105</v>
      </c>
      <c r="C68" s="278">
        <v>0</v>
      </c>
      <c r="D68" s="15">
        <f>SUM('Restating Adj'!C75:J75)</f>
        <v>0</v>
      </c>
      <c r="E68" s="15">
        <f>SUM('Restating Adj'!K75:Y75)</f>
        <v>0</v>
      </c>
      <c r="F68" s="15">
        <f>SUM('Restating Adj'!Z75:AD75)</f>
        <v>0</v>
      </c>
      <c r="G68" s="15">
        <f>SUM('Restating Adj'!AE75:AK75)</f>
        <v>0</v>
      </c>
      <c r="H68" s="15">
        <f>SUM('Restating Adj'!AM75:AV75)</f>
        <v>0</v>
      </c>
      <c r="I68" s="15">
        <f>SUM('Restating Adj'!AW75:BP75)</f>
        <v>0</v>
      </c>
      <c r="J68" s="15">
        <f>SUM('Restating Adj'!BQ75:BQ75)</f>
        <v>0</v>
      </c>
    </row>
    <row r="69" spans="1:10">
      <c r="A69" s="266">
        <v>65</v>
      </c>
      <c r="B69" s="266" t="s">
        <v>106</v>
      </c>
      <c r="C69" s="278">
        <f>SUM(D69:J69)</f>
        <v>30427.593380334856</v>
      </c>
      <c r="D69" s="278">
        <f>SUM('Restating Adj'!C76:J76)</f>
        <v>0</v>
      </c>
      <c r="E69" s="267">
        <f>SUM('Restating Adj'!K76:Y76)</f>
        <v>0</v>
      </c>
      <c r="F69" s="278">
        <f>SUM('Restating Adj'!Z76:AD76)</f>
        <v>0</v>
      </c>
      <c r="G69" s="278">
        <f>SUM('Restating Adj'!AE76:AK76)</f>
        <v>0</v>
      </c>
      <c r="H69" s="267">
        <f>SUM('Restating Adj'!AM76:AV76)</f>
        <v>30427.593380334856</v>
      </c>
      <c r="I69" s="267">
        <f>SUM('Restating Adj'!AW76:BP76)</f>
        <v>0</v>
      </c>
      <c r="J69" s="267">
        <f>SUM('Restating Adj'!BQ76:BQ76)</f>
        <v>0</v>
      </c>
    </row>
    <row r="70" spans="1:10">
      <c r="A70" s="266">
        <v>66</v>
      </c>
      <c r="B70" s="266" t="s">
        <v>107</v>
      </c>
      <c r="C70" s="278">
        <f>SUM(D70:J70)</f>
        <v>-2240808.4911710769</v>
      </c>
      <c r="D70" s="278">
        <f>SUM('Restating Adj'!C77:J77)</f>
        <v>0</v>
      </c>
      <c r="E70" s="267">
        <f>SUM('Restating Adj'!K77:Y77)</f>
        <v>0</v>
      </c>
      <c r="F70" s="278">
        <f>SUM('Restating Adj'!Z77:AD77)</f>
        <v>0</v>
      </c>
      <c r="G70" s="278">
        <f>SUM('Restating Adj'!AE77:AK77)</f>
        <v>0</v>
      </c>
      <c r="H70" s="267">
        <f>SUM('Restating Adj'!AM77:AV77)</f>
        <v>-2240808.4911710769</v>
      </c>
      <c r="I70" s="267">
        <f>SUM('Restating Adj'!AW77:BP77)</f>
        <v>0</v>
      </c>
      <c r="J70" s="267">
        <f>SUM('Restating Adj'!BQ77:BQ77)</f>
        <v>0</v>
      </c>
    </row>
    <row r="71" spans="1:10">
      <c r="A71" s="266">
        <v>67</v>
      </c>
      <c r="B71" s="271" t="s">
        <v>108</v>
      </c>
      <c r="C71" s="278">
        <f>SUM(D71:J71)</f>
        <v>-3643069.864186062</v>
      </c>
      <c r="D71" s="278">
        <f>SUM('Restating Adj'!C78:J78)</f>
        <v>-1853327</v>
      </c>
      <c r="E71" s="267">
        <f>SUM('Restating Adj'!K78:Y78)</f>
        <v>-829756.43837711506</v>
      </c>
      <c r="F71" s="278">
        <f>SUM('Restating Adj'!Z78:AD78)</f>
        <v>-52188</v>
      </c>
      <c r="G71" s="278">
        <f>SUM('Restating Adj'!AE78:AK78)</f>
        <v>0</v>
      </c>
      <c r="H71" s="267">
        <f>SUM('Restating Adj'!AM78:AV78)</f>
        <v>-420825.17180413671</v>
      </c>
      <c r="I71" s="267">
        <f>SUM('Restating Adj'!AW78:BP78)</f>
        <v>-486973.25400481047</v>
      </c>
      <c r="J71" s="267">
        <f>SUM('Restating Adj'!BQ78:BQ78)</f>
        <v>0</v>
      </c>
    </row>
    <row r="72" spans="1:10">
      <c r="A72" s="266">
        <v>68</v>
      </c>
      <c r="B72" s="271" t="s">
        <v>109</v>
      </c>
      <c r="C72" s="279">
        <f>SUM(D72:J72)</f>
        <v>-600563.41325733124</v>
      </c>
      <c r="D72" s="279">
        <f>SUM('Restating Adj'!C79:J79)</f>
        <v>0</v>
      </c>
      <c r="E72" s="267">
        <f>SUM('Restating Adj'!K79:Y79)</f>
        <v>-811698.69409080292</v>
      </c>
      <c r="F72" s="279">
        <f>SUM('Restating Adj'!Z79:AD79)</f>
        <v>567019.93388035533</v>
      </c>
      <c r="G72" s="279">
        <f>SUM('Restating Adj'!AE79:AK79)</f>
        <v>0</v>
      </c>
      <c r="H72" s="267">
        <f>SUM('Restating Adj'!AM79:AV79)</f>
        <v>-19342.315776142263</v>
      </c>
      <c r="I72" s="267">
        <f>SUM('Restating Adj'!AW79:BP79)</f>
        <v>-336542.33727074135</v>
      </c>
      <c r="J72" s="267">
        <f>SUM('Restating Adj'!BQ79:BQ79)</f>
        <v>0</v>
      </c>
    </row>
    <row r="73" spans="1:10">
      <c r="A73" s="266">
        <v>69</v>
      </c>
      <c r="B73" s="271" t="s">
        <v>110</v>
      </c>
      <c r="C73" s="280">
        <f>SUM(D73:J73)</f>
        <v>9894604.1643239614</v>
      </c>
      <c r="D73" s="280">
        <f>D67-D69-D70+D71-D72</f>
        <v>8023973.1417596471</v>
      </c>
      <c r="E73" s="280">
        <f t="shared" ref="E73:I73" si="27">E67-E69-E70+E71-E72</f>
        <v>4000093.9377300786</v>
      </c>
      <c r="F73" s="280">
        <f t="shared" si="27"/>
        <v>-2339056.1834993735</v>
      </c>
      <c r="G73" s="280">
        <f t="shared" si="27"/>
        <v>-1052986.5042471485</v>
      </c>
      <c r="H73" s="280">
        <f t="shared" si="27"/>
        <v>970822.57176274701</v>
      </c>
      <c r="I73" s="280">
        <f t="shared" si="27"/>
        <v>291757.20081801037</v>
      </c>
      <c r="J73" s="280">
        <f t="shared" ref="J73" si="28">J67-J69-J70+J71-J72</f>
        <v>0</v>
      </c>
    </row>
    <row r="74" spans="1:10">
      <c r="A74" s="266">
        <v>70</v>
      </c>
      <c r="B74" s="266"/>
      <c r="C74" s="279"/>
      <c r="D74" s="279"/>
      <c r="E74" s="279"/>
      <c r="F74" s="279"/>
      <c r="G74" s="279"/>
      <c r="H74" s="279"/>
      <c r="I74" s="279"/>
      <c r="J74" s="279"/>
    </row>
    <row r="75" spans="1:10">
      <c r="A75" s="266">
        <v>71</v>
      </c>
      <c r="B75" s="266" t="s">
        <v>111</v>
      </c>
      <c r="C75" s="278">
        <f>SUM(D75:J75)</f>
        <v>0</v>
      </c>
      <c r="D75" s="278">
        <f>C162</f>
        <v>0</v>
      </c>
      <c r="E75" s="278">
        <f>C277</f>
        <v>0</v>
      </c>
      <c r="F75" s="278">
        <f>C391</f>
        <v>0</v>
      </c>
      <c r="G75" s="278">
        <f>C505</f>
        <v>0</v>
      </c>
      <c r="H75" s="278">
        <f>C620</f>
        <v>0</v>
      </c>
      <c r="I75" s="278">
        <f>C735</f>
        <v>0</v>
      </c>
      <c r="J75" s="278">
        <f>D735</f>
        <v>0</v>
      </c>
    </row>
    <row r="76" spans="1:10">
      <c r="A76" s="266">
        <v>72</v>
      </c>
      <c r="B76" s="266" t="s">
        <v>112</v>
      </c>
      <c r="C76" s="278">
        <f>SUM(D76:J76)</f>
        <v>9894604.1643239614</v>
      </c>
      <c r="D76" s="278">
        <f>D73-D75</f>
        <v>8023973.1417596471</v>
      </c>
      <c r="E76" s="278">
        <f t="shared" ref="E76:I76" si="29">E73-E75</f>
        <v>4000093.9377300786</v>
      </c>
      <c r="F76" s="278">
        <f t="shared" si="29"/>
        <v>-2339056.1834993735</v>
      </c>
      <c r="G76" s="278">
        <f t="shared" si="29"/>
        <v>-1052986.5042471485</v>
      </c>
      <c r="H76" s="278">
        <f t="shared" si="29"/>
        <v>970822.57176274701</v>
      </c>
      <c r="I76" s="278">
        <f t="shared" si="29"/>
        <v>291757.20081801037</v>
      </c>
      <c r="J76" s="278">
        <f t="shared" ref="J76" si="30">J73-J75</f>
        <v>0</v>
      </c>
    </row>
    <row r="77" spans="1:10">
      <c r="A77" s="266">
        <v>73</v>
      </c>
      <c r="B77" s="266"/>
    </row>
    <row r="78" spans="1:10">
      <c r="A78" s="266">
        <v>74</v>
      </c>
      <c r="B78" s="266" t="s">
        <v>142</v>
      </c>
      <c r="C78" s="279">
        <f>SUM(D78:J78)</f>
        <v>3463111.4575133855</v>
      </c>
      <c r="D78" s="279">
        <f>D76*0.35</f>
        <v>2808390.5996158761</v>
      </c>
      <c r="E78" s="279">
        <f t="shared" ref="E78:I78" si="31">E76*0.35</f>
        <v>1400032.8782055273</v>
      </c>
      <c r="F78" s="279">
        <f t="shared" si="31"/>
        <v>-818669.66422478063</v>
      </c>
      <c r="G78" s="279">
        <f t="shared" si="31"/>
        <v>-368545.27648650197</v>
      </c>
      <c r="H78" s="279">
        <f t="shared" si="31"/>
        <v>339787.90011696145</v>
      </c>
      <c r="I78" s="279">
        <f t="shared" si="31"/>
        <v>102115.02028630362</v>
      </c>
      <c r="J78" s="279">
        <f t="shared" ref="J78" si="32">J76*0.35</f>
        <v>0</v>
      </c>
    </row>
    <row r="79" spans="1:10">
      <c r="A79" s="266">
        <v>75</v>
      </c>
      <c r="B79" s="266" t="s">
        <v>141</v>
      </c>
      <c r="C79" s="279">
        <f>SUM(D79:J79)</f>
        <v>5675215</v>
      </c>
      <c r="D79" s="278">
        <f>SUM('Restating Adj'!C86:J86)</f>
        <v>0</v>
      </c>
      <c r="E79" s="267">
        <f>SUM('Restating Adj'!K86:Y86)</f>
        <v>0</v>
      </c>
      <c r="F79" s="278">
        <f>SUM('Restating Adj'!Z86:AD86)</f>
        <v>0</v>
      </c>
      <c r="G79" s="278">
        <f>SUM('Restating Adj'!AE86:AK86)</f>
        <v>0</v>
      </c>
      <c r="H79" s="267">
        <f>SUM('Restating Adj'!AM86:AV86)</f>
        <v>5675215</v>
      </c>
      <c r="I79" s="267">
        <f>SUM('Restating Adj'!AW86:BP86)</f>
        <v>0</v>
      </c>
      <c r="J79" s="267">
        <f>SUM('Restating Adj'!BQ86:BQ86)</f>
        <v>0</v>
      </c>
    </row>
    <row r="80" spans="1:10" ht="13.5" thickBot="1">
      <c r="A80" s="266">
        <v>76</v>
      </c>
      <c r="B80" s="266" t="s">
        <v>142</v>
      </c>
      <c r="C80" s="281">
        <f>SUM(D80:J80)</f>
        <v>9138326.4575133845</v>
      </c>
      <c r="D80" s="281">
        <f>D78+D79</f>
        <v>2808390.5996158761</v>
      </c>
      <c r="E80" s="281">
        <f t="shared" ref="E80:I80" si="33">E78+E79</f>
        <v>1400032.8782055273</v>
      </c>
      <c r="F80" s="281">
        <f t="shared" si="33"/>
        <v>-818669.66422478063</v>
      </c>
      <c r="G80" s="281">
        <f t="shared" si="33"/>
        <v>-368545.27648650197</v>
      </c>
      <c r="H80" s="281">
        <f t="shared" si="33"/>
        <v>6015002.9001169614</v>
      </c>
      <c r="I80" s="281">
        <f t="shared" si="33"/>
        <v>102115.02028630362</v>
      </c>
      <c r="J80" s="281">
        <f t="shared" ref="J80" si="34">J78+J79</f>
        <v>0</v>
      </c>
    </row>
    <row r="81" ht="13.5" thickTop="1"/>
  </sheetData>
  <mergeCells count="1">
    <mergeCell ref="B1:I1"/>
  </mergeCells>
  <pageMargins left="0.5" right="0.5" top="0.4" bottom="0.25" header="0.25" footer="0.3"/>
  <pageSetup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81"/>
  <sheetViews>
    <sheetView zoomScaleNormal="100" workbookViewId="0">
      <pane ySplit="3" topLeftCell="A4" activePane="bottomLeft" state="frozen"/>
      <selection activeCell="F19" sqref="F19"/>
      <selection pane="bottomLeft"/>
    </sheetView>
  </sheetViews>
  <sheetFormatPr defaultRowHeight="12.75"/>
  <cols>
    <col min="1" max="1" width="5.140625" style="246" customWidth="1"/>
    <col min="2" max="2" width="25.140625" style="246" bestFit="1" customWidth="1"/>
    <col min="3" max="9" width="12" style="246" customWidth="1"/>
    <col min="10" max="10" width="12.28515625" style="246" bestFit="1" customWidth="1"/>
    <col min="11" max="16384" width="9.140625" style="246"/>
  </cols>
  <sheetData>
    <row r="1" spans="1:10">
      <c r="B1" s="404" t="s">
        <v>212</v>
      </c>
      <c r="C1" s="404"/>
      <c r="D1" s="404"/>
      <c r="E1" s="404"/>
      <c r="F1" s="404"/>
      <c r="G1" s="404"/>
      <c r="H1" s="404"/>
      <c r="I1" s="404"/>
      <c r="J1" s="76" t="s">
        <v>172</v>
      </c>
    </row>
    <row r="3" spans="1:10" ht="51">
      <c r="C3" s="247" t="s">
        <v>173</v>
      </c>
      <c r="D3" s="247" t="s">
        <v>184</v>
      </c>
      <c r="E3" s="247" t="s">
        <v>185</v>
      </c>
      <c r="F3" s="247" t="s">
        <v>186</v>
      </c>
      <c r="G3" s="247" t="s">
        <v>187</v>
      </c>
      <c r="H3" s="247" t="s">
        <v>188</v>
      </c>
      <c r="I3" s="247" t="s">
        <v>315</v>
      </c>
      <c r="J3" s="247" t="s">
        <v>312</v>
      </c>
    </row>
    <row r="5" spans="1:10">
      <c r="A5" s="248">
        <v>1</v>
      </c>
      <c r="B5" s="248" t="s">
        <v>51</v>
      </c>
    </row>
    <row r="6" spans="1:10">
      <c r="A6" s="248">
        <v>2</v>
      </c>
      <c r="B6" s="248" t="s">
        <v>52</v>
      </c>
      <c r="C6" s="249">
        <f>SUM(D6:J6)</f>
        <v>12188798</v>
      </c>
      <c r="D6" s="249">
        <f>'Page 1.5'!D6+'Page 1.6'!D6</f>
        <v>12188798</v>
      </c>
      <c r="E6" s="249">
        <f>'Page 1.5'!E6+'Page 1.6'!E6</f>
        <v>0</v>
      </c>
      <c r="F6" s="249">
        <f>'Page 1.5'!F6+'Page 1.6'!F6</f>
        <v>0</v>
      </c>
      <c r="G6" s="249">
        <f>'Page 1.5'!G6+'Page 1.6'!G6</f>
        <v>0</v>
      </c>
      <c r="H6" s="249">
        <f>'Page 1.5'!H6+'Page 1.6'!H6</f>
        <v>0</v>
      </c>
      <c r="I6" s="249">
        <f>'Page 1.5'!I6+'Page 1.6'!I6</f>
        <v>0</v>
      </c>
      <c r="J6" s="249">
        <f>'Page 1.5'!J6+'Page 1.6'!J6</f>
        <v>0</v>
      </c>
    </row>
    <row r="7" spans="1:10">
      <c r="A7" s="248">
        <v>3</v>
      </c>
      <c r="B7" s="248" t="s">
        <v>53</v>
      </c>
      <c r="C7" s="249">
        <f>SUM(D7:J7)</f>
        <v>0</v>
      </c>
      <c r="D7" s="249">
        <f>'Page 1.5'!D7+'Page 1.6'!D7</f>
        <v>0</v>
      </c>
      <c r="E7" s="249">
        <f>'Page 1.5'!E7+'Page 1.6'!E7</f>
        <v>0</v>
      </c>
      <c r="F7" s="249">
        <f>'Page 1.5'!F7+'Page 1.6'!F7</f>
        <v>0</v>
      </c>
      <c r="G7" s="249">
        <f>'Page 1.5'!G7+'Page 1.6'!G7</f>
        <v>0</v>
      </c>
      <c r="H7" s="249">
        <f>'Page 1.5'!H7+'Page 1.6'!H7</f>
        <v>0</v>
      </c>
      <c r="I7" s="249">
        <f>'Page 1.5'!I7+'Page 1.6'!I7</f>
        <v>0</v>
      </c>
      <c r="J7" s="249">
        <f>'Page 1.5'!J7+'Page 1.6'!J7</f>
        <v>0</v>
      </c>
    </row>
    <row r="8" spans="1:10">
      <c r="A8" s="248">
        <v>4</v>
      </c>
      <c r="B8" s="248" t="s">
        <v>54</v>
      </c>
      <c r="C8" s="249">
        <f>SUM(D8:J8)</f>
        <v>-4273437.9464551155</v>
      </c>
      <c r="D8" s="249">
        <f>'Page 1.5'!D8+'Page 1.6'!D8</f>
        <v>0</v>
      </c>
      <c r="E8" s="249">
        <f>'Page 1.5'!E8+'Page 1.6'!E8</f>
        <v>0</v>
      </c>
      <c r="F8" s="249">
        <f>'Page 1.5'!F8+'Page 1.6'!F8</f>
        <v>-4552984.3071833625</v>
      </c>
      <c r="G8" s="249">
        <f>'Page 1.5'!G8+'Page 1.6'!G8</f>
        <v>0</v>
      </c>
      <c r="H8" s="249">
        <f>'Page 1.5'!H8+'Page 1.6'!H8</f>
        <v>0</v>
      </c>
      <c r="I8" s="249">
        <f>'Page 1.5'!I8+'Page 1.6'!I8</f>
        <v>0</v>
      </c>
      <c r="J8" s="249">
        <f>'Page 1.5'!J8+'Page 1.6'!J8</f>
        <v>279546.36072824709</v>
      </c>
    </row>
    <row r="9" spans="1:10">
      <c r="A9" s="248">
        <v>5</v>
      </c>
      <c r="B9" s="248" t="s">
        <v>55</v>
      </c>
      <c r="C9" s="249">
        <f>SUM(D9:J9)</f>
        <v>-7850978.8133330252</v>
      </c>
      <c r="D9" s="249">
        <f>'Page 1.5'!D9+'Page 1.6'!D9</f>
        <v>-1553839.6474213619</v>
      </c>
      <c r="E9" s="249">
        <f>'Page 1.5'!E9+'Page 1.6'!E9</f>
        <v>-4270713</v>
      </c>
      <c r="F9" s="249">
        <f>'Page 1.5'!F9+'Page 1.6'!F9</f>
        <v>973573.83408833691</v>
      </c>
      <c r="G9" s="249">
        <f>'Page 1.5'!G9+'Page 1.6'!G9</f>
        <v>0</v>
      </c>
      <c r="H9" s="249">
        <f>'Page 1.5'!H9+'Page 1.6'!H9</f>
        <v>0</v>
      </c>
      <c r="I9" s="249">
        <f>'Page 1.5'!I9+'Page 1.6'!I9</f>
        <v>-3000000</v>
      </c>
      <c r="J9" s="249">
        <f>'Page 1.5'!J9+'Page 1.6'!J9</f>
        <v>0</v>
      </c>
    </row>
    <row r="10" spans="1:10">
      <c r="A10" s="248">
        <v>6</v>
      </c>
      <c r="B10" s="248" t="s">
        <v>56</v>
      </c>
      <c r="C10" s="250">
        <f>SUM(C6:C9)</f>
        <v>64381.240211859345</v>
      </c>
      <c r="D10" s="250">
        <f t="shared" ref="D10:I10" si="0">SUM(D6:D9)</f>
        <v>10634958.352578638</v>
      </c>
      <c r="E10" s="250">
        <f t="shared" si="0"/>
        <v>-4270713</v>
      </c>
      <c r="F10" s="250">
        <f t="shared" si="0"/>
        <v>-3579410.4730950259</v>
      </c>
      <c r="G10" s="250">
        <f t="shared" si="0"/>
        <v>0</v>
      </c>
      <c r="H10" s="250">
        <f t="shared" si="0"/>
        <v>0</v>
      </c>
      <c r="I10" s="250">
        <f t="shared" si="0"/>
        <v>-3000000</v>
      </c>
      <c r="J10" s="250">
        <f t="shared" ref="J10" si="1">SUM(J6:J9)</f>
        <v>279546.36072824709</v>
      </c>
    </row>
    <row r="11" spans="1:10">
      <c r="A11" s="248">
        <v>7</v>
      </c>
      <c r="B11" s="248"/>
    </row>
    <row r="12" spans="1:10">
      <c r="A12" s="248">
        <v>8</v>
      </c>
      <c r="B12" s="248" t="s">
        <v>57</v>
      </c>
    </row>
    <row r="13" spans="1:10">
      <c r="A13" s="248">
        <v>9</v>
      </c>
      <c r="B13" s="248" t="s">
        <v>58</v>
      </c>
      <c r="C13" s="249">
        <f t="shared" ref="C13:C22" si="2">SUM(D13:J13)</f>
        <v>3169823.1356801065</v>
      </c>
      <c r="D13" s="249">
        <f>'Page 1.5'!D13+'Page 1.6'!D13</f>
        <v>0</v>
      </c>
      <c r="E13" s="249">
        <f>'Page 1.5'!E13+'Page 1.6'!E13</f>
        <v>-131132.60666138536</v>
      </c>
      <c r="F13" s="249">
        <f>'Page 1.5'!F13+'Page 1.6'!F13</f>
        <v>2478952.0107268053</v>
      </c>
      <c r="G13" s="249">
        <f>'Page 1.5'!G13+'Page 1.6'!G13</f>
        <v>0</v>
      </c>
      <c r="H13" s="249">
        <f>'Page 1.5'!H13+'Page 1.6'!H13</f>
        <v>0</v>
      </c>
      <c r="I13" s="249">
        <f>'Page 1.5'!I13+'Page 1.6'!I13</f>
        <v>0</v>
      </c>
      <c r="J13" s="249">
        <f>'Page 1.5'!J13+'Page 1.6'!J13</f>
        <v>822003.73161468655</v>
      </c>
    </row>
    <row r="14" spans="1:10">
      <c r="A14" s="248">
        <v>10</v>
      </c>
      <c r="B14" s="248" t="s">
        <v>59</v>
      </c>
      <c r="C14" s="249">
        <f t="shared" si="2"/>
        <v>0</v>
      </c>
      <c r="D14" s="249">
        <f>'Page 1.5'!D14+'Page 1.6'!D14</f>
        <v>0</v>
      </c>
      <c r="E14" s="249">
        <f>'Page 1.5'!E14+'Page 1.6'!E14</f>
        <v>0</v>
      </c>
      <c r="F14" s="249">
        <f>'Page 1.5'!F14+'Page 1.6'!F14</f>
        <v>0</v>
      </c>
      <c r="G14" s="249">
        <f>'Page 1.5'!G14+'Page 1.6'!G14</f>
        <v>0</v>
      </c>
      <c r="H14" s="249">
        <f>'Page 1.5'!H14+'Page 1.6'!H14</f>
        <v>0</v>
      </c>
      <c r="I14" s="249">
        <f>'Page 1.5'!I14+'Page 1.6'!I14</f>
        <v>0</v>
      </c>
      <c r="J14" s="249">
        <f>'Page 1.5'!J14+'Page 1.6'!J14</f>
        <v>0</v>
      </c>
    </row>
    <row r="15" spans="1:10">
      <c r="A15" s="248">
        <v>11</v>
      </c>
      <c r="B15" s="248" t="s">
        <v>60</v>
      </c>
      <c r="C15" s="249">
        <f t="shared" si="2"/>
        <v>65906.117453774437</v>
      </c>
      <c r="D15" s="249">
        <f>'Page 1.5'!D15+'Page 1.6'!D15</f>
        <v>0</v>
      </c>
      <c r="E15" s="249">
        <f>'Page 1.5'!E15+'Page 1.6'!E15</f>
        <v>-56766.911851057281</v>
      </c>
      <c r="F15" s="249">
        <f>'Page 1.5'!F15+'Page 1.6'!F15</f>
        <v>0</v>
      </c>
      <c r="G15" s="249">
        <f>'Page 1.5'!G15+'Page 1.6'!G15</f>
        <v>0</v>
      </c>
      <c r="H15" s="249">
        <f>'Page 1.5'!H15+'Page 1.6'!H15</f>
        <v>0</v>
      </c>
      <c r="I15" s="249">
        <f>'Page 1.5'!I15+'Page 1.6'!I15</f>
        <v>120153.84861153091</v>
      </c>
      <c r="J15" s="249">
        <f>'Page 1.5'!J15+'Page 1.6'!J15</f>
        <v>2519.1806933008193</v>
      </c>
    </row>
    <row r="16" spans="1:10">
      <c r="A16" s="248">
        <v>12</v>
      </c>
      <c r="B16" s="248" t="s">
        <v>61</v>
      </c>
      <c r="C16" s="249">
        <f t="shared" si="2"/>
        <v>-8118124.590253545</v>
      </c>
      <c r="D16" s="249">
        <f>'Page 1.5'!D16+'Page 1.6'!D16</f>
        <v>0</v>
      </c>
      <c r="E16" s="249">
        <f>'Page 1.5'!E16+'Page 1.6'!E16</f>
        <v>766959.43429477094</v>
      </c>
      <c r="F16" s="249">
        <f>'Page 1.5'!F16+'Page 1.6'!F16</f>
        <v>-10198676.312384658</v>
      </c>
      <c r="G16" s="249">
        <f>'Page 1.5'!G16+'Page 1.6'!G16</f>
        <v>0</v>
      </c>
      <c r="H16" s="249">
        <f>'Page 1.5'!H16+'Page 1.6'!H16</f>
        <v>0</v>
      </c>
      <c r="I16" s="249">
        <f>'Page 1.5'!I16+'Page 1.6'!I16</f>
        <v>-3087.1358715995866</v>
      </c>
      <c r="J16" s="249">
        <f>'Page 1.5'!J16+'Page 1.6'!J16</f>
        <v>1316679.4237079411</v>
      </c>
    </row>
    <row r="17" spans="1:10">
      <c r="A17" s="248">
        <v>13</v>
      </c>
      <c r="B17" s="248" t="s">
        <v>62</v>
      </c>
      <c r="C17" s="249">
        <f t="shared" si="2"/>
        <v>833940.38935636601</v>
      </c>
      <c r="D17" s="249">
        <f>'Page 1.5'!D17+'Page 1.6'!D17</f>
        <v>-61124.785132394361</v>
      </c>
      <c r="E17" s="249">
        <f>'Page 1.5'!E17+'Page 1.6'!E17</f>
        <v>11054.950596646275</v>
      </c>
      <c r="F17" s="249">
        <f>'Page 1.5'!F17+'Page 1.6'!F17</f>
        <v>448740.84239978995</v>
      </c>
      <c r="G17" s="249">
        <f>'Page 1.5'!G17+'Page 1.6'!G17</f>
        <v>0</v>
      </c>
      <c r="H17" s="249">
        <f>'Page 1.5'!H17+'Page 1.6'!H17</f>
        <v>0</v>
      </c>
      <c r="I17" s="249">
        <f>'Page 1.5'!I17+'Page 1.6'!I17</f>
        <v>0</v>
      </c>
      <c r="J17" s="249">
        <f>'Page 1.5'!J17+'Page 1.6'!J17</f>
        <v>435269.38149232417</v>
      </c>
    </row>
    <row r="18" spans="1:10">
      <c r="A18" s="248">
        <v>14</v>
      </c>
      <c r="B18" s="248" t="s">
        <v>63</v>
      </c>
      <c r="C18" s="249">
        <f t="shared" si="2"/>
        <v>-27973.66449260572</v>
      </c>
      <c r="D18" s="249">
        <f>'Page 1.5'!D18+'Page 1.6'!D18</f>
        <v>0</v>
      </c>
      <c r="E18" s="249">
        <f>'Page 1.5'!E18+'Page 1.6'!E18</f>
        <v>-27973.66449260572</v>
      </c>
      <c r="F18" s="249">
        <f>'Page 1.5'!F18+'Page 1.6'!F18</f>
        <v>0</v>
      </c>
      <c r="G18" s="249">
        <f>'Page 1.5'!G18+'Page 1.6'!G18</f>
        <v>0</v>
      </c>
      <c r="H18" s="249">
        <f>'Page 1.5'!H18+'Page 1.6'!H18</f>
        <v>0</v>
      </c>
      <c r="I18" s="249">
        <f>'Page 1.5'!I18+'Page 1.6'!I18</f>
        <v>0</v>
      </c>
      <c r="J18" s="249">
        <f>'Page 1.5'!J18+'Page 1.6'!J18</f>
        <v>0</v>
      </c>
    </row>
    <row r="19" spans="1:10">
      <c r="A19" s="248">
        <v>15</v>
      </c>
      <c r="B19" s="248" t="s">
        <v>64</v>
      </c>
      <c r="C19" s="249">
        <f t="shared" si="2"/>
        <v>-191567.32186333486</v>
      </c>
      <c r="D19" s="249">
        <f>'Page 1.5'!D19+'Page 1.6'!D19</f>
        <v>0</v>
      </c>
      <c r="E19" s="249">
        <f>'Page 1.5'!E19+'Page 1.6'!E19</f>
        <v>-191567.32186333486</v>
      </c>
      <c r="F19" s="249">
        <f>'Page 1.5'!F19+'Page 1.6'!F19</f>
        <v>0</v>
      </c>
      <c r="G19" s="249">
        <f>'Page 1.5'!G19+'Page 1.6'!G19</f>
        <v>0</v>
      </c>
      <c r="H19" s="249">
        <f>'Page 1.5'!H19+'Page 1.6'!H19</f>
        <v>0</v>
      </c>
      <c r="I19" s="249">
        <f>'Page 1.5'!I19+'Page 1.6'!I19</f>
        <v>0</v>
      </c>
      <c r="J19" s="249">
        <f>'Page 1.5'!J19+'Page 1.6'!J19</f>
        <v>0</v>
      </c>
    </row>
    <row r="20" spans="1:10">
      <c r="A20" s="248">
        <v>16</v>
      </c>
      <c r="B20" s="248" t="s">
        <v>65</v>
      </c>
      <c r="C20" s="249">
        <f t="shared" si="2"/>
        <v>-8658981.6763592232</v>
      </c>
      <c r="D20" s="249">
        <f>'Page 1.5'!D20+'Page 1.6'!D20</f>
        <v>0</v>
      </c>
      <c r="E20" s="249">
        <f>'Page 1.5'!E20+'Page 1.6'!E20</f>
        <v>-8658981.6763592232</v>
      </c>
      <c r="F20" s="249">
        <f>'Page 1.5'!F20+'Page 1.6'!F20</f>
        <v>0</v>
      </c>
      <c r="G20" s="249">
        <f>'Page 1.5'!G20+'Page 1.6'!G20</f>
        <v>0</v>
      </c>
      <c r="H20" s="249">
        <f>'Page 1.5'!H20+'Page 1.6'!H20</f>
        <v>0</v>
      </c>
      <c r="I20" s="249">
        <f>'Page 1.5'!I20+'Page 1.6'!I20</f>
        <v>0</v>
      </c>
      <c r="J20" s="249">
        <f>'Page 1.5'!J20+'Page 1.6'!J20</f>
        <v>0</v>
      </c>
    </row>
    <row r="21" spans="1:10">
      <c r="A21" s="248">
        <v>17</v>
      </c>
      <c r="B21" s="248" t="s">
        <v>66</v>
      </c>
      <c r="C21" s="249">
        <f t="shared" si="2"/>
        <v>0</v>
      </c>
      <c r="D21" s="249">
        <f>'Page 1.5'!D21+'Page 1.6'!D21</f>
        <v>0</v>
      </c>
      <c r="E21" s="249">
        <f>'Page 1.5'!E21+'Page 1.6'!E21</f>
        <v>0</v>
      </c>
      <c r="F21" s="249">
        <f>'Page 1.5'!F21+'Page 1.6'!F21</f>
        <v>0</v>
      </c>
      <c r="G21" s="249">
        <f>'Page 1.5'!G21+'Page 1.6'!G21</f>
        <v>0</v>
      </c>
      <c r="H21" s="249">
        <f>'Page 1.5'!H21+'Page 1.6'!H21</f>
        <v>0</v>
      </c>
      <c r="I21" s="249">
        <f>'Page 1.5'!I21+'Page 1.6'!I21</f>
        <v>0</v>
      </c>
      <c r="J21" s="249">
        <f>'Page 1.5'!J21+'Page 1.6'!J21</f>
        <v>0</v>
      </c>
    </row>
    <row r="22" spans="1:10">
      <c r="A22" s="248">
        <v>18</v>
      </c>
      <c r="B22" s="248" t="s">
        <v>67</v>
      </c>
      <c r="C22" s="251">
        <f t="shared" si="2"/>
        <v>303116.18718398636</v>
      </c>
      <c r="D22" s="251">
        <f>'Page 1.5'!D22+'Page 1.6'!D22</f>
        <v>0</v>
      </c>
      <c r="E22" s="251">
        <f>'Page 1.5'!E22+'Page 1.6'!E22</f>
        <v>203774.47534833825</v>
      </c>
      <c r="F22" s="251">
        <f>'Page 1.5'!F22+'Page 1.6'!F22</f>
        <v>0</v>
      </c>
      <c r="G22" s="251">
        <f>'Page 1.5'!G22+'Page 1.6'!G22</f>
        <v>0</v>
      </c>
      <c r="H22" s="251">
        <f>'Page 1.5'!H22+'Page 1.6'!H22</f>
        <v>0</v>
      </c>
      <c r="I22" s="251">
        <f>'Page 1.5'!I22+'Page 1.6'!I22</f>
        <v>99341.711835648108</v>
      </c>
      <c r="J22" s="251">
        <f>'Page 1.5'!J22+'Page 1.6'!J22</f>
        <v>0</v>
      </c>
    </row>
    <row r="23" spans="1:10">
      <c r="A23" s="248">
        <v>19</v>
      </c>
      <c r="B23" s="248" t="s">
        <v>68</v>
      </c>
      <c r="C23" s="252">
        <f>SUM(C13:C22)</f>
        <v>-12623861.423294475</v>
      </c>
      <c r="D23" s="252">
        <f t="shared" ref="D23:I23" si="3">SUM(D13:D22)</f>
        <v>-61124.785132394361</v>
      </c>
      <c r="E23" s="252">
        <f t="shared" si="3"/>
        <v>-8084633.3209878504</v>
      </c>
      <c r="F23" s="252">
        <f t="shared" si="3"/>
        <v>-7270983.4592580618</v>
      </c>
      <c r="G23" s="252">
        <f t="shared" si="3"/>
        <v>0</v>
      </c>
      <c r="H23" s="252">
        <f t="shared" si="3"/>
        <v>0</v>
      </c>
      <c r="I23" s="252">
        <f t="shared" si="3"/>
        <v>216408.42457557941</v>
      </c>
      <c r="J23" s="252">
        <f t="shared" ref="J23" si="4">SUM(J13:J22)</f>
        <v>2576471.7175082527</v>
      </c>
    </row>
    <row r="24" spans="1:10">
      <c r="A24" s="248">
        <v>20</v>
      </c>
      <c r="B24" s="248" t="s">
        <v>69</v>
      </c>
      <c r="C24" s="249">
        <f>SUM(D24:J24)</f>
        <v>1260240.9348193675</v>
      </c>
      <c r="D24" s="249">
        <f>'Page 1.5'!D24+'Page 1.6'!D24</f>
        <v>0</v>
      </c>
      <c r="E24" s="249">
        <f>'Page 1.5'!E24+'Page 1.6'!E24</f>
        <v>0</v>
      </c>
      <c r="F24" s="249">
        <f>'Page 1.5'!F24+'Page 1.6'!F24</f>
        <v>-692040.29662316479</v>
      </c>
      <c r="G24" s="249">
        <f>'Page 1.5'!G24+'Page 1.6'!G24</f>
        <v>1052986.5042471485</v>
      </c>
      <c r="H24" s="249">
        <f>'Page 1.5'!H24+'Page 1.6'!H24</f>
        <v>0</v>
      </c>
      <c r="I24" s="249">
        <f>'Page 1.5'!I24+'Page 1.6'!I24</f>
        <v>874381.84154046408</v>
      </c>
      <c r="J24" s="249">
        <f>'Page 1.5'!J24+'Page 1.6'!J24</f>
        <v>24912.885654919563</v>
      </c>
    </row>
    <row r="25" spans="1:10">
      <c r="A25" s="248">
        <v>21</v>
      </c>
      <c r="B25" s="248" t="s">
        <v>70</v>
      </c>
      <c r="C25" s="249">
        <f>SUM(D25:J25)</f>
        <v>322905.22191917192</v>
      </c>
      <c r="D25" s="249">
        <f>'Page 1.5'!D25+'Page 1.6'!D25</f>
        <v>0</v>
      </c>
      <c r="E25" s="249">
        <f>'Page 1.5'!E25+'Page 1.6'!E25</f>
        <v>0</v>
      </c>
      <c r="F25" s="249">
        <f>'Page 1.5'!F25+'Page 1.6'!F25</f>
        <v>0</v>
      </c>
      <c r="G25" s="249">
        <f>'Page 1.5'!G25+'Page 1.6'!G25</f>
        <v>0</v>
      </c>
      <c r="H25" s="249">
        <f>'Page 1.5'!H25+'Page 1.6'!H25</f>
        <v>0</v>
      </c>
      <c r="I25" s="249">
        <f>'Page 1.5'!I25+'Page 1.6'!I25</f>
        <v>322905.22191917192</v>
      </c>
      <c r="J25" s="249">
        <f>'Page 1.5'!J25+'Page 1.6'!J25</f>
        <v>0</v>
      </c>
    </row>
    <row r="26" spans="1:10">
      <c r="A26" s="248">
        <v>22</v>
      </c>
      <c r="B26" s="248" t="s">
        <v>71</v>
      </c>
      <c r="C26" s="249">
        <f>SUM(D26:J26)</f>
        <v>963945.92728845682</v>
      </c>
      <c r="D26" s="249">
        <f>'Page 1.5'!D26+'Page 1.6'!D26</f>
        <v>0</v>
      </c>
      <c r="E26" s="249">
        <f>'Page 1.5'!E26+'Page 1.6'!E26</f>
        <v>0</v>
      </c>
      <c r="F26" s="249">
        <f>'Page 1.5'!F26+'Page 1.6'!F26</f>
        <v>-34742.417596506071</v>
      </c>
      <c r="G26" s="249">
        <f>'Page 1.5'!G26+'Page 1.6'!G26</f>
        <v>0</v>
      </c>
      <c r="H26" s="249">
        <f>'Page 1.5'!H26+'Page 1.6'!H26</f>
        <v>998688.34488496289</v>
      </c>
      <c r="I26" s="249">
        <f>'Page 1.5'!I26+'Page 1.6'!I26</f>
        <v>0</v>
      </c>
      <c r="J26" s="249">
        <f>'Page 1.5'!J26+'Page 1.6'!J26</f>
        <v>0</v>
      </c>
    </row>
    <row r="27" spans="1:10">
      <c r="A27" s="248">
        <v>23</v>
      </c>
      <c r="B27" s="248" t="s">
        <v>174</v>
      </c>
      <c r="C27" s="249">
        <f>C80</f>
        <v>1873758.4436980593</v>
      </c>
      <c r="D27" s="249">
        <f>D80</f>
        <v>3094916.5947905341</v>
      </c>
      <c r="E27" s="249">
        <f t="shared" ref="E27:I27" si="5">E80</f>
        <v>1323218.0703020578</v>
      </c>
      <c r="F27" s="249">
        <f t="shared" si="5"/>
        <v>1329701.7182758229</v>
      </c>
      <c r="G27" s="249">
        <f t="shared" si="5"/>
        <v>-848284.95551045064</v>
      </c>
      <c r="H27" s="249">
        <f t="shared" si="5"/>
        <v>-124224.02324995412</v>
      </c>
      <c r="I27" s="249">
        <f t="shared" si="5"/>
        <v>-2079679.5868450138</v>
      </c>
      <c r="J27" s="249">
        <f t="shared" ref="J27" si="6">J80</f>
        <v>-821889.37406493712</v>
      </c>
    </row>
    <row r="28" spans="1:10">
      <c r="A28" s="248">
        <v>24</v>
      </c>
      <c r="B28" s="248" t="s">
        <v>175</v>
      </c>
      <c r="C28" s="249">
        <f>SUM(D28:J28)</f>
        <v>0</v>
      </c>
      <c r="D28" s="249">
        <v>0</v>
      </c>
      <c r="E28" s="249">
        <f t="shared" ref="E28" si="7">C227</f>
        <v>0</v>
      </c>
      <c r="F28" s="249">
        <f t="shared" ref="F28" si="8">C341</f>
        <v>0</v>
      </c>
      <c r="G28" s="249">
        <f t="shared" ref="G28" si="9">C455</f>
        <v>0</v>
      </c>
      <c r="H28" s="249">
        <f t="shared" ref="H28" si="10">C570</f>
        <v>0</v>
      </c>
      <c r="I28" s="249">
        <f t="shared" ref="I28:J28" si="11">C685</f>
        <v>0</v>
      </c>
      <c r="J28" s="249">
        <f t="shared" si="11"/>
        <v>0</v>
      </c>
    </row>
    <row r="29" spans="1:10">
      <c r="A29" s="248">
        <v>25</v>
      </c>
      <c r="B29" s="248" t="s">
        <v>176</v>
      </c>
      <c r="C29" s="249">
        <f>SUM(D29:J29)</f>
        <v>1099129.2908811034</v>
      </c>
      <c r="D29" s="249">
        <f>'Page 1.5'!D29+'Page 1.6'!D29</f>
        <v>324347.39841468039</v>
      </c>
      <c r="E29" s="249">
        <f>'Page 1.5'!E29+'Page 1.6'!E29</f>
        <v>0</v>
      </c>
      <c r="F29" s="249">
        <f>'Page 1.5'!F29+'Page 1.6'!F29</f>
        <v>215189.73510693363</v>
      </c>
      <c r="G29" s="249">
        <f>'Page 1.5'!G29+'Page 1.6'!G29</f>
        <v>520188.66405302164</v>
      </c>
      <c r="H29" s="249">
        <f>'Page 1.5'!H29+'Page 1.6'!H29</f>
        <v>-528933.87051819474</v>
      </c>
      <c r="I29" s="249">
        <f>'Page 1.5'!I29+'Page 1.6'!I29</f>
        <v>558311.80979876593</v>
      </c>
      <c r="J29" s="249">
        <f>'Page 1.5'!J29+'Page 1.6'!J29</f>
        <v>10025.554025896592</v>
      </c>
    </row>
    <row r="30" spans="1:10">
      <c r="A30" s="248">
        <v>26</v>
      </c>
      <c r="B30" s="248" t="s">
        <v>75</v>
      </c>
      <c r="C30" s="249">
        <f>SUM(D30:J30)</f>
        <v>0</v>
      </c>
      <c r="D30" s="249">
        <f>'Page 1.5'!D30+'Page 1.6'!D30</f>
        <v>0</v>
      </c>
      <c r="E30" s="249">
        <f>'Page 1.5'!E30+'Page 1.6'!E30</f>
        <v>0</v>
      </c>
      <c r="F30" s="249">
        <f>'Page 1.5'!F30+'Page 1.6'!F30</f>
        <v>0</v>
      </c>
      <c r="G30" s="249">
        <f>'Page 1.5'!G30+'Page 1.6'!G30</f>
        <v>0</v>
      </c>
      <c r="H30" s="249">
        <f>'Page 1.5'!H30+'Page 1.6'!H30</f>
        <v>0</v>
      </c>
      <c r="I30" s="249">
        <f>'Page 1.5'!I30+'Page 1.6'!I30</f>
        <v>0</v>
      </c>
      <c r="J30" s="249">
        <f>'Page 1.5'!J30+'Page 1.6'!J30</f>
        <v>0</v>
      </c>
    </row>
    <row r="31" spans="1:10">
      <c r="A31" s="248">
        <v>27</v>
      </c>
      <c r="B31" s="248" t="s">
        <v>76</v>
      </c>
      <c r="C31" s="249">
        <f>SUM(D31:J31)</f>
        <v>-832495.79780042125</v>
      </c>
      <c r="D31" s="249">
        <f>'Page 1.5'!D31+'Page 1.6'!D31</f>
        <v>-854510.60376880702</v>
      </c>
      <c r="E31" s="249">
        <f>'Page 1.5'!E31+'Page 1.6'!E31</f>
        <v>15239.518695658588</v>
      </c>
      <c r="F31" s="249">
        <f>'Page 1.5'!F31+'Page 1.6'!F31</f>
        <v>0</v>
      </c>
      <c r="G31" s="249">
        <f>'Page 1.5'!G31+'Page 1.6'!G31</f>
        <v>0</v>
      </c>
      <c r="H31" s="249">
        <f>'Page 1.5'!H31+'Page 1.6'!H31</f>
        <v>0</v>
      </c>
      <c r="I31" s="249">
        <f>'Page 1.5'!I31+'Page 1.6'!I31</f>
        <v>6775.2872727272734</v>
      </c>
      <c r="J31" s="249">
        <f>'Page 1.5'!J31+'Page 1.6'!J31</f>
        <v>0</v>
      </c>
    </row>
    <row r="32" spans="1:10">
      <c r="A32" s="248">
        <v>28</v>
      </c>
      <c r="B32" s="253" t="s">
        <v>77</v>
      </c>
      <c r="C32" s="254">
        <f>SUM(C23:C31)</f>
        <v>-7936377.4024887402</v>
      </c>
      <c r="D32" s="254">
        <f t="shared" ref="D32:I32" si="12">SUM(D23:D31)</f>
        <v>2503628.6043040133</v>
      </c>
      <c r="E32" s="254">
        <f t="shared" si="12"/>
        <v>-6746175.7319901334</v>
      </c>
      <c r="F32" s="254">
        <f t="shared" si="12"/>
        <v>-6452874.720094976</v>
      </c>
      <c r="G32" s="254">
        <f t="shared" si="12"/>
        <v>724890.21278971946</v>
      </c>
      <c r="H32" s="254">
        <f t="shared" si="12"/>
        <v>345530.45111681405</v>
      </c>
      <c r="I32" s="254">
        <f t="shared" si="12"/>
        <v>-100897.00173830504</v>
      </c>
      <c r="J32" s="254">
        <f t="shared" ref="J32" si="13">SUM(J23:J31)</f>
        <v>1789520.7831241318</v>
      </c>
    </row>
    <row r="33" spans="1:10">
      <c r="A33" s="248">
        <v>29</v>
      </c>
      <c r="B33" s="248"/>
    </row>
    <row r="34" spans="1:10" ht="13.5" thickBot="1">
      <c r="A34" s="248">
        <v>30</v>
      </c>
      <c r="B34" s="248" t="s">
        <v>78</v>
      </c>
      <c r="C34" s="255">
        <f>C10-C32</f>
        <v>8000758.6427005995</v>
      </c>
      <c r="D34" s="255">
        <f t="shared" ref="D34:I34" si="14">D10-D32</f>
        <v>8131329.7482746243</v>
      </c>
      <c r="E34" s="255">
        <f t="shared" si="14"/>
        <v>2475462.7319901334</v>
      </c>
      <c r="F34" s="255">
        <f t="shared" si="14"/>
        <v>2873464.2469999501</v>
      </c>
      <c r="G34" s="255">
        <f t="shared" si="14"/>
        <v>-724890.21278971946</v>
      </c>
      <c r="H34" s="255">
        <f t="shared" si="14"/>
        <v>-345530.45111681405</v>
      </c>
      <c r="I34" s="255">
        <f t="shared" si="14"/>
        <v>-2899102.9982616948</v>
      </c>
      <c r="J34" s="255">
        <f t="shared" ref="J34" si="15">J10-J32</f>
        <v>-1509974.4223958848</v>
      </c>
    </row>
    <row r="35" spans="1:10" ht="13.5" thickTop="1">
      <c r="A35" s="248">
        <v>31</v>
      </c>
      <c r="B35" s="248"/>
    </row>
    <row r="36" spans="1:10">
      <c r="A36" s="248">
        <v>32</v>
      </c>
      <c r="B36" s="248" t="s">
        <v>79</v>
      </c>
    </row>
    <row r="37" spans="1:10">
      <c r="A37" s="248">
        <v>33</v>
      </c>
      <c r="B37" s="248" t="s">
        <v>80</v>
      </c>
      <c r="C37" s="249">
        <f t="shared" ref="C37:C47" si="16">SUM(D37:J37)</f>
        <v>104601771.85921702</v>
      </c>
      <c r="D37" s="249">
        <f>'Page 1.5'!D37+'Page 1.6'!D37</f>
        <v>0</v>
      </c>
      <c r="E37" s="249">
        <f>'Page 1.5'!E37+'Page 1.6'!E37</f>
        <v>0</v>
      </c>
      <c r="F37" s="249">
        <f>'Page 1.5'!F37+'Page 1.6'!F37</f>
        <v>-27440037.686942805</v>
      </c>
      <c r="G37" s="249">
        <f>'Page 1.5'!G37+'Page 1.6'!G37</f>
        <v>0</v>
      </c>
      <c r="H37" s="249">
        <f>'Page 1.5'!H37+'Page 1.6'!H37</f>
        <v>0</v>
      </c>
      <c r="I37" s="249">
        <f>'Page 1.5'!I37+'Page 1.6'!I37</f>
        <v>131225992.81967282</v>
      </c>
      <c r="J37" s="249">
        <f>'Page 1.5'!J37+'Page 1.6'!J37</f>
        <v>815816.72648699861</v>
      </c>
    </row>
    <row r="38" spans="1:10">
      <c r="A38" s="248">
        <v>34</v>
      </c>
      <c r="B38" s="248" t="s">
        <v>81</v>
      </c>
      <c r="C38" s="249">
        <f t="shared" si="16"/>
        <v>0</v>
      </c>
      <c r="D38" s="249">
        <f>'Page 1.5'!D38+'Page 1.6'!D38</f>
        <v>0</v>
      </c>
      <c r="E38" s="249">
        <f>'Page 1.5'!E38+'Page 1.6'!E38</f>
        <v>0</v>
      </c>
      <c r="F38" s="249">
        <f>'Page 1.5'!F38+'Page 1.6'!F38</f>
        <v>0</v>
      </c>
      <c r="G38" s="249">
        <f>'Page 1.5'!G38+'Page 1.6'!G38</f>
        <v>0</v>
      </c>
      <c r="H38" s="249">
        <f>'Page 1.5'!H38+'Page 1.6'!H38</f>
        <v>0</v>
      </c>
      <c r="I38" s="249">
        <f>'Page 1.5'!I38+'Page 1.6'!I38</f>
        <v>0</v>
      </c>
      <c r="J38" s="249">
        <f>'Page 1.5'!J38+'Page 1.6'!J38</f>
        <v>0</v>
      </c>
    </row>
    <row r="39" spans="1:10">
      <c r="A39" s="248">
        <v>35</v>
      </c>
      <c r="B39" s="248" t="s">
        <v>82</v>
      </c>
      <c r="C39" s="249">
        <f t="shared" si="16"/>
        <v>-3293296.9910012847</v>
      </c>
      <c r="D39" s="249">
        <f>'Page 1.5'!D39+'Page 1.6'!D39</f>
        <v>0</v>
      </c>
      <c r="E39" s="249">
        <f>'Page 1.5'!E39+'Page 1.6'!E39</f>
        <v>0</v>
      </c>
      <c r="F39" s="249">
        <f>'Page 1.5'!F39+'Page 1.6'!F39</f>
        <v>0</v>
      </c>
      <c r="G39" s="249">
        <f>'Page 1.5'!G39+'Page 1.6'!G39</f>
        <v>0</v>
      </c>
      <c r="H39" s="249">
        <f>'Page 1.5'!H39+'Page 1.6'!H39</f>
        <v>0</v>
      </c>
      <c r="I39" s="249">
        <f>'Page 1.5'!I39+'Page 1.6'!I39</f>
        <v>-3293296.9910012847</v>
      </c>
      <c r="J39" s="249">
        <f>'Page 1.5'!J39+'Page 1.6'!J39</f>
        <v>0</v>
      </c>
    </row>
    <row r="40" spans="1:10">
      <c r="A40" s="248">
        <v>36</v>
      </c>
      <c r="B40" s="248" t="s">
        <v>83</v>
      </c>
      <c r="C40" s="249">
        <f t="shared" si="16"/>
        <v>0</v>
      </c>
      <c r="D40" s="249">
        <f>'Page 1.5'!D40+'Page 1.6'!D40</f>
        <v>0</v>
      </c>
      <c r="E40" s="249">
        <f>'Page 1.5'!E40+'Page 1.6'!E40</f>
        <v>0</v>
      </c>
      <c r="F40" s="249">
        <f>'Page 1.5'!F40+'Page 1.6'!F40</f>
        <v>0</v>
      </c>
      <c r="G40" s="249">
        <f>'Page 1.5'!G40+'Page 1.6'!G40</f>
        <v>0</v>
      </c>
      <c r="H40" s="249">
        <f>'Page 1.5'!H40+'Page 1.6'!H40</f>
        <v>0</v>
      </c>
      <c r="I40" s="249">
        <f>'Page 1.5'!I40+'Page 1.6'!I40</f>
        <v>0</v>
      </c>
      <c r="J40" s="249">
        <f>'Page 1.5'!J40+'Page 1.6'!J40</f>
        <v>0</v>
      </c>
    </row>
    <row r="41" spans="1:10">
      <c r="A41" s="248">
        <v>37</v>
      </c>
      <c r="B41" s="248" t="s">
        <v>84</v>
      </c>
      <c r="C41" s="249">
        <f t="shared" si="16"/>
        <v>0</v>
      </c>
      <c r="D41" s="249">
        <f>'Page 1.5'!D41+'Page 1.6'!D41</f>
        <v>0</v>
      </c>
      <c r="E41" s="249">
        <f>'Page 1.5'!E41+'Page 1.6'!E41</f>
        <v>0</v>
      </c>
      <c r="F41" s="249">
        <f>'Page 1.5'!F41+'Page 1.6'!F41</f>
        <v>0</v>
      </c>
      <c r="G41" s="249">
        <f>'Page 1.5'!G41+'Page 1.6'!G41</f>
        <v>0</v>
      </c>
      <c r="H41" s="249">
        <f>'Page 1.5'!H41+'Page 1.6'!H41</f>
        <v>0</v>
      </c>
      <c r="I41" s="249">
        <f>'Page 1.5'!I41+'Page 1.6'!I41</f>
        <v>0</v>
      </c>
      <c r="J41" s="249">
        <f>'Page 1.5'!J41+'Page 1.6'!J41</f>
        <v>0</v>
      </c>
    </row>
    <row r="42" spans="1:10">
      <c r="A42" s="248">
        <v>38</v>
      </c>
      <c r="B42" s="248" t="s">
        <v>85</v>
      </c>
      <c r="C42" s="249">
        <f t="shared" si="16"/>
        <v>-1897442.5252888522</v>
      </c>
      <c r="D42" s="249">
        <f>'Page 1.5'!D42+'Page 1.6'!D42</f>
        <v>0</v>
      </c>
      <c r="E42" s="249">
        <f>'Page 1.5'!E42+'Page 1.6'!E42</f>
        <v>0</v>
      </c>
      <c r="F42" s="249">
        <f>'Page 1.5'!F42+'Page 1.6'!F42</f>
        <v>0</v>
      </c>
      <c r="G42" s="249">
        <f>'Page 1.5'!G42+'Page 1.6'!G42</f>
        <v>0</v>
      </c>
      <c r="H42" s="249">
        <f>'Page 1.5'!H42+'Page 1.6'!H42</f>
        <v>0</v>
      </c>
      <c r="I42" s="249">
        <f>'Page 1.5'!I42+'Page 1.6'!I42</f>
        <v>-1897442.5252888522</v>
      </c>
      <c r="J42" s="249">
        <f>'Page 1.5'!J42+'Page 1.6'!J42</f>
        <v>0</v>
      </c>
    </row>
    <row r="43" spans="1:10">
      <c r="A43" s="248">
        <v>39</v>
      </c>
      <c r="B43" s="248" t="s">
        <v>86</v>
      </c>
      <c r="C43" s="249">
        <f t="shared" si="16"/>
        <v>-5765129.1757593453</v>
      </c>
      <c r="D43" s="249">
        <f>'Page 1.5'!D43+'Page 1.6'!D43</f>
        <v>0</v>
      </c>
      <c r="E43" s="249">
        <f>'Page 1.5'!E43+'Page 1.6'!E43</f>
        <v>0</v>
      </c>
      <c r="F43" s="249">
        <f>'Page 1.5'!F43+'Page 1.6'!F43</f>
        <v>0</v>
      </c>
      <c r="G43" s="249">
        <f>'Page 1.5'!G43+'Page 1.6'!G43</f>
        <v>0</v>
      </c>
      <c r="H43" s="249">
        <f>'Page 1.5'!H43+'Page 1.6'!H43</f>
        <v>0</v>
      </c>
      <c r="I43" s="249">
        <f>'Page 1.5'!I43+'Page 1.6'!I43</f>
        <v>-5765129.1757593453</v>
      </c>
      <c r="J43" s="249">
        <f>'Page 1.5'!J43+'Page 1.6'!J43</f>
        <v>0</v>
      </c>
    </row>
    <row r="44" spans="1:10">
      <c r="A44" s="248">
        <v>40</v>
      </c>
      <c r="B44" s="248" t="s">
        <v>87</v>
      </c>
      <c r="C44" s="249">
        <f t="shared" si="16"/>
        <v>-7434252.4054248659</v>
      </c>
      <c r="D44" s="249">
        <f>'Page 1.5'!D44+'Page 1.6'!D44</f>
        <v>0</v>
      </c>
      <c r="E44" s="249">
        <f>'Page 1.5'!E44+'Page 1.6'!E44</f>
        <v>0</v>
      </c>
      <c r="F44" s="249">
        <f>'Page 1.5'!F44+'Page 1.6'!F44</f>
        <v>0</v>
      </c>
      <c r="G44" s="249">
        <f>'Page 1.5'!G44+'Page 1.6'!G44</f>
        <v>0</v>
      </c>
      <c r="H44" s="249">
        <f>'Page 1.5'!H44+'Page 1.6'!H44</f>
        <v>0</v>
      </c>
      <c r="I44" s="249">
        <f>'Page 1.5'!I44+'Page 1.6'!I44</f>
        <v>-7434252.4054248659</v>
      </c>
      <c r="J44" s="249">
        <f>'Page 1.5'!J44+'Page 1.6'!J44</f>
        <v>0</v>
      </c>
    </row>
    <row r="45" spans="1:10">
      <c r="A45" s="248">
        <v>41</v>
      </c>
      <c r="B45" s="248" t="s">
        <v>88</v>
      </c>
      <c r="C45" s="249">
        <f t="shared" si="16"/>
        <v>24966396.746832144</v>
      </c>
      <c r="D45" s="249">
        <f>'Page 1.5'!D45+'Page 1.6'!D45</f>
        <v>0</v>
      </c>
      <c r="E45" s="249">
        <f>'Page 1.5'!E45+'Page 1.6'!E45</f>
        <v>0</v>
      </c>
      <c r="F45" s="249">
        <f>'Page 1.5'!F45+'Page 1.6'!F45</f>
        <v>0</v>
      </c>
      <c r="G45" s="249">
        <f>'Page 1.5'!G45+'Page 1.6'!G45</f>
        <v>0</v>
      </c>
      <c r="H45" s="249">
        <f>'Page 1.5'!H45+'Page 1.6'!H45</f>
        <v>0</v>
      </c>
      <c r="I45" s="249">
        <f>'Page 1.5'!I45+'Page 1.6'!I45</f>
        <v>24966396.746832144</v>
      </c>
      <c r="J45" s="249">
        <f>'Page 1.5'!J45+'Page 1.6'!J45</f>
        <v>0</v>
      </c>
    </row>
    <row r="46" spans="1:10">
      <c r="A46" s="248">
        <v>42</v>
      </c>
      <c r="B46" s="248" t="s">
        <v>177</v>
      </c>
      <c r="C46" s="249">
        <f t="shared" si="16"/>
        <v>0</v>
      </c>
      <c r="D46" s="249">
        <f>'Page 1.5'!D46+'Page 1.6'!D46</f>
        <v>0</v>
      </c>
      <c r="E46" s="249">
        <f>'Page 1.5'!E46+'Page 1.6'!E46</f>
        <v>0</v>
      </c>
      <c r="F46" s="249">
        <f>'Page 1.5'!F46+'Page 1.6'!F46</f>
        <v>0</v>
      </c>
      <c r="G46" s="249">
        <f>'Page 1.5'!G46+'Page 1.6'!G46</f>
        <v>0</v>
      </c>
      <c r="H46" s="249">
        <f>'Page 1.5'!H46+'Page 1.6'!H46</f>
        <v>0</v>
      </c>
      <c r="I46" s="249">
        <f>'Page 1.5'!I46+'Page 1.6'!I46</f>
        <v>0</v>
      </c>
      <c r="J46" s="249">
        <f>'Page 1.5'!J46+'Page 1.6'!J46</f>
        <v>0</v>
      </c>
    </row>
    <row r="47" spans="1:10">
      <c r="A47" s="248">
        <v>43</v>
      </c>
      <c r="B47" s="248" t="s">
        <v>90</v>
      </c>
      <c r="C47" s="249">
        <f t="shared" si="16"/>
        <v>0</v>
      </c>
      <c r="D47" s="251">
        <f>'Page 1.5'!D47+'Page 1.6'!D47</f>
        <v>0</v>
      </c>
      <c r="E47" s="249">
        <f>'Page 1.5'!E47+'Page 1.6'!E47</f>
        <v>0</v>
      </c>
      <c r="F47" s="249">
        <f>'Page 1.5'!F47+'Page 1.6'!F47</f>
        <v>0</v>
      </c>
      <c r="G47" s="249">
        <f>'Page 1.5'!G47+'Page 1.6'!G47</f>
        <v>0</v>
      </c>
      <c r="H47" s="249">
        <f>'Page 1.5'!H47+'Page 1.6'!H47</f>
        <v>0</v>
      </c>
      <c r="I47" s="249">
        <f>'Page 1.5'!I47+'Page 1.6'!I47</f>
        <v>0</v>
      </c>
      <c r="J47" s="249">
        <f>'Page 1.5'!J47+'Page 1.6'!J47</f>
        <v>0</v>
      </c>
    </row>
    <row r="48" spans="1:10">
      <c r="A48" s="248">
        <v>44</v>
      </c>
      <c r="B48" s="248" t="s">
        <v>91</v>
      </c>
      <c r="C48" s="254">
        <f>SUM(C37:C47)</f>
        <v>111178047.50857483</v>
      </c>
      <c r="D48" s="254">
        <f t="shared" ref="D48:I48" si="17">SUM(D37:D47)</f>
        <v>0</v>
      </c>
      <c r="E48" s="254">
        <f t="shared" si="17"/>
        <v>0</v>
      </c>
      <c r="F48" s="254">
        <f t="shared" si="17"/>
        <v>-27440037.686942805</v>
      </c>
      <c r="G48" s="254">
        <f t="shared" si="17"/>
        <v>0</v>
      </c>
      <c r="H48" s="254">
        <f t="shared" si="17"/>
        <v>0</v>
      </c>
      <c r="I48" s="254">
        <f t="shared" si="17"/>
        <v>137802268.46903062</v>
      </c>
      <c r="J48" s="254">
        <f t="shared" ref="J48" si="18">SUM(J37:J47)</f>
        <v>815816.72648699861</v>
      </c>
    </row>
    <row r="49" spans="1:10">
      <c r="A49" s="248">
        <v>45</v>
      </c>
      <c r="B49" s="248"/>
    </row>
    <row r="50" spans="1:10">
      <c r="A50" s="248">
        <v>46</v>
      </c>
      <c r="B50" s="248" t="s">
        <v>178</v>
      </c>
    </row>
    <row r="51" spans="1:10">
      <c r="A51" s="248">
        <v>47</v>
      </c>
      <c r="B51" s="248" t="s">
        <v>93</v>
      </c>
      <c r="C51" s="249">
        <f t="shared" ref="C51:C57" si="19">SUM(D51:J51)</f>
        <v>-27424233.322379556</v>
      </c>
      <c r="D51" s="249">
        <f>'Page 1.5'!D51+'Page 1.6'!D51</f>
        <v>0</v>
      </c>
      <c r="E51" s="249">
        <f>'Page 1.5'!E51+'Page 1.6'!E51</f>
        <v>0</v>
      </c>
      <c r="F51" s="249">
        <f>'Page 1.5'!F51+'Page 1.6'!F51</f>
        <v>17910433.575932309</v>
      </c>
      <c r="G51" s="249">
        <f>'Page 1.5'!G51+'Page 1.6'!G51</f>
        <v>-10219277.411364444</v>
      </c>
      <c r="H51" s="249">
        <f>'Page 1.5'!H51+'Page 1.6'!H51</f>
        <v>0</v>
      </c>
      <c r="I51" s="249">
        <f>'Page 1.5'!I51+'Page 1.6'!I51</f>
        <v>-35091018.065618679</v>
      </c>
      <c r="J51" s="249">
        <f>'Page 1.5'!J51+'Page 1.6'!J51</f>
        <v>-24371.421328743003</v>
      </c>
    </row>
    <row r="52" spans="1:10">
      <c r="A52" s="248">
        <v>48</v>
      </c>
      <c r="B52" s="248" t="s">
        <v>94</v>
      </c>
      <c r="C52" s="249">
        <f t="shared" si="19"/>
        <v>-2563933.8844880732</v>
      </c>
      <c r="D52" s="249">
        <f>'Page 1.5'!D52+'Page 1.6'!D52</f>
        <v>0</v>
      </c>
      <c r="E52" s="249">
        <f>'Page 1.5'!E52+'Page 1.6'!E52</f>
        <v>0</v>
      </c>
      <c r="F52" s="249">
        <f>'Page 1.5'!F52+'Page 1.6'!F52</f>
        <v>0</v>
      </c>
      <c r="G52" s="249">
        <f>'Page 1.5'!G52+'Page 1.6'!G52</f>
        <v>-2563933.8844880732</v>
      </c>
      <c r="H52" s="249">
        <f>'Page 1.5'!H52+'Page 1.6'!H52</f>
        <v>0</v>
      </c>
      <c r="I52" s="249">
        <f>'Page 1.5'!I52+'Page 1.6'!I52</f>
        <v>0</v>
      </c>
      <c r="J52" s="249">
        <f>'Page 1.5'!J52+'Page 1.6'!J52</f>
        <v>0</v>
      </c>
    </row>
    <row r="53" spans="1:10">
      <c r="A53" s="248">
        <v>49</v>
      </c>
      <c r="B53" s="248" t="s">
        <v>95</v>
      </c>
      <c r="C53" s="249">
        <f t="shared" si="19"/>
        <v>-26551490.652262304</v>
      </c>
      <c r="D53" s="249">
        <f>'Page 1.5'!D53+'Page 1.6'!D53</f>
        <v>653175.25437758269</v>
      </c>
      <c r="E53" s="249">
        <f>'Page 1.5'!E53+'Page 1.6'!E53</f>
        <v>-563393.75</v>
      </c>
      <c r="F53" s="249">
        <f>'Page 1.5'!F53+'Page 1.6'!F53</f>
        <v>1177547.2103560341</v>
      </c>
      <c r="G53" s="249">
        <f>'Page 1.5'!G53+'Page 1.6'!G53</f>
        <v>-654603.13861941826</v>
      </c>
      <c r="H53" s="249">
        <f>'Page 1.5'!H53+'Page 1.6'!H53</f>
        <v>-15789204.657434393</v>
      </c>
      <c r="I53" s="249">
        <f>'Page 1.5'!I53+'Page 1.6'!I53</f>
        <v>-11226401.753712609</v>
      </c>
      <c r="J53" s="249">
        <f>'Page 1.5'!J53+'Page 1.6'!J53</f>
        <v>-148609.81722949934</v>
      </c>
    </row>
    <row r="54" spans="1:10">
      <c r="A54" s="248">
        <v>50</v>
      </c>
      <c r="B54" s="248" t="s">
        <v>96</v>
      </c>
      <c r="C54" s="249">
        <f t="shared" si="19"/>
        <v>23174.935291657439</v>
      </c>
      <c r="D54" s="249">
        <f>'Page 1.5'!D54+'Page 1.6'!D54</f>
        <v>0</v>
      </c>
      <c r="E54" s="249">
        <f>'Page 1.5'!E54+'Page 1.6'!E54</f>
        <v>0</v>
      </c>
      <c r="F54" s="249">
        <f>'Page 1.5'!F54+'Page 1.6'!F54</f>
        <v>23174.935291657439</v>
      </c>
      <c r="G54" s="249">
        <f>'Page 1.5'!G54+'Page 1.6'!G54</f>
        <v>0</v>
      </c>
      <c r="H54" s="249">
        <f>'Page 1.5'!H54+'Page 1.6'!H54</f>
        <v>0</v>
      </c>
      <c r="I54" s="249">
        <f>'Page 1.5'!I54+'Page 1.6'!I54</f>
        <v>0</v>
      </c>
      <c r="J54" s="249">
        <f>'Page 1.5'!J54+'Page 1.6'!J54</f>
        <v>0</v>
      </c>
    </row>
    <row r="55" spans="1:10">
      <c r="A55" s="248">
        <v>51</v>
      </c>
      <c r="B55" s="248" t="s">
        <v>97</v>
      </c>
      <c r="C55" s="249">
        <f t="shared" si="19"/>
        <v>-159520.90100264389</v>
      </c>
      <c r="D55" s="249">
        <f>'Page 1.5'!D55+'Page 1.6'!D55</f>
        <v>0</v>
      </c>
      <c r="E55" s="249">
        <f>'Page 1.5'!E55+'Page 1.6'!E55</f>
        <v>0</v>
      </c>
      <c r="F55" s="249">
        <f>'Page 1.5'!F55+'Page 1.6'!F55</f>
        <v>0</v>
      </c>
      <c r="G55" s="249">
        <f>'Page 1.5'!G55+'Page 1.6'!G55</f>
        <v>0</v>
      </c>
      <c r="H55" s="249">
        <f>'Page 1.5'!H55+'Page 1.6'!H55</f>
        <v>0</v>
      </c>
      <c r="I55" s="249">
        <f>'Page 1.5'!I55+'Page 1.6'!I55</f>
        <v>-159520.90100264389</v>
      </c>
      <c r="J55" s="249">
        <f>'Page 1.5'!J55+'Page 1.6'!J55</f>
        <v>0</v>
      </c>
    </row>
    <row r="56" spans="1:10">
      <c r="A56" s="248">
        <v>52</v>
      </c>
      <c r="B56" s="248" t="s">
        <v>98</v>
      </c>
      <c r="C56" s="249">
        <f t="shared" si="19"/>
        <v>-3236612.0862499997</v>
      </c>
      <c r="D56" s="249">
        <f>'Page 1.5'!D56+'Page 1.6'!D56</f>
        <v>0</v>
      </c>
      <c r="E56" s="249">
        <f>'Page 1.5'!E56+'Page 1.6'!E56</f>
        <v>0</v>
      </c>
      <c r="F56" s="249">
        <f>'Page 1.5'!F56+'Page 1.6'!F56</f>
        <v>0</v>
      </c>
      <c r="G56" s="249">
        <f>'Page 1.5'!G56+'Page 1.6'!G56</f>
        <v>0</v>
      </c>
      <c r="H56" s="249">
        <f>'Page 1.5'!H56+'Page 1.6'!H56</f>
        <v>0</v>
      </c>
      <c r="I56" s="249">
        <f>'Page 1.5'!I56+'Page 1.6'!I56</f>
        <v>-3236612.0862499997</v>
      </c>
      <c r="J56" s="249">
        <f>'Page 1.5'!J56+'Page 1.6'!J56</f>
        <v>0</v>
      </c>
    </row>
    <row r="57" spans="1:10">
      <c r="A57" s="248">
        <v>53</v>
      </c>
      <c r="B57" s="248" t="s">
        <v>179</v>
      </c>
      <c r="C57" s="249">
        <f t="shared" si="19"/>
        <v>-577483.14407488797</v>
      </c>
      <c r="D57" s="249">
        <f>'Page 1.5'!D57+'Page 1.6'!D57</f>
        <v>-1721174.3189683419</v>
      </c>
      <c r="E57" s="249">
        <f>'Page 1.5'!E57+'Page 1.6'!E57</f>
        <v>0</v>
      </c>
      <c r="F57" s="249">
        <f>'Page 1.5'!F57+'Page 1.6'!F57</f>
        <v>0</v>
      </c>
      <c r="G57" s="249">
        <f>'Page 1.5'!G57+'Page 1.6'!G57</f>
        <v>0</v>
      </c>
      <c r="H57" s="249">
        <f>'Page 1.5'!H57+'Page 1.6'!H57</f>
        <v>0</v>
      </c>
      <c r="I57" s="249">
        <f>'Page 1.5'!I57+'Page 1.6'!I57</f>
        <v>1143691.174893454</v>
      </c>
      <c r="J57" s="249">
        <f>'Page 1.5'!J57+'Page 1.6'!J57</f>
        <v>0</v>
      </c>
    </row>
    <row r="58" spans="1:10">
      <c r="A58" s="248">
        <v>54</v>
      </c>
      <c r="B58" s="248"/>
      <c r="F58" s="249"/>
      <c r="G58" s="249"/>
    </row>
    <row r="59" spans="1:10">
      <c r="A59" s="248">
        <v>55</v>
      </c>
      <c r="B59" s="248" t="s">
        <v>180</v>
      </c>
      <c r="C59" s="254">
        <f>SUM(C51:C58)</f>
        <v>-60490099.055165812</v>
      </c>
      <c r="D59" s="254">
        <f t="shared" ref="D59:I59" si="20">SUM(D51:D58)</f>
        <v>-1067999.0645907591</v>
      </c>
      <c r="E59" s="254">
        <f t="shared" si="20"/>
        <v>-563393.75</v>
      </c>
      <c r="F59" s="254">
        <f t="shared" si="20"/>
        <v>19111155.721580002</v>
      </c>
      <c r="G59" s="254">
        <f t="shared" si="20"/>
        <v>-13437814.434471935</v>
      </c>
      <c r="H59" s="254">
        <f t="shared" si="20"/>
        <v>-15789204.657434393</v>
      </c>
      <c r="I59" s="254">
        <f t="shared" si="20"/>
        <v>-48569861.63169048</v>
      </c>
      <c r="J59" s="254">
        <f t="shared" ref="J59" si="21">SUM(J51:J58)</f>
        <v>-172981.23855824233</v>
      </c>
    </row>
    <row r="60" spans="1:10">
      <c r="A60" s="248">
        <v>56</v>
      </c>
      <c r="B60" s="248"/>
    </row>
    <row r="61" spans="1:10" ht="13.5" thickBot="1">
      <c r="A61" s="248">
        <v>57</v>
      </c>
      <c r="B61" s="248" t="s">
        <v>101</v>
      </c>
      <c r="C61" s="255">
        <f>C48+C59</f>
        <v>50687948.453409016</v>
      </c>
      <c r="D61" s="255">
        <f t="shared" ref="D61:I61" si="22">D48+D59</f>
        <v>-1067999.0645907591</v>
      </c>
      <c r="E61" s="255">
        <f t="shared" si="22"/>
        <v>-563393.75</v>
      </c>
      <c r="F61" s="255">
        <f t="shared" si="22"/>
        <v>-8328881.9653628021</v>
      </c>
      <c r="G61" s="255">
        <f t="shared" si="22"/>
        <v>-13437814.434471935</v>
      </c>
      <c r="H61" s="255">
        <f t="shared" si="22"/>
        <v>-15789204.657434393</v>
      </c>
      <c r="I61" s="255">
        <f t="shared" si="22"/>
        <v>89232406.837340146</v>
      </c>
      <c r="J61" s="255">
        <f t="shared" ref="J61" si="23">J48+J59</f>
        <v>642835.48792875628</v>
      </c>
    </row>
    <row r="62" spans="1:10" ht="13.5" thickTop="1">
      <c r="A62" s="248">
        <v>58</v>
      </c>
      <c r="B62" s="248"/>
    </row>
    <row r="63" spans="1:10">
      <c r="A63" s="248">
        <v>59</v>
      </c>
      <c r="B63" s="256" t="s">
        <v>181</v>
      </c>
      <c r="C63" s="257">
        <f t="shared" ref="C63:I63" si="24">(((C34+Unadj_Op_revenue)/(C61+Unadj_rate_base))-Weighted_cost_debt-Weighted_cost_pref)/Percent_common-Unadj_ROE</f>
        <v>1.3567974328561515E-2</v>
      </c>
      <c r="D63" s="257">
        <f t="shared" si="24"/>
        <v>2.0271869929896873E-2</v>
      </c>
      <c r="E63" s="257">
        <f t="shared" si="24"/>
        <v>6.1926105899180739E-3</v>
      </c>
      <c r="F63" s="257">
        <f t="shared" si="24"/>
        <v>8.0802078961041621E-3</v>
      </c>
      <c r="G63" s="257">
        <f t="shared" si="24"/>
        <v>-3.8275924260772198E-4</v>
      </c>
      <c r="H63" s="257">
        <f t="shared" si="24"/>
        <v>8.2821655101297104E-4</v>
      </c>
      <c r="I63" s="257">
        <f t="shared" si="24"/>
        <v>-1.4880450244622336E-2</v>
      </c>
      <c r="J63" s="257">
        <f t="shared" ref="J63" si="25">(((J34+Unadj_Op_revenue)/(J61+Unadj_rate_base))-Weighted_cost_debt-Weighted_cost_pref)/Percent_common-Unadj_ROE</f>
        <v>-3.8030180140906332E-3</v>
      </c>
    </row>
    <row r="64" spans="1:10">
      <c r="A64" s="248">
        <v>60</v>
      </c>
      <c r="B64" s="258" t="s">
        <v>49</v>
      </c>
      <c r="C64" s="259">
        <f t="shared" ref="C64:I64" si="26">-(C34-(C61*Overall_ROR))/gross_up_factor</f>
        <v>-6574818.5947068147</v>
      </c>
      <c r="D64" s="259">
        <f t="shared" si="26"/>
        <v>-13261381.459122391</v>
      </c>
      <c r="E64" s="259">
        <f t="shared" si="26"/>
        <v>-4067041.8915323433</v>
      </c>
      <c r="F64" s="259">
        <f t="shared" si="26"/>
        <v>-5681227.9614394056</v>
      </c>
      <c r="G64" s="259">
        <f t="shared" si="26"/>
        <v>-511043.60006757436</v>
      </c>
      <c r="H64" s="259">
        <f t="shared" si="26"/>
        <v>-1417715.3855898473</v>
      </c>
      <c r="I64" s="259">
        <f t="shared" si="26"/>
        <v>15845357.649589211</v>
      </c>
      <c r="J64" s="259">
        <f t="shared" ref="J64" si="27">-(J34-(J61*Overall_ROR))/gross_up_factor</f>
        <v>2518234.0534555432</v>
      </c>
    </row>
    <row r="65" spans="1:10">
      <c r="A65" s="248">
        <v>61</v>
      </c>
      <c r="B65" s="248"/>
    </row>
    <row r="66" spans="1:10">
      <c r="A66" s="248">
        <v>62</v>
      </c>
      <c r="B66" s="248" t="s">
        <v>103</v>
      </c>
    </row>
    <row r="67" spans="1:10">
      <c r="A67" s="248">
        <v>63</v>
      </c>
      <c r="B67" s="248" t="s">
        <v>104</v>
      </c>
      <c r="C67" s="252">
        <f>SUM(D67:J67)</f>
        <v>10973646.377279762</v>
      </c>
      <c r="D67" s="252">
        <f t="shared" ref="D67:I67" si="28">D10-D23-D24-D25-D26-D31</f>
        <v>11550593.74147984</v>
      </c>
      <c r="E67" s="252">
        <f t="shared" si="28"/>
        <v>3798680.8022921919</v>
      </c>
      <c r="F67" s="252">
        <f t="shared" si="28"/>
        <v>4418355.7003827067</v>
      </c>
      <c r="G67" s="252">
        <f t="shared" si="28"/>
        <v>-1052986.5042471485</v>
      </c>
      <c r="H67" s="252">
        <f t="shared" si="28"/>
        <v>-998688.34488496289</v>
      </c>
      <c r="I67" s="252">
        <f t="shared" si="28"/>
        <v>-4420470.7753079422</v>
      </c>
      <c r="J67" s="252">
        <f t="shared" ref="J67" si="29">J10-J23-J24-J25-J26-J31</f>
        <v>-2321838.2424349254</v>
      </c>
    </row>
    <row r="68" spans="1:10">
      <c r="A68" s="248">
        <v>64</v>
      </c>
      <c r="B68" s="248" t="s">
        <v>105</v>
      </c>
      <c r="C68" s="252">
        <v>0</v>
      </c>
      <c r="D68" s="3">
        <f>'Page 1.5'!D68+'Page 1.6'!D68</f>
        <v>0</v>
      </c>
      <c r="E68" s="3">
        <f>'Page 1.5'!E68+'Page 1.6'!E68</f>
        <v>0</v>
      </c>
      <c r="F68" s="3">
        <f>'Page 1.5'!F68+'Page 1.6'!F68</f>
        <v>0</v>
      </c>
      <c r="G68" s="3">
        <f>'Page 1.5'!G68+'Page 1.6'!G68</f>
        <v>0</v>
      </c>
      <c r="H68" s="3">
        <f>'Page 1.5'!H68+'Page 1.6'!H68</f>
        <v>0</v>
      </c>
      <c r="I68" s="3">
        <f>'Page 1.5'!I68+'Page 1.6'!I68</f>
        <v>0</v>
      </c>
      <c r="J68" s="3">
        <f>'Page 1.5'!J68+'Page 1.6'!J68</f>
        <v>0</v>
      </c>
    </row>
    <row r="69" spans="1:10">
      <c r="A69" s="248">
        <v>65</v>
      </c>
      <c r="B69" s="248" t="s">
        <v>106</v>
      </c>
      <c r="C69" s="252">
        <f>SUM(D69:J69)</f>
        <v>30427.593380334856</v>
      </c>
      <c r="D69" s="252">
        <f>'Page 1.5'!D69+'Page 1.6'!D69</f>
        <v>0</v>
      </c>
      <c r="E69" s="252">
        <f>'Page 1.5'!E69+'Page 1.6'!E69</f>
        <v>0</v>
      </c>
      <c r="F69" s="252">
        <f>'Page 1.5'!F69+'Page 1.6'!F69</f>
        <v>0</v>
      </c>
      <c r="G69" s="252">
        <f>'Page 1.5'!G69+'Page 1.6'!G69</f>
        <v>0</v>
      </c>
      <c r="H69" s="252">
        <f>'Page 1.5'!H69+'Page 1.6'!H69</f>
        <v>30427.593380334856</v>
      </c>
      <c r="I69" s="252">
        <f>'Page 1.5'!I69+'Page 1.6'!I69</f>
        <v>0</v>
      </c>
      <c r="J69" s="252">
        <f>'Page 1.5'!J69+'Page 1.6'!J69</f>
        <v>0</v>
      </c>
    </row>
    <row r="70" spans="1:10">
      <c r="A70" s="248">
        <v>66</v>
      </c>
      <c r="B70" s="248" t="s">
        <v>107</v>
      </c>
      <c r="C70" s="252">
        <f>SUM(D70:J70)</f>
        <v>-1311803.5351016</v>
      </c>
      <c r="D70" s="252">
        <f>'Page 1.5'!D70+'Page 1.6'!D70</f>
        <v>0</v>
      </c>
      <c r="E70" s="252">
        <f>'Page 1.5'!E70+'Page 1.6'!E70</f>
        <v>0</v>
      </c>
      <c r="F70" s="252">
        <f>'Page 1.5'!F70+'Page 1.6'!F70</f>
        <v>0</v>
      </c>
      <c r="G70" s="252">
        <f>'Page 1.5'!G70+'Page 1.6'!G70</f>
        <v>0</v>
      </c>
      <c r="H70" s="252">
        <f>'Page 1.5'!H70+'Page 1.6'!H70</f>
        <v>-1311803.5351016</v>
      </c>
      <c r="I70" s="252">
        <f>'Page 1.5'!I70+'Page 1.6'!I70</f>
        <v>0</v>
      </c>
      <c r="J70" s="252">
        <f>'Page 1.5'!J70+'Page 1.6'!J70</f>
        <v>0</v>
      </c>
    </row>
    <row r="71" spans="1:10">
      <c r="A71" s="248">
        <v>67</v>
      </c>
      <c r="B71" s="253" t="s">
        <v>108</v>
      </c>
      <c r="C71" s="252">
        <f>SUM(D71:J71)</f>
        <v>-2235872.3357437635</v>
      </c>
      <c r="D71" s="252">
        <f>'Page 1.5'!D71+'Page 1.6'!D71</f>
        <v>-1853327</v>
      </c>
      <c r="E71" s="252">
        <f>'Page 1.5'!E71+'Page 1.6'!E71</f>
        <v>-829756.43837711506</v>
      </c>
      <c r="F71" s="252">
        <f>'Page 1.5'!F71+'Page 1.6'!F71</f>
        <v>-52188</v>
      </c>
      <c r="G71" s="252">
        <f>'Page 1.5'!G71+'Page 1.6'!G71</f>
        <v>0</v>
      </c>
      <c r="H71" s="252">
        <f>'Page 1.5'!H71+'Page 1.6'!H71</f>
        <v>-420825.17180413671</v>
      </c>
      <c r="I71" s="252">
        <f>'Page 1.5'!I71+'Page 1.6'!I71</f>
        <v>896570.56493442226</v>
      </c>
      <c r="J71" s="252">
        <f>'Page 1.5'!J71+'Page 1.6'!J71</f>
        <v>23653.709503066028</v>
      </c>
    </row>
    <row r="72" spans="1:10">
      <c r="A72" s="248">
        <v>68</v>
      </c>
      <c r="B72" s="253" t="s">
        <v>109</v>
      </c>
      <c r="C72" s="260">
        <f>SUM(D72:J72)</f>
        <v>4429423.9083117712</v>
      </c>
      <c r="D72" s="260">
        <f>'Page 1.5'!D72+'Page 1.6'!D72</f>
        <v>854647.89922117116</v>
      </c>
      <c r="E72" s="260">
        <f>'Page 1.5'!E72+'Page 1.6'!E72</f>
        <v>-811698.69409080292</v>
      </c>
      <c r="F72" s="260">
        <f>'Page 1.5'!F72+'Page 1.6'!F72</f>
        <v>567019.93388035533</v>
      </c>
      <c r="G72" s="260">
        <f>'Page 1.5'!G72+'Page 1.6'!G72</f>
        <v>1370684.7972112817</v>
      </c>
      <c r="H72" s="260">
        <f>'Page 1.5'!H72+'Page 1.6'!H72</f>
        <v>-19342.315776142263</v>
      </c>
      <c r="I72" s="260">
        <f>'Page 1.5'!I72+'Page 1.6'!I72</f>
        <v>2418041.4663265198</v>
      </c>
      <c r="J72" s="260">
        <f>'Page 1.5'!J72+'Page 1.6'!J72</f>
        <v>50070.821539389319</v>
      </c>
    </row>
    <row r="73" spans="1:10">
      <c r="A73" s="248">
        <v>69</v>
      </c>
      <c r="B73" s="253" t="s">
        <v>110</v>
      </c>
      <c r="C73" s="261">
        <f>SUM(D73:J73)</f>
        <v>5589726.0749454908</v>
      </c>
      <c r="D73" s="261">
        <f>D67-D69-D70+D71-D72</f>
        <v>8842618.8422586694</v>
      </c>
      <c r="E73" s="261">
        <f t="shared" ref="E73:I73" si="30">E67-E69-E70+E71-E72</f>
        <v>3780623.0580058796</v>
      </c>
      <c r="F73" s="261">
        <f t="shared" si="30"/>
        <v>3799147.7665023515</v>
      </c>
      <c r="G73" s="261">
        <f t="shared" si="30"/>
        <v>-2423671.3014584305</v>
      </c>
      <c r="H73" s="261">
        <f t="shared" si="30"/>
        <v>-118795.25919169225</v>
      </c>
      <c r="I73" s="261">
        <f t="shared" si="30"/>
        <v>-5941941.6767000398</v>
      </c>
      <c r="J73" s="261">
        <f t="shared" ref="J73" si="31">J67-J69-J70+J71-J72</f>
        <v>-2348255.354471249</v>
      </c>
    </row>
    <row r="74" spans="1:10">
      <c r="A74" s="248">
        <v>70</v>
      </c>
      <c r="B74" s="248"/>
      <c r="C74" s="262"/>
      <c r="D74" s="262"/>
      <c r="E74" s="262"/>
      <c r="F74" s="262"/>
      <c r="G74" s="262"/>
      <c r="H74" s="262"/>
      <c r="I74" s="262"/>
      <c r="J74" s="262"/>
    </row>
    <row r="75" spans="1:10">
      <c r="A75" s="248">
        <v>71</v>
      </c>
      <c r="B75" s="248" t="s">
        <v>111</v>
      </c>
      <c r="C75" s="252">
        <f>SUM(D75:J75)</f>
        <v>0</v>
      </c>
      <c r="D75" s="252">
        <f>C162</f>
        <v>0</v>
      </c>
      <c r="E75" s="252">
        <f>C277</f>
        <v>0</v>
      </c>
      <c r="F75" s="252">
        <f>C391</f>
        <v>0</v>
      </c>
      <c r="G75" s="252">
        <f>C505</f>
        <v>0</v>
      </c>
      <c r="H75" s="252">
        <f>C620</f>
        <v>0</v>
      </c>
      <c r="I75" s="252">
        <f>C735</f>
        <v>0</v>
      </c>
      <c r="J75" s="252">
        <f>D735</f>
        <v>0</v>
      </c>
    </row>
    <row r="76" spans="1:10">
      <c r="A76" s="248">
        <v>72</v>
      </c>
      <c r="B76" s="248" t="s">
        <v>112</v>
      </c>
      <c r="C76" s="252">
        <f>SUM(D76:J76)</f>
        <v>5589726.0749454908</v>
      </c>
      <c r="D76" s="252">
        <f>D73-D75</f>
        <v>8842618.8422586694</v>
      </c>
      <c r="E76" s="252">
        <f t="shared" ref="E76:I76" si="32">E73-E75</f>
        <v>3780623.0580058796</v>
      </c>
      <c r="F76" s="252">
        <f t="shared" si="32"/>
        <v>3799147.7665023515</v>
      </c>
      <c r="G76" s="252">
        <f t="shared" si="32"/>
        <v>-2423671.3014584305</v>
      </c>
      <c r="H76" s="252">
        <f t="shared" si="32"/>
        <v>-118795.25919169225</v>
      </c>
      <c r="I76" s="252">
        <f t="shared" si="32"/>
        <v>-5941941.6767000398</v>
      </c>
      <c r="J76" s="252">
        <f t="shared" ref="J76" si="33">J73-J75</f>
        <v>-2348255.354471249</v>
      </c>
    </row>
    <row r="77" spans="1:10">
      <c r="A77" s="248">
        <v>73</v>
      </c>
      <c r="B77" s="248"/>
    </row>
    <row r="78" spans="1:10">
      <c r="A78" s="248">
        <v>74</v>
      </c>
      <c r="B78" s="248" t="s">
        <v>142</v>
      </c>
      <c r="C78" s="262">
        <f>SUM(D78:J78)</f>
        <v>1956404.1262309211</v>
      </c>
      <c r="D78" s="262">
        <f>D76*0.35</f>
        <v>3094916.5947905341</v>
      </c>
      <c r="E78" s="262">
        <f t="shared" ref="E78:I78" si="34">E76*0.35</f>
        <v>1323218.0703020578</v>
      </c>
      <c r="F78" s="262">
        <f t="shared" si="34"/>
        <v>1329701.7182758229</v>
      </c>
      <c r="G78" s="262">
        <f t="shared" si="34"/>
        <v>-848284.95551045064</v>
      </c>
      <c r="H78" s="262">
        <f t="shared" si="34"/>
        <v>-41578.340717092287</v>
      </c>
      <c r="I78" s="262">
        <f t="shared" si="34"/>
        <v>-2079679.5868450138</v>
      </c>
      <c r="J78" s="262">
        <f t="shared" ref="J78" si="35">J76*0.35</f>
        <v>-821889.37406493712</v>
      </c>
    </row>
    <row r="79" spans="1:10">
      <c r="A79" s="248">
        <v>75</v>
      </c>
      <c r="B79" s="248" t="s">
        <v>141</v>
      </c>
      <c r="C79" s="262">
        <f>SUM(D79:J79)</f>
        <v>-82645.682532861829</v>
      </c>
      <c r="D79" s="262">
        <f>'Page 1.5'!D79+'Page 1.6'!D79</f>
        <v>0</v>
      </c>
      <c r="E79" s="262">
        <f>'Page 1.5'!E79+'Page 1.6'!E79</f>
        <v>0</v>
      </c>
      <c r="F79" s="262">
        <f>'Page 1.5'!F79+'Page 1.6'!F79</f>
        <v>0</v>
      </c>
      <c r="G79" s="262">
        <f>'Page 1.5'!G79+'Page 1.6'!G79</f>
        <v>0</v>
      </c>
      <c r="H79" s="262">
        <f>'Page 1.5'!H79+'Page 1.6'!H79</f>
        <v>-82645.682532861829</v>
      </c>
      <c r="I79" s="262">
        <f>'Page 1.5'!I79+'Page 1.6'!I79</f>
        <v>0</v>
      </c>
      <c r="J79" s="262">
        <f>'Page 1.5'!J79+'Page 1.6'!J79</f>
        <v>0</v>
      </c>
    </row>
    <row r="80" spans="1:10" ht="13.5" thickBot="1">
      <c r="A80" s="248">
        <v>76</v>
      </c>
      <c r="B80" s="248" t="s">
        <v>142</v>
      </c>
      <c r="C80" s="263">
        <f>SUM(D80:J80)</f>
        <v>1873758.4436980593</v>
      </c>
      <c r="D80" s="263">
        <f>D78+D79</f>
        <v>3094916.5947905341</v>
      </c>
      <c r="E80" s="263">
        <f t="shared" ref="E80:I80" si="36">E78+E79</f>
        <v>1323218.0703020578</v>
      </c>
      <c r="F80" s="263">
        <f t="shared" si="36"/>
        <v>1329701.7182758229</v>
      </c>
      <c r="G80" s="263">
        <f t="shared" si="36"/>
        <v>-848284.95551045064</v>
      </c>
      <c r="H80" s="263">
        <f t="shared" si="36"/>
        <v>-124224.02324995412</v>
      </c>
      <c r="I80" s="263">
        <f t="shared" si="36"/>
        <v>-2079679.5868450138</v>
      </c>
      <c r="J80" s="263">
        <f t="shared" ref="J80" si="37">J78+J79</f>
        <v>-821889.37406493712</v>
      </c>
    </row>
    <row r="81" ht="13.5" thickTop="1"/>
  </sheetData>
  <mergeCells count="1">
    <mergeCell ref="B1:I1"/>
  </mergeCells>
  <pageMargins left="0.5" right="0.5" top="0.4" bottom="0.25" header="0.25" footer="0.3"/>
  <pageSetup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81"/>
  <sheetViews>
    <sheetView workbookViewId="0">
      <pane ySplit="3" topLeftCell="A4" activePane="bottomLeft" state="frozen"/>
      <selection activeCell="E22" sqref="E22"/>
      <selection pane="bottomLeft"/>
    </sheetView>
  </sheetViews>
  <sheetFormatPr defaultRowHeight="12.75"/>
  <cols>
    <col min="1" max="1" width="5.140625" style="264" customWidth="1"/>
    <col min="2" max="2" width="25.140625" style="264" bestFit="1" customWidth="1"/>
    <col min="3" max="9" width="12" style="264" customWidth="1"/>
    <col min="10" max="10" width="13.5703125" style="264" bestFit="1" customWidth="1"/>
    <col min="11" max="16384" width="9.140625" style="264"/>
  </cols>
  <sheetData>
    <row r="1" spans="1:10">
      <c r="B1" s="403" t="s">
        <v>255</v>
      </c>
      <c r="C1" s="403"/>
      <c r="D1" s="403"/>
      <c r="E1" s="403"/>
      <c r="F1" s="403"/>
      <c r="G1" s="403"/>
      <c r="H1" s="403"/>
      <c r="I1" s="403"/>
      <c r="J1" s="212" t="s">
        <v>182</v>
      </c>
    </row>
    <row r="3" spans="1:10" ht="51">
      <c r="C3" s="265" t="s">
        <v>173</v>
      </c>
      <c r="D3" s="265" t="s">
        <v>184</v>
      </c>
      <c r="E3" s="265" t="s">
        <v>185</v>
      </c>
      <c r="F3" s="265" t="s">
        <v>186</v>
      </c>
      <c r="G3" s="265" t="s">
        <v>187</v>
      </c>
      <c r="H3" s="265" t="s">
        <v>188</v>
      </c>
      <c r="I3" s="265" t="s">
        <v>315</v>
      </c>
      <c r="J3" s="265" t="s">
        <v>312</v>
      </c>
    </row>
    <row r="5" spans="1:10">
      <c r="A5" s="266">
        <v>1</v>
      </c>
      <c r="B5" s="266" t="s">
        <v>51</v>
      </c>
    </row>
    <row r="6" spans="1:10">
      <c r="A6" s="266">
        <v>2</v>
      </c>
      <c r="B6" s="266" t="s">
        <v>52</v>
      </c>
      <c r="C6" s="267">
        <f>SUM(D6:J6)</f>
        <v>0</v>
      </c>
      <c r="D6" s="267">
        <f>SUM('Pro Forma Adj'!C12:J12)</f>
        <v>0</v>
      </c>
      <c r="E6" s="267">
        <f>SUM('Pro Forma Adj'!K12:Y12)</f>
        <v>0</v>
      </c>
      <c r="F6" s="267">
        <f>SUM('Pro Forma Adj'!Z12:AD12)</f>
        <v>0</v>
      </c>
      <c r="G6" s="267">
        <f>SUM('Pro Forma Adj'!AE12:AK12)</f>
        <v>0</v>
      </c>
      <c r="H6" s="267">
        <f>SUM('Pro Forma Adj'!AM12:AV12)</f>
        <v>0</v>
      </c>
      <c r="I6" s="267">
        <f>SUM('Pro Forma Adj'!AW12:BP12)</f>
        <v>0</v>
      </c>
      <c r="J6" s="267">
        <f>SUM('Pro Forma Adj'!BQ12:BQ12)</f>
        <v>0</v>
      </c>
    </row>
    <row r="7" spans="1:10">
      <c r="A7" s="266">
        <v>3</v>
      </c>
      <c r="B7" s="266" t="s">
        <v>53</v>
      </c>
      <c r="C7" s="267">
        <f>SUM(D7:J7)</f>
        <v>0</v>
      </c>
      <c r="D7" s="267">
        <f>SUM('Pro Forma Adj'!C13:J13)</f>
        <v>0</v>
      </c>
      <c r="E7" s="267">
        <f>SUM('Pro Forma Adj'!K13:Y13)</f>
        <v>0</v>
      </c>
      <c r="F7" s="267">
        <f>SUM('Pro Forma Adj'!Z13:AD13)</f>
        <v>0</v>
      </c>
      <c r="G7" s="267">
        <f>SUM('Pro Forma Adj'!AE13:AK13)</f>
        <v>0</v>
      </c>
      <c r="H7" s="267">
        <f>SUM('Pro Forma Adj'!AM13:AV13)</f>
        <v>0</v>
      </c>
      <c r="I7" s="267">
        <f>SUM('Pro Forma Adj'!AW13:BP13)</f>
        <v>0</v>
      </c>
      <c r="J7" s="267">
        <f>SUM('Pro Forma Adj'!BQ13:BQ13)</f>
        <v>0</v>
      </c>
    </row>
    <row r="8" spans="1:10">
      <c r="A8" s="266">
        <v>4</v>
      </c>
      <c r="B8" s="266" t="s">
        <v>54</v>
      </c>
      <c r="C8" s="267">
        <f>SUM(D8:J8)</f>
        <v>-33521990.660782024</v>
      </c>
      <c r="D8" s="267">
        <f>SUM('Pro Forma Adj'!C14:J14)</f>
        <v>0</v>
      </c>
      <c r="E8" s="267">
        <f>SUM('Pro Forma Adj'!K14:Y14)</f>
        <v>0</v>
      </c>
      <c r="F8" s="267">
        <f>SUM('Pro Forma Adj'!Z14:AD14)</f>
        <v>-33801537.021510273</v>
      </c>
      <c r="G8" s="267">
        <f>SUM('Pro Forma Adj'!AE14:AK14)</f>
        <v>0</v>
      </c>
      <c r="H8" s="267">
        <f>SUM('Pro Forma Adj'!AM14:AV14)</f>
        <v>0</v>
      </c>
      <c r="I8" s="267">
        <f>SUM('Pro Forma Adj'!AW14:BP14)</f>
        <v>0</v>
      </c>
      <c r="J8" s="267">
        <f>SUM('Pro Forma Adj'!BQ14:BQ14)</f>
        <v>279546.36072824709</v>
      </c>
    </row>
    <row r="9" spans="1:10">
      <c r="A9" s="266">
        <v>5</v>
      </c>
      <c r="B9" s="266" t="s">
        <v>55</v>
      </c>
      <c r="C9" s="267">
        <f>SUM(D9:J9)</f>
        <v>-1207643.1699602779</v>
      </c>
      <c r="D9" s="267">
        <f>SUM('Pro Forma Adj'!C15:J15)</f>
        <v>818782.99595138524</v>
      </c>
      <c r="E9" s="267">
        <f>SUM('Pro Forma Adj'!K15:Y15)</f>
        <v>0</v>
      </c>
      <c r="F9" s="267">
        <f>SUM('Pro Forma Adj'!Z15:AD15)</f>
        <v>973573.83408833691</v>
      </c>
      <c r="G9" s="267">
        <f>SUM('Pro Forma Adj'!AE15:AK15)</f>
        <v>0</v>
      </c>
      <c r="H9" s="267">
        <f>SUM('Pro Forma Adj'!AM15:AV15)</f>
        <v>0</v>
      </c>
      <c r="I9" s="267">
        <f>SUM('Pro Forma Adj'!AW15:BP15)</f>
        <v>-3000000</v>
      </c>
      <c r="J9" s="267">
        <f>SUM('Pro Forma Adj'!BQ15:BQ15)</f>
        <v>0</v>
      </c>
    </row>
    <row r="10" spans="1:10">
      <c r="A10" s="266">
        <v>6</v>
      </c>
      <c r="B10" s="266" t="s">
        <v>56</v>
      </c>
      <c r="C10" s="268">
        <f>SUM(C6:C9)</f>
        <v>-34729633.8307423</v>
      </c>
      <c r="D10" s="268">
        <f t="shared" ref="D10:I10" si="0">SUM(D6:D9)</f>
        <v>818782.99595138524</v>
      </c>
      <c r="E10" s="268">
        <f t="shared" si="0"/>
        <v>0</v>
      </c>
      <c r="F10" s="268">
        <f t="shared" si="0"/>
        <v>-32827963.187421937</v>
      </c>
      <c r="G10" s="268">
        <f t="shared" si="0"/>
        <v>0</v>
      </c>
      <c r="H10" s="268">
        <f t="shared" si="0"/>
        <v>0</v>
      </c>
      <c r="I10" s="268">
        <f t="shared" si="0"/>
        <v>-3000000</v>
      </c>
      <c r="J10" s="268">
        <f t="shared" ref="J10" si="1">SUM(J6:J9)</f>
        <v>279546.36072824709</v>
      </c>
    </row>
    <row r="11" spans="1:10">
      <c r="A11" s="266">
        <v>7</v>
      </c>
      <c r="B11" s="266"/>
    </row>
    <row r="12" spans="1:10">
      <c r="A12" s="266">
        <v>8</v>
      </c>
      <c r="B12" s="266" t="s">
        <v>57</v>
      </c>
    </row>
    <row r="13" spans="1:10">
      <c r="A13" s="266">
        <v>9</v>
      </c>
      <c r="B13" s="266" t="s">
        <v>58</v>
      </c>
      <c r="C13" s="267">
        <f t="shared" ref="C13:C22" si="2">SUM(D13:J13)</f>
        <v>6235738.2881588582</v>
      </c>
      <c r="D13" s="267">
        <f>SUM('Pro Forma Adj'!C19:J19)</f>
        <v>0</v>
      </c>
      <c r="E13" s="267">
        <f>SUM('Pro Forma Adj'!K19:Y19)</f>
        <v>-146607.78163260201</v>
      </c>
      <c r="F13" s="267">
        <f>SUM('Pro Forma Adj'!Z19:AD19)</f>
        <v>5560342.3381767739</v>
      </c>
      <c r="G13" s="267">
        <f>SUM('Pro Forma Adj'!AE19:AK19)</f>
        <v>0</v>
      </c>
      <c r="H13" s="267">
        <f>SUM('Pro Forma Adj'!AM19:AV19)</f>
        <v>0</v>
      </c>
      <c r="I13" s="267">
        <f>SUM('Pro Forma Adj'!AW19:BP19)</f>
        <v>0</v>
      </c>
      <c r="J13" s="267">
        <f>SUM('Pro Forma Adj'!BQ19:BQ19)</f>
        <v>822003.73161468655</v>
      </c>
    </row>
    <row r="14" spans="1:10">
      <c r="A14" s="266">
        <v>10</v>
      </c>
      <c r="B14" s="266" t="s">
        <v>59</v>
      </c>
      <c r="C14" s="267">
        <f t="shared" si="2"/>
        <v>0</v>
      </c>
      <c r="D14" s="267">
        <f>SUM('Pro Forma Adj'!C20:J20)</f>
        <v>0</v>
      </c>
      <c r="E14" s="267">
        <f>SUM('Pro Forma Adj'!K20:Y20)</f>
        <v>0</v>
      </c>
      <c r="F14" s="267">
        <f>SUM('Pro Forma Adj'!Z20:AD20)</f>
        <v>0</v>
      </c>
      <c r="G14" s="267">
        <f>SUM('Pro Forma Adj'!AE20:AK20)</f>
        <v>0</v>
      </c>
      <c r="H14" s="267">
        <f>SUM('Pro Forma Adj'!AM20:AV20)</f>
        <v>0</v>
      </c>
      <c r="I14" s="267">
        <f>SUM('Pro Forma Adj'!AW20:BP20)</f>
        <v>0</v>
      </c>
      <c r="J14" s="267">
        <f>SUM('Pro Forma Adj'!BQ20:BQ20)</f>
        <v>0</v>
      </c>
    </row>
    <row r="15" spans="1:10">
      <c r="A15" s="266">
        <v>11</v>
      </c>
      <c r="B15" s="266" t="s">
        <v>60</v>
      </c>
      <c r="C15" s="267">
        <f t="shared" si="2"/>
        <v>76843.60600506817</v>
      </c>
      <c r="D15" s="267">
        <f>SUM('Pro Forma Adj'!C21:J21)</f>
        <v>0</v>
      </c>
      <c r="E15" s="267">
        <f>SUM('Pro Forma Adj'!K21:Y21)</f>
        <v>-63466.06864993932</v>
      </c>
      <c r="F15" s="267">
        <f>SUM('Pro Forma Adj'!Z21:AD21)</f>
        <v>0</v>
      </c>
      <c r="G15" s="267">
        <f>SUM('Pro Forma Adj'!AE21:AK21)</f>
        <v>0</v>
      </c>
      <c r="H15" s="267">
        <f>SUM('Pro Forma Adj'!AM21:AV21)</f>
        <v>0</v>
      </c>
      <c r="I15" s="267">
        <f>SUM('Pro Forma Adj'!AW21:BP21)</f>
        <v>137790.49396170667</v>
      </c>
      <c r="J15" s="267">
        <f>SUM('Pro Forma Adj'!BQ21:BQ21)</f>
        <v>2519.1806933008193</v>
      </c>
    </row>
    <row r="16" spans="1:10">
      <c r="A16" s="266">
        <v>12</v>
      </c>
      <c r="B16" s="266" t="s">
        <v>61</v>
      </c>
      <c r="C16" s="267">
        <f t="shared" si="2"/>
        <v>-43949874.317433879</v>
      </c>
      <c r="D16" s="267">
        <f>SUM('Pro Forma Adj'!C22:J22)</f>
        <v>0</v>
      </c>
      <c r="E16" s="267">
        <f>SUM('Pro Forma Adj'!K22:Y22)</f>
        <v>-77823.919029337718</v>
      </c>
      <c r="F16" s="267">
        <f>SUM('Pro Forma Adj'!Z22:AD22)</f>
        <v>-45188729.822112478</v>
      </c>
      <c r="G16" s="267">
        <f>SUM('Pro Forma Adj'!AE22:AK22)</f>
        <v>0</v>
      </c>
      <c r="H16" s="267">
        <f>SUM('Pro Forma Adj'!AM22:AV22)</f>
        <v>0</v>
      </c>
      <c r="I16" s="267">
        <f>SUM('Pro Forma Adj'!AW22:BP22)</f>
        <v>0</v>
      </c>
      <c r="J16" s="267">
        <f>SUM('Pro Forma Adj'!BQ22:BQ22)</f>
        <v>1316679.4237079411</v>
      </c>
    </row>
    <row r="17" spans="1:10">
      <c r="A17" s="266">
        <v>13</v>
      </c>
      <c r="B17" s="266" t="s">
        <v>62</v>
      </c>
      <c r="C17" s="267">
        <f t="shared" si="2"/>
        <v>1048123.4322818731</v>
      </c>
      <c r="D17" s="267">
        <f>SUM('Pro Forma Adj'!C23:J23)</f>
        <v>0</v>
      </c>
      <c r="E17" s="267">
        <f>SUM('Pro Forma Adj'!K23:Y23)</f>
        <v>-49366.295722493094</v>
      </c>
      <c r="F17" s="267">
        <f>SUM('Pro Forma Adj'!Z23:AD23)</f>
        <v>662220.34651204199</v>
      </c>
      <c r="G17" s="267">
        <f>SUM('Pro Forma Adj'!AE23:AK23)</f>
        <v>0</v>
      </c>
      <c r="H17" s="267">
        <f>SUM('Pro Forma Adj'!AM23:AV23)</f>
        <v>0</v>
      </c>
      <c r="I17" s="267">
        <f>SUM('Pro Forma Adj'!AW23:BP23)</f>
        <v>0</v>
      </c>
      <c r="J17" s="267">
        <f>SUM('Pro Forma Adj'!BQ23:BQ23)</f>
        <v>435269.38149232417</v>
      </c>
    </row>
    <row r="18" spans="1:10">
      <c r="A18" s="266">
        <v>14</v>
      </c>
      <c r="B18" s="266" t="s">
        <v>63</v>
      </c>
      <c r="C18" s="267">
        <f t="shared" si="2"/>
        <v>-187993.96376952052</v>
      </c>
      <c r="D18" s="267">
        <f>SUM('Pro Forma Adj'!C24:J24)</f>
        <v>0</v>
      </c>
      <c r="E18" s="267">
        <f>SUM('Pro Forma Adj'!K24:Y24)</f>
        <v>-187993.96376952052</v>
      </c>
      <c r="F18" s="267">
        <f>SUM('Pro Forma Adj'!Z24:AD24)</f>
        <v>0</v>
      </c>
      <c r="G18" s="267">
        <f>SUM('Pro Forma Adj'!AE24:AK24)</f>
        <v>0</v>
      </c>
      <c r="H18" s="267">
        <f>SUM('Pro Forma Adj'!AM24:AV24)</f>
        <v>0</v>
      </c>
      <c r="I18" s="267">
        <f>SUM('Pro Forma Adj'!AW24:BP24)</f>
        <v>0</v>
      </c>
      <c r="J18" s="267">
        <f>SUM('Pro Forma Adj'!BQ24:BQ24)</f>
        <v>0</v>
      </c>
    </row>
    <row r="19" spans="1:10">
      <c r="A19" s="266">
        <v>15</v>
      </c>
      <c r="B19" s="266" t="s">
        <v>64</v>
      </c>
      <c r="C19" s="267">
        <f t="shared" si="2"/>
        <v>-95675.223916277144</v>
      </c>
      <c r="D19" s="267">
        <f>SUM('Pro Forma Adj'!C25:J25)</f>
        <v>0</v>
      </c>
      <c r="E19" s="267">
        <f>SUM('Pro Forma Adj'!K25:Y25)</f>
        <v>-95675.223916277144</v>
      </c>
      <c r="F19" s="267">
        <f>SUM('Pro Forma Adj'!Z25:AD25)</f>
        <v>0</v>
      </c>
      <c r="G19" s="267">
        <f>SUM('Pro Forma Adj'!AE25:AK25)</f>
        <v>0</v>
      </c>
      <c r="H19" s="267">
        <f>SUM('Pro Forma Adj'!AM25:AV25)</f>
        <v>0</v>
      </c>
      <c r="I19" s="267">
        <f>SUM('Pro Forma Adj'!AW25:BP25)</f>
        <v>0</v>
      </c>
      <c r="J19" s="267">
        <f>SUM('Pro Forma Adj'!BQ25:BQ25)</f>
        <v>0</v>
      </c>
    </row>
    <row r="20" spans="1:10">
      <c r="A20" s="266">
        <v>16</v>
      </c>
      <c r="B20" s="266" t="s">
        <v>65</v>
      </c>
      <c r="C20" s="267">
        <f t="shared" si="2"/>
        <v>-15958.322187900074</v>
      </c>
      <c r="D20" s="267">
        <f>SUM('Pro Forma Adj'!C26:J26)</f>
        <v>0</v>
      </c>
      <c r="E20" s="267">
        <f>SUM('Pro Forma Adj'!K26:Y26)</f>
        <v>-15958.322187900074</v>
      </c>
      <c r="F20" s="267">
        <f>SUM('Pro Forma Adj'!Z26:AD26)</f>
        <v>0</v>
      </c>
      <c r="G20" s="267">
        <f>SUM('Pro Forma Adj'!AE26:AK26)</f>
        <v>0</v>
      </c>
      <c r="H20" s="267">
        <f>SUM('Pro Forma Adj'!AM26:AV26)</f>
        <v>0</v>
      </c>
      <c r="I20" s="267">
        <f>SUM('Pro Forma Adj'!AW26:BP26)</f>
        <v>0</v>
      </c>
      <c r="J20" s="267">
        <f>SUM('Pro Forma Adj'!BQ26:BQ26)</f>
        <v>0</v>
      </c>
    </row>
    <row r="21" spans="1:10">
      <c r="A21" s="266">
        <v>17</v>
      </c>
      <c r="B21" s="266" t="s">
        <v>66</v>
      </c>
      <c r="C21" s="267">
        <f t="shared" si="2"/>
        <v>0</v>
      </c>
      <c r="D21" s="267">
        <f>SUM('Pro Forma Adj'!C27:J27)</f>
        <v>0</v>
      </c>
      <c r="E21" s="267">
        <f>SUM('Pro Forma Adj'!K27:Y27)</f>
        <v>0</v>
      </c>
      <c r="F21" s="267">
        <f>SUM('Pro Forma Adj'!Z27:AD27)</f>
        <v>0</v>
      </c>
      <c r="G21" s="267">
        <f>SUM('Pro Forma Adj'!AE27:AK27)</f>
        <v>0</v>
      </c>
      <c r="H21" s="267">
        <f>SUM('Pro Forma Adj'!AM27:AV27)</f>
        <v>0</v>
      </c>
      <c r="I21" s="267">
        <f>SUM('Pro Forma Adj'!AW27:BP27)</f>
        <v>0</v>
      </c>
      <c r="J21" s="267">
        <f>SUM('Pro Forma Adj'!BQ27:BQ27)</f>
        <v>0</v>
      </c>
    </row>
    <row r="22" spans="1:10">
      <c r="A22" s="266">
        <v>18</v>
      </c>
      <c r="B22" s="266" t="s">
        <v>67</v>
      </c>
      <c r="C22" s="274">
        <f t="shared" si="2"/>
        <v>856362.45463226887</v>
      </c>
      <c r="D22" s="267">
        <f>SUM('Pro Forma Adj'!C28:J28)</f>
        <v>0</v>
      </c>
      <c r="E22" s="267">
        <f>SUM('Pro Forma Adj'!K28:Y28)</f>
        <v>856362.45463226887</v>
      </c>
      <c r="F22" s="269">
        <f>SUM('Pro Forma Adj'!Z28:AD28)</f>
        <v>0</v>
      </c>
      <c r="G22" s="269">
        <f>SUM('Pro Forma Adj'!AE28:AK28)</f>
        <v>0</v>
      </c>
      <c r="H22" s="269">
        <f>SUM('Pro Forma Adj'!AM28:AV28)</f>
        <v>0</v>
      </c>
      <c r="I22" s="267">
        <f>SUM('Pro Forma Adj'!AW28:BP28)</f>
        <v>0</v>
      </c>
      <c r="J22" s="267">
        <f>SUM('Pro Forma Adj'!BQ28:BQ28)</f>
        <v>0</v>
      </c>
    </row>
    <row r="23" spans="1:10">
      <c r="A23" s="266">
        <v>19</v>
      </c>
      <c r="B23" s="266" t="s">
        <v>68</v>
      </c>
      <c r="C23" s="278">
        <f>SUM(C13:C22)</f>
        <v>-36032434.046229504</v>
      </c>
      <c r="D23" s="270">
        <f t="shared" ref="D23:I23" si="3">SUM(D13:D22)</f>
        <v>0</v>
      </c>
      <c r="E23" s="270">
        <f t="shared" si="3"/>
        <v>219470.87972419895</v>
      </c>
      <c r="F23" s="270">
        <f t="shared" si="3"/>
        <v>-38966167.137423664</v>
      </c>
      <c r="G23" s="270">
        <f t="shared" si="3"/>
        <v>0</v>
      </c>
      <c r="H23" s="270">
        <f t="shared" si="3"/>
        <v>0</v>
      </c>
      <c r="I23" s="270">
        <f t="shared" si="3"/>
        <v>137790.49396170667</v>
      </c>
      <c r="J23" s="270">
        <f t="shared" ref="J23" si="4">SUM(J13:J22)</f>
        <v>2576471.7175082527</v>
      </c>
    </row>
    <row r="24" spans="1:10">
      <c r="A24" s="266">
        <v>20</v>
      </c>
      <c r="B24" s="266" t="s">
        <v>69</v>
      </c>
      <c r="C24" s="267">
        <f>SUM(D24:J24)</f>
        <v>1426876.0626340632</v>
      </c>
      <c r="D24" s="267">
        <f>SUM('Pro Forma Adj'!C30:J30)</f>
        <v>0</v>
      </c>
      <c r="E24" s="267">
        <f>SUM('Pro Forma Adj'!K30:Y30)</f>
        <v>0</v>
      </c>
      <c r="F24" s="267">
        <f>SUM('Pro Forma Adj'!Z30:AD30)</f>
        <v>0</v>
      </c>
      <c r="G24" s="267">
        <f>SUM('Pro Forma Adj'!AE30:AK30)</f>
        <v>0</v>
      </c>
      <c r="H24" s="267">
        <f>SUM('Pro Forma Adj'!AM30:AV30)</f>
        <v>0</v>
      </c>
      <c r="I24" s="267">
        <f>SUM('Pro Forma Adj'!AW30:BP30)</f>
        <v>1401963.1769791436</v>
      </c>
      <c r="J24" s="267">
        <f>SUM('Pro Forma Adj'!BQ30:BQ30)</f>
        <v>24912.885654919563</v>
      </c>
    </row>
    <row r="25" spans="1:10">
      <c r="A25" s="266">
        <v>21</v>
      </c>
      <c r="B25" s="266" t="s">
        <v>70</v>
      </c>
      <c r="C25" s="267">
        <f>SUM(D25:J25)</f>
        <v>322905.22191917192</v>
      </c>
      <c r="D25" s="267">
        <f>SUM('Pro Forma Adj'!C31:J31)</f>
        <v>0</v>
      </c>
      <c r="E25" s="267">
        <f>SUM('Pro Forma Adj'!K31:Y31)</f>
        <v>0</v>
      </c>
      <c r="F25" s="267">
        <f>SUM('Pro Forma Adj'!Z31:AD31)</f>
        <v>0</v>
      </c>
      <c r="G25" s="267">
        <f>SUM('Pro Forma Adj'!AE31:AK31)</f>
        <v>0</v>
      </c>
      <c r="H25" s="267">
        <f>SUM('Pro Forma Adj'!AM31:AV31)</f>
        <v>0</v>
      </c>
      <c r="I25" s="267">
        <f>SUM('Pro Forma Adj'!AW31:BP31)</f>
        <v>322905.22191917192</v>
      </c>
      <c r="J25" s="267">
        <f>SUM('Pro Forma Adj'!BQ31:BQ31)</f>
        <v>0</v>
      </c>
    </row>
    <row r="26" spans="1:10">
      <c r="A26" s="266">
        <v>22</v>
      </c>
      <c r="B26" s="266" t="s">
        <v>71</v>
      </c>
      <c r="C26" s="267">
        <f>SUM(D26:J26)</f>
        <v>160612.87488496222</v>
      </c>
      <c r="D26" s="267">
        <f>SUM('Pro Forma Adj'!C32:J32)</f>
        <v>0</v>
      </c>
      <c r="E26" s="267">
        <f>SUM('Pro Forma Adj'!K32:Y32)</f>
        <v>0</v>
      </c>
      <c r="F26" s="267">
        <f>SUM('Pro Forma Adj'!Z32:AD32)</f>
        <v>0</v>
      </c>
      <c r="G26" s="267">
        <f>SUM('Pro Forma Adj'!AE32:AK32)</f>
        <v>0</v>
      </c>
      <c r="H26" s="267">
        <f>SUM('Pro Forma Adj'!AM32:AV32)</f>
        <v>160612.87488496222</v>
      </c>
      <c r="I26" s="267">
        <f>SUM('Pro Forma Adj'!AW32:BP32)</f>
        <v>0</v>
      </c>
      <c r="J26" s="267">
        <f>SUM('Pro Forma Adj'!BQ32:BQ32)</f>
        <v>0</v>
      </c>
    </row>
    <row r="27" spans="1:10">
      <c r="A27" s="266">
        <v>23</v>
      </c>
      <c r="B27" s="266" t="s">
        <v>174</v>
      </c>
      <c r="C27" s="267">
        <f>C80</f>
        <v>-7264568.0138153266</v>
      </c>
      <c r="D27" s="267">
        <f>D80</f>
        <v>286525.99517465732</v>
      </c>
      <c r="E27" s="267">
        <f t="shared" ref="E27:I27" si="5">E80</f>
        <v>-76814.807903469627</v>
      </c>
      <c r="F27" s="267">
        <f t="shared" si="5"/>
        <v>2148371.3825006047</v>
      </c>
      <c r="G27" s="267">
        <f t="shared" si="5"/>
        <v>-479739.67902394856</v>
      </c>
      <c r="H27" s="267">
        <f t="shared" si="5"/>
        <v>-6139226.9233669154</v>
      </c>
      <c r="I27" s="267">
        <f t="shared" si="5"/>
        <v>-2181794.6071313177</v>
      </c>
      <c r="J27" s="267">
        <f t="shared" ref="J27" si="6">J80</f>
        <v>-821889.37406493712</v>
      </c>
    </row>
    <row r="28" spans="1:10">
      <c r="A28" s="266">
        <v>24</v>
      </c>
      <c r="B28" s="266" t="s">
        <v>175</v>
      </c>
      <c r="C28" s="267">
        <f>SUM(D28:J28)</f>
        <v>0</v>
      </c>
      <c r="D28" s="267">
        <f>D75</f>
        <v>0</v>
      </c>
      <c r="E28" s="267">
        <f t="shared" ref="E28:I28" si="7">E75</f>
        <v>0</v>
      </c>
      <c r="F28" s="267">
        <f t="shared" si="7"/>
        <v>0</v>
      </c>
      <c r="G28" s="267">
        <f t="shared" si="7"/>
        <v>0</v>
      </c>
      <c r="H28" s="267">
        <f t="shared" si="7"/>
        <v>0</v>
      </c>
      <c r="I28" s="267">
        <f t="shared" si="7"/>
        <v>0</v>
      </c>
      <c r="J28" s="267">
        <f t="shared" ref="J28" si="8">J75</f>
        <v>0</v>
      </c>
    </row>
    <row r="29" spans="1:10">
      <c r="A29" s="266">
        <v>25</v>
      </c>
      <c r="B29" s="266" t="s">
        <v>176</v>
      </c>
      <c r="C29" s="267">
        <f>SUM(D29:J29)</f>
        <v>1374885.3753007103</v>
      </c>
      <c r="D29" s="267">
        <f>SUM('Pro Forma Adj'!C35:J35)</f>
        <v>324347.39841468039</v>
      </c>
      <c r="E29" s="267">
        <f>SUM('Pro Forma Adj'!K35:Y35)</f>
        <v>0</v>
      </c>
      <c r="F29" s="267">
        <f>SUM('Pro Forma Adj'!Z35:AD35)</f>
        <v>0</v>
      </c>
      <c r="G29" s="267">
        <f>SUM('Pro Forma Adj'!AE35:AK35)</f>
        <v>520188.66405302164</v>
      </c>
      <c r="H29" s="267">
        <f>SUM('Pro Forma Adj'!AM35:AV35)</f>
        <v>0</v>
      </c>
      <c r="I29" s="267">
        <f>SUM('Pro Forma Adj'!AW35:BP35)</f>
        <v>520323.75880711165</v>
      </c>
      <c r="J29" s="267">
        <f>SUM('Pro Forma Adj'!BQ35:BQ35)</f>
        <v>10025.554025896592</v>
      </c>
    </row>
    <row r="30" spans="1:10">
      <c r="A30" s="266">
        <v>26</v>
      </c>
      <c r="B30" s="266" t="s">
        <v>75</v>
      </c>
      <c r="C30" s="267">
        <f>SUM(D30:J30)</f>
        <v>0</v>
      </c>
      <c r="D30" s="267">
        <f>SUM('Pro Forma Adj'!C36:J36)</f>
        <v>0</v>
      </c>
      <c r="E30" s="267">
        <f>SUM('Pro Forma Adj'!K36:Y36)</f>
        <v>0</v>
      </c>
      <c r="F30" s="267">
        <f>SUM('Pro Forma Adj'!Z36:AD36)</f>
        <v>0</v>
      </c>
      <c r="G30" s="267">
        <f>SUM('Pro Forma Adj'!AE36:AK36)</f>
        <v>0</v>
      </c>
      <c r="H30" s="267">
        <f>SUM('Pro Forma Adj'!AM36:AV36)</f>
        <v>0</v>
      </c>
      <c r="I30" s="267">
        <f>SUM('Pro Forma Adj'!AW36:BP36)</f>
        <v>0</v>
      </c>
      <c r="J30" s="267">
        <f>SUM('Pro Forma Adj'!BQ36:BQ36)</f>
        <v>0</v>
      </c>
    </row>
    <row r="31" spans="1:10">
      <c r="A31" s="266">
        <v>27</v>
      </c>
      <c r="B31" s="266" t="s">
        <v>76</v>
      </c>
      <c r="C31" s="267">
        <f>SUM(D31:J31)</f>
        <v>-854510.60376880702</v>
      </c>
      <c r="D31" s="267">
        <f>SUM('Pro Forma Adj'!C37:J37)</f>
        <v>-854510.60376880702</v>
      </c>
      <c r="E31" s="267">
        <f>SUM('Pro Forma Adj'!K37:Y37)</f>
        <v>0</v>
      </c>
      <c r="F31" s="267">
        <f>SUM('Pro Forma Adj'!Z37:AD37)</f>
        <v>0</v>
      </c>
      <c r="G31" s="267">
        <f>SUM('Pro Forma Adj'!AE37:AK37)</f>
        <v>0</v>
      </c>
      <c r="H31" s="267">
        <f>SUM('Pro Forma Adj'!AM37:AV37)</f>
        <v>0</v>
      </c>
      <c r="I31" s="267">
        <f>SUM('Pro Forma Adj'!AW37:BP37)</f>
        <v>0</v>
      </c>
      <c r="J31" s="267">
        <f>SUM('Pro Forma Adj'!BQ37:BQ37)</f>
        <v>0</v>
      </c>
    </row>
    <row r="32" spans="1:10">
      <c r="A32" s="266">
        <v>28</v>
      </c>
      <c r="B32" s="271" t="s">
        <v>77</v>
      </c>
      <c r="C32" s="272">
        <f>SUM(C23:C31)</f>
        <v>-40866233.12907473</v>
      </c>
      <c r="D32" s="272">
        <f t="shared" ref="D32:I32" si="9">SUM(D23:D31)</f>
        <v>-243637.21017946932</v>
      </c>
      <c r="E32" s="272">
        <f t="shared" si="9"/>
        <v>142656.07182072932</v>
      </c>
      <c r="F32" s="272">
        <f t="shared" si="9"/>
        <v>-36817795.754923061</v>
      </c>
      <c r="G32" s="272">
        <f t="shared" si="9"/>
        <v>40448.985029073083</v>
      </c>
      <c r="H32" s="272">
        <f t="shared" si="9"/>
        <v>-5978614.0484819533</v>
      </c>
      <c r="I32" s="272">
        <f t="shared" si="9"/>
        <v>201188.0445358163</v>
      </c>
      <c r="J32" s="272">
        <f t="shared" ref="J32" si="10">SUM(J23:J31)</f>
        <v>1789520.7831241318</v>
      </c>
    </row>
    <row r="33" spans="1:10">
      <c r="A33" s="266">
        <v>29</v>
      </c>
      <c r="B33" s="266"/>
    </row>
    <row r="34" spans="1:10" ht="13.5" thickBot="1">
      <c r="A34" s="266">
        <v>30</v>
      </c>
      <c r="B34" s="266" t="s">
        <v>78</v>
      </c>
      <c r="C34" s="273">
        <f>C10-C32</f>
        <v>6136599.2983324304</v>
      </c>
      <c r="D34" s="273">
        <f t="shared" ref="D34:I34" si="11">D10-D32</f>
        <v>1062420.2061308546</v>
      </c>
      <c r="E34" s="273">
        <f t="shared" si="11"/>
        <v>-142656.07182072932</v>
      </c>
      <c r="F34" s="273">
        <f t="shared" si="11"/>
        <v>3989832.567501124</v>
      </c>
      <c r="G34" s="273">
        <f t="shared" si="11"/>
        <v>-40448.985029073083</v>
      </c>
      <c r="H34" s="273">
        <f t="shared" si="11"/>
        <v>5978614.0484819533</v>
      </c>
      <c r="I34" s="273">
        <f t="shared" si="11"/>
        <v>-3201188.0445358162</v>
      </c>
      <c r="J34" s="273">
        <f t="shared" ref="J34" si="12">J10-J32</f>
        <v>-1509974.4223958848</v>
      </c>
    </row>
    <row r="35" spans="1:10" ht="13.5" thickTop="1">
      <c r="A35" s="266">
        <v>31</v>
      </c>
      <c r="B35" s="266"/>
    </row>
    <row r="36" spans="1:10">
      <c r="A36" s="266">
        <v>32</v>
      </c>
      <c r="B36" s="266" t="s">
        <v>79</v>
      </c>
    </row>
    <row r="37" spans="1:10">
      <c r="A37" s="266">
        <v>33</v>
      </c>
      <c r="B37" s="266" t="s">
        <v>80</v>
      </c>
      <c r="C37" s="267">
        <f t="shared" ref="C37:C47" si="13">SUM(D37:J37)</f>
        <v>46725593.118551798</v>
      </c>
      <c r="D37" s="267">
        <f>SUM('Pro Forma Adj'!C43:J43)</f>
        <v>0</v>
      </c>
      <c r="E37" s="267">
        <f>SUM('Pro Forma Adj'!K43:Y43)</f>
        <v>0</v>
      </c>
      <c r="F37" s="267">
        <f>SUM('Pro Forma Adj'!Z43:AD43)</f>
        <v>0</v>
      </c>
      <c r="G37" s="267">
        <f>SUM('Pro Forma Adj'!AE43:AK43)</f>
        <v>0</v>
      </c>
      <c r="H37" s="267">
        <f>SUM('Pro Forma Adj'!AM43:AV43)</f>
        <v>0</v>
      </c>
      <c r="I37" s="267">
        <f>SUM('Pro Forma Adj'!AW43:BP43)</f>
        <v>45909776.392064802</v>
      </c>
      <c r="J37" s="267">
        <f>SUM('Pro Forma Adj'!BQ43:BQ43)</f>
        <v>815816.72648699861</v>
      </c>
    </row>
    <row r="38" spans="1:10">
      <c r="A38" s="266">
        <v>34</v>
      </c>
      <c r="B38" s="266" t="s">
        <v>81</v>
      </c>
      <c r="C38" s="267">
        <f t="shared" si="13"/>
        <v>0</v>
      </c>
      <c r="D38" s="267">
        <f>SUM('Pro Forma Adj'!C44:J44)</f>
        <v>0</v>
      </c>
      <c r="E38" s="267">
        <f>SUM('Pro Forma Adj'!K44:Y44)</f>
        <v>0</v>
      </c>
      <c r="F38" s="267">
        <f>SUM('Pro Forma Adj'!Z44:AD44)</f>
        <v>0</v>
      </c>
      <c r="G38" s="267">
        <f>SUM('Pro Forma Adj'!AE44:AK44)</f>
        <v>0</v>
      </c>
      <c r="H38" s="267">
        <f>SUM('Pro Forma Adj'!AM44:AV44)</f>
        <v>0</v>
      </c>
      <c r="I38" s="267">
        <f>SUM('Pro Forma Adj'!AW44:BP44)</f>
        <v>0</v>
      </c>
      <c r="J38" s="267">
        <f>SUM('Pro Forma Adj'!BQ44:BQ44)</f>
        <v>0</v>
      </c>
    </row>
    <row r="39" spans="1:10">
      <c r="A39" s="266">
        <v>35</v>
      </c>
      <c r="B39" s="266" t="s">
        <v>82</v>
      </c>
      <c r="C39" s="267">
        <f t="shared" si="13"/>
        <v>-273182.72115948144</v>
      </c>
      <c r="D39" s="267">
        <f>SUM('Pro Forma Adj'!C45:J45)</f>
        <v>0</v>
      </c>
      <c r="E39" s="267">
        <f>SUM('Pro Forma Adj'!K45:Y45)</f>
        <v>0</v>
      </c>
      <c r="F39" s="267">
        <f>SUM('Pro Forma Adj'!Z45:AD45)</f>
        <v>0</v>
      </c>
      <c r="G39" s="267">
        <f>SUM('Pro Forma Adj'!AE45:AK45)</f>
        <v>0</v>
      </c>
      <c r="H39" s="267">
        <f>SUM('Pro Forma Adj'!AM45:AV45)</f>
        <v>0</v>
      </c>
      <c r="I39" s="267">
        <f>SUM('Pro Forma Adj'!AW45:BP45)</f>
        <v>-273182.72115948144</v>
      </c>
      <c r="J39" s="267">
        <f>SUM('Pro Forma Adj'!BQ45:BQ45)</f>
        <v>0</v>
      </c>
    </row>
    <row r="40" spans="1:10">
      <c r="A40" s="266">
        <v>36</v>
      </c>
      <c r="B40" s="266" t="s">
        <v>83</v>
      </c>
      <c r="C40" s="267">
        <f t="shared" si="13"/>
        <v>0</v>
      </c>
      <c r="D40" s="267">
        <f>SUM('Pro Forma Adj'!C46:J46)</f>
        <v>0</v>
      </c>
      <c r="E40" s="267">
        <f>SUM('Pro Forma Adj'!K46:Y46)</f>
        <v>0</v>
      </c>
      <c r="F40" s="267">
        <f>SUM('Pro Forma Adj'!Z46:AD46)</f>
        <v>0</v>
      </c>
      <c r="G40" s="267">
        <f>SUM('Pro Forma Adj'!AE46:AK46)</f>
        <v>0</v>
      </c>
      <c r="H40" s="267">
        <f>SUM('Pro Forma Adj'!AM46:AV46)</f>
        <v>0</v>
      </c>
      <c r="I40" s="267">
        <f>SUM('Pro Forma Adj'!AW46:BP46)</f>
        <v>0</v>
      </c>
      <c r="J40" s="267">
        <f>SUM('Pro Forma Adj'!BQ46:BQ46)</f>
        <v>0</v>
      </c>
    </row>
    <row r="41" spans="1:10">
      <c r="A41" s="266">
        <v>37</v>
      </c>
      <c r="B41" s="266" t="s">
        <v>84</v>
      </c>
      <c r="C41" s="267">
        <f t="shared" si="13"/>
        <v>0</v>
      </c>
      <c r="D41" s="267">
        <f>SUM('Pro Forma Adj'!C47:J47)</f>
        <v>0</v>
      </c>
      <c r="E41" s="267">
        <f>SUM('Pro Forma Adj'!K47:Y47)</f>
        <v>0</v>
      </c>
      <c r="F41" s="267">
        <f>SUM('Pro Forma Adj'!Z47:AD47)</f>
        <v>0</v>
      </c>
      <c r="G41" s="267">
        <f>SUM('Pro Forma Adj'!AE47:AK47)</f>
        <v>0</v>
      </c>
      <c r="H41" s="267">
        <f>SUM('Pro Forma Adj'!AM47:AV47)</f>
        <v>0</v>
      </c>
      <c r="I41" s="267">
        <f>SUM('Pro Forma Adj'!AW47:BP47)</f>
        <v>0</v>
      </c>
      <c r="J41" s="267">
        <f>SUM('Pro Forma Adj'!BQ47:BQ47)</f>
        <v>0</v>
      </c>
    </row>
    <row r="42" spans="1:10">
      <c r="A42" s="266">
        <v>38</v>
      </c>
      <c r="B42" s="266" t="s">
        <v>85</v>
      </c>
      <c r="C42" s="267">
        <f t="shared" si="13"/>
        <v>0</v>
      </c>
      <c r="D42" s="267">
        <f>SUM('Pro Forma Adj'!C48:J48)</f>
        <v>0</v>
      </c>
      <c r="E42" s="267">
        <f>SUM('Pro Forma Adj'!K48:Y48)</f>
        <v>0</v>
      </c>
      <c r="F42" s="267">
        <f>SUM('Pro Forma Adj'!Z48:AD48)</f>
        <v>0</v>
      </c>
      <c r="G42" s="267">
        <f>SUM('Pro Forma Adj'!AE48:AK48)</f>
        <v>0</v>
      </c>
      <c r="H42" s="267">
        <f>SUM('Pro Forma Adj'!AM48:AV48)</f>
        <v>0</v>
      </c>
      <c r="I42" s="267">
        <f>SUM('Pro Forma Adj'!AW48:BP48)</f>
        <v>0</v>
      </c>
      <c r="J42" s="267">
        <f>SUM('Pro Forma Adj'!BQ48:BQ48)</f>
        <v>0</v>
      </c>
    </row>
    <row r="43" spans="1:10">
      <c r="A43" s="266">
        <v>39</v>
      </c>
      <c r="B43" s="266" t="s">
        <v>86</v>
      </c>
      <c r="C43" s="267">
        <f t="shared" si="13"/>
        <v>0</v>
      </c>
      <c r="D43" s="267">
        <f>SUM('Pro Forma Adj'!C49:J49)</f>
        <v>0</v>
      </c>
      <c r="E43" s="267">
        <f>SUM('Pro Forma Adj'!K49:Y49)</f>
        <v>0</v>
      </c>
      <c r="F43" s="267">
        <f>SUM('Pro Forma Adj'!Z49:AD49)</f>
        <v>0</v>
      </c>
      <c r="G43" s="267">
        <f>SUM('Pro Forma Adj'!AE49:AK49)</f>
        <v>0</v>
      </c>
      <c r="H43" s="267">
        <f>SUM('Pro Forma Adj'!AM49:AV49)</f>
        <v>0</v>
      </c>
      <c r="I43" s="267">
        <f>SUM('Pro Forma Adj'!AW49:BP49)</f>
        <v>0</v>
      </c>
      <c r="J43" s="267">
        <f>SUM('Pro Forma Adj'!BQ49:BQ49)</f>
        <v>0</v>
      </c>
    </row>
    <row r="44" spans="1:10">
      <c r="A44" s="266">
        <v>40</v>
      </c>
      <c r="B44" s="266" t="s">
        <v>87</v>
      </c>
      <c r="C44" s="267">
        <f t="shared" si="13"/>
        <v>0</v>
      </c>
      <c r="D44" s="267">
        <f>SUM('Pro Forma Adj'!C50:J50)</f>
        <v>0</v>
      </c>
      <c r="E44" s="267">
        <f>SUM('Pro Forma Adj'!K50:Y50)</f>
        <v>0</v>
      </c>
      <c r="F44" s="267">
        <f>SUM('Pro Forma Adj'!Z50:AD50)</f>
        <v>0</v>
      </c>
      <c r="G44" s="267">
        <f>SUM('Pro Forma Adj'!AE50:AK50)</f>
        <v>0</v>
      </c>
      <c r="H44" s="267">
        <f>SUM('Pro Forma Adj'!AM50:AV50)</f>
        <v>0</v>
      </c>
      <c r="I44" s="267">
        <f>SUM('Pro Forma Adj'!AW50:BP50)</f>
        <v>0</v>
      </c>
      <c r="J44" s="267">
        <f>SUM('Pro Forma Adj'!BQ50:BQ50)</f>
        <v>0</v>
      </c>
    </row>
    <row r="45" spans="1:10">
      <c r="A45" s="266">
        <v>41</v>
      </c>
      <c r="B45" s="266" t="s">
        <v>88</v>
      </c>
      <c r="C45" s="267">
        <f t="shared" si="13"/>
        <v>0</v>
      </c>
      <c r="D45" s="267">
        <f>SUM('Pro Forma Adj'!C51:J51)</f>
        <v>0</v>
      </c>
      <c r="E45" s="267">
        <f>SUM('Pro Forma Adj'!K51:Y51)</f>
        <v>0</v>
      </c>
      <c r="F45" s="267">
        <f>SUM('Pro Forma Adj'!Z51:AD51)</f>
        <v>0</v>
      </c>
      <c r="G45" s="267">
        <f>SUM('Pro Forma Adj'!AE51:AK51)</f>
        <v>0</v>
      </c>
      <c r="H45" s="267">
        <f>SUM('Pro Forma Adj'!AM51:AV51)</f>
        <v>0</v>
      </c>
      <c r="I45" s="267">
        <f>SUM('Pro Forma Adj'!AW51:BP51)</f>
        <v>0</v>
      </c>
      <c r="J45" s="267">
        <f>SUM('Pro Forma Adj'!BQ51:BQ51)</f>
        <v>0</v>
      </c>
    </row>
    <row r="46" spans="1:10">
      <c r="A46" s="266">
        <v>42</v>
      </c>
      <c r="B46" s="266" t="s">
        <v>177</v>
      </c>
      <c r="C46" s="267">
        <f t="shared" si="13"/>
        <v>0</v>
      </c>
      <c r="D46" s="267">
        <f>SUM('Pro Forma Adj'!C52:J52)</f>
        <v>0</v>
      </c>
      <c r="E46" s="267">
        <f>SUM('Pro Forma Adj'!K52:Y52)</f>
        <v>0</v>
      </c>
      <c r="F46" s="267">
        <f>SUM('Pro Forma Adj'!Z52:AD52)</f>
        <v>0</v>
      </c>
      <c r="G46" s="267">
        <f>SUM('Pro Forma Adj'!AE52:AK52)</f>
        <v>0</v>
      </c>
      <c r="H46" s="267">
        <f>SUM('Pro Forma Adj'!AM52:AV52)</f>
        <v>0</v>
      </c>
      <c r="I46" s="267">
        <f>SUM('Pro Forma Adj'!AW52:BP52)</f>
        <v>0</v>
      </c>
      <c r="J46" s="267">
        <f>SUM('Pro Forma Adj'!BQ52:BQ52)</f>
        <v>0</v>
      </c>
    </row>
    <row r="47" spans="1:10">
      <c r="A47" s="266">
        <v>43</v>
      </c>
      <c r="B47" s="266" t="s">
        <v>90</v>
      </c>
      <c r="C47" s="267">
        <f t="shared" si="13"/>
        <v>0</v>
      </c>
      <c r="D47" s="267">
        <f>SUM('Pro Forma Adj'!C53:J53)</f>
        <v>0</v>
      </c>
      <c r="E47" s="267">
        <f>SUM('Pro Forma Adj'!K53:Y53)</f>
        <v>0</v>
      </c>
      <c r="F47" s="267">
        <f>SUM('Pro Forma Adj'!Z53:AD53)</f>
        <v>0</v>
      </c>
      <c r="G47" s="267">
        <f>SUM('Pro Forma Adj'!AE53:AK53)</f>
        <v>0</v>
      </c>
      <c r="H47" s="267">
        <f>SUM('Pro Forma Adj'!AM53:AV53)</f>
        <v>0</v>
      </c>
      <c r="I47" s="267">
        <f>SUM('Pro Forma Adj'!AW53:BP53)</f>
        <v>0</v>
      </c>
      <c r="J47" s="267">
        <f>SUM('Pro Forma Adj'!BQ53:BQ53)</f>
        <v>0</v>
      </c>
    </row>
    <row r="48" spans="1:10">
      <c r="A48" s="266">
        <v>44</v>
      </c>
      <c r="B48" s="266" t="s">
        <v>91</v>
      </c>
      <c r="C48" s="272">
        <f>SUM(C37:C47)</f>
        <v>46452410.397392318</v>
      </c>
      <c r="D48" s="272">
        <f t="shared" ref="D48:I48" si="14">SUM(D37:D47)</f>
        <v>0</v>
      </c>
      <c r="E48" s="272">
        <f t="shared" si="14"/>
        <v>0</v>
      </c>
      <c r="F48" s="272">
        <f t="shared" si="14"/>
        <v>0</v>
      </c>
      <c r="G48" s="272">
        <f t="shared" si="14"/>
        <v>0</v>
      </c>
      <c r="H48" s="272">
        <f t="shared" si="14"/>
        <v>0</v>
      </c>
      <c r="I48" s="272">
        <f t="shared" si="14"/>
        <v>45636593.670905322</v>
      </c>
      <c r="J48" s="272">
        <f t="shared" ref="J48" si="15">SUM(J37:J47)</f>
        <v>815816.72648699861</v>
      </c>
    </row>
    <row r="49" spans="1:10">
      <c r="A49" s="266">
        <v>45</v>
      </c>
      <c r="B49" s="266"/>
    </row>
    <row r="50" spans="1:10">
      <c r="A50" s="266">
        <v>46</v>
      </c>
      <c r="B50" s="266" t="s">
        <v>178</v>
      </c>
    </row>
    <row r="51" spans="1:10">
      <c r="A51" s="266">
        <v>47</v>
      </c>
      <c r="B51" s="266" t="s">
        <v>93</v>
      </c>
      <c r="C51" s="267">
        <f t="shared" ref="C51:C57" si="16">SUM(D51:J51)</f>
        <v>-663674.83898247697</v>
      </c>
      <c r="D51" s="267">
        <f>SUM('Pro Forma Adj'!C57:J57)</f>
        <v>0</v>
      </c>
      <c r="E51" s="267">
        <f>SUM('Pro Forma Adj'!K57:Y57)</f>
        <v>0</v>
      </c>
      <c r="F51" s="267">
        <f>SUM('Pro Forma Adj'!Z57:AD57)</f>
        <v>0</v>
      </c>
      <c r="G51" s="267">
        <f>SUM('Pro Forma Adj'!AE57:AK57)</f>
        <v>732189.06004704407</v>
      </c>
      <c r="H51" s="267">
        <f>SUM('Pro Forma Adj'!AM57:AV57)</f>
        <v>0</v>
      </c>
      <c r="I51" s="267">
        <f>SUM('Pro Forma Adj'!AW57:BP57)</f>
        <v>-1371492.4777007781</v>
      </c>
      <c r="J51" s="267">
        <f>SUM('Pro Forma Adj'!BQ57:BQ57)</f>
        <v>-24371.421328743003</v>
      </c>
    </row>
    <row r="52" spans="1:10">
      <c r="A52" s="266">
        <v>48</v>
      </c>
      <c r="B52" s="266" t="s">
        <v>94</v>
      </c>
      <c r="C52" s="267">
        <f t="shared" si="16"/>
        <v>0</v>
      </c>
      <c r="D52" s="267">
        <f>SUM('Pro Forma Adj'!C58:J58)</f>
        <v>0</v>
      </c>
      <c r="E52" s="267">
        <f>SUM('Pro Forma Adj'!K58:Y58)</f>
        <v>0</v>
      </c>
      <c r="F52" s="267">
        <f>SUM('Pro Forma Adj'!Z58:AD58)</f>
        <v>0</v>
      </c>
      <c r="G52" s="267">
        <f>SUM('Pro Forma Adj'!AE58:AK58)</f>
        <v>0</v>
      </c>
      <c r="H52" s="267">
        <f>SUM('Pro Forma Adj'!AM58:AV58)</f>
        <v>0</v>
      </c>
      <c r="I52" s="267">
        <f>SUM('Pro Forma Adj'!AW58:BP58)</f>
        <v>0</v>
      </c>
      <c r="J52" s="267">
        <f>SUM('Pro Forma Adj'!BQ58:BQ58)</f>
        <v>0</v>
      </c>
    </row>
    <row r="53" spans="1:10">
      <c r="A53" s="266">
        <v>49</v>
      </c>
      <c r="B53" s="266" t="s">
        <v>95</v>
      </c>
      <c r="C53" s="267">
        <f t="shared" si="16"/>
        <v>-7095918.375269697</v>
      </c>
      <c r="D53" s="267">
        <f>SUM('Pro Forma Adj'!C59:J59)</f>
        <v>653175.25437758269</v>
      </c>
      <c r="E53" s="267">
        <f>SUM('Pro Forma Adj'!K59:Y59)</f>
        <v>-563393.75</v>
      </c>
      <c r="F53" s="267">
        <f>SUM('Pro Forma Adj'!Z59:AD59)</f>
        <v>0</v>
      </c>
      <c r="G53" s="267">
        <f>SUM('Pro Forma Adj'!AE59:AK59)</f>
        <v>-654603.13861941826</v>
      </c>
      <c r="H53" s="267">
        <f>SUM('Pro Forma Adj'!AM59:AV59)</f>
        <v>0</v>
      </c>
      <c r="I53" s="267">
        <f>SUM('Pro Forma Adj'!AW59:BP59)</f>
        <v>-6382486.9237983627</v>
      </c>
      <c r="J53" s="267">
        <f>SUM('Pro Forma Adj'!BQ59:BQ59)</f>
        <v>-148609.81722949934</v>
      </c>
    </row>
    <row r="54" spans="1:10">
      <c r="A54" s="266">
        <v>50</v>
      </c>
      <c r="B54" s="266" t="s">
        <v>96</v>
      </c>
      <c r="C54" s="267">
        <f t="shared" si="16"/>
        <v>0</v>
      </c>
      <c r="D54" s="267">
        <f>SUM('Pro Forma Adj'!C60:J60)</f>
        <v>0</v>
      </c>
      <c r="E54" s="267">
        <f>SUM('Pro Forma Adj'!K60:Y60)</f>
        <v>0</v>
      </c>
      <c r="F54" s="267">
        <f>SUM('Pro Forma Adj'!Z60:AD60)</f>
        <v>0</v>
      </c>
      <c r="G54" s="267">
        <f>SUM('Pro Forma Adj'!AE60:AK60)</f>
        <v>0</v>
      </c>
      <c r="H54" s="267">
        <f>SUM('Pro Forma Adj'!AM60:AV60)</f>
        <v>0</v>
      </c>
      <c r="I54" s="267">
        <f>SUM('Pro Forma Adj'!AW60:BP60)</f>
        <v>0</v>
      </c>
      <c r="J54" s="267">
        <f>SUM('Pro Forma Adj'!BQ60:BQ60)</f>
        <v>0</v>
      </c>
    </row>
    <row r="55" spans="1:10">
      <c r="A55" s="266">
        <v>51</v>
      </c>
      <c r="B55" s="266" t="s">
        <v>97</v>
      </c>
      <c r="C55" s="267">
        <f t="shared" si="16"/>
        <v>0</v>
      </c>
      <c r="D55" s="267">
        <f>SUM('Pro Forma Adj'!C61:J61)</f>
        <v>0</v>
      </c>
      <c r="E55" s="267">
        <f>SUM('Pro Forma Adj'!K61:Y61)</f>
        <v>0</v>
      </c>
      <c r="F55" s="267">
        <f>SUM('Pro Forma Adj'!Z61:AD61)</f>
        <v>0</v>
      </c>
      <c r="G55" s="267">
        <f>SUM('Pro Forma Adj'!AE61:AK61)</f>
        <v>0</v>
      </c>
      <c r="H55" s="267">
        <f>SUM('Pro Forma Adj'!AM61:AV61)</f>
        <v>0</v>
      </c>
      <c r="I55" s="267">
        <f>SUM('Pro Forma Adj'!AW61:BP61)</f>
        <v>0</v>
      </c>
      <c r="J55" s="267">
        <f>SUM('Pro Forma Adj'!BQ61:BQ61)</f>
        <v>0</v>
      </c>
    </row>
    <row r="56" spans="1:10">
      <c r="A56" s="266">
        <v>52</v>
      </c>
      <c r="B56" s="266" t="s">
        <v>98</v>
      </c>
      <c r="C56" s="267">
        <f t="shared" si="16"/>
        <v>0</v>
      </c>
      <c r="D56" s="267">
        <f>SUM('Pro Forma Adj'!C62:J62)</f>
        <v>0</v>
      </c>
      <c r="E56" s="267">
        <f>SUM('Pro Forma Adj'!K62:Y62)</f>
        <v>0</v>
      </c>
      <c r="F56" s="267">
        <f>SUM('Pro Forma Adj'!Z62:AD62)</f>
        <v>0</v>
      </c>
      <c r="G56" s="267">
        <f>SUM('Pro Forma Adj'!AE62:AK62)</f>
        <v>0</v>
      </c>
      <c r="H56" s="267">
        <f>SUM('Pro Forma Adj'!AM62:AV62)</f>
        <v>0</v>
      </c>
      <c r="I56" s="267">
        <f>SUM('Pro Forma Adj'!AW62:BP62)</f>
        <v>0</v>
      </c>
      <c r="J56" s="267">
        <f>SUM('Pro Forma Adj'!BQ62:BQ62)</f>
        <v>0</v>
      </c>
    </row>
    <row r="57" spans="1:10">
      <c r="A57" s="266">
        <v>53</v>
      </c>
      <c r="B57" s="266" t="s">
        <v>179</v>
      </c>
      <c r="C57" s="267">
        <f t="shared" si="16"/>
        <v>-1721174.3189683419</v>
      </c>
      <c r="D57" s="267">
        <f>SUM('Pro Forma Adj'!C63:J63)</f>
        <v>-1721174.3189683419</v>
      </c>
      <c r="E57" s="267">
        <f>SUM('Pro Forma Adj'!K63:Y63)</f>
        <v>0</v>
      </c>
      <c r="F57" s="267">
        <f>SUM('Pro Forma Adj'!Z63:AD63)</f>
        <v>0</v>
      </c>
      <c r="G57" s="267">
        <f>SUM('Pro Forma Adj'!AE63:AK63)</f>
        <v>0</v>
      </c>
      <c r="H57" s="267">
        <f>SUM('Pro Forma Adj'!AM63:AV63)</f>
        <v>0</v>
      </c>
      <c r="I57" s="267">
        <f>SUM('Pro Forma Adj'!AW63:BP63)</f>
        <v>0</v>
      </c>
      <c r="J57" s="267">
        <f>SUM('Pro Forma Adj'!BQ63:BQ63)</f>
        <v>0</v>
      </c>
    </row>
    <row r="58" spans="1:10">
      <c r="A58" s="266">
        <v>54</v>
      </c>
      <c r="B58" s="266"/>
      <c r="E58" s="267"/>
      <c r="F58" s="267"/>
      <c r="G58" s="267"/>
    </row>
    <row r="59" spans="1:10">
      <c r="A59" s="266">
        <v>55</v>
      </c>
      <c r="B59" s="266" t="s">
        <v>180</v>
      </c>
      <c r="C59" s="272">
        <f>SUM(C51:C58)</f>
        <v>-9480767.5332205165</v>
      </c>
      <c r="D59" s="272">
        <f t="shared" ref="D59:I59" si="17">SUM(D51:D58)</f>
        <v>-1067999.0645907591</v>
      </c>
      <c r="E59" s="272">
        <f t="shared" si="17"/>
        <v>-563393.75</v>
      </c>
      <c r="F59" s="272">
        <f t="shared" si="17"/>
        <v>0</v>
      </c>
      <c r="G59" s="272">
        <f t="shared" si="17"/>
        <v>77585.921427625814</v>
      </c>
      <c r="H59" s="272">
        <f t="shared" si="17"/>
        <v>0</v>
      </c>
      <c r="I59" s="272">
        <f t="shared" si="17"/>
        <v>-7753979.401499141</v>
      </c>
      <c r="J59" s="272">
        <f t="shared" ref="J59" si="18">SUM(J51:J58)</f>
        <v>-172981.23855824233</v>
      </c>
    </row>
    <row r="60" spans="1:10">
      <c r="A60" s="266">
        <v>56</v>
      </c>
      <c r="B60" s="266"/>
    </row>
    <row r="61" spans="1:10" ht="13.5" thickBot="1">
      <c r="A61" s="266">
        <v>57</v>
      </c>
      <c r="B61" s="266" t="s">
        <v>101</v>
      </c>
      <c r="C61" s="273">
        <f>C48+C59</f>
        <v>36971642.864171803</v>
      </c>
      <c r="D61" s="273">
        <f t="shared" ref="D61:I61" si="19">D48+D59</f>
        <v>-1067999.0645907591</v>
      </c>
      <c r="E61" s="273">
        <f t="shared" si="19"/>
        <v>-563393.75</v>
      </c>
      <c r="F61" s="273">
        <f t="shared" si="19"/>
        <v>0</v>
      </c>
      <c r="G61" s="273">
        <f t="shared" si="19"/>
        <v>77585.921427625814</v>
      </c>
      <c r="H61" s="273">
        <f t="shared" si="19"/>
        <v>0</v>
      </c>
      <c r="I61" s="273">
        <f t="shared" si="19"/>
        <v>37882614.269406185</v>
      </c>
      <c r="J61" s="273">
        <f t="shared" ref="J61" si="20">J48+J59</f>
        <v>642835.48792875628</v>
      </c>
    </row>
    <row r="62" spans="1:10" ht="13.5" thickTop="1">
      <c r="A62" s="266">
        <v>58</v>
      </c>
      <c r="B62" s="266"/>
    </row>
    <row r="63" spans="1:10">
      <c r="A63" s="266">
        <v>59</v>
      </c>
      <c r="B63" s="275" t="s">
        <v>181</v>
      </c>
      <c r="C63" s="276">
        <f t="shared" ref="C63:I63" si="21">(((C34+Restated_Op_revenue)/(C61+Restated_rate_base))-Weighted_cost_debt-Weighted_cost_pref)/Percent_common-Restated_ROE</f>
        <v>1.0450945120921387E-2</v>
      </c>
      <c r="D63" s="276">
        <f t="shared" si="21"/>
        <v>2.7025094908051314E-3</v>
      </c>
      <c r="E63" s="276">
        <f t="shared" si="21"/>
        <v>-2.8645596968273485E-4</v>
      </c>
      <c r="F63" s="276">
        <f t="shared" si="21"/>
        <v>9.7032535416772051E-3</v>
      </c>
      <c r="G63" s="276">
        <f t="shared" si="21"/>
        <v>-1.067186516244753E-4</v>
      </c>
      <c r="H63" s="276">
        <f t="shared" si="21"/>
        <v>1.4539960501797983E-2</v>
      </c>
      <c r="I63" s="276">
        <f t="shared" si="21"/>
        <v>-1.1321257233455503E-2</v>
      </c>
      <c r="J63" s="276">
        <f t="shared" ref="J63" si="22">(((J34+Restated_Op_revenue)/(J61+Restated_rate_base))-Weighted_cost_debt-Weighted_cost_pref)/Percent_common-Restated_ROE</f>
        <v>-3.7384436696331902E-3</v>
      </c>
    </row>
    <row r="64" spans="1:10">
      <c r="A64" s="266">
        <v>60</v>
      </c>
      <c r="B64" s="258" t="s">
        <v>49</v>
      </c>
      <c r="C64" s="277">
        <f t="shared" ref="C64:I64" si="23">-(C34-(C61*Overall_ROR))/gross_up_factor</f>
        <v>-5281396.4745868845</v>
      </c>
      <c r="D64" s="277">
        <f t="shared" si="23"/>
        <v>-1848870.0898234395</v>
      </c>
      <c r="E64" s="277">
        <f t="shared" si="23"/>
        <v>159820.8850431536</v>
      </c>
      <c r="F64" s="277">
        <f t="shared" si="23"/>
        <v>-6441447.4773992971</v>
      </c>
      <c r="G64" s="277">
        <f t="shared" si="23"/>
        <v>75011.130028598782</v>
      </c>
      <c r="H64" s="277">
        <f t="shared" si="23"/>
        <v>-9652266.7879915293</v>
      </c>
      <c r="I64" s="277">
        <f t="shared" si="23"/>
        <v>9908121.8121000901</v>
      </c>
      <c r="J64" s="277">
        <f t="shared" ref="J64" si="24">-(J34-(J61*Overall_ROR))/gross_up_factor</f>
        <v>2518234.0534555432</v>
      </c>
    </row>
    <row r="65" spans="1:10">
      <c r="A65" s="266">
        <v>61</v>
      </c>
      <c r="B65" s="266"/>
    </row>
    <row r="66" spans="1:10">
      <c r="A66" s="266">
        <v>62</v>
      </c>
      <c r="B66" s="266" t="s">
        <v>103</v>
      </c>
    </row>
    <row r="67" spans="1:10">
      <c r="A67" s="266">
        <v>63</v>
      </c>
      <c r="B67" s="266" t="s">
        <v>104</v>
      </c>
      <c r="C67" s="278">
        <f>SUM(D67:J67)</f>
        <v>246916.65981781203</v>
      </c>
      <c r="D67" s="278">
        <f t="shared" ref="D67:I67" si="25">D10-D23-D24-D25-D26-D31</f>
        <v>1673293.5997201921</v>
      </c>
      <c r="E67" s="278">
        <f t="shared" si="25"/>
        <v>-219470.87972419895</v>
      </c>
      <c r="F67" s="278">
        <f t="shared" si="25"/>
        <v>6138203.9500017278</v>
      </c>
      <c r="G67" s="278">
        <f t="shared" si="25"/>
        <v>0</v>
      </c>
      <c r="H67" s="278">
        <f t="shared" si="25"/>
        <v>-160612.87488496222</v>
      </c>
      <c r="I67" s="278">
        <f t="shared" si="25"/>
        <v>-4862658.8928600214</v>
      </c>
      <c r="J67" s="278">
        <f t="shared" ref="J67" si="26">J10-J23-J24-J25-J26-J31</f>
        <v>-2321838.2424349254</v>
      </c>
    </row>
    <row r="68" spans="1:10">
      <c r="A68" s="266">
        <v>64</v>
      </c>
      <c r="B68" s="266" t="s">
        <v>105</v>
      </c>
      <c r="C68" s="278">
        <v>0</v>
      </c>
      <c r="D68" s="267">
        <f>SUM('Pro Forma Adj'!C75:J75)</f>
        <v>0</v>
      </c>
      <c r="E68" s="267">
        <f>SUM('Pro Forma Adj'!K75:Y75)</f>
        <v>0</v>
      </c>
      <c r="F68" s="267">
        <f>SUM('Pro Forma Adj'!Z75:AD75)</f>
        <v>0</v>
      </c>
      <c r="G68" s="267">
        <f>SUM('Pro Forma Adj'!AE75:AK75)</f>
        <v>0</v>
      </c>
      <c r="H68" s="267">
        <f>SUM('Pro Forma Adj'!AM75:AV75)</f>
        <v>0</v>
      </c>
      <c r="I68" s="267">
        <f>SUM('Pro Forma Adj'!AW75:BP75)</f>
        <v>0</v>
      </c>
      <c r="J68" s="267">
        <f>SUM('Pro Forma Adj'!BQ75:BQ75)</f>
        <v>0</v>
      </c>
    </row>
    <row r="69" spans="1:10">
      <c r="A69" s="266">
        <v>65</v>
      </c>
      <c r="B69" s="266" t="s">
        <v>106</v>
      </c>
      <c r="C69" s="278">
        <f>SUM(D69:J69)</f>
        <v>0</v>
      </c>
      <c r="D69" s="267">
        <f>SUM('Pro Forma Adj'!C76:J76)</f>
        <v>0</v>
      </c>
      <c r="E69" s="267">
        <f>SUM('Pro Forma Adj'!K76:Y76)</f>
        <v>0</v>
      </c>
      <c r="F69" s="278">
        <f>SUM('Pro Forma Adj'!Z76:AD76)</f>
        <v>0</v>
      </c>
      <c r="G69" s="278">
        <f>SUM('Pro Forma Adj'!AE76:AK76)</f>
        <v>0</v>
      </c>
      <c r="H69" s="278">
        <f>SUM('Pro Forma Adj'!AM76:AV76)</f>
        <v>0</v>
      </c>
      <c r="I69" s="267">
        <f>SUM('Pro Forma Adj'!AW76:BP76)</f>
        <v>0</v>
      </c>
      <c r="J69" s="267">
        <f>SUM('Pro Forma Adj'!BQ76:BQ76)</f>
        <v>0</v>
      </c>
    </row>
    <row r="70" spans="1:10">
      <c r="A70" s="266">
        <v>66</v>
      </c>
      <c r="B70" s="266" t="s">
        <v>107</v>
      </c>
      <c r="C70" s="278">
        <f>SUM(D70:J70)</f>
        <v>929004.9560694769</v>
      </c>
      <c r="D70" s="267">
        <f>SUM('Pro Forma Adj'!C77:J77)</f>
        <v>0</v>
      </c>
      <c r="E70" s="267">
        <f>SUM('Pro Forma Adj'!K77:Y77)</f>
        <v>0</v>
      </c>
      <c r="F70" s="278">
        <f>SUM('Pro Forma Adj'!Z77:AD77)</f>
        <v>0</v>
      </c>
      <c r="G70" s="278">
        <f>SUM('Pro Forma Adj'!AE77:AK77)</f>
        <v>0</v>
      </c>
      <c r="H70" s="278">
        <f>SUM('Pro Forma Adj'!AM77:AV77)</f>
        <v>929004.9560694769</v>
      </c>
      <c r="I70" s="267">
        <f>SUM('Pro Forma Adj'!AW77:BP77)</f>
        <v>0</v>
      </c>
      <c r="J70" s="267">
        <f>SUM('Pro Forma Adj'!BQ77:BQ77)</f>
        <v>0</v>
      </c>
    </row>
    <row r="71" spans="1:10">
      <c r="A71" s="266">
        <v>67</v>
      </c>
      <c r="B71" s="271" t="s">
        <v>108</v>
      </c>
      <c r="C71" s="278">
        <f>SUM(D71:J71)</f>
        <v>1407197.5284422988</v>
      </c>
      <c r="D71" s="267">
        <f>SUM('Pro Forma Adj'!C78:J78)</f>
        <v>0</v>
      </c>
      <c r="E71" s="267">
        <f>SUM('Pro Forma Adj'!K78:Y78)</f>
        <v>0</v>
      </c>
      <c r="F71" s="278">
        <f>SUM('Pro Forma Adj'!Z78:AD78)</f>
        <v>0</v>
      </c>
      <c r="G71" s="278">
        <f>SUM('Pro Forma Adj'!AE78:AK78)</f>
        <v>0</v>
      </c>
      <c r="H71" s="278">
        <f>SUM('Pro Forma Adj'!AM78:AV78)</f>
        <v>0</v>
      </c>
      <c r="I71" s="267">
        <f>SUM('Pro Forma Adj'!AW78:BP78)</f>
        <v>1383543.8189392327</v>
      </c>
      <c r="J71" s="267">
        <f>SUM('Pro Forma Adj'!BQ78:BQ78)</f>
        <v>23653.709503066028</v>
      </c>
    </row>
    <row r="72" spans="1:10">
      <c r="A72" s="266">
        <v>68</v>
      </c>
      <c r="B72" s="271" t="s">
        <v>109</v>
      </c>
      <c r="C72" s="282">
        <f>SUM(D72:J72)</f>
        <v>5029987.3215691028</v>
      </c>
      <c r="D72" s="267">
        <f>SUM('Pro Forma Adj'!C79:J79)</f>
        <v>854647.89922117116</v>
      </c>
      <c r="E72" s="267">
        <f>SUM('Pro Forma Adj'!K79:Y79)</f>
        <v>0</v>
      </c>
      <c r="F72" s="282">
        <f>SUM('Pro Forma Adj'!Z79:AD79)</f>
        <v>0</v>
      </c>
      <c r="G72" s="282">
        <f>SUM('Pro Forma Adj'!AE79:AK79)</f>
        <v>1370684.7972112817</v>
      </c>
      <c r="H72" s="282">
        <f>SUM('Pro Forma Adj'!AM79:AV79)</f>
        <v>0</v>
      </c>
      <c r="I72" s="267">
        <f>SUM('Pro Forma Adj'!AW79:BP79)</f>
        <v>2754583.8035972612</v>
      </c>
      <c r="J72" s="267">
        <f>SUM('Pro Forma Adj'!BQ79:BQ79)</f>
        <v>50070.821539389319</v>
      </c>
    </row>
    <row r="73" spans="1:10">
      <c r="A73" s="266">
        <v>69</v>
      </c>
      <c r="B73" s="271" t="s">
        <v>110</v>
      </c>
      <c r="C73" s="269">
        <f>SUM(D73:J73)</f>
        <v>-4304878.0893784706</v>
      </c>
      <c r="D73" s="280">
        <f>D67-D69-D70+D71-D72</f>
        <v>818645.70049902098</v>
      </c>
      <c r="E73" s="280">
        <f>E67-E69-E70+E71-E72</f>
        <v>-219470.87972419895</v>
      </c>
      <c r="F73" s="269">
        <f t="shared" ref="F73:I73" si="27">F67-F69-F70+F71-F72</f>
        <v>6138203.9500017278</v>
      </c>
      <c r="G73" s="269">
        <f t="shared" si="27"/>
        <v>-1370684.7972112817</v>
      </c>
      <c r="H73" s="269">
        <f t="shared" si="27"/>
        <v>-1089617.830954439</v>
      </c>
      <c r="I73" s="280">
        <f t="shared" si="27"/>
        <v>-6233698.8775180504</v>
      </c>
      <c r="J73" s="280">
        <f t="shared" ref="J73" si="28">J67-J69-J70+J71-J72</f>
        <v>-2348255.354471249</v>
      </c>
    </row>
    <row r="74" spans="1:10">
      <c r="A74" s="266">
        <v>70</v>
      </c>
      <c r="B74" s="266"/>
      <c r="C74" s="279"/>
      <c r="D74" s="279"/>
      <c r="E74" s="279"/>
      <c r="F74" s="279"/>
      <c r="G74" s="279"/>
      <c r="H74" s="279"/>
      <c r="I74" s="279"/>
      <c r="J74" s="279"/>
    </row>
    <row r="75" spans="1:10">
      <c r="A75" s="266">
        <v>71</v>
      </c>
      <c r="B75" s="266" t="s">
        <v>111</v>
      </c>
      <c r="C75" s="278">
        <f>SUM(D75:J75)</f>
        <v>0</v>
      </c>
      <c r="D75" s="278">
        <f>C162</f>
        <v>0</v>
      </c>
      <c r="E75" s="278">
        <f>C277</f>
        <v>0</v>
      </c>
      <c r="F75" s="278">
        <f>C391</f>
        <v>0</v>
      </c>
      <c r="G75" s="278">
        <f>C505</f>
        <v>0</v>
      </c>
      <c r="H75" s="278">
        <f>C620</f>
        <v>0</v>
      </c>
      <c r="I75" s="278">
        <f>C735</f>
        <v>0</v>
      </c>
      <c r="J75" s="278">
        <f>D735</f>
        <v>0</v>
      </c>
    </row>
    <row r="76" spans="1:10">
      <c r="A76" s="266">
        <v>72</v>
      </c>
      <c r="B76" s="266" t="s">
        <v>112</v>
      </c>
      <c r="C76" s="278">
        <f>SUM(D76:J76)</f>
        <v>-4304878.0893784706</v>
      </c>
      <c r="D76" s="278">
        <f>D73-D75</f>
        <v>818645.70049902098</v>
      </c>
      <c r="E76" s="278">
        <f t="shared" ref="E76:I76" si="29">E73-E75</f>
        <v>-219470.87972419895</v>
      </c>
      <c r="F76" s="278">
        <f t="shared" si="29"/>
        <v>6138203.9500017278</v>
      </c>
      <c r="G76" s="278">
        <f t="shared" si="29"/>
        <v>-1370684.7972112817</v>
      </c>
      <c r="H76" s="278">
        <f t="shared" si="29"/>
        <v>-1089617.830954439</v>
      </c>
      <c r="I76" s="278">
        <f t="shared" si="29"/>
        <v>-6233698.8775180504</v>
      </c>
      <c r="J76" s="278">
        <f t="shared" ref="J76" si="30">J73-J75</f>
        <v>-2348255.354471249</v>
      </c>
    </row>
    <row r="77" spans="1:10">
      <c r="A77" s="266">
        <v>73</v>
      </c>
      <c r="B77" s="266"/>
      <c r="D77" s="283"/>
      <c r="E77" s="283"/>
      <c r="F77" s="283"/>
      <c r="G77" s="283"/>
      <c r="H77" s="283"/>
      <c r="I77" s="283"/>
      <c r="J77" s="283"/>
    </row>
    <row r="78" spans="1:10">
      <c r="A78" s="266">
        <v>74</v>
      </c>
      <c r="B78" s="266" t="s">
        <v>142</v>
      </c>
      <c r="C78" s="279">
        <f>SUM(D78:J78)</f>
        <v>-1506707.3312824648</v>
      </c>
      <c r="D78" s="279">
        <f>D76*0.35</f>
        <v>286525.99517465732</v>
      </c>
      <c r="E78" s="279">
        <f t="shared" ref="E78:I78" si="31">E76*0.35</f>
        <v>-76814.807903469627</v>
      </c>
      <c r="F78" s="279">
        <f t="shared" si="31"/>
        <v>2148371.3825006047</v>
      </c>
      <c r="G78" s="279">
        <f t="shared" si="31"/>
        <v>-479739.67902394856</v>
      </c>
      <c r="H78" s="279">
        <f t="shared" si="31"/>
        <v>-381366.24083405361</v>
      </c>
      <c r="I78" s="279">
        <f t="shared" si="31"/>
        <v>-2181794.6071313177</v>
      </c>
      <c r="J78" s="279">
        <f t="shared" ref="J78" si="32">J76*0.35</f>
        <v>-821889.37406493712</v>
      </c>
    </row>
    <row r="79" spans="1:10">
      <c r="A79" s="266">
        <v>75</v>
      </c>
      <c r="B79" s="266" t="s">
        <v>141</v>
      </c>
      <c r="C79" s="279">
        <f>SUM(D79:J79)</f>
        <v>-5757860.6825328618</v>
      </c>
      <c r="D79" s="267">
        <f>SUM('Pro Forma Adj'!C86:J86)</f>
        <v>0</v>
      </c>
      <c r="E79" s="267">
        <f>SUM('Pro Forma Adj'!K86:Y86)</f>
        <v>0</v>
      </c>
      <c r="F79" s="278">
        <f>SUM('Pro Forma Adj'!Z86:AD86)</f>
        <v>0</v>
      </c>
      <c r="G79" s="278">
        <f>SUM('Pro Forma Adj'!AE86:AK86)</f>
        <v>0</v>
      </c>
      <c r="H79" s="278">
        <f>SUM('Pro Forma Adj'!AM86:AV86)</f>
        <v>-5757860.6825328618</v>
      </c>
      <c r="I79" s="267">
        <f>SUM('Pro Forma Adj'!AW86:BP86)</f>
        <v>0</v>
      </c>
      <c r="J79" s="267">
        <f>SUM('Pro Forma Adj'!BQ86:BQ86)</f>
        <v>0</v>
      </c>
    </row>
    <row r="80" spans="1:10" ht="13.5" thickBot="1">
      <c r="A80" s="266">
        <v>76</v>
      </c>
      <c r="B80" s="266" t="s">
        <v>142</v>
      </c>
      <c r="C80" s="281">
        <f>SUM(D80:J80)</f>
        <v>-7264568.0138153266</v>
      </c>
      <c r="D80" s="281">
        <f>D78+D79</f>
        <v>286525.99517465732</v>
      </c>
      <c r="E80" s="281">
        <f t="shared" ref="E80:I80" si="33">E78+E79</f>
        <v>-76814.807903469627</v>
      </c>
      <c r="F80" s="281">
        <f t="shared" si="33"/>
        <v>2148371.3825006047</v>
      </c>
      <c r="G80" s="281">
        <f t="shared" si="33"/>
        <v>-479739.67902394856</v>
      </c>
      <c r="H80" s="281">
        <f t="shared" si="33"/>
        <v>-6139226.9233669154</v>
      </c>
      <c r="I80" s="281">
        <f t="shared" si="33"/>
        <v>-2181794.6071313177</v>
      </c>
      <c r="J80" s="281">
        <f t="shared" ref="J80" si="34">J78+J79</f>
        <v>-821889.37406493712</v>
      </c>
    </row>
    <row r="81" ht="13.5" thickTop="1"/>
  </sheetData>
  <mergeCells count="1">
    <mergeCell ref="B1:I1"/>
  </mergeCells>
  <pageMargins left="0.5" right="0.5" top="0.4" bottom="0.25" header="0.25" footer="0.3"/>
  <pageSetup scale="72" orientation="portrait" r:id="rId1"/>
  <ignoredErrors>
    <ignoredError sqref="C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39"/>
  <sheetViews>
    <sheetView view="pageBreakPreview" zoomScaleNormal="100" zoomScaleSheetLayoutView="100" workbookViewId="0">
      <pane ySplit="5" topLeftCell="A6" activePane="bottomLeft" state="frozen"/>
      <selection activeCell="F23" sqref="F23"/>
      <selection pane="bottomLeft" activeCell="H7" sqref="H7"/>
    </sheetView>
  </sheetViews>
  <sheetFormatPr defaultColWidth="43.28515625" defaultRowHeight="15"/>
  <cols>
    <col min="1" max="1" width="45.28515625" style="382" customWidth="1"/>
    <col min="2" max="2" width="12.5703125" style="382" customWidth="1"/>
    <col min="3" max="8" width="14.85546875" style="396" customWidth="1"/>
    <col min="9" max="9" width="5.5703125" style="382" customWidth="1"/>
    <col min="10" max="10" width="11.42578125" style="382" customWidth="1"/>
    <col min="11" max="11" width="9" style="382" customWidth="1"/>
    <col min="12" max="12" width="4.7109375" style="382" customWidth="1"/>
    <col min="13" max="13" width="10.28515625" style="382" customWidth="1"/>
    <col min="14" max="16384" width="43.28515625" style="382"/>
  </cols>
  <sheetData>
    <row r="1" spans="1:13">
      <c r="A1" s="379" t="s">
        <v>48</v>
      </c>
      <c r="B1" s="380"/>
      <c r="C1" s="381"/>
      <c r="D1" s="381"/>
      <c r="E1" s="381"/>
      <c r="F1" s="381"/>
      <c r="G1" s="381"/>
      <c r="H1" s="381"/>
      <c r="I1" s="380"/>
      <c r="J1" s="380"/>
      <c r="K1" s="380"/>
      <c r="L1" s="380"/>
    </row>
    <row r="2" spans="1:13">
      <c r="A2" s="379" t="s">
        <v>365</v>
      </c>
      <c r="B2" s="380"/>
      <c r="C2" s="381"/>
      <c r="D2" s="381"/>
      <c r="E2" s="381"/>
      <c r="F2" s="381"/>
      <c r="G2" s="381"/>
      <c r="H2" s="381"/>
      <c r="I2" s="380"/>
      <c r="J2" s="380"/>
      <c r="K2" s="380"/>
      <c r="L2" s="380"/>
    </row>
    <row r="3" spans="1:13">
      <c r="A3" s="379" t="s">
        <v>366</v>
      </c>
      <c r="B3" s="379"/>
      <c r="C3" s="383"/>
      <c r="D3" s="383"/>
      <c r="E3" s="383"/>
      <c r="F3" s="383"/>
      <c r="G3" s="383"/>
      <c r="H3" s="383"/>
      <c r="I3" s="379"/>
      <c r="J3" s="379"/>
      <c r="K3" s="384"/>
      <c r="L3" s="385"/>
    </row>
    <row r="4" spans="1:13">
      <c r="A4" s="379"/>
      <c r="B4" s="379"/>
      <c r="C4" s="383"/>
      <c r="D4" s="383"/>
      <c r="E4" s="383"/>
      <c r="F4" s="383"/>
      <c r="G4" s="383"/>
      <c r="H4" s="383"/>
      <c r="I4" s="379"/>
      <c r="J4" s="379"/>
      <c r="K4" s="384"/>
      <c r="L4" s="385"/>
    </row>
    <row r="5" spans="1:13" s="390" customFormat="1" ht="36.75">
      <c r="A5" s="386" t="s">
        <v>367</v>
      </c>
      <c r="B5" s="386" t="s">
        <v>368</v>
      </c>
      <c r="C5" s="387" t="s">
        <v>318</v>
      </c>
      <c r="D5" s="387" t="s">
        <v>319</v>
      </c>
      <c r="E5" s="387" t="s">
        <v>320</v>
      </c>
      <c r="F5" s="387" t="s">
        <v>321</v>
      </c>
      <c r="G5" s="387" t="s">
        <v>369</v>
      </c>
      <c r="H5" s="387" t="s">
        <v>370</v>
      </c>
      <c r="I5" s="388"/>
      <c r="J5" s="389"/>
      <c r="K5" s="388"/>
      <c r="L5" s="388"/>
    </row>
    <row r="6" spans="1:13" s="394" customFormat="1" ht="12.75">
      <c r="A6" s="391" t="s">
        <v>371</v>
      </c>
      <c r="B6" s="391" t="s">
        <v>372</v>
      </c>
      <c r="C6" s="392">
        <v>1</v>
      </c>
      <c r="D6" s="392">
        <v>1</v>
      </c>
      <c r="E6" s="392">
        <v>1</v>
      </c>
      <c r="F6" s="392">
        <v>1</v>
      </c>
      <c r="G6" s="392">
        <v>1</v>
      </c>
      <c r="H6" s="392">
        <v>1</v>
      </c>
      <c r="I6" s="393"/>
    </row>
    <row r="7" spans="1:13" s="394" customFormat="1" ht="12.75">
      <c r="A7" s="391" t="s">
        <v>373</v>
      </c>
      <c r="B7" s="391" t="s">
        <v>374</v>
      </c>
      <c r="C7" s="392">
        <f>VLOOKUP(B7,[4]UTCR!$G$24:$M$108,7,FALSE)</f>
        <v>8.0491734335074783E-2</v>
      </c>
      <c r="D7" s="392">
        <f>VLOOKUP(B7,[13]UTCR!$G$24:$M$108,7,FALSE)</f>
        <v>8.043396137671209E-2</v>
      </c>
      <c r="E7" s="392">
        <f>VLOOKUP(B7,[14]UTCR!$G$24:$M$108,7,FALSE)</f>
        <v>8.043396137671209E-2</v>
      </c>
      <c r="F7" s="392">
        <f>VLOOKUP(B7,[15]UTCR!$G$24:$M$108,7,FALSE)</f>
        <v>8.043396137671209E-2</v>
      </c>
      <c r="G7" s="392">
        <f>VLOOKUP(B7,[16]UTCR!$G$24:$M$108,7,FALSE)</f>
        <v>8.043396137671209E-2</v>
      </c>
      <c r="H7" s="392">
        <f>VLOOKUP(B7,[17]UTCR!$G$24:$M$108,7,FALSE)</f>
        <v>8.043396137671209E-2</v>
      </c>
      <c r="I7" s="393"/>
      <c r="M7" s="395"/>
    </row>
    <row r="8" spans="1:13" s="394" customFormat="1" ht="12.75">
      <c r="A8" s="391" t="s">
        <v>375</v>
      </c>
      <c r="B8" s="391" t="s">
        <v>376</v>
      </c>
      <c r="C8" s="392">
        <f>VLOOKUP(B8,[4]UTCR!$G$24:$M$108,7,FALSE)</f>
        <v>8.2059598142747339E-2</v>
      </c>
      <c r="D8" s="392">
        <f>VLOOKUP(B8,[13]UTCR!$G$24:$M$108,7,FALSE)</f>
        <v>8.2009230111919268E-2</v>
      </c>
      <c r="E8" s="392">
        <f>VLOOKUP(B8,[14]UTCR!$G$24:$M$108,7,FALSE)</f>
        <v>8.2009230111919268E-2</v>
      </c>
      <c r="F8" s="392">
        <f>VLOOKUP(B8,[15]UTCR!$G$24:$M$108,7,FALSE)</f>
        <v>8.2009230111919268E-2</v>
      </c>
      <c r="G8" s="392">
        <f>VLOOKUP(B8,[16]UTCR!$G$24:$M$108,7,FALSE)</f>
        <v>8.2009230111919268E-2</v>
      </c>
      <c r="H8" s="392">
        <f>VLOOKUP(B8,[17]UTCR!$G$24:$M$108,7,FALSE)</f>
        <v>8.2009230111919268E-2</v>
      </c>
      <c r="I8" s="393"/>
      <c r="M8" s="395"/>
    </row>
    <row r="9" spans="1:13" s="394" customFormat="1" ht="12.75">
      <c r="A9" s="391" t="s">
        <v>377</v>
      </c>
      <c r="B9" s="391" t="s">
        <v>378</v>
      </c>
      <c r="C9" s="392">
        <f>VLOOKUP(B9,[4]UTCR!$G$24:$M$108,7,FALSE)</f>
        <v>7.5788142912057072E-2</v>
      </c>
      <c r="D9" s="392">
        <f>VLOOKUP(B9,[13]UTCR!$G$24:$M$108,7,FALSE)</f>
        <v>7.5708155171090558E-2</v>
      </c>
      <c r="E9" s="392">
        <f>VLOOKUP(B9,[14]UTCR!$G$24:$M$108,7,FALSE)</f>
        <v>7.5708155171090558E-2</v>
      </c>
      <c r="F9" s="392">
        <f>VLOOKUP(B9,[15]UTCR!$G$24:$M$108,7,FALSE)</f>
        <v>7.5708155171090558E-2</v>
      </c>
      <c r="G9" s="392">
        <f>VLOOKUP(B9,[16]UTCR!$G$24:$M$108,7,FALSE)</f>
        <v>7.5708155171090558E-2</v>
      </c>
      <c r="H9" s="392">
        <f>VLOOKUP(B9,[17]UTCR!$G$24:$M$108,7,FALSE)</f>
        <v>7.5708155171090558E-2</v>
      </c>
      <c r="I9" s="393"/>
      <c r="M9" s="395"/>
    </row>
    <row r="10" spans="1:13" s="394" customFormat="1" ht="12.75">
      <c r="A10" s="391" t="s">
        <v>379</v>
      </c>
      <c r="B10" s="391" t="s">
        <v>380</v>
      </c>
      <c r="C10" s="392">
        <f>VLOOKUP(B10,[4]UTCR!$G$24:$M$108,7,FALSE)</f>
        <v>0.22668088852530069</v>
      </c>
      <c r="D10" s="392">
        <f>VLOOKUP(B10,[13]UTCR!$G$24:$M$108,7,FALSE)</f>
        <v>0.22648067236840891</v>
      </c>
      <c r="E10" s="392">
        <f>VLOOKUP(B10,[14]UTCR!$G$24:$M$108,7,FALSE)</f>
        <v>0.22648067236840891</v>
      </c>
      <c r="F10" s="392">
        <f>VLOOKUP(B10,[15]UTCR!$G$24:$M$108,7,FALSE)</f>
        <v>0.22648067236840891</v>
      </c>
      <c r="G10" s="392">
        <f>VLOOKUP(B10,[16]UTCR!$G$24:$M$108,7,FALSE)</f>
        <v>0.22648067236840891</v>
      </c>
      <c r="H10" s="392">
        <f>VLOOKUP(B10,[17]UTCR!$G$24:$M$108,7,FALSE)</f>
        <v>0.22648067236840891</v>
      </c>
      <c r="I10" s="393"/>
      <c r="M10" s="395"/>
    </row>
    <row r="11" spans="1:13" s="394" customFormat="1" ht="12.75">
      <c r="A11" s="391" t="s">
        <v>381</v>
      </c>
      <c r="B11" s="391" t="s">
        <v>382</v>
      </c>
      <c r="C11" s="392">
        <f>VLOOKUP(B11,[4]UTCR!$G$24:$M$108,7,FALSE)</f>
        <v>0</v>
      </c>
      <c r="D11" s="392">
        <f>VLOOKUP(B11,[13]UTCR!$G$24:$M$108,7,FALSE)</f>
        <v>0</v>
      </c>
      <c r="E11" s="392">
        <f>VLOOKUP(B11,[14]UTCR!$G$24:$M$108,7,FALSE)</f>
        <v>0</v>
      </c>
      <c r="F11" s="392">
        <f>VLOOKUP(B11,[15]UTCR!$G$24:$M$108,7,FALSE)</f>
        <v>0</v>
      </c>
      <c r="G11" s="392">
        <f>VLOOKUP(B11,[16]UTCR!$G$24:$M$108,7,FALSE)</f>
        <v>0</v>
      </c>
      <c r="H11" s="392">
        <f>VLOOKUP(B11,[17]UTCR!$G$24:$M$108,7,FALSE)</f>
        <v>0</v>
      </c>
      <c r="I11" s="393"/>
      <c r="M11" s="395"/>
    </row>
    <row r="12" spans="1:13" s="394" customFormat="1" ht="12.75">
      <c r="A12" s="391" t="s">
        <v>383</v>
      </c>
      <c r="B12" s="391" t="s">
        <v>384</v>
      </c>
      <c r="C12" s="392">
        <f>VLOOKUP(B12,[4]UTCR!$G$24:$M$108,7,FALSE)</f>
        <v>6.8332423506432871E-2</v>
      </c>
      <c r="D12" s="392">
        <f>VLOOKUP(B12,[13]UTCR!$G$24:$M$108,7,FALSE)</f>
        <v>6.8314519018376915E-2</v>
      </c>
      <c r="E12" s="392">
        <f>VLOOKUP(B12,[14]UTCR!$G$24:$M$108,7,FALSE)</f>
        <v>6.8432913378503074E-2</v>
      </c>
      <c r="F12" s="392">
        <f>VLOOKUP(B12,[15]UTCR!$G$24:$M$108,7,FALSE)</f>
        <v>6.8509279244491156E-2</v>
      </c>
      <c r="G12" s="392">
        <f>VLOOKUP(B12,[16]UTCR!$G$24:$M$108,7,FALSE)</f>
        <v>6.8509279244491156E-2</v>
      </c>
      <c r="H12" s="392">
        <f>VLOOKUP(B12,[17]UTCR!$G$24:$M$108,7,FALSE)</f>
        <v>6.8509279244491156E-2</v>
      </c>
      <c r="I12" s="393"/>
      <c r="M12" s="395"/>
    </row>
    <row r="13" spans="1:13" s="394" customFormat="1" ht="12.75">
      <c r="A13" s="391" t="s">
        <v>385</v>
      </c>
      <c r="B13" s="391" t="s">
        <v>386</v>
      </c>
      <c r="C13" s="392">
        <f>VLOOKUP(B13,[4]UTCR!$G$24:$M$108,7,FALSE)</f>
        <v>6.8332423506432885E-2</v>
      </c>
      <c r="D13" s="392">
        <f>VLOOKUP(B13,[13]UTCR!$G$24:$M$108,7,FALSE)</f>
        <v>6.8314519018376943E-2</v>
      </c>
      <c r="E13" s="392">
        <f>VLOOKUP(B13,[14]UTCR!$G$24:$M$108,7,FALSE)</f>
        <v>6.8432913378503088E-2</v>
      </c>
      <c r="F13" s="392">
        <f>VLOOKUP(B13,[15]UTCR!$G$24:$M$108,7,FALSE)</f>
        <v>6.850927924449117E-2</v>
      </c>
      <c r="G13" s="392">
        <f>VLOOKUP(B13,[16]UTCR!$G$24:$M$108,7,FALSE)</f>
        <v>6.850927924449117E-2</v>
      </c>
      <c r="H13" s="392">
        <f>VLOOKUP(B13,[17]UTCR!$G$24:$M$108,7,FALSE)</f>
        <v>6.850927924449117E-2</v>
      </c>
      <c r="I13" s="393"/>
      <c r="M13" s="395"/>
    </row>
    <row r="14" spans="1:13" s="394" customFormat="1" ht="12.75">
      <c r="A14" s="391" t="s">
        <v>387</v>
      </c>
      <c r="B14" s="391" t="s">
        <v>388</v>
      </c>
      <c r="C14" s="392">
        <f>VLOOKUP(B14,[4]UTCR!$G$24:$M$108,7,FALSE)</f>
        <v>6.2610707817035038E-2</v>
      </c>
      <c r="D14" s="392">
        <f>VLOOKUP(B14,[13]UTCR!$G$24:$M$108,7,FALSE)</f>
        <v>6.25935849515529E-2</v>
      </c>
      <c r="E14" s="392">
        <f>VLOOKUP(B14,[14]UTCR!$G$24:$M$108,7,FALSE)</f>
        <v>6.2707077300280592E-2</v>
      </c>
      <c r="F14" s="392">
        <f>VLOOKUP(B14,[15]UTCR!$G$24:$M$108,7,FALSE)</f>
        <v>6.278028130665704E-2</v>
      </c>
      <c r="G14" s="392">
        <f>VLOOKUP(B14,[16]UTCR!$G$24:$M$108,7,FALSE)</f>
        <v>6.278028130665704E-2</v>
      </c>
      <c r="H14" s="392">
        <f>VLOOKUP(B14,[17]UTCR!$G$24:$M$108,7,FALSE)</f>
        <v>6.278028130665704E-2</v>
      </c>
      <c r="I14" s="393"/>
      <c r="M14" s="395"/>
    </row>
    <row r="15" spans="1:13" s="394" customFormat="1" ht="12.75">
      <c r="A15" s="391" t="s">
        <v>389</v>
      </c>
      <c r="B15" s="391" t="s">
        <v>390</v>
      </c>
      <c r="C15" s="392">
        <f>VLOOKUP(B15,[4]UTCR!$G$24:$M$108,7,FALSE)</f>
        <v>6.4658033670252593E-2</v>
      </c>
      <c r="D15" s="392">
        <f>VLOOKUP(B15,[13]UTCR!$G$24:$M$108,7,FALSE)</f>
        <v>6.4658033670252593E-2</v>
      </c>
      <c r="E15" s="392">
        <f>VLOOKUP(B15,[14]UTCR!$G$24:$M$108,7,FALSE)</f>
        <v>6.4658033670252593E-2</v>
      </c>
      <c r="F15" s="392">
        <f>VLOOKUP(B15,[15]UTCR!$G$24:$M$108,7,FALSE)</f>
        <v>6.4658033670252593E-2</v>
      </c>
      <c r="G15" s="392">
        <f>VLOOKUP(B15,[16]UTCR!$G$24:$M$108,7,FALSE)</f>
        <v>6.4658033670252593E-2</v>
      </c>
      <c r="H15" s="392">
        <f>VLOOKUP(B15,[17]UTCR!$G$24:$M$108,7,FALSE)</f>
        <v>6.4658033670252593E-2</v>
      </c>
      <c r="I15" s="393"/>
      <c r="M15" s="395"/>
    </row>
    <row r="16" spans="1:13" s="394" customFormat="1" ht="12.75">
      <c r="A16" s="391" t="s">
        <v>391</v>
      </c>
      <c r="B16" s="391" t="s">
        <v>392</v>
      </c>
      <c r="C16" s="392">
        <f>VLOOKUP(B16,[4]UTCR!$G$24:$M$108,7,FALSE)</f>
        <v>0.22542096414162502</v>
      </c>
      <c r="D16" s="392">
        <f>VLOOKUP(B16,[13]UTCR!$G$24:$M$108,7,FALSE)</f>
        <v>0.2253357562287237</v>
      </c>
      <c r="E16" s="392">
        <f>VLOOKUP(B16,[14]UTCR!$G$24:$M$108,7,FALSE)</f>
        <v>0.2259005815243017</v>
      </c>
      <c r="F16" s="392">
        <f>VLOOKUP(B16,[15]UTCR!$G$24:$M$108,7,FALSE)</f>
        <v>0.2262649010137</v>
      </c>
      <c r="G16" s="392">
        <f>VLOOKUP(B16,[16]UTCR!$G$24:$M$108,7,FALSE)</f>
        <v>0.2262649010137</v>
      </c>
      <c r="H16" s="392">
        <f>VLOOKUP(B16,[17]UTCR!$G$24:$M$108,7,FALSE)</f>
        <v>0.2262649010137</v>
      </c>
      <c r="I16" s="393"/>
      <c r="M16" s="395"/>
    </row>
    <row r="17" spans="1:13" s="394" customFormat="1" ht="12.75">
      <c r="A17" s="391" t="s">
        <v>393</v>
      </c>
      <c r="B17" s="391" t="s">
        <v>394</v>
      </c>
      <c r="C17" s="392">
        <f>VLOOKUP(B17,[4]UTCR!$G$24:$M$108,7,FALSE)</f>
        <v>0</v>
      </c>
      <c r="D17" s="392">
        <f>VLOOKUP(B17,[13]UTCR!$G$24:$M$108,7,FALSE)</f>
        <v>0</v>
      </c>
      <c r="E17" s="392">
        <f>VLOOKUP(B17,[14]UTCR!$G$24:$M$108,7,FALSE)</f>
        <v>0</v>
      </c>
      <c r="F17" s="392">
        <f>VLOOKUP(B17,[15]UTCR!$G$24:$M$108,7,FALSE)</f>
        <v>0</v>
      </c>
      <c r="G17" s="392">
        <f>VLOOKUP(B17,[16]UTCR!$G$24:$M$108,7,FALSE)</f>
        <v>0</v>
      </c>
      <c r="H17" s="392">
        <f>VLOOKUP(B17,[17]UTCR!$G$24:$M$108,7,FALSE)</f>
        <v>0</v>
      </c>
      <c r="I17" s="393"/>
      <c r="M17" s="395"/>
    </row>
    <row r="18" spans="1:13" s="394" customFormat="1" ht="12.75">
      <c r="A18" s="391" t="s">
        <v>395</v>
      </c>
      <c r="B18" s="391" t="s">
        <v>396</v>
      </c>
      <c r="C18" s="392">
        <f>VLOOKUP(B18,[4]UTCR!$G$24:$M$108,7,FALSE)</f>
        <v>0.22414178451788894</v>
      </c>
      <c r="D18" s="392">
        <f>VLOOKUP(B18,[13]UTCR!$G$24:$M$108,7,FALSE)</f>
        <v>0.22405706012801035</v>
      </c>
      <c r="E18" s="392">
        <f>VLOOKUP(B18,[14]UTCR!$G$24:$M$108,7,FALSE)</f>
        <v>0.22461868025138165</v>
      </c>
      <c r="F18" s="392">
        <f>VLOOKUP(B18,[15]UTCR!$G$24:$M$108,7,FALSE)</f>
        <v>0.22498093236399827</v>
      </c>
      <c r="G18" s="392">
        <f>VLOOKUP(B18,[16]UTCR!$G$24:$M$108,7,FALSE)</f>
        <v>0.22498093236399827</v>
      </c>
      <c r="H18" s="392">
        <f>VLOOKUP(B18,[17]UTCR!$G$24:$M$108,7,FALSE)</f>
        <v>0.22498093236399827</v>
      </c>
      <c r="I18" s="393"/>
      <c r="M18" s="395"/>
    </row>
    <row r="19" spans="1:13" s="394" customFormat="1" ht="12.75">
      <c r="A19" s="391" t="s">
        <v>397</v>
      </c>
      <c r="B19" s="391" t="s">
        <v>398</v>
      </c>
      <c r="C19" s="392">
        <f>VLOOKUP(B19,[4]UTCR!$G$24:$M$108,7,FALSE)</f>
        <v>0.22539455930212438</v>
      </c>
      <c r="D19" s="392">
        <f>VLOOKUP(B19,[13]UTCR!$G$24:$M$108,7,FALSE)</f>
        <v>0.22519547929700628</v>
      </c>
      <c r="E19" s="392">
        <f>VLOOKUP(B19,[14]UTCR!$G$24:$M$108,7,FALSE)</f>
        <v>0.22519547929700628</v>
      </c>
      <c r="F19" s="392">
        <f>VLOOKUP(B19,[15]UTCR!$G$24:$M$108,7,FALSE)</f>
        <v>0.22519547929700628</v>
      </c>
      <c r="G19" s="392">
        <f>VLOOKUP(B19,[16]UTCR!$G$24:$M$108,7,FALSE)</f>
        <v>0.22519547929700628</v>
      </c>
      <c r="H19" s="392">
        <f>VLOOKUP(B19,[17]UTCR!$G$24:$M$108,7,FALSE)</f>
        <v>0.22519547929700628</v>
      </c>
      <c r="I19" s="393"/>
      <c r="M19" s="395"/>
    </row>
    <row r="20" spans="1:13" s="394" customFormat="1" ht="12.75">
      <c r="A20" s="391" t="s">
        <v>399</v>
      </c>
      <c r="B20" s="391" t="s">
        <v>400</v>
      </c>
      <c r="C20" s="392">
        <f>VLOOKUP(B20,[4]UTCR!$G$24:$M$108,7,FALSE)</f>
        <v>4.9661392870179892E-2</v>
      </c>
      <c r="D20" s="392">
        <f>VLOOKUP(B20,[13]UTCR!$G$24:$M$108,7,FALSE)</f>
        <v>4.964261236312395E-2</v>
      </c>
      <c r="E20" s="392">
        <f>VLOOKUP(B20,[14]UTCR!$G$24:$M$108,7,FALSE)</f>
        <v>4.9767046246456732E-2</v>
      </c>
      <c r="F20" s="392">
        <f>VLOOKUP(B20,[15]UTCR!$G$24:$M$108,7,FALSE)</f>
        <v>4.9847307681620052E-2</v>
      </c>
      <c r="G20" s="392">
        <f>VLOOKUP(B20,[16]UTCR!$G$24:$M$108,7,FALSE)</f>
        <v>4.9847307681620052E-2</v>
      </c>
      <c r="H20" s="392">
        <f>VLOOKUP(B20,[17]UTCR!$G$24:$M$108,7,FALSE)</f>
        <v>4.9847307681620052E-2</v>
      </c>
      <c r="I20" s="393"/>
      <c r="M20" s="395"/>
    </row>
    <row r="21" spans="1:13" s="394" customFormat="1" ht="12.75">
      <c r="A21" s="391" t="s">
        <v>401</v>
      </c>
      <c r="B21" s="391" t="s">
        <v>402</v>
      </c>
      <c r="C21" s="392">
        <f>VLOOKUP(B21,[4]UTCR!$G$24:$M$108,7,FALSE)</f>
        <v>4.9938960664473973E-2</v>
      </c>
      <c r="D21" s="392">
        <f>VLOOKUP(B21,[13]UTCR!$G$24:$M$108,7,FALSE)</f>
        <v>4.9894843207717414E-2</v>
      </c>
      <c r="E21" s="392">
        <f>VLOOKUP(B21,[14]UTCR!$G$24:$M$108,7,FALSE)</f>
        <v>4.9894843207717428E-2</v>
      </c>
      <c r="F21" s="392">
        <f>VLOOKUP(B21,[15]UTCR!$G$24:$M$108,7,FALSE)</f>
        <v>4.9894843207717421E-2</v>
      </c>
      <c r="G21" s="392">
        <f>VLOOKUP(B21,[16]UTCR!$G$24:$M$108,7,FALSE)</f>
        <v>4.9894843207717421E-2</v>
      </c>
      <c r="H21" s="392">
        <f>VLOOKUP(B21,[17]UTCR!$G$24:$M$108,7,FALSE)</f>
        <v>4.9894843207717421E-2</v>
      </c>
      <c r="I21" s="393"/>
      <c r="M21" s="395"/>
    </row>
    <row r="22" spans="1:13" s="394" customFormat="1" ht="12.75">
      <c r="A22" s="391" t="s">
        <v>403</v>
      </c>
      <c r="B22" s="391" t="s">
        <v>404</v>
      </c>
      <c r="C22" s="392">
        <f>VLOOKUP(B22,[4]UTCR!$G$24:$M$108,7,FALSE)</f>
        <v>6.9301032461305659E-2</v>
      </c>
      <c r="D22" s="392">
        <f>VLOOKUP(B22,[13]UTCR!$G$24:$M$108,7,FALSE)</f>
        <v>6.9301032461305659E-2</v>
      </c>
      <c r="E22" s="392">
        <f>VLOOKUP(B22,[14]UTCR!$G$24:$M$108,7,FALSE)</f>
        <v>6.9301032461305659E-2</v>
      </c>
      <c r="F22" s="392">
        <f>VLOOKUP(B22,[15]UTCR!$G$24:$M$108,7,FALSE)</f>
        <v>6.9301032461305659E-2</v>
      </c>
      <c r="G22" s="392">
        <f>VLOOKUP(B22,[16]UTCR!$G$24:$M$108,7,FALSE)</f>
        <v>6.9301032461305659E-2</v>
      </c>
      <c r="H22" s="392">
        <f>VLOOKUP(B22,[17]UTCR!$G$24:$M$108,7,FALSE)</f>
        <v>6.9301032461305659E-2</v>
      </c>
      <c r="I22" s="393"/>
      <c r="M22" s="395"/>
    </row>
    <row r="23" spans="1:13" s="394" customFormat="1" ht="12.75">
      <c r="A23" s="391" t="s">
        <v>405</v>
      </c>
      <c r="B23" s="391" t="s">
        <v>405</v>
      </c>
      <c r="C23" s="392">
        <f>VLOOKUP(B23,[4]UTCR!$G$24:$M$108,7,FALSE)</f>
        <v>6.4658033670252593E-2</v>
      </c>
      <c r="D23" s="392">
        <f>VLOOKUP(B23,[13]UTCR!$G$24:$M$108,7,FALSE)</f>
        <v>6.4658033670252593E-2</v>
      </c>
      <c r="E23" s="392">
        <f>VLOOKUP(B23,[14]UTCR!$G$24:$M$108,7,FALSE)</f>
        <v>6.4658033670252593E-2</v>
      </c>
      <c r="F23" s="392">
        <f>VLOOKUP(B23,[15]UTCR!$G$24:$M$108,7,FALSE)</f>
        <v>6.4658033670252593E-2</v>
      </c>
      <c r="G23" s="392">
        <f>VLOOKUP(B23,[16]UTCR!$G$24:$M$108,7,FALSE)</f>
        <v>6.4658033670252593E-2</v>
      </c>
      <c r="H23" s="392">
        <f>VLOOKUP(B23,[17]UTCR!$G$24:$M$108,7,FALSE)</f>
        <v>6.4658033670252593E-2</v>
      </c>
      <c r="I23" s="393"/>
      <c r="M23" s="395"/>
    </row>
    <row r="24" spans="1:13" s="394" customFormat="1" ht="12.75">
      <c r="A24" s="391" t="s">
        <v>406</v>
      </c>
      <c r="B24" s="391" t="s">
        <v>407</v>
      </c>
      <c r="C24" s="392">
        <f>VLOOKUP(B24,[4]UTCR!$G$24:$M$108,7,FALSE)</f>
        <v>0.13939618781456953</v>
      </c>
      <c r="D24" s="392">
        <f>VLOOKUP(B24,[13]UTCR!$G$24:$M$108,7,FALSE)</f>
        <v>0.13939618781456953</v>
      </c>
      <c r="E24" s="392">
        <f>VLOOKUP(B24,[14]UTCR!$G$24:$M$108,7,FALSE)</f>
        <v>0.13939618781456953</v>
      </c>
      <c r="F24" s="392">
        <f>VLOOKUP(B24,[15]UTCR!$G$24:$M$108,7,FALSE)</f>
        <v>0.13939618781456953</v>
      </c>
      <c r="G24" s="392">
        <f>VLOOKUP(B24,[16]UTCR!$G$24:$M$108,7,FALSE)</f>
        <v>0.13939618781456953</v>
      </c>
      <c r="H24" s="392">
        <f>VLOOKUP(B24,[17]UTCR!$G$24:$M$108,7,FALSE)</f>
        <v>0.13939618781456953</v>
      </c>
      <c r="I24" s="393"/>
      <c r="M24" s="395"/>
    </row>
    <row r="25" spans="1:13" s="394" customFormat="1" ht="12.75">
      <c r="A25" s="391" t="s">
        <v>408</v>
      </c>
      <c r="B25" s="391" t="s">
        <v>409</v>
      </c>
      <c r="C25" s="392">
        <f>VLOOKUP(B25,[4]UTCR!$G$24:$M$108,7,FALSE)</f>
        <v>0.14180000000000001</v>
      </c>
      <c r="D25" s="392">
        <f>VLOOKUP(B25,[13]UTCR!$G$24:$M$108,7,FALSE)</f>
        <v>0.14180000000000001</v>
      </c>
      <c r="E25" s="392">
        <f>VLOOKUP(B25,[14]UTCR!$G$24:$M$108,7,FALSE)</f>
        <v>0.14180000000000001</v>
      </c>
      <c r="F25" s="392">
        <f>VLOOKUP(B25,[15]UTCR!$G$24:$M$108,7,FALSE)</f>
        <v>0.14180000000000001</v>
      </c>
      <c r="G25" s="392">
        <f>VLOOKUP(B25,[16]UTCR!$G$24:$M$108,7,FALSE)</f>
        <v>0.14180000000000001</v>
      </c>
      <c r="H25" s="392">
        <f>VLOOKUP(B25,[17]UTCR!$G$24:$M$108,7,FALSE)</f>
        <v>0.14180000000000001</v>
      </c>
      <c r="I25" s="393"/>
      <c r="M25" s="395"/>
    </row>
    <row r="26" spans="1:13" s="394" customFormat="1" ht="12.75">
      <c r="A26" s="391" t="s">
        <v>410</v>
      </c>
      <c r="B26" s="391" t="s">
        <v>411</v>
      </c>
      <c r="C26" s="392">
        <f>VLOOKUP(B26,[4]UTCR!$G$24:$M$108,7,FALSE)</f>
        <v>0.1336</v>
      </c>
      <c r="D26" s="392">
        <f>VLOOKUP(B26,[13]UTCR!$G$24:$M$108,7,FALSE)</f>
        <v>0.1336</v>
      </c>
      <c r="E26" s="392">
        <f>VLOOKUP(B26,[14]UTCR!$G$24:$M$108,7,FALSE)</f>
        <v>0.1336</v>
      </c>
      <c r="F26" s="392">
        <f>VLOOKUP(B26,[15]UTCR!$G$24:$M$108,7,FALSE)</f>
        <v>0.1336</v>
      </c>
      <c r="G26" s="392">
        <f>VLOOKUP(B26,[16]UTCR!$G$24:$M$108,7,FALSE)</f>
        <v>0.1336</v>
      </c>
      <c r="H26" s="392">
        <f>VLOOKUP(B26,[17]UTCR!$G$24:$M$108,7,FALSE)</f>
        <v>0.1336</v>
      </c>
      <c r="I26" s="393"/>
      <c r="M26" s="395"/>
    </row>
    <row r="27" spans="1:13" s="394" customFormat="1" ht="12.75">
      <c r="A27" s="391" t="s">
        <v>412</v>
      </c>
      <c r="B27" s="391" t="s">
        <v>413</v>
      </c>
      <c r="C27" s="392">
        <f>VLOOKUP(B27,[4]UTCR!$G$24:$M$108,7,FALSE)</f>
        <v>0.13125999999999999</v>
      </c>
      <c r="D27" s="392">
        <f>VLOOKUP(B27,[13]UTCR!$G$24:$M$108,7,FALSE)</f>
        <v>0.13125999999999999</v>
      </c>
      <c r="E27" s="392">
        <f>VLOOKUP(B27,[14]UTCR!$G$24:$M$108,7,FALSE)</f>
        <v>0.13125999999999999</v>
      </c>
      <c r="F27" s="392">
        <f>VLOOKUP(B27,[15]UTCR!$G$24:$M$108,7,FALSE)</f>
        <v>0.13125999999999999</v>
      </c>
      <c r="G27" s="392">
        <f>VLOOKUP(B27,[16]UTCR!$G$24:$M$108,7,FALSE)</f>
        <v>0.13125999999999999</v>
      </c>
      <c r="H27" s="392">
        <f>VLOOKUP(B27,[17]UTCR!$G$24:$M$108,7,FALSE)</f>
        <v>0.13125999999999999</v>
      </c>
      <c r="I27" s="393"/>
      <c r="M27" s="395"/>
    </row>
    <row r="28" spans="1:13" s="394" customFormat="1" ht="12.75">
      <c r="A28" s="391" t="s">
        <v>414</v>
      </c>
      <c r="B28" s="391" t="s">
        <v>415</v>
      </c>
      <c r="C28" s="392">
        <f>VLOOKUP(B28,[4]UTCR!$G$24:$M$108,7,FALSE)</f>
        <v>0.14960000000000001</v>
      </c>
      <c r="D28" s="392">
        <f>VLOOKUP(B28,[13]UTCR!$G$24:$M$108,7,FALSE)</f>
        <v>0.14960000000000001</v>
      </c>
      <c r="E28" s="392">
        <f>VLOOKUP(B28,[14]UTCR!$G$24:$M$108,7,FALSE)</f>
        <v>0.14960000000000001</v>
      </c>
      <c r="F28" s="392">
        <f>VLOOKUP(B28,[15]UTCR!$G$24:$M$108,7,FALSE)</f>
        <v>0.14960000000000001</v>
      </c>
      <c r="G28" s="392">
        <f>VLOOKUP(B28,[16]UTCR!$G$24:$M$108,7,FALSE)</f>
        <v>0.14960000000000001</v>
      </c>
      <c r="H28" s="392">
        <f>VLOOKUP(B28,[17]UTCR!$G$24:$M$108,7,FALSE)</f>
        <v>0.14960000000000001</v>
      </c>
      <c r="I28" s="393"/>
      <c r="M28" s="395"/>
    </row>
    <row r="29" spans="1:13" s="394" customFormat="1" ht="12.75">
      <c r="A29" s="391" t="s">
        <v>416</v>
      </c>
      <c r="B29" s="391" t="s">
        <v>417</v>
      </c>
      <c r="C29" s="392">
        <f>VLOOKUP(B29,[4]UTCR!$G$24:$M$108,7,FALSE)</f>
        <v>0.15268799999999999</v>
      </c>
      <c r="D29" s="392">
        <f>VLOOKUP(B29,[13]UTCR!$G$24:$M$108,7,FALSE)</f>
        <v>0.15268799999999999</v>
      </c>
      <c r="E29" s="392">
        <f>VLOOKUP(B29,[14]UTCR!$G$24:$M$108,7,FALSE)</f>
        <v>0.15268799999999999</v>
      </c>
      <c r="F29" s="392">
        <f>VLOOKUP(B29,[15]UTCR!$G$24:$M$108,7,FALSE)</f>
        <v>0.15268799999999999</v>
      </c>
      <c r="G29" s="392">
        <f>VLOOKUP(B29,[16]UTCR!$G$24:$M$108,7,FALSE)</f>
        <v>0.15268799999999999</v>
      </c>
      <c r="H29" s="392">
        <f>VLOOKUP(B29,[17]UTCR!$G$24:$M$108,7,FALSE)</f>
        <v>0.15268799999999999</v>
      </c>
      <c r="I29" s="393"/>
      <c r="M29" s="395"/>
    </row>
    <row r="30" spans="1:13" s="394" customFormat="1" ht="12.75">
      <c r="A30" s="391" t="s">
        <v>418</v>
      </c>
      <c r="B30" s="391" t="s">
        <v>419</v>
      </c>
      <c r="C30" s="392">
        <f>VLOOKUP(B30,[4]UTCR!$G$24:$M$108,7,FALSE)</f>
        <v>3.9132E-2</v>
      </c>
      <c r="D30" s="392">
        <f>VLOOKUP(B30,[13]UTCR!$G$24:$M$108,7,FALSE)</f>
        <v>3.9132E-2</v>
      </c>
      <c r="E30" s="392">
        <f>VLOOKUP(B30,[14]UTCR!$G$24:$M$108,7,FALSE)</f>
        <v>3.9132E-2</v>
      </c>
      <c r="F30" s="392">
        <f>VLOOKUP(B30,[15]UTCR!$G$24:$M$108,7,FALSE)</f>
        <v>3.9132E-2</v>
      </c>
      <c r="G30" s="392">
        <f>VLOOKUP(B30,[16]UTCR!$G$24:$M$108,7,FALSE)</f>
        <v>3.9132E-2</v>
      </c>
      <c r="H30" s="392">
        <f>VLOOKUP(B30,[17]UTCR!$G$24:$M$108,7,FALSE)</f>
        <v>3.9132E-2</v>
      </c>
      <c r="I30" s="393"/>
      <c r="M30" s="395"/>
    </row>
    <row r="31" spans="1:13" s="394" customFormat="1" ht="12.75">
      <c r="A31" s="391" t="s">
        <v>420</v>
      </c>
      <c r="B31" s="391" t="s">
        <v>421</v>
      </c>
      <c r="C31" s="392">
        <f>VLOOKUP(B31,[4]UTCR!$G$24:$M$108,7,FALSE)</f>
        <v>0</v>
      </c>
      <c r="D31" s="392">
        <f>VLOOKUP(B31,[13]UTCR!$G$24:$M$108,7,FALSE)</f>
        <v>0</v>
      </c>
      <c r="E31" s="392">
        <f>VLOOKUP(B31,[14]UTCR!$G$24:$M$108,7,FALSE)</f>
        <v>0</v>
      </c>
      <c r="F31" s="392">
        <f>VLOOKUP(B31,[15]UTCR!$G$24:$M$108,7,FALSE)</f>
        <v>0</v>
      </c>
      <c r="G31" s="392">
        <f>VLOOKUP(B31,[16]UTCR!$G$24:$M$108,7,FALSE)</f>
        <v>0</v>
      </c>
      <c r="H31" s="392">
        <f>VLOOKUP(B31,[17]UTCR!$G$24:$M$108,7,FALSE)</f>
        <v>0</v>
      </c>
      <c r="I31" s="393"/>
      <c r="M31" s="395"/>
    </row>
    <row r="32" spans="1:13" s="394" customFormat="1" ht="12.75">
      <c r="A32" s="391" t="s">
        <v>422</v>
      </c>
      <c r="B32" s="391" t="s">
        <v>423</v>
      </c>
      <c r="C32" s="392">
        <f>VLOOKUP(B32,[4]UTCR!$G$24:$M$108,7,FALSE)</f>
        <v>0</v>
      </c>
      <c r="D32" s="392">
        <f>VLOOKUP(B32,[13]UTCR!$G$24:$M$108,7,FALSE)</f>
        <v>0</v>
      </c>
      <c r="E32" s="392">
        <f>VLOOKUP(B32,[14]UTCR!$G$24:$M$108,7,FALSE)</f>
        <v>0</v>
      </c>
      <c r="F32" s="392">
        <f>VLOOKUP(B32,[15]UTCR!$G$24:$M$108,7,FALSE)</f>
        <v>0</v>
      </c>
      <c r="G32" s="392">
        <f>VLOOKUP(B32,[16]UTCR!$G$24:$M$108,7,FALSE)</f>
        <v>0</v>
      </c>
      <c r="H32" s="392">
        <f>VLOOKUP(B32,[17]UTCR!$G$24:$M$108,7,FALSE)</f>
        <v>0</v>
      </c>
      <c r="I32" s="393"/>
      <c r="M32" s="395"/>
    </row>
    <row r="33" spans="1:13" s="394" customFormat="1" ht="12.75">
      <c r="A33" s="391" t="s">
        <v>424</v>
      </c>
      <c r="B33" s="391" t="s">
        <v>425</v>
      </c>
      <c r="C33" s="392">
        <f>VLOOKUP(B33,[4]UTCR!$G$24:$M$108,7,FALSE)</f>
        <v>4.9661564927419549E-2</v>
      </c>
      <c r="D33" s="392">
        <f>VLOOKUP(B33,[13]UTCR!$G$24:$M$108,7,FALSE)</f>
        <v>4.9642766910147504E-2</v>
      </c>
      <c r="E33" s="392">
        <f>VLOOKUP(B33,[14]UTCR!$G$24:$M$108,7,FALSE)</f>
        <v>4.976700793226068E-2</v>
      </c>
      <c r="F33" s="392">
        <f>VLOOKUP(B33,[15]UTCR!$G$24:$M$108,7,FALSE)</f>
        <v>4.9847144969487868E-2</v>
      </c>
      <c r="G33" s="392">
        <f>VLOOKUP(B33,[16]UTCR!$G$24:$M$108,7,FALSE)</f>
        <v>4.9847144969487868E-2</v>
      </c>
      <c r="H33" s="392">
        <f>VLOOKUP(B33,[17]UTCR!$G$24:$M$108,7,FALSE)</f>
        <v>4.9847144969487868E-2</v>
      </c>
      <c r="I33" s="393"/>
      <c r="M33" s="395"/>
    </row>
    <row r="34" spans="1:13" s="394" customFormat="1" ht="12.75">
      <c r="A34" s="391" t="s">
        <v>426</v>
      </c>
      <c r="B34" s="391" t="s">
        <v>427</v>
      </c>
      <c r="C34" s="392">
        <f>VLOOKUP(B34,[4]UTCR!$G$24:$M$108,7,FALSE)</f>
        <v>0.22561235629786769</v>
      </c>
      <c r="D34" s="392">
        <f>VLOOKUP(B34,[13]UTCR!$G$24:$M$108,7,FALSE)</f>
        <v>0.22550967775253145</v>
      </c>
      <c r="E34" s="392">
        <f>VLOOKUP(B34,[14]UTCR!$G$24:$M$108,7,FALSE)</f>
        <v>0.22598870176303096</v>
      </c>
      <c r="F34" s="392">
        <f>VLOOKUP(B34,[15]UTCR!$G$24:$M$108,7,FALSE)</f>
        <v>0.22629767833380601</v>
      </c>
      <c r="G34" s="392">
        <f>VLOOKUP(B34,[16]UTCR!$G$24:$M$108,7,FALSE)</f>
        <v>0.22629767833380601</v>
      </c>
      <c r="H34" s="392">
        <f>VLOOKUP(B34,[17]UTCR!$G$24:$M$108,7,FALSE)</f>
        <v>0.22629767833380601</v>
      </c>
      <c r="I34" s="393"/>
      <c r="M34" s="395"/>
    </row>
    <row r="35" spans="1:13" s="394" customFormat="1" ht="12.75">
      <c r="A35" s="391" t="s">
        <v>428</v>
      </c>
      <c r="B35" s="391" t="s">
        <v>429</v>
      </c>
      <c r="C35" s="392">
        <f>VLOOKUP(B35,[4]UTCR!$G$24:$M$108,7,FALSE)</f>
        <v>0.22564616002070673</v>
      </c>
      <c r="D35" s="392">
        <f>VLOOKUP(B35,[13]UTCR!$G$24:$M$108,7,FALSE)</f>
        <v>0.22554039580859994</v>
      </c>
      <c r="E35" s="392">
        <f>VLOOKUP(B35,[14]UTCR!$G$24:$M$108,7,FALSE)</f>
        <v>0.22600426557810566</v>
      </c>
      <c r="F35" s="392">
        <f>VLOOKUP(B35,[15]UTCR!$G$24:$M$108,7,FALSE)</f>
        <v>0.2263034674709683</v>
      </c>
      <c r="G35" s="392">
        <f>VLOOKUP(B35,[16]UTCR!$G$24:$M$108,7,FALSE)</f>
        <v>0.2263034674709683</v>
      </c>
      <c r="H35" s="392">
        <f>VLOOKUP(B35,[17]UTCR!$G$24:$M$108,7,FALSE)</f>
        <v>0.2263034674709683</v>
      </c>
      <c r="I35" s="393"/>
      <c r="M35" s="395"/>
    </row>
    <row r="36" spans="1:13" s="394" customFormat="1" ht="12.75">
      <c r="A36" s="391" t="s">
        <v>430</v>
      </c>
      <c r="B36" s="391" t="s">
        <v>431</v>
      </c>
      <c r="C36" s="392">
        <f>VLOOKUP(B36,[4]UTCR!$G$24:$M$108,7,FALSE)</f>
        <v>3.2100059840287035E-2</v>
      </c>
      <c r="D36" s="392">
        <f>VLOOKUP(B36,[13]UTCR!$G$24:$M$108,7,FALSE)</f>
        <v>3.2100059840287035E-2</v>
      </c>
      <c r="E36" s="392">
        <f>VLOOKUP(B36,[14]UTCR!$G$24:$M$108,7,FALSE)</f>
        <v>3.2100059840287035E-2</v>
      </c>
      <c r="F36" s="392">
        <f>VLOOKUP(B36,[15]UTCR!$G$24:$M$108,7,FALSE)</f>
        <v>3.2100059840287035E-2</v>
      </c>
      <c r="G36" s="392">
        <f>VLOOKUP(B36,[16]UTCR!$G$24:$M$108,7,FALSE)</f>
        <v>3.2100059840287035E-2</v>
      </c>
      <c r="H36" s="392">
        <f>VLOOKUP(B36,[17]UTCR!$G$24:$M$108,7,FALSE)</f>
        <v>3.2100059840287035E-2</v>
      </c>
      <c r="I36" s="393"/>
      <c r="M36" s="395"/>
    </row>
    <row r="37" spans="1:13" s="394" customFormat="1" ht="12.75">
      <c r="A37" s="391" t="s">
        <v>432</v>
      </c>
      <c r="B37" s="391" t="s">
        <v>433</v>
      </c>
      <c r="C37" s="392">
        <f>VLOOKUP(B37,[4]UTCR!$G$24:$M$108,7,FALSE)</f>
        <v>6.1772153853148895E-2</v>
      </c>
      <c r="D37" s="392">
        <f>VLOOKUP(B37,[13]UTCR!$G$24:$M$108,7,FALSE)</f>
        <v>6.1772153853148895E-2</v>
      </c>
      <c r="E37" s="392">
        <f>VLOOKUP(B37,[14]UTCR!$G$24:$M$108,7,FALSE)</f>
        <v>6.1772153853148895E-2</v>
      </c>
      <c r="F37" s="392">
        <f>VLOOKUP(B37,[15]UTCR!$G$24:$M$108,7,FALSE)</f>
        <v>6.1772153853148895E-2</v>
      </c>
      <c r="G37" s="392">
        <f>VLOOKUP(B37,[16]UTCR!$G$24:$M$108,7,FALSE)</f>
        <v>6.1772153853148895E-2</v>
      </c>
      <c r="H37" s="392">
        <f>VLOOKUP(B37,[17]UTCR!$G$24:$M$108,7,FALSE)</f>
        <v>6.1772153853148895E-2</v>
      </c>
      <c r="I37" s="393"/>
      <c r="M37" s="395"/>
    </row>
    <row r="38" spans="1:13" s="394" customFormat="1" ht="12.75">
      <c r="A38" s="391" t="s">
        <v>434</v>
      </c>
      <c r="B38" s="391" t="s">
        <v>435</v>
      </c>
      <c r="C38" s="392">
        <f>VLOOKUP(B38,[4]UTCR!$G$24:$M$108,7,FALSE)</f>
        <v>5.7974386662337701E-2</v>
      </c>
      <c r="D38" s="392">
        <f>VLOOKUP(B38,[13]UTCR!$G$24:$M$108,7,FALSE)</f>
        <v>5.7974386662337701E-2</v>
      </c>
      <c r="E38" s="392">
        <f>VLOOKUP(B38,[14]UTCR!$G$24:$M$108,7,FALSE)</f>
        <v>5.7974386662337701E-2</v>
      </c>
      <c r="F38" s="392">
        <f>VLOOKUP(B38,[15]UTCR!$G$24:$M$108,7,FALSE)</f>
        <v>5.7974386662337701E-2</v>
      </c>
      <c r="G38" s="392">
        <f>VLOOKUP(B38,[16]UTCR!$G$24:$M$108,7,FALSE)</f>
        <v>5.7974386662337701E-2</v>
      </c>
      <c r="H38" s="392">
        <f>VLOOKUP(B38,[17]UTCR!$G$24:$M$108,7,FALSE)</f>
        <v>5.7974386662337701E-2</v>
      </c>
      <c r="I38" s="393"/>
      <c r="M38" s="395"/>
    </row>
    <row r="39" spans="1:13" s="394" customFormat="1" ht="12.75">
      <c r="A39" s="391" t="s">
        <v>436</v>
      </c>
      <c r="B39" s="391" t="s">
        <v>437</v>
      </c>
      <c r="C39" s="392">
        <f>VLOOKUP(B39,[4]UTCR!$G$24:$M$108,7,FALSE)</f>
        <v>7.3336666177656815E-2</v>
      </c>
      <c r="D39" s="392">
        <f>VLOOKUP(B39,[13]UTCR!$G$24:$M$108,7,FALSE)</f>
        <v>7.3318927883468707E-2</v>
      </c>
      <c r="E39" s="392">
        <f>VLOOKUP(B39,[14]UTCR!$G$24:$M$108,7,FALSE)</f>
        <v>7.3436445425754046E-2</v>
      </c>
      <c r="F39" s="392">
        <f>VLOOKUP(B39,[15]UTCR!$G$24:$M$108,7,FALSE)</f>
        <v>7.3512245733098489E-2</v>
      </c>
      <c r="G39" s="392">
        <f>VLOOKUP(B39,[16]UTCR!$G$24:$M$108,7,FALSE)</f>
        <v>7.3512245733098489E-2</v>
      </c>
      <c r="H39" s="392">
        <f>VLOOKUP(B39,[17]UTCR!$G$24:$M$108,7,FALSE)</f>
        <v>7.3512245733098489E-2</v>
      </c>
      <c r="I39" s="393"/>
      <c r="M39" s="395"/>
    </row>
  </sheetData>
  <pageMargins left="0.5" right="0.5" top="1" bottom="1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S93"/>
  <sheetViews>
    <sheetView view="pageBreakPreview" zoomScale="85" zoomScaleNormal="85" zoomScaleSheetLayoutView="85" workbookViewId="0">
      <pane xSplit="1" ySplit="9" topLeftCell="B46" activePane="bottomRight" state="frozen"/>
      <selection activeCell="A12" sqref="A12"/>
      <selection pane="topRight" activeCell="A12" sqref="A12"/>
      <selection pane="bottomLeft" activeCell="A12" sqref="A12"/>
      <selection pane="bottomRight" activeCell="R12" sqref="R12"/>
    </sheetView>
  </sheetViews>
  <sheetFormatPr defaultRowHeight="12.75"/>
  <cols>
    <col min="1" max="1" width="36" style="2" customWidth="1"/>
    <col min="2" max="5" width="13.7109375" style="15" customWidth="1"/>
    <col min="6" max="6" width="14.42578125" style="15" bestFit="1" customWidth="1"/>
    <col min="7" max="7" width="13.7109375" style="15" customWidth="1"/>
    <col min="8" max="9" width="12.140625" style="2" bestFit="1" customWidth="1"/>
    <col min="10" max="10" width="12.140625" style="15" bestFit="1" customWidth="1"/>
    <col min="11" max="11" width="14.85546875" style="15" customWidth="1"/>
    <col min="12" max="16" width="13.7109375" style="15" customWidth="1"/>
    <col min="17" max="19" width="13.7109375" style="2" customWidth="1"/>
    <col min="20" max="20" width="14.42578125" style="2" customWidth="1"/>
    <col min="21" max="21" width="13.7109375" style="2" customWidth="1"/>
    <col min="22" max="25" width="16.140625" style="2" bestFit="1" customWidth="1"/>
    <col min="26" max="26" width="13.7109375" style="2" customWidth="1"/>
    <col min="27" max="30" width="13.7109375" style="15" customWidth="1"/>
    <col min="31" max="34" width="18.28515625" style="2" bestFit="1" customWidth="1"/>
    <col min="35" max="37" width="18.28515625" style="15" bestFit="1" customWidth="1"/>
    <col min="38" max="38" width="18.28515625" style="15" customWidth="1"/>
    <col min="39" max="49" width="13.7109375" style="15" customWidth="1"/>
    <col min="50" max="50" width="14.5703125" style="15" customWidth="1"/>
    <col min="51" max="51" width="15.140625" style="15" bestFit="1" customWidth="1"/>
    <col min="52" max="52" width="13.7109375" style="15" customWidth="1"/>
    <col min="53" max="54" width="14.85546875" style="15" customWidth="1"/>
    <col min="55" max="66" width="13.7109375" style="15" customWidth="1"/>
    <col min="67" max="67" width="13.7109375" style="2" customWidth="1"/>
    <col min="68" max="69" width="13.7109375" style="15" customWidth="1"/>
    <col min="70" max="70" width="9.140625" style="15"/>
    <col min="71" max="71" width="12.28515625" style="184" bestFit="1" customWidth="1"/>
    <col min="72" max="16384" width="9.140625" style="15"/>
  </cols>
  <sheetData>
    <row r="1" spans="1:71">
      <c r="A1" s="4" t="s">
        <v>48</v>
      </c>
    </row>
    <row r="2" spans="1:71" s="2" customFormat="1">
      <c r="A2" s="185" t="str">
        <f>Summary!A2</f>
        <v>Rebuttal - Washington General Rate Case - June 2012</v>
      </c>
      <c r="BS2" s="78"/>
    </row>
    <row r="3" spans="1:71" s="2" customFormat="1">
      <c r="A3" s="186" t="s">
        <v>209</v>
      </c>
      <c r="BS3" s="78"/>
    </row>
    <row r="4" spans="1:71" s="2" customFormat="1">
      <c r="A4" s="187"/>
      <c r="BS4" s="78"/>
    </row>
    <row r="5" spans="1:71" s="2" customFormat="1">
      <c r="A5" s="185"/>
      <c r="BS5" s="78"/>
    </row>
    <row r="6" spans="1:71" s="4" customFormat="1" ht="13.5" thickBot="1">
      <c r="A6" s="187"/>
      <c r="G6" s="75"/>
      <c r="H6" s="75"/>
      <c r="I6" s="75"/>
      <c r="J6" s="75"/>
      <c r="O6" s="75"/>
      <c r="AM6" s="75"/>
      <c r="AW6" s="75"/>
      <c r="BS6" s="79"/>
    </row>
    <row r="7" spans="1:71" s="188" customFormat="1" ht="13.5" thickBot="1">
      <c r="A7" s="4"/>
      <c r="B7" s="42"/>
      <c r="C7" s="397" t="s">
        <v>38</v>
      </c>
      <c r="D7" s="398"/>
      <c r="E7" s="398"/>
      <c r="F7" s="398"/>
      <c r="G7" s="398"/>
      <c r="H7" s="398"/>
      <c r="I7" s="398"/>
      <c r="J7" s="399"/>
      <c r="K7" s="397" t="s">
        <v>287</v>
      </c>
      <c r="L7" s="398"/>
      <c r="M7" s="398"/>
      <c r="N7" s="398"/>
      <c r="O7" s="398"/>
      <c r="P7" s="398"/>
      <c r="Q7" s="398"/>
      <c r="R7" s="398"/>
      <c r="S7" s="398" t="s">
        <v>287</v>
      </c>
      <c r="T7" s="398"/>
      <c r="U7" s="398"/>
      <c r="V7" s="398"/>
      <c r="W7" s="398"/>
      <c r="X7" s="398"/>
      <c r="Y7" s="399"/>
      <c r="Z7" s="397" t="s">
        <v>39</v>
      </c>
      <c r="AA7" s="398"/>
      <c r="AB7" s="398"/>
      <c r="AC7" s="398"/>
      <c r="AD7" s="399"/>
      <c r="AE7" s="397" t="s">
        <v>267</v>
      </c>
      <c r="AF7" s="398"/>
      <c r="AG7" s="398"/>
      <c r="AH7" s="398"/>
      <c r="AI7" s="398"/>
      <c r="AJ7" s="398"/>
      <c r="AK7" s="398"/>
      <c r="AL7" s="399"/>
      <c r="AM7" s="397" t="s">
        <v>288</v>
      </c>
      <c r="AN7" s="398"/>
      <c r="AO7" s="398"/>
      <c r="AP7" s="398"/>
      <c r="AQ7" s="398"/>
      <c r="AR7" s="398"/>
      <c r="AS7" s="398"/>
      <c r="AT7" s="398"/>
      <c r="AU7" s="398" t="s">
        <v>40</v>
      </c>
      <c r="AV7" s="399"/>
      <c r="AW7" s="397" t="s">
        <v>41</v>
      </c>
      <c r="AX7" s="398"/>
      <c r="AY7" s="398"/>
      <c r="AZ7" s="398"/>
      <c r="BA7" s="398"/>
      <c r="BB7" s="398" t="s">
        <v>41</v>
      </c>
      <c r="BC7" s="398"/>
      <c r="BD7" s="398"/>
      <c r="BE7" s="398"/>
      <c r="BF7" s="398"/>
      <c r="BG7" s="398"/>
      <c r="BH7" s="398"/>
      <c r="BI7" s="398"/>
      <c r="BJ7" s="398" t="s">
        <v>41</v>
      </c>
      <c r="BK7" s="398"/>
      <c r="BL7" s="398"/>
      <c r="BM7" s="398"/>
      <c r="BN7" s="398"/>
      <c r="BO7" s="398"/>
      <c r="BP7" s="399"/>
      <c r="BQ7" s="289" t="s">
        <v>305</v>
      </c>
      <c r="BS7" s="189"/>
    </row>
    <row r="8" spans="1:71">
      <c r="B8" s="89"/>
      <c r="C8" s="90" t="s">
        <v>0</v>
      </c>
      <c r="D8" s="85" t="s">
        <v>2</v>
      </c>
      <c r="E8" s="85" t="s">
        <v>3</v>
      </c>
      <c r="F8" s="85" t="s">
        <v>4</v>
      </c>
      <c r="G8" s="85" t="s">
        <v>5</v>
      </c>
      <c r="H8" s="291" t="s">
        <v>6</v>
      </c>
      <c r="I8" s="85" t="s">
        <v>195</v>
      </c>
      <c r="J8" s="292" t="s">
        <v>309</v>
      </c>
      <c r="K8" s="29" t="s">
        <v>1</v>
      </c>
      <c r="L8" s="87" t="s">
        <v>7</v>
      </c>
      <c r="M8" s="87" t="s">
        <v>8</v>
      </c>
      <c r="N8" s="87" t="s">
        <v>9</v>
      </c>
      <c r="O8" s="293" t="s">
        <v>10</v>
      </c>
      <c r="P8" s="87" t="s">
        <v>11</v>
      </c>
      <c r="Q8" s="87" t="s">
        <v>12</v>
      </c>
      <c r="R8" s="293" t="s">
        <v>43</v>
      </c>
      <c r="S8" s="87" t="s">
        <v>197</v>
      </c>
      <c r="T8" s="87" t="s">
        <v>198</v>
      </c>
      <c r="U8" s="87" t="s">
        <v>205</v>
      </c>
      <c r="V8" s="293" t="s">
        <v>199</v>
      </c>
      <c r="W8" s="87" t="s">
        <v>200</v>
      </c>
      <c r="X8" s="87" t="s">
        <v>266</v>
      </c>
      <c r="Y8" s="294" t="s">
        <v>307</v>
      </c>
      <c r="Z8" s="29" t="s">
        <v>13</v>
      </c>
      <c r="AA8" s="293" t="s">
        <v>207</v>
      </c>
      <c r="AB8" s="87" t="s">
        <v>47</v>
      </c>
      <c r="AC8" s="87" t="s">
        <v>44</v>
      </c>
      <c r="AD8" s="88" t="s">
        <v>42</v>
      </c>
      <c r="AE8" s="291" t="s">
        <v>14</v>
      </c>
      <c r="AF8" s="85" t="s">
        <v>268</v>
      </c>
      <c r="AG8" s="85" t="s">
        <v>297</v>
      </c>
      <c r="AH8" s="85" t="s">
        <v>298</v>
      </c>
      <c r="AI8" s="85" t="s">
        <v>299</v>
      </c>
      <c r="AJ8" s="291" t="s">
        <v>301</v>
      </c>
      <c r="AK8" s="291" t="s">
        <v>302</v>
      </c>
      <c r="AL8" s="291" t="s">
        <v>336</v>
      </c>
      <c r="AM8" s="295" t="s">
        <v>15</v>
      </c>
      <c r="AN8" s="291" t="s">
        <v>16</v>
      </c>
      <c r="AO8" s="291" t="s">
        <v>17</v>
      </c>
      <c r="AP8" s="85" t="s">
        <v>18</v>
      </c>
      <c r="AQ8" s="85" t="s">
        <v>45</v>
      </c>
      <c r="AR8" s="291" t="s">
        <v>46</v>
      </c>
      <c r="AS8" s="291" t="s">
        <v>211</v>
      </c>
      <c r="AT8" s="291" t="s">
        <v>19</v>
      </c>
      <c r="AU8" s="85" t="s">
        <v>20</v>
      </c>
      <c r="AV8" s="86" t="s">
        <v>271</v>
      </c>
      <c r="AW8" s="29" t="s">
        <v>21</v>
      </c>
      <c r="AX8" s="87" t="s">
        <v>22</v>
      </c>
      <c r="AY8" s="87" t="s">
        <v>23</v>
      </c>
      <c r="AZ8" s="293" t="s">
        <v>24</v>
      </c>
      <c r="BA8" s="87" t="s">
        <v>25</v>
      </c>
      <c r="BB8" s="87" t="s">
        <v>273</v>
      </c>
      <c r="BC8" s="293" t="s">
        <v>26</v>
      </c>
      <c r="BD8" s="87" t="s">
        <v>27</v>
      </c>
      <c r="BE8" s="87" t="s">
        <v>28</v>
      </c>
      <c r="BF8" s="87" t="s">
        <v>29</v>
      </c>
      <c r="BG8" s="87" t="s">
        <v>215</v>
      </c>
      <c r="BH8" s="87" t="s">
        <v>277</v>
      </c>
      <c r="BI8" s="87" t="s">
        <v>279</v>
      </c>
      <c r="BJ8" s="87" t="s">
        <v>280</v>
      </c>
      <c r="BK8" s="87" t="s">
        <v>281</v>
      </c>
      <c r="BL8" s="87" t="s">
        <v>282</v>
      </c>
      <c r="BM8" s="87" t="s">
        <v>283</v>
      </c>
      <c r="BN8" s="87" t="s">
        <v>284</v>
      </c>
      <c r="BO8" s="87" t="s">
        <v>285</v>
      </c>
      <c r="BP8" s="88" t="s">
        <v>306</v>
      </c>
      <c r="BQ8" s="294" t="s">
        <v>303</v>
      </c>
    </row>
    <row r="9" spans="1:71" s="190" customFormat="1" ht="89.25" customHeight="1">
      <c r="A9" s="14"/>
      <c r="B9" s="91" t="s">
        <v>173</v>
      </c>
      <c r="C9" s="119" t="str">
        <f>[12]Results!D355</f>
        <v>Temperature Normalization</v>
      </c>
      <c r="D9" s="122" t="str">
        <f>[12]Results!E355</f>
        <v>Revenue Normalizing</v>
      </c>
      <c r="E9" s="122" t="str">
        <f>[12]Results!F355</f>
        <v>Effective Price Change</v>
      </c>
      <c r="F9" s="122" t="str">
        <f>[12]Results!G355</f>
        <v>SO2 Emission Allowance Sales</v>
      </c>
      <c r="G9" s="122" t="str">
        <f>[12]Results!H355</f>
        <v>Renewable Energy Credit and Renewable Energy Attribute Revenue</v>
      </c>
      <c r="H9" s="296" t="str">
        <f>[12]Results!I355</f>
        <v>Wheeling Revenue - REVISED</v>
      </c>
      <c r="I9" s="122" t="str">
        <f>[12]Results!J355</f>
        <v>Ancillary Revenue</v>
      </c>
      <c r="J9" s="297" t="str">
        <f>[12]Results!K355</f>
        <v>Schedule 300 Fee Change - REVISED</v>
      </c>
      <c r="K9" s="119" t="str">
        <f>[12]Results!D470</f>
        <v>Miscellaneous Expense &amp; Revenue</v>
      </c>
      <c r="L9" s="122" t="str">
        <f>[12]Results!E470</f>
        <v>General Wage Increase - Restating</v>
      </c>
      <c r="M9" s="122" t="str">
        <f>[12]Results!F470</f>
        <v>General Wage Increase - Pro Forma</v>
      </c>
      <c r="N9" s="122" t="str">
        <f>[12]Results!G470</f>
        <v>Irrigation Load Control Program</v>
      </c>
      <c r="O9" s="296" t="str">
        <f>[12]Results!H470</f>
        <v>Remove Non-Recurring Entries - REVISED</v>
      </c>
      <c r="P9" s="122" t="str">
        <f>[12]Results!I470</f>
        <v>Pension Curtailment</v>
      </c>
      <c r="Q9" s="122" t="str">
        <f>[12]Results!J470</f>
        <v>DSM Revenue and Expense Removal</v>
      </c>
      <c r="R9" s="296" t="str">
        <f>[12]Results!L470</f>
        <v>Insurance Expense - REVISED</v>
      </c>
      <c r="S9" s="122" t="str">
        <f>[12]Results!M470</f>
        <v>Advertising</v>
      </c>
      <c r="T9" s="122" t="str">
        <f>[12]Results!N470</f>
        <v>Memberships &amp; Subscriptions</v>
      </c>
      <c r="U9" s="122" t="str">
        <f>[12]Results!O470</f>
        <v>AMR Savings</v>
      </c>
      <c r="V9" s="296" t="str">
        <f>[12]Results!P470</f>
        <v>Uncollectible Expense - REVISED</v>
      </c>
      <c r="W9" s="122" t="str">
        <f>[12]Results!Q470</f>
        <v>Legal Expenses</v>
      </c>
      <c r="X9" s="122" t="str">
        <f>[12]Results!R470</f>
        <v>Naughton Write-Off</v>
      </c>
      <c r="Y9" s="297" t="str">
        <f>[12]Results!S470</f>
        <v>O&amp;M Efficiency - REVISED</v>
      </c>
      <c r="Z9" s="119" t="str">
        <f>[12]Results!D584</f>
        <v>Net Power Costs - Restating</v>
      </c>
      <c r="AA9" s="296" t="str">
        <f>[12]Results!E584</f>
        <v>Net Power Costs - Pro Forma - REVISED</v>
      </c>
      <c r="AB9" s="122" t="str">
        <f>[12]Results!F584</f>
        <v>James River Royalty Offset</v>
      </c>
      <c r="AC9" s="122" t="str">
        <f>[12]Results!G584</f>
        <v>BPA Residential Exchange</v>
      </c>
      <c r="AD9" s="120" t="str">
        <f>[12]Results!H584</f>
        <v>Colstrip #3 Removal</v>
      </c>
      <c r="AE9" s="296" t="str">
        <f>[12]Results!F698</f>
        <v>Hydro Decommissioning - REVISED</v>
      </c>
      <c r="AF9" s="122" t="str">
        <f>[12]Results!G698</f>
        <v>Depreciation and Amortization Reserve to June 2012 Balance</v>
      </c>
      <c r="AG9" s="122" t="str">
        <f>[12]Results!H698</f>
        <v>(cont.) Depreciation and Amortization Reserve to June 2012 Balance</v>
      </c>
      <c r="AH9" s="122" t="str">
        <f>[12]Results!I698</f>
        <v>(cont. 2) Depreciation and Amortization Reserve to June 2012 Balance</v>
      </c>
      <c r="AI9" s="122" t="str">
        <f>[12]Results!J698</f>
        <v>(cont. 3) Depreciation and Amortization Reserve to June 2012 Balance</v>
      </c>
      <c r="AJ9" s="296" t="str">
        <f>[12]Results!K698</f>
        <v>Proposed Depreciation Rates - Expense - REVISED</v>
      </c>
      <c r="AK9" s="296" t="str">
        <f>[12]Results!L698</f>
        <v>Proposed Depreciation Rates - Reserve - REVISED</v>
      </c>
      <c r="AL9" s="296" t="str">
        <f>[12]Results!M698</f>
        <v>Proposed Depreciation Rates - Tax - REVISED</v>
      </c>
      <c r="AM9" s="298" t="str">
        <f>[12]Results!D813</f>
        <v>Interest True Up - REVISED</v>
      </c>
      <c r="AN9" s="296" t="str">
        <f>[12]Results!E813</f>
        <v>Property Tax Expense - REVISED</v>
      </c>
      <c r="AO9" s="296" t="str">
        <f>[12]Results!F813</f>
        <v>Renewable Energy Tax Credit - REVISED</v>
      </c>
      <c r="AP9" s="122" t="str">
        <f>[12]Results!G813</f>
        <v>PowerTax ADIT Balance</v>
      </c>
      <c r="AQ9" s="122" t="str">
        <f>[12]Results!H813</f>
        <v>WA Low Income Tax Credit</v>
      </c>
      <c r="AR9" s="296" t="str">
        <f>[12]Results!I813</f>
        <v>Flow-Through Adjustment - REVISED</v>
      </c>
      <c r="AS9" s="296" t="str">
        <f>[12]Results!J813</f>
        <v>(cont.) Flow-Through Adjustment - REVISED</v>
      </c>
      <c r="AT9" s="296" t="str">
        <f>[12]Results!K813</f>
        <v>Remove Deferred State Tax Expense &amp; Balance - REVISED</v>
      </c>
      <c r="AU9" s="122" t="str">
        <f>[12]Results!L813</f>
        <v>WA Public Utility Tax Adjustment</v>
      </c>
      <c r="AV9" s="120" t="str">
        <f>[12]Results!M813</f>
        <v>AFUDC - Equity</v>
      </c>
      <c r="AW9" s="119" t="str">
        <f>[12]Results!F928</f>
        <v>Jim Bridger Mine Rate Base</v>
      </c>
      <c r="AX9" s="234" t="str">
        <f>[12]Results!G928</f>
        <v>Environmental Settlement (PERCO)</v>
      </c>
      <c r="AY9" s="234" t="str">
        <f>[12]Results!H928</f>
        <v>Customer Advances for Construction</v>
      </c>
      <c r="AZ9" s="296" t="str">
        <f>[12]Results!I928</f>
        <v>Major Plant Additions - REVISED</v>
      </c>
      <c r="BA9" s="122" t="str">
        <f>[12]Results!J928</f>
        <v>Miscellaneous Rate Base</v>
      </c>
      <c r="BB9" s="122" t="str">
        <f>[12]Results!K928</f>
        <v>(cont.) Miscellaneous Rate Base</v>
      </c>
      <c r="BC9" s="296" t="str">
        <f>[12]Results!L928</f>
        <v>Powerdale Hydro Removal - REVISED</v>
      </c>
      <c r="BD9" s="122" t="str">
        <f>[12]Results!M928</f>
        <v>Removal of Colstrip #4 AFUDC</v>
      </c>
      <c r="BE9" s="122" t="str">
        <f>[12]Results!N928</f>
        <v>Trojan Unrecovered Plant</v>
      </c>
      <c r="BF9" s="122" t="str">
        <f>[12]Results!O928</f>
        <v>Customer Service Deposits</v>
      </c>
      <c r="BG9" s="122" t="str">
        <f>[12]Results!P928</f>
        <v>Regulatory Asset Amortization</v>
      </c>
      <c r="BH9" s="122" t="str">
        <f>[12]Results!R928</f>
        <v>Miscellaneous Asset Sales and Removals</v>
      </c>
      <c r="BI9" s="122" t="str">
        <f>[12]Results!S928</f>
        <v>Adjust June 2012 AMA Plant Balances to June 2012 Balance</v>
      </c>
      <c r="BJ9" s="122" t="str">
        <f>[12]Results!T928</f>
        <v>(cont.) Adjust June 2012 AMA Plant Balances to June 2012 Balance</v>
      </c>
      <c r="BK9" s="122" t="str">
        <f>[12]Results!U928</f>
        <v>(cont. 2) Adjust June 2012 AMA Plant Balances to June 2012 Balance</v>
      </c>
      <c r="BL9" s="122" t="str">
        <f>[12]Results!V928</f>
        <v>(cont. 3) Adjust June 2012 AMA Plant Balances to June 2012 Balance</v>
      </c>
      <c r="BM9" s="122" t="str">
        <f>[12]Results!W928</f>
        <v>(cont. 4) Adjust June 2012 AMA Plant Balances to June 2012 Balance</v>
      </c>
      <c r="BN9" s="122" t="str">
        <f>[12]Results!X928</f>
        <v>(cont. 5) Adjust June 2012 AMA Plant Balances to June 2012 Balance</v>
      </c>
      <c r="BO9" s="122" t="str">
        <f>[12]Results!Y928</f>
        <v>(cont. 6) Adjust June 2012 AMA Plant Balances to June 2012 Balance</v>
      </c>
      <c r="BP9" s="120" t="str">
        <f>[12]Results!Z928</f>
        <v>Investor Supplied Working Capital</v>
      </c>
      <c r="BQ9" s="297" t="str">
        <f>[12]Results!D1046</f>
        <v>Production Factor - REVISED</v>
      </c>
      <c r="BS9" s="191"/>
    </row>
    <row r="10" spans="1:71">
      <c r="B10" s="192"/>
      <c r="C10" s="40"/>
      <c r="D10" s="12"/>
      <c r="E10" s="12"/>
      <c r="F10" s="12"/>
      <c r="G10" s="12"/>
      <c r="H10" s="299"/>
      <c r="I10" s="70"/>
      <c r="J10" s="300"/>
      <c r="K10" s="30"/>
      <c r="L10" s="12"/>
      <c r="M10" s="12"/>
      <c r="N10" s="12"/>
      <c r="O10" s="299"/>
      <c r="P10" s="12"/>
      <c r="Q10" s="70"/>
      <c r="R10" s="299"/>
      <c r="S10" s="70"/>
      <c r="T10" s="70"/>
      <c r="U10" s="70"/>
      <c r="V10" s="299"/>
      <c r="W10" s="70"/>
      <c r="X10" s="70"/>
      <c r="Y10" s="300"/>
      <c r="Z10" s="30"/>
      <c r="AA10" s="301"/>
      <c r="AB10" s="12"/>
      <c r="AC10" s="12"/>
      <c r="AD10" s="92"/>
      <c r="AE10" s="301"/>
      <c r="AF10" s="12"/>
      <c r="AG10" s="12"/>
      <c r="AH10" s="12"/>
      <c r="AI10" s="12"/>
      <c r="AJ10" s="301"/>
      <c r="AK10" s="301"/>
      <c r="AL10" s="301"/>
      <c r="AM10" s="302"/>
      <c r="AN10" s="299"/>
      <c r="AO10" s="301"/>
      <c r="AP10" s="12"/>
      <c r="AQ10" s="70"/>
      <c r="AR10" s="301"/>
      <c r="AS10" s="301"/>
      <c r="AT10" s="301"/>
      <c r="AU10" s="12"/>
      <c r="AV10" s="92"/>
      <c r="AW10" s="30"/>
      <c r="AX10" s="70"/>
      <c r="AY10" s="70"/>
      <c r="AZ10" s="301"/>
      <c r="BA10" s="70"/>
      <c r="BB10" s="12"/>
      <c r="BC10" s="299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93"/>
      <c r="BQ10" s="300"/>
    </row>
    <row r="11" spans="1:71">
      <c r="A11" s="14" t="s">
        <v>51</v>
      </c>
      <c r="B11" s="94"/>
      <c r="C11" s="30"/>
      <c r="D11" s="12"/>
      <c r="E11" s="12"/>
      <c r="F11" s="12"/>
      <c r="G11" s="12"/>
      <c r="H11" s="301"/>
      <c r="I11" s="12"/>
      <c r="J11" s="303"/>
      <c r="K11" s="30"/>
      <c r="L11" s="12"/>
      <c r="M11" s="12"/>
      <c r="N11" s="12"/>
      <c r="O11" s="301"/>
      <c r="P11" s="12"/>
      <c r="Q11" s="12"/>
      <c r="R11" s="301"/>
      <c r="S11" s="12"/>
      <c r="T11" s="12"/>
      <c r="U11" s="12"/>
      <c r="V11" s="301"/>
      <c r="W11" s="12"/>
      <c r="X11" s="12"/>
      <c r="Y11" s="303"/>
      <c r="Z11" s="30"/>
      <c r="AA11" s="301"/>
      <c r="AB11" s="12"/>
      <c r="AC11" s="12"/>
      <c r="AD11" s="92"/>
      <c r="AE11" s="301"/>
      <c r="AF11" s="12"/>
      <c r="AG11" s="12"/>
      <c r="AH11" s="12"/>
      <c r="AI11" s="12"/>
      <c r="AJ11" s="301"/>
      <c r="AK11" s="301"/>
      <c r="AL11" s="301"/>
      <c r="AM11" s="304"/>
      <c r="AN11" s="301"/>
      <c r="AO11" s="301"/>
      <c r="AP11" s="12"/>
      <c r="AQ11" s="12"/>
      <c r="AR11" s="301"/>
      <c r="AS11" s="301"/>
      <c r="AT11" s="301"/>
      <c r="AU11" s="12"/>
      <c r="AV11" s="92"/>
      <c r="AW11" s="30"/>
      <c r="AX11" s="12"/>
      <c r="AY11" s="12"/>
      <c r="AZ11" s="301"/>
      <c r="BA11" s="12"/>
      <c r="BB11" s="12"/>
      <c r="BC11" s="301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92"/>
      <c r="BQ11" s="303"/>
    </row>
    <row r="12" spans="1:71">
      <c r="A12" s="14" t="s">
        <v>52</v>
      </c>
      <c r="B12" s="106">
        <f>SUM(C12:BQ12)</f>
        <v>12188798</v>
      </c>
      <c r="C12" s="32">
        <f>'Restating Adj'!C12+'Pro Forma Adj'!C12</f>
        <v>-668149.03000000038</v>
      </c>
      <c r="D12" s="95">
        <f>'Restating Adj'!D12+'Pro Forma Adj'!D12</f>
        <v>8526831.2373883408</v>
      </c>
      <c r="E12" s="95">
        <f>'Restating Adj'!E12+'Pro Forma Adj'!E12</f>
        <v>4330115.7926116586</v>
      </c>
      <c r="F12" s="95">
        <f>'Restating Adj'!F12+'Pro Forma Adj'!F12</f>
        <v>0</v>
      </c>
      <c r="G12" s="95">
        <f>'Restating Adj'!G12+'Pro Forma Adj'!G12</f>
        <v>0</v>
      </c>
      <c r="H12" s="305">
        <f>'Restating Adj'!H12+'Pro Forma Adj'!H12</f>
        <v>0</v>
      </c>
      <c r="I12" s="95">
        <f>'Restating Adj'!I12+'Pro Forma Adj'!I12</f>
        <v>0</v>
      </c>
      <c r="J12" s="306">
        <f>'Restating Adj'!J12+'Pro Forma Adj'!J12</f>
        <v>0</v>
      </c>
      <c r="K12" s="31">
        <f>'Restating Adj'!K12+'Pro Forma Adj'!K12</f>
        <v>0</v>
      </c>
      <c r="L12" s="95">
        <f>'Restating Adj'!L12+'Pro Forma Adj'!L12</f>
        <v>0</v>
      </c>
      <c r="M12" s="95">
        <f>'Restating Adj'!M12+'Pro Forma Adj'!M12</f>
        <v>0</v>
      </c>
      <c r="N12" s="95">
        <f>'Restating Adj'!N12+'Pro Forma Adj'!N12</f>
        <v>0</v>
      </c>
      <c r="O12" s="307">
        <f>'Restating Adj'!O12+'Pro Forma Adj'!O12</f>
        <v>0</v>
      </c>
      <c r="P12" s="95">
        <f>'Restating Adj'!P12+'Pro Forma Adj'!P12</f>
        <v>0</v>
      </c>
      <c r="Q12" s="95">
        <f>'Restating Adj'!Q12+'Pro Forma Adj'!Q12</f>
        <v>0</v>
      </c>
      <c r="R12" s="305">
        <f>'Restating Adj'!R12+'Pro Forma Adj'!R12</f>
        <v>0</v>
      </c>
      <c r="S12" s="95">
        <f>'Restating Adj'!S12+'Pro Forma Adj'!S12</f>
        <v>0</v>
      </c>
      <c r="T12" s="95">
        <f>'Restating Adj'!T12+'Pro Forma Adj'!T12</f>
        <v>0</v>
      </c>
      <c r="U12" s="95">
        <f>'Restating Adj'!U12+'Pro Forma Adj'!U12</f>
        <v>0</v>
      </c>
      <c r="V12" s="305">
        <f>'Restating Adj'!V12+'Pro Forma Adj'!V12</f>
        <v>0</v>
      </c>
      <c r="W12" s="95">
        <f>'Restating Adj'!W12+'Pro Forma Adj'!W12</f>
        <v>0</v>
      </c>
      <c r="X12" s="95">
        <f>'Restating Adj'!X12+'Pro Forma Adj'!X12</f>
        <v>0</v>
      </c>
      <c r="Y12" s="306">
        <f>'Restating Adj'!Y12+'Pro Forma Adj'!Y12</f>
        <v>0</v>
      </c>
      <c r="Z12" s="31">
        <f>'Restating Adj'!Z12+'Pro Forma Adj'!Z12</f>
        <v>0</v>
      </c>
      <c r="AA12" s="305">
        <f>'Restating Adj'!AA12+'Pro Forma Adj'!AA12</f>
        <v>0</v>
      </c>
      <c r="AB12" s="95">
        <f>'Restating Adj'!AB12+'Pro Forma Adj'!AB12</f>
        <v>0</v>
      </c>
      <c r="AC12" s="95">
        <f>'Restating Adj'!AC12+'Pro Forma Adj'!AC12</f>
        <v>0</v>
      </c>
      <c r="AD12" s="96">
        <f>'Restating Adj'!AD12+'Pro Forma Adj'!AD12</f>
        <v>0</v>
      </c>
      <c r="AE12" s="307">
        <f>'Restating Adj'!AE12+'Pro Forma Adj'!AE12</f>
        <v>0</v>
      </c>
      <c r="AF12" s="97">
        <f>'Restating Adj'!AF12+'Pro Forma Adj'!AF12</f>
        <v>0</v>
      </c>
      <c r="AG12" s="97">
        <f>'Restating Adj'!AG12+'Pro Forma Adj'!AG12</f>
        <v>0</v>
      </c>
      <c r="AH12" s="97">
        <f>'Restating Adj'!AH12+'Pro Forma Adj'!AH12</f>
        <v>0</v>
      </c>
      <c r="AI12" s="97">
        <f>'Restating Adj'!AI12+'Pro Forma Adj'!AI12</f>
        <v>0</v>
      </c>
      <c r="AJ12" s="307">
        <f>'Restating Adj'!AJ12+'Pro Forma Adj'!AJ12</f>
        <v>0</v>
      </c>
      <c r="AK12" s="307">
        <f>'Restating Adj'!AK12+'Pro Forma Adj'!AK12</f>
        <v>0</v>
      </c>
      <c r="AL12" s="307">
        <f>'Restating Adj'!AL12+'Pro Forma Adj'!AL12</f>
        <v>0</v>
      </c>
      <c r="AM12" s="308">
        <f>'Restating Adj'!AM12+'Pro Forma Adj'!AM12</f>
        <v>0</v>
      </c>
      <c r="AN12" s="307">
        <f>'Restating Adj'!AN12+'Pro Forma Adj'!AN12</f>
        <v>0</v>
      </c>
      <c r="AO12" s="307">
        <f>'Restating Adj'!AO12+'Pro Forma Adj'!AO12</f>
        <v>0</v>
      </c>
      <c r="AP12" s="97">
        <f>'Restating Adj'!AP12+'Pro Forma Adj'!AP12</f>
        <v>0</v>
      </c>
      <c r="AQ12" s="97">
        <f>'Restating Adj'!AQ12+'Pro Forma Adj'!AQ12</f>
        <v>0</v>
      </c>
      <c r="AR12" s="307">
        <f>'Restating Adj'!AR12+'Pro Forma Adj'!AR12</f>
        <v>0</v>
      </c>
      <c r="AS12" s="307">
        <f>'Restating Adj'!AS12+'Pro Forma Adj'!AS12</f>
        <v>0</v>
      </c>
      <c r="AT12" s="307">
        <f>'Restating Adj'!AT12+'Pro Forma Adj'!AT12</f>
        <v>0</v>
      </c>
      <c r="AU12" s="97">
        <f>'Restating Adj'!AU12+'Pro Forma Adj'!AU12</f>
        <v>0</v>
      </c>
      <c r="AV12" s="98">
        <f>'Restating Adj'!AV12+'Pro Forma Adj'!AV12</f>
        <v>0</v>
      </c>
      <c r="AW12" s="31">
        <f>'Restating Adj'!AW12+'Pro Forma Adj'!AW12</f>
        <v>0</v>
      </c>
      <c r="AX12" s="95">
        <f>'Restating Adj'!AX12+'Pro Forma Adj'!AX12</f>
        <v>0</v>
      </c>
      <c r="AY12" s="95">
        <f>'Restating Adj'!AY12+'Pro Forma Adj'!AY12</f>
        <v>0</v>
      </c>
      <c r="AZ12" s="305">
        <f>'Restating Adj'!AZ12+'Pro Forma Adj'!AZ12</f>
        <v>0</v>
      </c>
      <c r="BA12" s="95">
        <f>'Restating Adj'!BA12+'Pro Forma Adj'!BA12</f>
        <v>0</v>
      </c>
      <c r="BB12" s="12">
        <f>'Restating Adj'!BB12+'Pro Forma Adj'!BB12</f>
        <v>0</v>
      </c>
      <c r="BC12" s="305">
        <f>'Restating Adj'!BC12+'Pro Forma Adj'!BC12</f>
        <v>0</v>
      </c>
      <c r="BD12" s="97">
        <f>'Restating Adj'!BD12+'Pro Forma Adj'!BD12</f>
        <v>0</v>
      </c>
      <c r="BE12" s="97">
        <f>'Restating Adj'!BE12+'Pro Forma Adj'!BE12</f>
        <v>0</v>
      </c>
      <c r="BF12" s="97">
        <f>'Restating Adj'!BF12+'Pro Forma Adj'!BF12</f>
        <v>0</v>
      </c>
      <c r="BG12" s="97">
        <f>'Restating Adj'!BG12+'Pro Forma Adj'!BG12</f>
        <v>0</v>
      </c>
      <c r="BH12" s="97">
        <f>'Restating Adj'!BH12+'Pro Forma Adj'!BH12</f>
        <v>0</v>
      </c>
      <c r="BI12" s="97">
        <f>'Restating Adj'!BI12+'Pro Forma Adj'!BI12</f>
        <v>0</v>
      </c>
      <c r="BJ12" s="97">
        <f>'Restating Adj'!BJ12+'Pro Forma Adj'!BJ12</f>
        <v>0</v>
      </c>
      <c r="BK12" s="97">
        <f>'Restating Adj'!BK12+'Pro Forma Adj'!BK12</f>
        <v>0</v>
      </c>
      <c r="BL12" s="97">
        <f>'Restating Adj'!BL12+'Pro Forma Adj'!BL12</f>
        <v>0</v>
      </c>
      <c r="BM12" s="97">
        <f>'Restating Adj'!BM12+'Pro Forma Adj'!BM12</f>
        <v>0</v>
      </c>
      <c r="BN12" s="97">
        <f>'Restating Adj'!BN12+'Pro Forma Adj'!BN12</f>
        <v>0</v>
      </c>
      <c r="BO12" s="97">
        <f>'Restating Adj'!BO12+'Pro Forma Adj'!BO12</f>
        <v>0</v>
      </c>
      <c r="BP12" s="98">
        <f>'Restating Adj'!BP12+'Pro Forma Adj'!BP12</f>
        <v>0</v>
      </c>
      <c r="BQ12" s="309">
        <f>'Restating Adj'!BQ12+'Pro Forma Adj'!BQ12</f>
        <v>0</v>
      </c>
    </row>
    <row r="13" spans="1:71">
      <c r="A13" s="14" t="s">
        <v>53</v>
      </c>
      <c r="B13" s="106">
        <f>SUM(C13:BQ13)</f>
        <v>0</v>
      </c>
      <c r="C13" s="32">
        <f>'Restating Adj'!C13+'Pro Forma Adj'!C13</f>
        <v>0</v>
      </c>
      <c r="D13" s="97">
        <f>'Restating Adj'!D13+'Pro Forma Adj'!D13</f>
        <v>0</v>
      </c>
      <c r="E13" s="97">
        <f>'Restating Adj'!E13+'Pro Forma Adj'!E13</f>
        <v>0</v>
      </c>
      <c r="F13" s="97">
        <f>'Restating Adj'!F13+'Pro Forma Adj'!F13</f>
        <v>0</v>
      </c>
      <c r="G13" s="97">
        <f>'Restating Adj'!G13+'Pro Forma Adj'!G13</f>
        <v>0</v>
      </c>
      <c r="H13" s="305">
        <f>'Restating Adj'!H13+'Pro Forma Adj'!H13</f>
        <v>0</v>
      </c>
      <c r="I13" s="95">
        <f>'Restating Adj'!I13+'Pro Forma Adj'!I13</f>
        <v>0</v>
      </c>
      <c r="J13" s="306">
        <f>'Restating Adj'!J13+'Pro Forma Adj'!J13</f>
        <v>0</v>
      </c>
      <c r="K13" s="32">
        <f>'Restating Adj'!K13+'Pro Forma Adj'!K13</f>
        <v>0</v>
      </c>
      <c r="L13" s="97">
        <f>'Restating Adj'!L13+'Pro Forma Adj'!L13</f>
        <v>0</v>
      </c>
      <c r="M13" s="97">
        <f>'Restating Adj'!M13+'Pro Forma Adj'!M13</f>
        <v>0</v>
      </c>
      <c r="N13" s="97">
        <f>'Restating Adj'!N13+'Pro Forma Adj'!N13</f>
        <v>0</v>
      </c>
      <c r="O13" s="307">
        <f>'Restating Adj'!O13+'Pro Forma Adj'!O13</f>
        <v>0</v>
      </c>
      <c r="P13" s="97">
        <f>'Restating Adj'!P13+'Pro Forma Adj'!P13</f>
        <v>0</v>
      </c>
      <c r="Q13" s="95">
        <f>'Restating Adj'!Q13+'Pro Forma Adj'!Q13</f>
        <v>0</v>
      </c>
      <c r="R13" s="305">
        <f>'Restating Adj'!R13+'Pro Forma Adj'!R13</f>
        <v>0</v>
      </c>
      <c r="S13" s="95">
        <f>'Restating Adj'!S13+'Pro Forma Adj'!S13</f>
        <v>0</v>
      </c>
      <c r="T13" s="95">
        <f>'Restating Adj'!T13+'Pro Forma Adj'!T13</f>
        <v>0</v>
      </c>
      <c r="U13" s="95">
        <f>'Restating Adj'!U13+'Pro Forma Adj'!U13</f>
        <v>0</v>
      </c>
      <c r="V13" s="305">
        <f>'Restating Adj'!V13+'Pro Forma Adj'!V13</f>
        <v>0</v>
      </c>
      <c r="W13" s="95">
        <f>'Restating Adj'!W13+'Pro Forma Adj'!W13</f>
        <v>0</v>
      </c>
      <c r="X13" s="95">
        <f>'Restating Adj'!X13+'Pro Forma Adj'!X13</f>
        <v>0</v>
      </c>
      <c r="Y13" s="306">
        <f>'Restating Adj'!Y13+'Pro Forma Adj'!Y13</f>
        <v>0</v>
      </c>
      <c r="Z13" s="32">
        <f>'Restating Adj'!Z13+'Pro Forma Adj'!Z13</f>
        <v>0</v>
      </c>
      <c r="AA13" s="307">
        <f>'Restating Adj'!AA13+'Pro Forma Adj'!AA13</f>
        <v>0</v>
      </c>
      <c r="AB13" s="97">
        <f>'Restating Adj'!AB13+'Pro Forma Adj'!AB13</f>
        <v>0</v>
      </c>
      <c r="AC13" s="97">
        <f>'Restating Adj'!AC13+'Pro Forma Adj'!AC13</f>
        <v>0</v>
      </c>
      <c r="AD13" s="98">
        <f>'Restating Adj'!AD13+'Pro Forma Adj'!AD13</f>
        <v>0</v>
      </c>
      <c r="AE13" s="307">
        <f>'Restating Adj'!AE13+'Pro Forma Adj'!AE13</f>
        <v>0</v>
      </c>
      <c r="AF13" s="97">
        <f>'Restating Adj'!AF13+'Pro Forma Adj'!AF13</f>
        <v>0</v>
      </c>
      <c r="AG13" s="97">
        <f>'Restating Adj'!AG13+'Pro Forma Adj'!AG13</f>
        <v>0</v>
      </c>
      <c r="AH13" s="97">
        <f>'Restating Adj'!AH13+'Pro Forma Adj'!AH13</f>
        <v>0</v>
      </c>
      <c r="AI13" s="97">
        <f>'Restating Adj'!AI13+'Pro Forma Adj'!AI13</f>
        <v>0</v>
      </c>
      <c r="AJ13" s="307">
        <f>'Restating Adj'!AJ13+'Pro Forma Adj'!AJ13</f>
        <v>0</v>
      </c>
      <c r="AK13" s="307">
        <f>'Restating Adj'!AK13+'Pro Forma Adj'!AK13</f>
        <v>0</v>
      </c>
      <c r="AL13" s="307">
        <f>'Restating Adj'!AL13+'Pro Forma Adj'!AL13</f>
        <v>0</v>
      </c>
      <c r="AM13" s="308">
        <f>'Restating Adj'!AM13+'Pro Forma Adj'!AM13</f>
        <v>0</v>
      </c>
      <c r="AN13" s="307">
        <f>'Restating Adj'!AN13+'Pro Forma Adj'!AN13</f>
        <v>0</v>
      </c>
      <c r="AO13" s="307">
        <f>'Restating Adj'!AO13+'Pro Forma Adj'!AO13</f>
        <v>0</v>
      </c>
      <c r="AP13" s="97">
        <f>'Restating Adj'!AP13+'Pro Forma Adj'!AP13</f>
        <v>0</v>
      </c>
      <c r="AQ13" s="97">
        <f>'Restating Adj'!AQ13+'Pro Forma Adj'!AQ13</f>
        <v>0</v>
      </c>
      <c r="AR13" s="307">
        <f>'Restating Adj'!AR13+'Pro Forma Adj'!AR13</f>
        <v>0</v>
      </c>
      <c r="AS13" s="307">
        <f>'Restating Adj'!AS13+'Pro Forma Adj'!AS13</f>
        <v>0</v>
      </c>
      <c r="AT13" s="307">
        <f>'Restating Adj'!AT13+'Pro Forma Adj'!AT13</f>
        <v>0</v>
      </c>
      <c r="AU13" s="97">
        <f>'Restating Adj'!AU13+'Pro Forma Adj'!AU13</f>
        <v>0</v>
      </c>
      <c r="AV13" s="98">
        <f>'Restating Adj'!AV13+'Pro Forma Adj'!AV13</f>
        <v>0</v>
      </c>
      <c r="AW13" s="32">
        <f>'Restating Adj'!AW13+'Pro Forma Adj'!AW13</f>
        <v>0</v>
      </c>
      <c r="AX13" s="95">
        <f>'Restating Adj'!AX13+'Pro Forma Adj'!AX13</f>
        <v>0</v>
      </c>
      <c r="AY13" s="95">
        <f>'Restating Adj'!AY13+'Pro Forma Adj'!AY13</f>
        <v>0</v>
      </c>
      <c r="AZ13" s="307">
        <f>'Restating Adj'!AZ13+'Pro Forma Adj'!AZ13</f>
        <v>0</v>
      </c>
      <c r="BA13" s="95">
        <f>'Restating Adj'!BA13+'Pro Forma Adj'!BA13</f>
        <v>0</v>
      </c>
      <c r="BB13" s="12">
        <f>'Restating Adj'!BB13+'Pro Forma Adj'!BB13</f>
        <v>0</v>
      </c>
      <c r="BC13" s="305">
        <f>'Restating Adj'!BC13+'Pro Forma Adj'!BC13</f>
        <v>0</v>
      </c>
      <c r="BD13" s="97">
        <f>'Restating Adj'!BD13+'Pro Forma Adj'!BD13</f>
        <v>0</v>
      </c>
      <c r="BE13" s="97">
        <f>'Restating Adj'!BE13+'Pro Forma Adj'!BE13</f>
        <v>0</v>
      </c>
      <c r="BF13" s="97">
        <f>'Restating Adj'!BF13+'Pro Forma Adj'!BF13</f>
        <v>0</v>
      </c>
      <c r="BG13" s="97">
        <f>'Restating Adj'!BG13+'Pro Forma Adj'!BG13</f>
        <v>0</v>
      </c>
      <c r="BH13" s="97">
        <f>'Restating Adj'!BH13+'Pro Forma Adj'!BH13</f>
        <v>0</v>
      </c>
      <c r="BI13" s="97">
        <f>'Restating Adj'!BI13+'Pro Forma Adj'!BI13</f>
        <v>0</v>
      </c>
      <c r="BJ13" s="97">
        <f>'Restating Adj'!BJ13+'Pro Forma Adj'!BJ13</f>
        <v>0</v>
      </c>
      <c r="BK13" s="97">
        <f>'Restating Adj'!BK13+'Pro Forma Adj'!BK13</f>
        <v>0</v>
      </c>
      <c r="BL13" s="97">
        <f>'Restating Adj'!BL13+'Pro Forma Adj'!BL13</f>
        <v>0</v>
      </c>
      <c r="BM13" s="97">
        <f>'Restating Adj'!BM13+'Pro Forma Adj'!BM13</f>
        <v>0</v>
      </c>
      <c r="BN13" s="97">
        <f>'Restating Adj'!BN13+'Pro Forma Adj'!BN13</f>
        <v>0</v>
      </c>
      <c r="BO13" s="97">
        <f>'Restating Adj'!BO13+'Pro Forma Adj'!BO13</f>
        <v>0</v>
      </c>
      <c r="BP13" s="98">
        <f>'Restating Adj'!BP13+'Pro Forma Adj'!BP13</f>
        <v>0</v>
      </c>
      <c r="BQ13" s="309">
        <f>'Restating Adj'!BQ13+'Pro Forma Adj'!BQ13</f>
        <v>0</v>
      </c>
    </row>
    <row r="14" spans="1:71">
      <c r="A14" s="14" t="s">
        <v>54</v>
      </c>
      <c r="B14" s="106">
        <f>SUM(C14:BQ14)</f>
        <v>-4273437.9464551155</v>
      </c>
      <c r="C14" s="32">
        <f>'Restating Adj'!C14+'Pro Forma Adj'!C14</f>
        <v>0</v>
      </c>
      <c r="D14" s="97">
        <f>'Restating Adj'!D14+'Pro Forma Adj'!D14</f>
        <v>0</v>
      </c>
      <c r="E14" s="97">
        <f>'Restating Adj'!E14+'Pro Forma Adj'!E14</f>
        <v>0</v>
      </c>
      <c r="F14" s="97">
        <f>'Restating Adj'!F14+'Pro Forma Adj'!F14</f>
        <v>0</v>
      </c>
      <c r="G14" s="97">
        <f>'Restating Adj'!G14+'Pro Forma Adj'!G14</f>
        <v>0</v>
      </c>
      <c r="H14" s="305">
        <f>'Restating Adj'!H14+'Pro Forma Adj'!H14</f>
        <v>0</v>
      </c>
      <c r="I14" s="95">
        <f>'Restating Adj'!I14+'Pro Forma Adj'!I14</f>
        <v>0</v>
      </c>
      <c r="J14" s="306">
        <f>'Restating Adj'!J14+'Pro Forma Adj'!J14</f>
        <v>0</v>
      </c>
      <c r="K14" s="32">
        <f>'Restating Adj'!K14+'Pro Forma Adj'!K14</f>
        <v>0</v>
      </c>
      <c r="L14" s="97">
        <f>'Restating Adj'!L14+'Pro Forma Adj'!L14</f>
        <v>0</v>
      </c>
      <c r="M14" s="97">
        <f>'Restating Adj'!M14+'Pro Forma Adj'!M14</f>
        <v>0</v>
      </c>
      <c r="N14" s="97">
        <f>'Restating Adj'!N14+'Pro Forma Adj'!N14</f>
        <v>0</v>
      </c>
      <c r="O14" s="307">
        <f>'Restating Adj'!O14+'Pro Forma Adj'!O14</f>
        <v>0</v>
      </c>
      <c r="P14" s="97">
        <f>'Restating Adj'!P14+'Pro Forma Adj'!P14</f>
        <v>0</v>
      </c>
      <c r="Q14" s="95">
        <f>'Restating Adj'!Q14+'Pro Forma Adj'!Q14</f>
        <v>0</v>
      </c>
      <c r="R14" s="305">
        <f>'Restating Adj'!R14+'Pro Forma Adj'!R14</f>
        <v>0</v>
      </c>
      <c r="S14" s="95">
        <f>'Restating Adj'!S14+'Pro Forma Adj'!S14</f>
        <v>0</v>
      </c>
      <c r="T14" s="95">
        <f>'Restating Adj'!T14+'Pro Forma Adj'!T14</f>
        <v>0</v>
      </c>
      <c r="U14" s="95">
        <f>'Restating Adj'!U14+'Pro Forma Adj'!U14</f>
        <v>0</v>
      </c>
      <c r="V14" s="305">
        <f>'Restating Adj'!V14+'Pro Forma Adj'!V14</f>
        <v>0</v>
      </c>
      <c r="W14" s="95">
        <f>'Restating Adj'!W14+'Pro Forma Adj'!W14</f>
        <v>0</v>
      </c>
      <c r="X14" s="95">
        <f>'Restating Adj'!X14+'Pro Forma Adj'!X14</f>
        <v>0</v>
      </c>
      <c r="Y14" s="306">
        <f>'Restating Adj'!Y14+'Pro Forma Adj'!Y14</f>
        <v>0</v>
      </c>
      <c r="Z14" s="32">
        <f>'Restating Adj'!Z14+'Pro Forma Adj'!Z14</f>
        <v>29248552.714326911</v>
      </c>
      <c r="AA14" s="307">
        <f>'Restating Adj'!AA14+'Pro Forma Adj'!AA14</f>
        <v>-33801537.021510273</v>
      </c>
      <c r="AB14" s="97">
        <f>'Restating Adj'!AB14+'Pro Forma Adj'!AB14</f>
        <v>0</v>
      </c>
      <c r="AC14" s="97">
        <f>'Restating Adj'!AC14+'Pro Forma Adj'!AC14</f>
        <v>0</v>
      </c>
      <c r="AD14" s="98">
        <f>'Restating Adj'!AD14+'Pro Forma Adj'!AD14</f>
        <v>0</v>
      </c>
      <c r="AE14" s="307">
        <f>'Restating Adj'!AE14+'Pro Forma Adj'!AE14</f>
        <v>0</v>
      </c>
      <c r="AF14" s="97">
        <f>'Restating Adj'!AF14+'Pro Forma Adj'!AF14</f>
        <v>0</v>
      </c>
      <c r="AG14" s="97">
        <f>'Restating Adj'!AG14+'Pro Forma Adj'!AG14</f>
        <v>0</v>
      </c>
      <c r="AH14" s="97">
        <f>'Restating Adj'!AH14+'Pro Forma Adj'!AH14</f>
        <v>0</v>
      </c>
      <c r="AI14" s="97">
        <f>'Restating Adj'!AI14+'Pro Forma Adj'!AI14</f>
        <v>0</v>
      </c>
      <c r="AJ14" s="307">
        <f>'Restating Adj'!AJ14+'Pro Forma Adj'!AJ14</f>
        <v>0</v>
      </c>
      <c r="AK14" s="307">
        <f>'Restating Adj'!AK14+'Pro Forma Adj'!AK14</f>
        <v>0</v>
      </c>
      <c r="AL14" s="307">
        <f>'Restating Adj'!AL14+'Pro Forma Adj'!AL14</f>
        <v>0</v>
      </c>
      <c r="AM14" s="308">
        <f>'Restating Adj'!AM14+'Pro Forma Adj'!AM14</f>
        <v>0</v>
      </c>
      <c r="AN14" s="307">
        <f>'Restating Adj'!AN14+'Pro Forma Adj'!AN14</f>
        <v>0</v>
      </c>
      <c r="AO14" s="307">
        <f>'Restating Adj'!AO14+'Pro Forma Adj'!AO14</f>
        <v>0</v>
      </c>
      <c r="AP14" s="97">
        <f>'Restating Adj'!AP14+'Pro Forma Adj'!AP14</f>
        <v>0</v>
      </c>
      <c r="AQ14" s="97">
        <f>'Restating Adj'!AQ14+'Pro Forma Adj'!AQ14</f>
        <v>0</v>
      </c>
      <c r="AR14" s="307">
        <f>'Restating Adj'!AR14+'Pro Forma Adj'!AR14</f>
        <v>0</v>
      </c>
      <c r="AS14" s="307">
        <f>'Restating Adj'!AS14+'Pro Forma Adj'!AS14</f>
        <v>0</v>
      </c>
      <c r="AT14" s="307">
        <f>'Restating Adj'!AT14+'Pro Forma Adj'!AT14</f>
        <v>0</v>
      </c>
      <c r="AU14" s="97">
        <f>'Restating Adj'!AU14+'Pro Forma Adj'!AU14</f>
        <v>0</v>
      </c>
      <c r="AV14" s="98">
        <f>'Restating Adj'!AV14+'Pro Forma Adj'!AV14</f>
        <v>0</v>
      </c>
      <c r="AW14" s="32">
        <f>'Restating Adj'!AW14+'Pro Forma Adj'!AW14</f>
        <v>0</v>
      </c>
      <c r="AX14" s="95">
        <f>'Restating Adj'!AX14+'Pro Forma Adj'!AX14</f>
        <v>0</v>
      </c>
      <c r="AY14" s="95">
        <f>'Restating Adj'!AY14+'Pro Forma Adj'!AY14</f>
        <v>0</v>
      </c>
      <c r="AZ14" s="307">
        <f>'Restating Adj'!AZ14+'Pro Forma Adj'!AZ14</f>
        <v>0</v>
      </c>
      <c r="BA14" s="95">
        <f>'Restating Adj'!BA14+'Pro Forma Adj'!BA14</f>
        <v>0</v>
      </c>
      <c r="BB14" s="12">
        <f>'Restating Adj'!BB14+'Pro Forma Adj'!BB14</f>
        <v>0</v>
      </c>
      <c r="BC14" s="305">
        <f>'Restating Adj'!BC14+'Pro Forma Adj'!BC14</f>
        <v>0</v>
      </c>
      <c r="BD14" s="97">
        <f>'Restating Adj'!BD14+'Pro Forma Adj'!BD14</f>
        <v>0</v>
      </c>
      <c r="BE14" s="97">
        <f>'Restating Adj'!BE14+'Pro Forma Adj'!BE14</f>
        <v>0</v>
      </c>
      <c r="BF14" s="97">
        <f>'Restating Adj'!BF14+'Pro Forma Adj'!BF14</f>
        <v>0</v>
      </c>
      <c r="BG14" s="97">
        <f>'Restating Adj'!BG14+'Pro Forma Adj'!BG14</f>
        <v>0</v>
      </c>
      <c r="BH14" s="97">
        <f>'Restating Adj'!BH14+'Pro Forma Adj'!BH14</f>
        <v>0</v>
      </c>
      <c r="BI14" s="97">
        <f>'Restating Adj'!BI14+'Pro Forma Adj'!BI14</f>
        <v>0</v>
      </c>
      <c r="BJ14" s="97">
        <f>'Restating Adj'!BJ14+'Pro Forma Adj'!BJ14</f>
        <v>0</v>
      </c>
      <c r="BK14" s="97">
        <f>'Restating Adj'!BK14+'Pro Forma Adj'!BK14</f>
        <v>0</v>
      </c>
      <c r="BL14" s="97">
        <f>'Restating Adj'!BL14+'Pro Forma Adj'!BL14</f>
        <v>0</v>
      </c>
      <c r="BM14" s="97">
        <f>'Restating Adj'!BM14+'Pro Forma Adj'!BM14</f>
        <v>0</v>
      </c>
      <c r="BN14" s="97">
        <f>'Restating Adj'!BN14+'Pro Forma Adj'!BN14</f>
        <v>0</v>
      </c>
      <c r="BO14" s="97">
        <f>'Restating Adj'!BO14+'Pro Forma Adj'!BO14</f>
        <v>0</v>
      </c>
      <c r="BP14" s="98">
        <f>'Restating Adj'!BP14+'Pro Forma Adj'!BP14</f>
        <v>0</v>
      </c>
      <c r="BQ14" s="309">
        <f>'Restating Adj'!BQ14+'Pro Forma Adj'!BQ14</f>
        <v>279546.36072824709</v>
      </c>
    </row>
    <row r="15" spans="1:71">
      <c r="A15" s="14" t="s">
        <v>55</v>
      </c>
      <c r="B15" s="106">
        <f>SUM(C15:BQ15)</f>
        <v>-7850978.8133330252</v>
      </c>
      <c r="C15" s="32">
        <f>'Restating Adj'!C15+'Pro Forma Adj'!C15</f>
        <v>0</v>
      </c>
      <c r="D15" s="97">
        <f>'Restating Adj'!D15+'Pro Forma Adj'!D15</f>
        <v>0</v>
      </c>
      <c r="E15" s="97">
        <f>'Restating Adj'!E15+'Pro Forma Adj'!E15</f>
        <v>0</v>
      </c>
      <c r="F15" s="97">
        <f>'Restating Adj'!F15+'Pro Forma Adj'!F15</f>
        <v>0</v>
      </c>
      <c r="G15" s="97">
        <f>'Restating Adj'!G15+'Pro Forma Adj'!G15</f>
        <v>-2116519.1745023057</v>
      </c>
      <c r="H15" s="305">
        <f>'Restating Adj'!H15+'Pro Forma Adj'!H15</f>
        <v>59750.928152356326</v>
      </c>
      <c r="I15" s="95">
        <f>'Restating Adj'!I15+'Pro Forma Adj'!I15</f>
        <v>502928.59892858757</v>
      </c>
      <c r="J15" s="306">
        <f>'Restating Adj'!J15+'Pro Forma Adj'!J15</f>
        <v>0</v>
      </c>
      <c r="K15" s="32">
        <f>'Restating Adj'!K15+'Pro Forma Adj'!K15</f>
        <v>0</v>
      </c>
      <c r="L15" s="97">
        <f>'Restating Adj'!L15+'Pro Forma Adj'!L15</f>
        <v>0</v>
      </c>
      <c r="M15" s="97">
        <f>'Restating Adj'!M15+'Pro Forma Adj'!M15</f>
        <v>0</v>
      </c>
      <c r="N15" s="97">
        <f>'Restating Adj'!N15+'Pro Forma Adj'!N15</f>
        <v>0</v>
      </c>
      <c r="O15" s="307">
        <f>'Restating Adj'!O15+'Pro Forma Adj'!O15</f>
        <v>0</v>
      </c>
      <c r="P15" s="97">
        <f>'Restating Adj'!P15+'Pro Forma Adj'!P15</f>
        <v>0</v>
      </c>
      <c r="Q15" s="95">
        <f>'Restating Adj'!Q15+'Pro Forma Adj'!Q15</f>
        <v>-4270713</v>
      </c>
      <c r="R15" s="305">
        <f>'Restating Adj'!R15+'Pro Forma Adj'!R15</f>
        <v>0</v>
      </c>
      <c r="S15" s="95">
        <f>'Restating Adj'!S15+'Pro Forma Adj'!S15</f>
        <v>0</v>
      </c>
      <c r="T15" s="95">
        <f>'Restating Adj'!T15+'Pro Forma Adj'!T15</f>
        <v>0</v>
      </c>
      <c r="U15" s="95">
        <f>'Restating Adj'!U15+'Pro Forma Adj'!U15</f>
        <v>0</v>
      </c>
      <c r="V15" s="305">
        <f>'Restating Adj'!V15+'Pro Forma Adj'!V15</f>
        <v>0</v>
      </c>
      <c r="W15" s="95">
        <f>'Restating Adj'!W15+'Pro Forma Adj'!W15</f>
        <v>0</v>
      </c>
      <c r="X15" s="95">
        <f>'Restating Adj'!X15+'Pro Forma Adj'!X15</f>
        <v>0</v>
      </c>
      <c r="Y15" s="306">
        <f>'Restating Adj'!Y15+'Pro Forma Adj'!Y15</f>
        <v>0</v>
      </c>
      <c r="Z15" s="32">
        <f>'Restating Adj'!Z15+'Pro Forma Adj'!Z15</f>
        <v>0</v>
      </c>
      <c r="AA15" s="307">
        <f>'Restating Adj'!AA15+'Pro Forma Adj'!AA15</f>
        <v>0</v>
      </c>
      <c r="AB15" s="97">
        <f>'Restating Adj'!AB15+'Pro Forma Adj'!AB15</f>
        <v>973573.83408833691</v>
      </c>
      <c r="AC15" s="97">
        <f>'Restating Adj'!AC15+'Pro Forma Adj'!AC15</f>
        <v>0</v>
      </c>
      <c r="AD15" s="98">
        <f>'Restating Adj'!AD15+'Pro Forma Adj'!AD15</f>
        <v>0</v>
      </c>
      <c r="AE15" s="307">
        <f>'Restating Adj'!AE15+'Pro Forma Adj'!AE15</f>
        <v>0</v>
      </c>
      <c r="AF15" s="97">
        <f>'Restating Adj'!AF15+'Pro Forma Adj'!AF15</f>
        <v>0</v>
      </c>
      <c r="AG15" s="97">
        <f>'Restating Adj'!AG15+'Pro Forma Adj'!AG15</f>
        <v>0</v>
      </c>
      <c r="AH15" s="97">
        <f>'Restating Adj'!AH15+'Pro Forma Adj'!AH15</f>
        <v>0</v>
      </c>
      <c r="AI15" s="97">
        <f>'Restating Adj'!AI15+'Pro Forma Adj'!AI15</f>
        <v>0</v>
      </c>
      <c r="AJ15" s="307">
        <f>'Restating Adj'!AJ15+'Pro Forma Adj'!AJ15</f>
        <v>0</v>
      </c>
      <c r="AK15" s="307">
        <f>'Restating Adj'!AK15+'Pro Forma Adj'!AK15</f>
        <v>0</v>
      </c>
      <c r="AL15" s="307">
        <f>'Restating Adj'!AL15+'Pro Forma Adj'!AL15</f>
        <v>0</v>
      </c>
      <c r="AM15" s="308">
        <f>'Restating Adj'!AM15+'Pro Forma Adj'!AM15</f>
        <v>0</v>
      </c>
      <c r="AN15" s="307">
        <f>'Restating Adj'!AN15+'Pro Forma Adj'!AN15</f>
        <v>0</v>
      </c>
      <c r="AO15" s="307">
        <f>'Restating Adj'!AO15+'Pro Forma Adj'!AO15</f>
        <v>0</v>
      </c>
      <c r="AP15" s="97">
        <f>'Restating Adj'!AP15+'Pro Forma Adj'!AP15</f>
        <v>0</v>
      </c>
      <c r="AQ15" s="97">
        <f>'Restating Adj'!AQ15+'Pro Forma Adj'!AQ15</f>
        <v>0</v>
      </c>
      <c r="AR15" s="307">
        <f>'Restating Adj'!AR15+'Pro Forma Adj'!AR15</f>
        <v>0</v>
      </c>
      <c r="AS15" s="307">
        <f>'Restating Adj'!AS15+'Pro Forma Adj'!AS15</f>
        <v>0</v>
      </c>
      <c r="AT15" s="307">
        <f>'Restating Adj'!AT15+'Pro Forma Adj'!AT15</f>
        <v>0</v>
      </c>
      <c r="AU15" s="97">
        <f>'Restating Adj'!AU15+'Pro Forma Adj'!AU15</f>
        <v>0</v>
      </c>
      <c r="AV15" s="98">
        <f>'Restating Adj'!AV15+'Pro Forma Adj'!AV15</f>
        <v>0</v>
      </c>
      <c r="AW15" s="32">
        <f>'Restating Adj'!AW15+'Pro Forma Adj'!AW15</f>
        <v>0</v>
      </c>
      <c r="AX15" s="95">
        <f>'Restating Adj'!AX15+'Pro Forma Adj'!AX15</f>
        <v>0</v>
      </c>
      <c r="AY15" s="95">
        <f>'Restating Adj'!AY15+'Pro Forma Adj'!AY15</f>
        <v>0</v>
      </c>
      <c r="AZ15" s="307">
        <f>'Restating Adj'!AZ15+'Pro Forma Adj'!AZ15</f>
        <v>0</v>
      </c>
      <c r="BA15" s="95">
        <f>'Restating Adj'!BA15+'Pro Forma Adj'!BA15</f>
        <v>0</v>
      </c>
      <c r="BB15" s="12">
        <f>'Restating Adj'!BB15+'Pro Forma Adj'!BB15</f>
        <v>0</v>
      </c>
      <c r="BC15" s="305">
        <f>'Restating Adj'!BC15+'Pro Forma Adj'!BC15</f>
        <v>0</v>
      </c>
      <c r="BD15" s="97">
        <f>'Restating Adj'!BD15+'Pro Forma Adj'!BD15</f>
        <v>0</v>
      </c>
      <c r="BE15" s="97">
        <f>'Restating Adj'!BE15+'Pro Forma Adj'!BE15</f>
        <v>0</v>
      </c>
      <c r="BF15" s="97">
        <f>'Restating Adj'!BF15+'Pro Forma Adj'!BF15</f>
        <v>0</v>
      </c>
      <c r="BG15" s="97">
        <f>'Restating Adj'!BG15+'Pro Forma Adj'!BG15</f>
        <v>-3000000</v>
      </c>
      <c r="BH15" s="97">
        <f>'Restating Adj'!BH15+'Pro Forma Adj'!BH15</f>
        <v>0</v>
      </c>
      <c r="BI15" s="97">
        <f>'Restating Adj'!BI15+'Pro Forma Adj'!BI15</f>
        <v>0</v>
      </c>
      <c r="BJ15" s="97">
        <f>'Restating Adj'!BJ15+'Pro Forma Adj'!BJ15</f>
        <v>0</v>
      </c>
      <c r="BK15" s="97">
        <f>'Restating Adj'!BK15+'Pro Forma Adj'!BK15</f>
        <v>0</v>
      </c>
      <c r="BL15" s="97">
        <f>'Restating Adj'!BL15+'Pro Forma Adj'!BL15</f>
        <v>0</v>
      </c>
      <c r="BM15" s="97">
        <f>'Restating Adj'!BM15+'Pro Forma Adj'!BM15</f>
        <v>0</v>
      </c>
      <c r="BN15" s="97">
        <f>'Restating Adj'!BN15+'Pro Forma Adj'!BN15</f>
        <v>0</v>
      </c>
      <c r="BO15" s="97">
        <f>'Restating Adj'!BO15+'Pro Forma Adj'!BO15</f>
        <v>0</v>
      </c>
      <c r="BP15" s="98">
        <f>'Restating Adj'!BP15+'Pro Forma Adj'!BP15</f>
        <v>0</v>
      </c>
      <c r="BQ15" s="309">
        <f>'Restating Adj'!BQ15+'Pro Forma Adj'!BQ15</f>
        <v>0</v>
      </c>
    </row>
    <row r="16" spans="1:71">
      <c r="A16" s="14" t="s">
        <v>56</v>
      </c>
      <c r="B16" s="193">
        <f>SUM(C16:BQ16)</f>
        <v>64381.240211861208</v>
      </c>
      <c r="C16" s="33">
        <f>SUM(C12:C15)</f>
        <v>-668149.03000000038</v>
      </c>
      <c r="D16" s="99">
        <f t="shared" ref="D16:BO16" si="0">SUM(D12:D15)</f>
        <v>8526831.2373883408</v>
      </c>
      <c r="E16" s="99">
        <f t="shared" si="0"/>
        <v>4330115.7926116586</v>
      </c>
      <c r="F16" s="99">
        <f t="shared" si="0"/>
        <v>0</v>
      </c>
      <c r="G16" s="99">
        <f t="shared" si="0"/>
        <v>-2116519.1745023057</v>
      </c>
      <c r="H16" s="310">
        <f t="shared" si="0"/>
        <v>59750.928152356326</v>
      </c>
      <c r="I16" s="99">
        <f t="shared" si="0"/>
        <v>502928.59892858757</v>
      </c>
      <c r="J16" s="311">
        <f t="shared" ref="J16" si="1">SUM(J12:J15)</f>
        <v>0</v>
      </c>
      <c r="K16" s="33">
        <f t="shared" si="0"/>
        <v>0</v>
      </c>
      <c r="L16" s="99">
        <f t="shared" si="0"/>
        <v>0</v>
      </c>
      <c r="M16" s="99">
        <f t="shared" si="0"/>
        <v>0</v>
      </c>
      <c r="N16" s="99">
        <f t="shared" si="0"/>
        <v>0</v>
      </c>
      <c r="O16" s="310">
        <f t="shared" si="0"/>
        <v>0</v>
      </c>
      <c r="P16" s="99">
        <f t="shared" si="0"/>
        <v>0</v>
      </c>
      <c r="Q16" s="99">
        <f t="shared" si="0"/>
        <v>-4270713</v>
      </c>
      <c r="R16" s="310">
        <f t="shared" si="0"/>
        <v>0</v>
      </c>
      <c r="S16" s="99">
        <f t="shared" si="0"/>
        <v>0</v>
      </c>
      <c r="T16" s="99">
        <f t="shared" si="0"/>
        <v>0</v>
      </c>
      <c r="U16" s="99">
        <f t="shared" si="0"/>
        <v>0</v>
      </c>
      <c r="V16" s="310">
        <f t="shared" si="0"/>
        <v>0</v>
      </c>
      <c r="W16" s="99">
        <f t="shared" si="0"/>
        <v>0</v>
      </c>
      <c r="X16" s="99">
        <f t="shared" si="0"/>
        <v>0</v>
      </c>
      <c r="Y16" s="311">
        <f t="shared" ref="Y16" si="2">SUM(Y12:Y15)</f>
        <v>0</v>
      </c>
      <c r="Z16" s="33">
        <f t="shared" si="0"/>
        <v>29248552.714326911</v>
      </c>
      <c r="AA16" s="310">
        <f t="shared" si="0"/>
        <v>-33801537.021510273</v>
      </c>
      <c r="AB16" s="99">
        <f t="shared" si="0"/>
        <v>973573.83408833691</v>
      </c>
      <c r="AC16" s="99">
        <f t="shared" si="0"/>
        <v>0</v>
      </c>
      <c r="AD16" s="100">
        <f t="shared" si="0"/>
        <v>0</v>
      </c>
      <c r="AE16" s="310">
        <f t="shared" si="0"/>
        <v>0</v>
      </c>
      <c r="AF16" s="99">
        <f t="shared" si="0"/>
        <v>0</v>
      </c>
      <c r="AG16" s="99">
        <f t="shared" si="0"/>
        <v>0</v>
      </c>
      <c r="AH16" s="99">
        <f t="shared" si="0"/>
        <v>0</v>
      </c>
      <c r="AI16" s="99">
        <f t="shared" si="0"/>
        <v>0</v>
      </c>
      <c r="AJ16" s="310">
        <f t="shared" ref="AJ16:AK16" si="3">SUM(AJ12:AJ15)</f>
        <v>0</v>
      </c>
      <c r="AK16" s="310">
        <f t="shared" si="3"/>
        <v>0</v>
      </c>
      <c r="AL16" s="310">
        <f t="shared" ref="AL16" si="4">SUM(AL12:AL15)</f>
        <v>0</v>
      </c>
      <c r="AM16" s="312">
        <f t="shared" si="0"/>
        <v>0</v>
      </c>
      <c r="AN16" s="310">
        <f t="shared" si="0"/>
        <v>0</v>
      </c>
      <c r="AO16" s="310">
        <f t="shared" si="0"/>
        <v>0</v>
      </c>
      <c r="AP16" s="99">
        <f t="shared" si="0"/>
        <v>0</v>
      </c>
      <c r="AQ16" s="99">
        <f t="shared" si="0"/>
        <v>0</v>
      </c>
      <c r="AR16" s="310">
        <f t="shared" si="0"/>
        <v>0</v>
      </c>
      <c r="AS16" s="310">
        <f t="shared" si="0"/>
        <v>0</v>
      </c>
      <c r="AT16" s="310">
        <f t="shared" si="0"/>
        <v>0</v>
      </c>
      <c r="AU16" s="99">
        <f t="shared" si="0"/>
        <v>0</v>
      </c>
      <c r="AV16" s="100">
        <f t="shared" si="0"/>
        <v>0</v>
      </c>
      <c r="AW16" s="33">
        <f t="shared" si="0"/>
        <v>0</v>
      </c>
      <c r="AX16" s="99">
        <f t="shared" si="0"/>
        <v>0</v>
      </c>
      <c r="AY16" s="99">
        <f t="shared" si="0"/>
        <v>0</v>
      </c>
      <c r="AZ16" s="310">
        <f t="shared" si="0"/>
        <v>0</v>
      </c>
      <c r="BA16" s="99">
        <f t="shared" si="0"/>
        <v>0</v>
      </c>
      <c r="BB16" s="99">
        <f t="shared" si="0"/>
        <v>0</v>
      </c>
      <c r="BC16" s="310">
        <f t="shared" si="0"/>
        <v>0</v>
      </c>
      <c r="BD16" s="99">
        <f t="shared" si="0"/>
        <v>0</v>
      </c>
      <c r="BE16" s="99">
        <f t="shared" si="0"/>
        <v>0</v>
      </c>
      <c r="BF16" s="99">
        <f t="shared" si="0"/>
        <v>0</v>
      </c>
      <c r="BG16" s="99">
        <f t="shared" si="0"/>
        <v>-3000000</v>
      </c>
      <c r="BH16" s="99">
        <f t="shared" si="0"/>
        <v>0</v>
      </c>
      <c r="BI16" s="99">
        <f t="shared" si="0"/>
        <v>0</v>
      </c>
      <c r="BJ16" s="99">
        <f t="shared" si="0"/>
        <v>0</v>
      </c>
      <c r="BK16" s="99">
        <f t="shared" si="0"/>
        <v>0</v>
      </c>
      <c r="BL16" s="99">
        <f t="shared" si="0"/>
        <v>0</v>
      </c>
      <c r="BM16" s="99">
        <f t="shared" si="0"/>
        <v>0</v>
      </c>
      <c r="BN16" s="99">
        <f t="shared" si="0"/>
        <v>0</v>
      </c>
      <c r="BO16" s="99">
        <f t="shared" si="0"/>
        <v>0</v>
      </c>
      <c r="BP16" s="100">
        <f t="shared" ref="BP16" si="5">SUM(BP12:BP15)</f>
        <v>0</v>
      </c>
      <c r="BQ16" s="311">
        <f t="shared" ref="BQ16" si="6">SUM(BQ12:BQ15)</f>
        <v>279546.36072824709</v>
      </c>
    </row>
    <row r="17" spans="1:69">
      <c r="A17" s="14"/>
      <c r="B17" s="94"/>
      <c r="C17" s="30"/>
      <c r="D17" s="12"/>
      <c r="E17" s="12"/>
      <c r="F17" s="12"/>
      <c r="G17" s="12"/>
      <c r="H17" s="301"/>
      <c r="I17" s="12"/>
      <c r="J17" s="303"/>
      <c r="K17" s="30"/>
      <c r="L17" s="12"/>
      <c r="M17" s="12"/>
      <c r="N17" s="12"/>
      <c r="O17" s="301"/>
      <c r="P17" s="12"/>
      <c r="Q17" s="12"/>
      <c r="R17" s="301"/>
      <c r="S17" s="12"/>
      <c r="T17" s="12"/>
      <c r="U17" s="12"/>
      <c r="V17" s="301"/>
      <c r="W17" s="12"/>
      <c r="X17" s="12"/>
      <c r="Y17" s="303"/>
      <c r="Z17" s="30"/>
      <c r="AA17" s="301"/>
      <c r="AB17" s="12"/>
      <c r="AC17" s="12"/>
      <c r="AD17" s="92"/>
      <c r="AE17" s="301"/>
      <c r="AF17" s="12"/>
      <c r="AG17" s="12"/>
      <c r="AH17" s="12"/>
      <c r="AI17" s="12"/>
      <c r="AJ17" s="301"/>
      <c r="AK17" s="301"/>
      <c r="AL17" s="301"/>
      <c r="AM17" s="304"/>
      <c r="AN17" s="301"/>
      <c r="AO17" s="301"/>
      <c r="AP17" s="12"/>
      <c r="AQ17" s="12"/>
      <c r="AR17" s="301"/>
      <c r="AS17" s="301"/>
      <c r="AT17" s="301"/>
      <c r="AU17" s="12"/>
      <c r="AV17" s="92"/>
      <c r="AW17" s="30"/>
      <c r="AX17" s="12"/>
      <c r="AY17" s="12"/>
      <c r="AZ17" s="301"/>
      <c r="BA17" s="12"/>
      <c r="BB17" s="12"/>
      <c r="BC17" s="301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92"/>
      <c r="BQ17" s="303"/>
    </row>
    <row r="18" spans="1:69">
      <c r="A18" s="14" t="s">
        <v>57</v>
      </c>
      <c r="B18" s="94"/>
      <c r="C18" s="30"/>
      <c r="D18" s="12"/>
      <c r="E18" s="12"/>
      <c r="F18" s="12"/>
      <c r="G18" s="12"/>
      <c r="H18" s="301"/>
      <c r="I18" s="12"/>
      <c r="J18" s="303"/>
      <c r="K18" s="30"/>
      <c r="L18" s="12"/>
      <c r="M18" s="12"/>
      <c r="N18" s="12"/>
      <c r="O18" s="301"/>
      <c r="P18" s="12"/>
      <c r="Q18" s="12"/>
      <c r="R18" s="301"/>
      <c r="S18" s="12"/>
      <c r="T18" s="12"/>
      <c r="U18" s="12"/>
      <c r="V18" s="301"/>
      <c r="W18" s="12"/>
      <c r="X18" s="12"/>
      <c r="Y18" s="303"/>
      <c r="Z18" s="30"/>
      <c r="AA18" s="301"/>
      <c r="AB18" s="12"/>
      <c r="AC18" s="12"/>
      <c r="AD18" s="92"/>
      <c r="AE18" s="301"/>
      <c r="AF18" s="12"/>
      <c r="AG18" s="12"/>
      <c r="AH18" s="12"/>
      <c r="AI18" s="12"/>
      <c r="AJ18" s="301"/>
      <c r="AK18" s="301"/>
      <c r="AL18" s="301"/>
      <c r="AM18" s="313"/>
      <c r="AN18" s="301"/>
      <c r="AO18" s="301"/>
      <c r="AP18" s="12"/>
      <c r="AQ18" s="12"/>
      <c r="AR18" s="301"/>
      <c r="AS18" s="301"/>
      <c r="AT18" s="301"/>
      <c r="AU18" s="12"/>
      <c r="AV18" s="92"/>
      <c r="AW18" s="30"/>
      <c r="AX18" s="12"/>
      <c r="AY18" s="12"/>
      <c r="AZ18" s="301"/>
      <c r="BA18" s="12"/>
      <c r="BB18" s="12"/>
      <c r="BC18" s="301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92"/>
      <c r="BQ18" s="303"/>
    </row>
    <row r="19" spans="1:69">
      <c r="A19" s="14" t="s">
        <v>58</v>
      </c>
      <c r="B19" s="106">
        <f t="shared" ref="B19:B40" si="7">SUM(C19:BQ19)</f>
        <v>3169823.1356801065</v>
      </c>
      <c r="C19" s="32">
        <f>'Restating Adj'!C19+'Pro Forma Adj'!C19</f>
        <v>0</v>
      </c>
      <c r="D19" s="97">
        <f>'Restating Adj'!D19+'Pro Forma Adj'!D19</f>
        <v>0</v>
      </c>
      <c r="E19" s="97">
        <f>'Restating Adj'!E19+'Pro Forma Adj'!E19</f>
        <v>0</v>
      </c>
      <c r="F19" s="97">
        <f>'Restating Adj'!F19+'Pro Forma Adj'!F19</f>
        <v>0</v>
      </c>
      <c r="G19" s="97">
        <f>'Restating Adj'!G19+'Pro Forma Adj'!G19</f>
        <v>0</v>
      </c>
      <c r="H19" s="305">
        <f>'Restating Adj'!H19+'Pro Forma Adj'!H19</f>
        <v>0</v>
      </c>
      <c r="I19" s="95">
        <f>'Restating Adj'!I19+'Pro Forma Adj'!I19</f>
        <v>0</v>
      </c>
      <c r="J19" s="306">
        <f>'Restating Adj'!J19+'Pro Forma Adj'!J19</f>
        <v>0</v>
      </c>
      <c r="K19" s="32">
        <f>'Restating Adj'!K19+'Pro Forma Adj'!K19</f>
        <v>0</v>
      </c>
      <c r="L19" s="97">
        <f>'Restating Adj'!L19+'Pro Forma Adj'!L19</f>
        <v>15475.174971216646</v>
      </c>
      <c r="M19" s="97">
        <f>'Restating Adj'!M19+'Pro Forma Adj'!M19</f>
        <v>45636.248977383373</v>
      </c>
      <c r="N19" s="97">
        <f>'Restating Adj'!N19+'Pro Forma Adj'!N19</f>
        <v>0</v>
      </c>
      <c r="O19" s="307">
        <f>'Restating Adj'!O19+'Pro Forma Adj'!O19</f>
        <v>0</v>
      </c>
      <c r="P19" s="97">
        <f>'Restating Adj'!P19+'Pro Forma Adj'!P19</f>
        <v>0</v>
      </c>
      <c r="Q19" s="95">
        <f>'Restating Adj'!Q19+'Pro Forma Adj'!Q19</f>
        <v>0</v>
      </c>
      <c r="R19" s="305">
        <f>'Restating Adj'!R19+'Pro Forma Adj'!R19</f>
        <v>0</v>
      </c>
      <c r="S19" s="95">
        <f>'Restating Adj'!S19+'Pro Forma Adj'!S19</f>
        <v>0</v>
      </c>
      <c r="T19" s="95">
        <f>'Restating Adj'!T19+'Pro Forma Adj'!T19</f>
        <v>0</v>
      </c>
      <c r="U19" s="95">
        <f>'Restating Adj'!U19+'Pro Forma Adj'!U19</f>
        <v>0</v>
      </c>
      <c r="V19" s="305">
        <f>'Restating Adj'!V19+'Pro Forma Adj'!V19</f>
        <v>0</v>
      </c>
      <c r="W19" s="95">
        <f>'Restating Adj'!W19+'Pro Forma Adj'!W19</f>
        <v>0</v>
      </c>
      <c r="X19" s="95">
        <f>'Restating Adj'!X19+'Pro Forma Adj'!X19</f>
        <v>0</v>
      </c>
      <c r="Y19" s="306">
        <f>'Restating Adj'!Y19+'Pro Forma Adj'!Y19</f>
        <v>-192244.03060998538</v>
      </c>
      <c r="Z19" s="32">
        <f>'Restating Adj'!Z19+'Pro Forma Adj'!Z19</f>
        <v>-3081390.3274499686</v>
      </c>
      <c r="AA19" s="307">
        <f>'Restating Adj'!AA19+'Pro Forma Adj'!AA19</f>
        <v>5560342.3381767739</v>
      </c>
      <c r="AB19" s="97">
        <f>'Restating Adj'!AB19+'Pro Forma Adj'!AB19</f>
        <v>0</v>
      </c>
      <c r="AC19" s="97">
        <f>'Restating Adj'!AC19+'Pro Forma Adj'!AC19</f>
        <v>0</v>
      </c>
      <c r="AD19" s="98">
        <f>'Restating Adj'!AD19+'Pro Forma Adj'!AD19</f>
        <v>0</v>
      </c>
      <c r="AE19" s="307">
        <f>'Restating Adj'!AE19+'Pro Forma Adj'!AE19</f>
        <v>0</v>
      </c>
      <c r="AF19" s="97">
        <f>'Restating Adj'!AF19+'Pro Forma Adj'!AF19</f>
        <v>0</v>
      </c>
      <c r="AG19" s="97">
        <f>'Restating Adj'!AG19+'Pro Forma Adj'!AG19</f>
        <v>0</v>
      </c>
      <c r="AH19" s="97">
        <f>'Restating Adj'!AH19+'Pro Forma Adj'!AH19</f>
        <v>0</v>
      </c>
      <c r="AI19" s="97">
        <f>'Restating Adj'!AI19+'Pro Forma Adj'!AI19</f>
        <v>0</v>
      </c>
      <c r="AJ19" s="307">
        <f>'Restating Adj'!AJ19+'Pro Forma Adj'!AJ19</f>
        <v>0</v>
      </c>
      <c r="AK19" s="307">
        <f>'Restating Adj'!AK19+'Pro Forma Adj'!AK19</f>
        <v>0</v>
      </c>
      <c r="AL19" s="307">
        <f>'Restating Adj'!AL19+'Pro Forma Adj'!AL19</f>
        <v>0</v>
      </c>
      <c r="AM19" s="308">
        <f>'Restating Adj'!AM19+'Pro Forma Adj'!AM19</f>
        <v>0</v>
      </c>
      <c r="AN19" s="307">
        <f>'Restating Adj'!AN19+'Pro Forma Adj'!AN19</f>
        <v>0</v>
      </c>
      <c r="AO19" s="307">
        <f>'Restating Adj'!AO19+'Pro Forma Adj'!AO19</f>
        <v>0</v>
      </c>
      <c r="AP19" s="97">
        <f>'Restating Adj'!AP19+'Pro Forma Adj'!AP19</f>
        <v>0</v>
      </c>
      <c r="AQ19" s="97">
        <f>'Restating Adj'!AQ19+'Pro Forma Adj'!AQ19</f>
        <v>0</v>
      </c>
      <c r="AR19" s="307">
        <f>'Restating Adj'!AR19+'Pro Forma Adj'!AR19</f>
        <v>0</v>
      </c>
      <c r="AS19" s="307">
        <f>'Restating Adj'!AS19+'Pro Forma Adj'!AS19</f>
        <v>0</v>
      </c>
      <c r="AT19" s="307">
        <f>'Restating Adj'!AT19+'Pro Forma Adj'!AT19</f>
        <v>0</v>
      </c>
      <c r="AU19" s="97">
        <f>'Restating Adj'!AU19+'Pro Forma Adj'!AU19</f>
        <v>0</v>
      </c>
      <c r="AV19" s="98">
        <f>'Restating Adj'!AV19+'Pro Forma Adj'!AV19</f>
        <v>0</v>
      </c>
      <c r="AW19" s="32">
        <f>'Restating Adj'!AW19+'Pro Forma Adj'!AW19</f>
        <v>0</v>
      </c>
      <c r="AX19" s="95">
        <f>'Restating Adj'!AX19+'Pro Forma Adj'!AX19</f>
        <v>0</v>
      </c>
      <c r="AY19" s="95">
        <f>'Restating Adj'!AY19+'Pro Forma Adj'!AY19</f>
        <v>0</v>
      </c>
      <c r="AZ19" s="307">
        <f>'Restating Adj'!AZ19+'Pro Forma Adj'!AZ19</f>
        <v>0</v>
      </c>
      <c r="BA19" s="95">
        <f>'Restating Adj'!BA19+'Pro Forma Adj'!BA19</f>
        <v>0</v>
      </c>
      <c r="BB19" s="12">
        <f>'Restating Adj'!BB19+'Pro Forma Adj'!BB19</f>
        <v>0</v>
      </c>
      <c r="BC19" s="305">
        <f>'Restating Adj'!BC19+'Pro Forma Adj'!BC19</f>
        <v>0</v>
      </c>
      <c r="BD19" s="97">
        <f>'Restating Adj'!BD19+'Pro Forma Adj'!BD19</f>
        <v>0</v>
      </c>
      <c r="BE19" s="97">
        <f>'Restating Adj'!BE19+'Pro Forma Adj'!BE19</f>
        <v>0</v>
      </c>
      <c r="BF19" s="97">
        <f>'Restating Adj'!BF19+'Pro Forma Adj'!BF19</f>
        <v>0</v>
      </c>
      <c r="BG19" s="97">
        <f>'Restating Adj'!BG19+'Pro Forma Adj'!BG19</f>
        <v>0</v>
      </c>
      <c r="BH19" s="97">
        <f>'Restating Adj'!BH19+'Pro Forma Adj'!BH19</f>
        <v>0</v>
      </c>
      <c r="BI19" s="97">
        <f>'Restating Adj'!BI19+'Pro Forma Adj'!BI19</f>
        <v>0</v>
      </c>
      <c r="BJ19" s="97">
        <f>'Restating Adj'!BJ19+'Pro Forma Adj'!BJ19</f>
        <v>0</v>
      </c>
      <c r="BK19" s="97">
        <f>'Restating Adj'!BK19+'Pro Forma Adj'!BK19</f>
        <v>0</v>
      </c>
      <c r="BL19" s="97">
        <f>'Restating Adj'!BL19+'Pro Forma Adj'!BL19</f>
        <v>0</v>
      </c>
      <c r="BM19" s="97">
        <f>'Restating Adj'!BM19+'Pro Forma Adj'!BM19</f>
        <v>0</v>
      </c>
      <c r="BN19" s="97">
        <f>'Restating Adj'!BN19+'Pro Forma Adj'!BN19</f>
        <v>0</v>
      </c>
      <c r="BO19" s="97">
        <f>'Restating Adj'!BO19+'Pro Forma Adj'!BO19</f>
        <v>0</v>
      </c>
      <c r="BP19" s="98">
        <f>'Restating Adj'!BP19+'Pro Forma Adj'!BP19</f>
        <v>0</v>
      </c>
      <c r="BQ19" s="309">
        <f>'Restating Adj'!BQ19+'Pro Forma Adj'!BQ19</f>
        <v>822003.73161468655</v>
      </c>
    </row>
    <row r="20" spans="1:69">
      <c r="A20" s="14" t="s">
        <v>59</v>
      </c>
      <c r="B20" s="106">
        <f t="shared" si="7"/>
        <v>0</v>
      </c>
      <c r="C20" s="32">
        <f>'Restating Adj'!C20+'Pro Forma Adj'!C20</f>
        <v>0</v>
      </c>
      <c r="D20" s="97">
        <f>'Restating Adj'!D20+'Pro Forma Adj'!D20</f>
        <v>0</v>
      </c>
      <c r="E20" s="97">
        <f>'Restating Adj'!E20+'Pro Forma Adj'!E20</f>
        <v>0</v>
      </c>
      <c r="F20" s="97">
        <f>'Restating Adj'!F20+'Pro Forma Adj'!F20</f>
        <v>0</v>
      </c>
      <c r="G20" s="97">
        <f>'Restating Adj'!G20+'Pro Forma Adj'!G20</f>
        <v>0</v>
      </c>
      <c r="H20" s="305">
        <f>'Restating Adj'!H20+'Pro Forma Adj'!H20</f>
        <v>0</v>
      </c>
      <c r="I20" s="95">
        <f>'Restating Adj'!I20+'Pro Forma Adj'!I20</f>
        <v>0</v>
      </c>
      <c r="J20" s="306">
        <f>'Restating Adj'!J20+'Pro Forma Adj'!J20</f>
        <v>0</v>
      </c>
      <c r="K20" s="32">
        <f>'Restating Adj'!K20+'Pro Forma Adj'!K20</f>
        <v>0</v>
      </c>
      <c r="L20" s="97">
        <f>'Restating Adj'!L20+'Pro Forma Adj'!L20</f>
        <v>0</v>
      </c>
      <c r="M20" s="97">
        <f>'Restating Adj'!M20+'Pro Forma Adj'!M20</f>
        <v>0</v>
      </c>
      <c r="N20" s="97">
        <f>'Restating Adj'!N20+'Pro Forma Adj'!N20</f>
        <v>0</v>
      </c>
      <c r="O20" s="307">
        <f>'Restating Adj'!O20+'Pro Forma Adj'!O20</f>
        <v>0</v>
      </c>
      <c r="P20" s="97">
        <f>'Restating Adj'!P20+'Pro Forma Adj'!P20</f>
        <v>0</v>
      </c>
      <c r="Q20" s="95">
        <f>'Restating Adj'!Q20+'Pro Forma Adj'!Q20</f>
        <v>0</v>
      </c>
      <c r="R20" s="305">
        <f>'Restating Adj'!R20+'Pro Forma Adj'!R20</f>
        <v>0</v>
      </c>
      <c r="S20" s="95">
        <f>'Restating Adj'!S20+'Pro Forma Adj'!S20</f>
        <v>0</v>
      </c>
      <c r="T20" s="95">
        <f>'Restating Adj'!T20+'Pro Forma Adj'!T20</f>
        <v>0</v>
      </c>
      <c r="U20" s="95">
        <f>'Restating Adj'!U20+'Pro Forma Adj'!U20</f>
        <v>0</v>
      </c>
      <c r="V20" s="305">
        <f>'Restating Adj'!V20+'Pro Forma Adj'!V20</f>
        <v>0</v>
      </c>
      <c r="W20" s="95">
        <f>'Restating Adj'!W20+'Pro Forma Adj'!W20</f>
        <v>0</v>
      </c>
      <c r="X20" s="95">
        <f>'Restating Adj'!X20+'Pro Forma Adj'!X20</f>
        <v>0</v>
      </c>
      <c r="Y20" s="306">
        <f>'Restating Adj'!Y20+'Pro Forma Adj'!Y20</f>
        <v>0</v>
      </c>
      <c r="Z20" s="32">
        <f>'Restating Adj'!Z20+'Pro Forma Adj'!Z20</f>
        <v>0</v>
      </c>
      <c r="AA20" s="307">
        <f>'Restating Adj'!AA20+'Pro Forma Adj'!AA20</f>
        <v>0</v>
      </c>
      <c r="AB20" s="97">
        <f>'Restating Adj'!AB20+'Pro Forma Adj'!AB20</f>
        <v>0</v>
      </c>
      <c r="AC20" s="97">
        <f>'Restating Adj'!AC20+'Pro Forma Adj'!AC20</f>
        <v>0</v>
      </c>
      <c r="AD20" s="98">
        <f>'Restating Adj'!AD20+'Pro Forma Adj'!AD20</f>
        <v>0</v>
      </c>
      <c r="AE20" s="307">
        <f>'Restating Adj'!AE20+'Pro Forma Adj'!AE20</f>
        <v>0</v>
      </c>
      <c r="AF20" s="97">
        <f>'Restating Adj'!AF20+'Pro Forma Adj'!AF20</f>
        <v>0</v>
      </c>
      <c r="AG20" s="97">
        <f>'Restating Adj'!AG20+'Pro Forma Adj'!AG20</f>
        <v>0</v>
      </c>
      <c r="AH20" s="97">
        <f>'Restating Adj'!AH20+'Pro Forma Adj'!AH20</f>
        <v>0</v>
      </c>
      <c r="AI20" s="97">
        <f>'Restating Adj'!AI20+'Pro Forma Adj'!AI20</f>
        <v>0</v>
      </c>
      <c r="AJ20" s="307">
        <f>'Restating Adj'!AJ20+'Pro Forma Adj'!AJ20</f>
        <v>0</v>
      </c>
      <c r="AK20" s="307">
        <f>'Restating Adj'!AK20+'Pro Forma Adj'!AK20</f>
        <v>0</v>
      </c>
      <c r="AL20" s="307">
        <f>'Restating Adj'!AL20+'Pro Forma Adj'!AL20</f>
        <v>0</v>
      </c>
      <c r="AM20" s="308">
        <f>'Restating Adj'!AM20+'Pro Forma Adj'!AM20</f>
        <v>0</v>
      </c>
      <c r="AN20" s="307">
        <f>'Restating Adj'!AN20+'Pro Forma Adj'!AN20</f>
        <v>0</v>
      </c>
      <c r="AO20" s="307">
        <f>'Restating Adj'!AO20+'Pro Forma Adj'!AO20</f>
        <v>0</v>
      </c>
      <c r="AP20" s="97">
        <f>'Restating Adj'!AP20+'Pro Forma Adj'!AP20</f>
        <v>0</v>
      </c>
      <c r="AQ20" s="97">
        <f>'Restating Adj'!AQ20+'Pro Forma Adj'!AQ20</f>
        <v>0</v>
      </c>
      <c r="AR20" s="307">
        <f>'Restating Adj'!AR20+'Pro Forma Adj'!AR20</f>
        <v>0</v>
      </c>
      <c r="AS20" s="307">
        <f>'Restating Adj'!AS20+'Pro Forma Adj'!AS20</f>
        <v>0</v>
      </c>
      <c r="AT20" s="307">
        <f>'Restating Adj'!AT20+'Pro Forma Adj'!AT20</f>
        <v>0</v>
      </c>
      <c r="AU20" s="97">
        <f>'Restating Adj'!AU20+'Pro Forma Adj'!AU20</f>
        <v>0</v>
      </c>
      <c r="AV20" s="98">
        <f>'Restating Adj'!AV20+'Pro Forma Adj'!AV20</f>
        <v>0</v>
      </c>
      <c r="AW20" s="32">
        <f>'Restating Adj'!AW20+'Pro Forma Adj'!AW20</f>
        <v>0</v>
      </c>
      <c r="AX20" s="95">
        <f>'Restating Adj'!AX20+'Pro Forma Adj'!AX20</f>
        <v>0</v>
      </c>
      <c r="AY20" s="95">
        <f>'Restating Adj'!AY20+'Pro Forma Adj'!AY20</f>
        <v>0</v>
      </c>
      <c r="AZ20" s="307">
        <f>'Restating Adj'!AZ20+'Pro Forma Adj'!AZ20</f>
        <v>0</v>
      </c>
      <c r="BA20" s="95">
        <f>'Restating Adj'!BA20+'Pro Forma Adj'!BA20</f>
        <v>0</v>
      </c>
      <c r="BB20" s="12">
        <f>'Restating Adj'!BB20+'Pro Forma Adj'!BB20</f>
        <v>0</v>
      </c>
      <c r="BC20" s="305">
        <f>'Restating Adj'!BC20+'Pro Forma Adj'!BC20</f>
        <v>0</v>
      </c>
      <c r="BD20" s="97">
        <f>'Restating Adj'!BD20+'Pro Forma Adj'!BD20</f>
        <v>0</v>
      </c>
      <c r="BE20" s="97">
        <f>'Restating Adj'!BE20+'Pro Forma Adj'!BE20</f>
        <v>0</v>
      </c>
      <c r="BF20" s="97">
        <f>'Restating Adj'!BF20+'Pro Forma Adj'!BF20</f>
        <v>0</v>
      </c>
      <c r="BG20" s="97">
        <f>'Restating Adj'!BG20+'Pro Forma Adj'!BG20</f>
        <v>0</v>
      </c>
      <c r="BH20" s="97">
        <f>'Restating Adj'!BH20+'Pro Forma Adj'!BH20</f>
        <v>0</v>
      </c>
      <c r="BI20" s="97">
        <f>'Restating Adj'!BI20+'Pro Forma Adj'!BI20</f>
        <v>0</v>
      </c>
      <c r="BJ20" s="97">
        <f>'Restating Adj'!BJ20+'Pro Forma Adj'!BJ20</f>
        <v>0</v>
      </c>
      <c r="BK20" s="97">
        <f>'Restating Adj'!BK20+'Pro Forma Adj'!BK20</f>
        <v>0</v>
      </c>
      <c r="BL20" s="97">
        <f>'Restating Adj'!BL20+'Pro Forma Adj'!BL20</f>
        <v>0</v>
      </c>
      <c r="BM20" s="97">
        <f>'Restating Adj'!BM20+'Pro Forma Adj'!BM20</f>
        <v>0</v>
      </c>
      <c r="BN20" s="97">
        <f>'Restating Adj'!BN20+'Pro Forma Adj'!BN20</f>
        <v>0</v>
      </c>
      <c r="BO20" s="97">
        <f>'Restating Adj'!BO20+'Pro Forma Adj'!BO20</f>
        <v>0</v>
      </c>
      <c r="BP20" s="98">
        <f>'Restating Adj'!BP20+'Pro Forma Adj'!BP20</f>
        <v>0</v>
      </c>
      <c r="BQ20" s="309">
        <f>'Restating Adj'!BQ20+'Pro Forma Adj'!BQ20</f>
        <v>0</v>
      </c>
    </row>
    <row r="21" spans="1:69">
      <c r="A21" s="14" t="s">
        <v>60</v>
      </c>
      <c r="B21" s="106">
        <f t="shared" si="7"/>
        <v>65906.117453774437</v>
      </c>
      <c r="C21" s="32">
        <f>'Restating Adj'!C21+'Pro Forma Adj'!C21</f>
        <v>0</v>
      </c>
      <c r="D21" s="97">
        <f>'Restating Adj'!D21+'Pro Forma Adj'!D21</f>
        <v>0</v>
      </c>
      <c r="E21" s="97">
        <f>'Restating Adj'!E21+'Pro Forma Adj'!E21</f>
        <v>0</v>
      </c>
      <c r="F21" s="97">
        <f>'Restating Adj'!F21+'Pro Forma Adj'!F21</f>
        <v>0</v>
      </c>
      <c r="G21" s="97">
        <f>'Restating Adj'!G21+'Pro Forma Adj'!G21</f>
        <v>0</v>
      </c>
      <c r="H21" s="305">
        <f>'Restating Adj'!H21+'Pro Forma Adj'!H21</f>
        <v>0</v>
      </c>
      <c r="I21" s="95">
        <f>'Restating Adj'!I21+'Pro Forma Adj'!I21</f>
        <v>0</v>
      </c>
      <c r="J21" s="306">
        <f>'Restating Adj'!J21+'Pro Forma Adj'!J21</f>
        <v>0</v>
      </c>
      <c r="K21" s="32">
        <f>'Restating Adj'!K21+'Pro Forma Adj'!K21</f>
        <v>0</v>
      </c>
      <c r="L21" s="97">
        <f>'Restating Adj'!L21+'Pro Forma Adj'!L21</f>
        <v>6699.156798882037</v>
      </c>
      <c r="M21" s="97">
        <f>'Restating Adj'!M21+'Pro Forma Adj'!M21</f>
        <v>19755.795212716446</v>
      </c>
      <c r="N21" s="97">
        <f>'Restating Adj'!N21+'Pro Forma Adj'!N21</f>
        <v>0</v>
      </c>
      <c r="O21" s="307">
        <f>'Restating Adj'!O21+'Pro Forma Adj'!O21</f>
        <v>0</v>
      </c>
      <c r="P21" s="97">
        <f>'Restating Adj'!P21+'Pro Forma Adj'!P21</f>
        <v>0</v>
      </c>
      <c r="Q21" s="2">
        <f>'Restating Adj'!Q21+'Pro Forma Adj'!Q21</f>
        <v>0</v>
      </c>
      <c r="R21" s="314">
        <f>'Restating Adj'!R21+'Pro Forma Adj'!R21</f>
        <v>0</v>
      </c>
      <c r="S21" s="2">
        <f>'Restating Adj'!S21+'Pro Forma Adj'!S21</f>
        <v>0</v>
      </c>
      <c r="T21" s="2">
        <f>'Restating Adj'!T21+'Pro Forma Adj'!T21</f>
        <v>0</v>
      </c>
      <c r="U21" s="2">
        <f>'Restating Adj'!U21+'Pro Forma Adj'!U21</f>
        <v>0</v>
      </c>
      <c r="V21" s="314">
        <f>'Restating Adj'!V21+'Pro Forma Adj'!V21</f>
        <v>0</v>
      </c>
      <c r="W21" s="2">
        <f>'Restating Adj'!W21+'Pro Forma Adj'!W21</f>
        <v>0</v>
      </c>
      <c r="X21" s="2">
        <f>'Restating Adj'!X21+'Pro Forma Adj'!X21</f>
        <v>0</v>
      </c>
      <c r="Y21" s="315">
        <f>'Restating Adj'!Y21+'Pro Forma Adj'!Y21</f>
        <v>-83221.863862655766</v>
      </c>
      <c r="Z21" s="32">
        <f>'Restating Adj'!Z21+'Pro Forma Adj'!Z21</f>
        <v>0</v>
      </c>
      <c r="AA21" s="307">
        <f>'Restating Adj'!AA21+'Pro Forma Adj'!AA21</f>
        <v>0</v>
      </c>
      <c r="AB21" s="97">
        <f>'Restating Adj'!AB21+'Pro Forma Adj'!AB21</f>
        <v>0</v>
      </c>
      <c r="AC21" s="97">
        <f>'Restating Adj'!AC21+'Pro Forma Adj'!AC21</f>
        <v>0</v>
      </c>
      <c r="AD21" s="98">
        <f>'Restating Adj'!AD21+'Pro Forma Adj'!AD21</f>
        <v>0</v>
      </c>
      <c r="AE21" s="307">
        <f>'Restating Adj'!AE21+'Pro Forma Adj'!AE21</f>
        <v>0</v>
      </c>
      <c r="AF21" s="97">
        <f>'Restating Adj'!AF21+'Pro Forma Adj'!AF21</f>
        <v>0</v>
      </c>
      <c r="AG21" s="97">
        <f>'Restating Adj'!AG21+'Pro Forma Adj'!AG21</f>
        <v>0</v>
      </c>
      <c r="AH21" s="97">
        <f>'Restating Adj'!AH21+'Pro Forma Adj'!AH21</f>
        <v>0</v>
      </c>
      <c r="AI21" s="97">
        <f>'Restating Adj'!AI21+'Pro Forma Adj'!AI21</f>
        <v>0</v>
      </c>
      <c r="AJ21" s="307">
        <f>'Restating Adj'!AJ21+'Pro Forma Adj'!AJ21</f>
        <v>0</v>
      </c>
      <c r="AK21" s="307">
        <f>'Restating Adj'!AK21+'Pro Forma Adj'!AK21</f>
        <v>0</v>
      </c>
      <c r="AL21" s="307">
        <f>'Restating Adj'!AL21+'Pro Forma Adj'!AL21</f>
        <v>0</v>
      </c>
      <c r="AM21" s="308">
        <f>'Restating Adj'!AM21+'Pro Forma Adj'!AM21</f>
        <v>0</v>
      </c>
      <c r="AN21" s="307">
        <f>'Restating Adj'!AN21+'Pro Forma Adj'!AN21</f>
        <v>0</v>
      </c>
      <c r="AO21" s="307">
        <f>'Restating Adj'!AO21+'Pro Forma Adj'!AO21</f>
        <v>0</v>
      </c>
      <c r="AP21" s="97">
        <f>'Restating Adj'!AP21+'Pro Forma Adj'!AP21</f>
        <v>0</v>
      </c>
      <c r="AQ21" s="97">
        <f>'Restating Adj'!AQ21+'Pro Forma Adj'!AQ21</f>
        <v>0</v>
      </c>
      <c r="AR21" s="307">
        <f>'Restating Adj'!AR21+'Pro Forma Adj'!AR21</f>
        <v>0</v>
      </c>
      <c r="AS21" s="307">
        <f>'Restating Adj'!AS21+'Pro Forma Adj'!AS21</f>
        <v>0</v>
      </c>
      <c r="AT21" s="307">
        <f>'Restating Adj'!AT21+'Pro Forma Adj'!AT21</f>
        <v>0</v>
      </c>
      <c r="AU21" s="97">
        <f>'Restating Adj'!AU21+'Pro Forma Adj'!AU21</f>
        <v>0</v>
      </c>
      <c r="AV21" s="98">
        <f>'Restating Adj'!AV21+'Pro Forma Adj'!AV21</f>
        <v>0</v>
      </c>
      <c r="AW21" s="32">
        <f>'Restating Adj'!AW21+'Pro Forma Adj'!AW21</f>
        <v>0</v>
      </c>
      <c r="AX21" s="95">
        <f>'Restating Adj'!AX21+'Pro Forma Adj'!AX21</f>
        <v>0</v>
      </c>
      <c r="AY21" s="95">
        <f>'Restating Adj'!AY21+'Pro Forma Adj'!AY21</f>
        <v>0</v>
      </c>
      <c r="AZ21" s="307">
        <f>'Restating Adj'!AZ21+'Pro Forma Adj'!AZ21</f>
        <v>141765.93659543124</v>
      </c>
      <c r="BA21" s="95">
        <f>'Restating Adj'!BA21+'Pro Forma Adj'!BA21</f>
        <v>0</v>
      </c>
      <c r="BB21" s="12">
        <f>'Restating Adj'!BB21+'Pro Forma Adj'!BB21</f>
        <v>0</v>
      </c>
      <c r="BC21" s="305">
        <f>'Restating Adj'!BC21+'Pro Forma Adj'!BC21</f>
        <v>-3975.4426337245668</v>
      </c>
      <c r="BD21" s="97">
        <f>'Restating Adj'!BD21+'Pro Forma Adj'!BD21</f>
        <v>0</v>
      </c>
      <c r="BE21" s="97">
        <f>'Restating Adj'!BE21+'Pro Forma Adj'!BE21</f>
        <v>0</v>
      </c>
      <c r="BF21" s="97">
        <f>'Restating Adj'!BF21+'Pro Forma Adj'!BF21</f>
        <v>0</v>
      </c>
      <c r="BG21" s="97">
        <f>'Restating Adj'!BG21+'Pro Forma Adj'!BG21</f>
        <v>0</v>
      </c>
      <c r="BH21" s="97">
        <f>'Restating Adj'!BH21+'Pro Forma Adj'!BH21</f>
        <v>-17636.645350175764</v>
      </c>
      <c r="BI21" s="97">
        <f>'Restating Adj'!BI21+'Pro Forma Adj'!BI21</f>
        <v>0</v>
      </c>
      <c r="BJ21" s="97">
        <f>'Restating Adj'!BJ21+'Pro Forma Adj'!BJ21</f>
        <v>0</v>
      </c>
      <c r="BK21" s="97">
        <f>'Restating Adj'!BK21+'Pro Forma Adj'!BK21</f>
        <v>0</v>
      </c>
      <c r="BL21" s="97">
        <f>'Restating Adj'!BL21+'Pro Forma Adj'!BL21</f>
        <v>0</v>
      </c>
      <c r="BM21" s="97">
        <f>'Restating Adj'!BM21+'Pro Forma Adj'!BM21</f>
        <v>0</v>
      </c>
      <c r="BN21" s="97">
        <f>'Restating Adj'!BN21+'Pro Forma Adj'!BN21</f>
        <v>0</v>
      </c>
      <c r="BO21" s="97">
        <f>'Restating Adj'!BO21+'Pro Forma Adj'!BO21</f>
        <v>0</v>
      </c>
      <c r="BP21" s="98">
        <f>'Restating Adj'!BP21+'Pro Forma Adj'!BP21</f>
        <v>0</v>
      </c>
      <c r="BQ21" s="309">
        <f>'Restating Adj'!BQ21+'Pro Forma Adj'!BQ21</f>
        <v>2519.1806933008193</v>
      </c>
    </row>
    <row r="22" spans="1:69">
      <c r="A22" s="14" t="s">
        <v>61</v>
      </c>
      <c r="B22" s="106">
        <f t="shared" si="7"/>
        <v>-8118124.590253545</v>
      </c>
      <c r="C22" s="32">
        <f>'Restating Adj'!C22+'Pro Forma Adj'!C22</f>
        <v>0</v>
      </c>
      <c r="D22" s="97">
        <f>'Restating Adj'!D22+'Pro Forma Adj'!D22</f>
        <v>0</v>
      </c>
      <c r="E22" s="97">
        <f>'Restating Adj'!E22+'Pro Forma Adj'!E22</f>
        <v>0</v>
      </c>
      <c r="F22" s="97">
        <f>'Restating Adj'!F22+'Pro Forma Adj'!F22</f>
        <v>0</v>
      </c>
      <c r="G22" s="97">
        <f>'Restating Adj'!G22+'Pro Forma Adj'!G22</f>
        <v>0</v>
      </c>
      <c r="H22" s="305">
        <f>'Restating Adj'!H22+'Pro Forma Adj'!H22</f>
        <v>0</v>
      </c>
      <c r="I22" s="95">
        <f>'Restating Adj'!I22+'Pro Forma Adj'!I22</f>
        <v>0</v>
      </c>
      <c r="J22" s="306">
        <f>'Restating Adj'!J22+'Pro Forma Adj'!J22</f>
        <v>0</v>
      </c>
      <c r="K22" s="32">
        <f>'Restating Adj'!K22+'Pro Forma Adj'!K22</f>
        <v>0</v>
      </c>
      <c r="L22" s="97">
        <f>'Restating Adj'!L22+'Pro Forma Adj'!L22</f>
        <v>8214.6987732401667</v>
      </c>
      <c r="M22" s="97">
        <f>'Restating Adj'!M22+'Pro Forma Adj'!M22</f>
        <v>24225.124380633773</v>
      </c>
      <c r="N22" s="97">
        <f>'Restating Adj'!N22+'Pro Forma Adj'!N22</f>
        <v>-238558.98872209704</v>
      </c>
      <c r="O22" s="307">
        <f>'Restating Adj'!O22+'Pro Forma Adj'!O22</f>
        <v>1012405.4795773301</v>
      </c>
      <c r="P22" s="97">
        <f>'Restating Adj'!P22+'Pro Forma Adj'!P22</f>
        <v>0</v>
      </c>
      <c r="Q22" s="95">
        <f>'Restating Adj'!Q22+'Pro Forma Adj'!Q22</f>
        <v>0</v>
      </c>
      <c r="R22" s="305">
        <f>'Restating Adj'!R22+'Pro Forma Adj'!R22</f>
        <v>74483.52656995281</v>
      </c>
      <c r="S22" s="95">
        <f>'Restating Adj'!S22+'Pro Forma Adj'!S22</f>
        <v>0</v>
      </c>
      <c r="T22" s="95">
        <f>'Restating Adj'!T22+'Pro Forma Adj'!T22</f>
        <v>0</v>
      </c>
      <c r="U22" s="95">
        <f>'Restating Adj'!U22+'Pro Forma Adj'!U22</f>
        <v>0</v>
      </c>
      <c r="V22" s="305">
        <f>'Restating Adj'!V22+'Pro Forma Adj'!V22</f>
        <v>0</v>
      </c>
      <c r="W22" s="95">
        <f>'Restating Adj'!W22+'Pro Forma Adj'!W22</f>
        <v>201834.22685490243</v>
      </c>
      <c r="X22" s="95">
        <f>'Restating Adj'!X22+'Pro Forma Adj'!X22</f>
        <v>-213595.58972921982</v>
      </c>
      <c r="Y22" s="306">
        <f>'Restating Adj'!Y22+'Pro Forma Adj'!Y22</f>
        <v>-102049.04340997149</v>
      </c>
      <c r="Z22" s="32">
        <f>'Restating Adj'!Z22+'Pro Forma Adj'!Z22</f>
        <v>27610184.11972782</v>
      </c>
      <c r="AA22" s="307">
        <f>'Restating Adj'!AA22+'Pro Forma Adj'!AA22</f>
        <v>-45188729.822112478</v>
      </c>
      <c r="AB22" s="97">
        <f>'Restating Adj'!AB22+'Pro Forma Adj'!AB22</f>
        <v>0</v>
      </c>
      <c r="AC22" s="97">
        <f>'Restating Adj'!AC22+'Pro Forma Adj'!AC22</f>
        <v>7379869.3900000006</v>
      </c>
      <c r="AD22" s="98">
        <f>'Restating Adj'!AD22+'Pro Forma Adj'!AD22</f>
        <v>0</v>
      </c>
      <c r="AE22" s="307">
        <f>'Restating Adj'!AE22+'Pro Forma Adj'!AE22</f>
        <v>0</v>
      </c>
      <c r="AF22" s="97">
        <f>'Restating Adj'!AF22+'Pro Forma Adj'!AF22</f>
        <v>0</v>
      </c>
      <c r="AG22" s="97">
        <f>'Restating Adj'!AG22+'Pro Forma Adj'!AG22</f>
        <v>0</v>
      </c>
      <c r="AH22" s="97">
        <f>'Restating Adj'!AH22+'Pro Forma Adj'!AH22</f>
        <v>0</v>
      </c>
      <c r="AI22" s="97">
        <f>'Restating Adj'!AI22+'Pro Forma Adj'!AI22</f>
        <v>0</v>
      </c>
      <c r="AJ22" s="307">
        <f>'Restating Adj'!AJ22+'Pro Forma Adj'!AJ22</f>
        <v>0</v>
      </c>
      <c r="AK22" s="307">
        <f>'Restating Adj'!AK22+'Pro Forma Adj'!AK22</f>
        <v>0</v>
      </c>
      <c r="AL22" s="307">
        <f>'Restating Adj'!AL22+'Pro Forma Adj'!AL22</f>
        <v>0</v>
      </c>
      <c r="AM22" s="308">
        <f>'Restating Adj'!AM22+'Pro Forma Adj'!AM22</f>
        <v>0</v>
      </c>
      <c r="AN22" s="307">
        <f>'Restating Adj'!AN22+'Pro Forma Adj'!AN22</f>
        <v>0</v>
      </c>
      <c r="AO22" s="307">
        <f>'Restating Adj'!AO22+'Pro Forma Adj'!AO22</f>
        <v>0</v>
      </c>
      <c r="AP22" s="97">
        <f>'Restating Adj'!AP22+'Pro Forma Adj'!AP22</f>
        <v>0</v>
      </c>
      <c r="AQ22" s="97">
        <f>'Restating Adj'!AQ22+'Pro Forma Adj'!AQ22</f>
        <v>0</v>
      </c>
      <c r="AR22" s="307">
        <f>'Restating Adj'!AR22+'Pro Forma Adj'!AR22</f>
        <v>0</v>
      </c>
      <c r="AS22" s="307">
        <f>'Restating Adj'!AS22+'Pro Forma Adj'!AS22</f>
        <v>0</v>
      </c>
      <c r="AT22" s="307">
        <f>'Restating Adj'!AT22+'Pro Forma Adj'!AT22</f>
        <v>0</v>
      </c>
      <c r="AU22" s="97">
        <f>'Restating Adj'!AU22+'Pro Forma Adj'!AU22</f>
        <v>0</v>
      </c>
      <c r="AV22" s="98">
        <f>'Restating Adj'!AV22+'Pro Forma Adj'!AV22</f>
        <v>0</v>
      </c>
      <c r="AW22" s="32">
        <f>'Restating Adj'!AW22+'Pro Forma Adj'!AW22</f>
        <v>0</v>
      </c>
      <c r="AX22" s="95">
        <f>'Restating Adj'!AX22+'Pro Forma Adj'!AX22</f>
        <v>0</v>
      </c>
      <c r="AY22" s="95">
        <f>'Restating Adj'!AY22+'Pro Forma Adj'!AY22</f>
        <v>0</v>
      </c>
      <c r="AZ22" s="307">
        <f>'Restating Adj'!AZ22+'Pro Forma Adj'!AZ22</f>
        <v>0</v>
      </c>
      <c r="BA22" s="95">
        <f>'Restating Adj'!BA22+'Pro Forma Adj'!BA22</f>
        <v>0</v>
      </c>
      <c r="BB22" s="12">
        <f>'Restating Adj'!BB22+'Pro Forma Adj'!BB22</f>
        <v>0</v>
      </c>
      <c r="BC22" s="305">
        <f>'Restating Adj'!BC22+'Pro Forma Adj'!BC22</f>
        <v>0</v>
      </c>
      <c r="BD22" s="97">
        <f>'Restating Adj'!BD22+'Pro Forma Adj'!BD22</f>
        <v>0</v>
      </c>
      <c r="BE22" s="97">
        <f>'Restating Adj'!BE22+'Pro Forma Adj'!BE22</f>
        <v>0</v>
      </c>
      <c r="BF22" s="97">
        <f>'Restating Adj'!BF22+'Pro Forma Adj'!BF22</f>
        <v>0</v>
      </c>
      <c r="BG22" s="97">
        <f>'Restating Adj'!BG22+'Pro Forma Adj'!BG22</f>
        <v>-3087.1358715995866</v>
      </c>
      <c r="BH22" s="97">
        <f>'Restating Adj'!BH22+'Pro Forma Adj'!BH22</f>
        <v>0</v>
      </c>
      <c r="BI22" s="97">
        <f>'Restating Adj'!BI22+'Pro Forma Adj'!BI22</f>
        <v>0</v>
      </c>
      <c r="BJ22" s="97">
        <f>'Restating Adj'!BJ22+'Pro Forma Adj'!BJ22</f>
        <v>0</v>
      </c>
      <c r="BK22" s="97">
        <f>'Restating Adj'!BK22+'Pro Forma Adj'!BK22</f>
        <v>0</v>
      </c>
      <c r="BL22" s="97">
        <f>'Restating Adj'!BL22+'Pro Forma Adj'!BL22</f>
        <v>0</v>
      </c>
      <c r="BM22" s="97">
        <f>'Restating Adj'!BM22+'Pro Forma Adj'!BM22</f>
        <v>0</v>
      </c>
      <c r="BN22" s="97">
        <f>'Restating Adj'!BN22+'Pro Forma Adj'!BN22</f>
        <v>0</v>
      </c>
      <c r="BO22" s="97">
        <f>'Restating Adj'!BO22+'Pro Forma Adj'!BO22</f>
        <v>0</v>
      </c>
      <c r="BP22" s="98">
        <f>'Restating Adj'!BP22+'Pro Forma Adj'!BP22</f>
        <v>0</v>
      </c>
      <c r="BQ22" s="309">
        <f>'Restating Adj'!BQ22+'Pro Forma Adj'!BQ22</f>
        <v>1316679.4237079411</v>
      </c>
    </row>
    <row r="23" spans="1:69">
      <c r="A23" s="14" t="s">
        <v>62</v>
      </c>
      <c r="B23" s="106">
        <f t="shared" si="7"/>
        <v>833940.38935636601</v>
      </c>
      <c r="C23" s="32">
        <f>'Restating Adj'!C23+'Pro Forma Adj'!C23</f>
        <v>0</v>
      </c>
      <c r="D23" s="97">
        <f>'Restating Adj'!D23+'Pro Forma Adj'!D23</f>
        <v>0</v>
      </c>
      <c r="E23" s="97">
        <f>'Restating Adj'!E23+'Pro Forma Adj'!E23</f>
        <v>0</v>
      </c>
      <c r="F23" s="97">
        <f>'Restating Adj'!F23+'Pro Forma Adj'!F23</f>
        <v>0</v>
      </c>
      <c r="G23" s="97">
        <f>'Restating Adj'!G23+'Pro Forma Adj'!G23</f>
        <v>0</v>
      </c>
      <c r="H23" s="305">
        <f>'Restating Adj'!H23+'Pro Forma Adj'!H23</f>
        <v>-61124.785132394361</v>
      </c>
      <c r="I23" s="95">
        <f>'Restating Adj'!I23+'Pro Forma Adj'!I23</f>
        <v>0</v>
      </c>
      <c r="J23" s="306">
        <f>'Restating Adj'!J23+'Pro Forma Adj'!J23</f>
        <v>0</v>
      </c>
      <c r="K23" s="32">
        <f>'Restating Adj'!K23+'Pro Forma Adj'!K23</f>
        <v>0</v>
      </c>
      <c r="L23" s="97">
        <f>'Restating Adj'!L23+'Pro Forma Adj'!L23</f>
        <v>5210.8561733841843</v>
      </c>
      <c r="M23" s="97">
        <f>'Restating Adj'!M23+'Pro Forma Adj'!M23</f>
        <v>15366.800708631976</v>
      </c>
      <c r="N23" s="97">
        <f>'Restating Adj'!N23+'Pro Forma Adj'!N23</f>
        <v>0</v>
      </c>
      <c r="O23" s="307">
        <f>'Restating Adj'!O23+'Pro Forma Adj'!O23</f>
        <v>0</v>
      </c>
      <c r="P23" s="97">
        <f>'Restating Adj'!P23+'Pro Forma Adj'!P23</f>
        <v>0</v>
      </c>
      <c r="Q23" s="95">
        <f>'Restating Adj'!Q23+'Pro Forma Adj'!Q23</f>
        <v>0</v>
      </c>
      <c r="R23" s="305">
        <f>'Restating Adj'!R23+'Pro Forma Adj'!R23</f>
        <v>60864.895217519188</v>
      </c>
      <c r="S23" s="95">
        <f>'Restating Adj'!S23+'Pro Forma Adj'!S23</f>
        <v>0</v>
      </c>
      <c r="T23" s="95">
        <f>'Restating Adj'!T23+'Pro Forma Adj'!T23</f>
        <v>0</v>
      </c>
      <c r="U23" s="95">
        <f>'Restating Adj'!U23+'Pro Forma Adj'!U23</f>
        <v>0</v>
      </c>
      <c r="V23" s="305">
        <f>'Restating Adj'!V23+'Pro Forma Adj'!V23</f>
        <v>0</v>
      </c>
      <c r="W23" s="95">
        <f>'Restating Adj'!W23+'Pro Forma Adj'!W23</f>
        <v>-5654.5050717640024</v>
      </c>
      <c r="X23" s="95">
        <f>'Restating Adj'!X23+'Pro Forma Adj'!X23</f>
        <v>0</v>
      </c>
      <c r="Y23" s="306">
        <f>'Restating Adj'!Y23+'Pro Forma Adj'!Y23</f>
        <v>-64733.096431125072</v>
      </c>
      <c r="Z23" s="32">
        <f>'Restating Adj'!Z23+'Pro Forma Adj'!Z23</f>
        <v>-213479.50411225203</v>
      </c>
      <c r="AA23" s="307">
        <f>'Restating Adj'!AA23+'Pro Forma Adj'!AA23</f>
        <v>662220.34651204199</v>
      </c>
      <c r="AB23" s="97">
        <f>'Restating Adj'!AB23+'Pro Forma Adj'!AB23</f>
        <v>0</v>
      </c>
      <c r="AC23" s="97">
        <f>'Restating Adj'!AC23+'Pro Forma Adj'!AC23</f>
        <v>0</v>
      </c>
      <c r="AD23" s="98">
        <f>'Restating Adj'!AD23+'Pro Forma Adj'!AD23</f>
        <v>0</v>
      </c>
      <c r="AE23" s="307">
        <f>'Restating Adj'!AE23+'Pro Forma Adj'!AE23</f>
        <v>0</v>
      </c>
      <c r="AF23" s="97">
        <f>'Restating Adj'!AF23+'Pro Forma Adj'!AF23</f>
        <v>0</v>
      </c>
      <c r="AG23" s="97">
        <f>'Restating Adj'!AG23+'Pro Forma Adj'!AG23</f>
        <v>0</v>
      </c>
      <c r="AH23" s="97">
        <f>'Restating Adj'!AH23+'Pro Forma Adj'!AH23</f>
        <v>0</v>
      </c>
      <c r="AI23" s="97">
        <f>'Restating Adj'!AI23+'Pro Forma Adj'!AI23</f>
        <v>0</v>
      </c>
      <c r="AJ23" s="307">
        <f>'Restating Adj'!AJ23+'Pro Forma Adj'!AJ23</f>
        <v>0</v>
      </c>
      <c r="AK23" s="307">
        <f>'Restating Adj'!AK23+'Pro Forma Adj'!AK23</f>
        <v>0</v>
      </c>
      <c r="AL23" s="307">
        <f>'Restating Adj'!AL23+'Pro Forma Adj'!AL23</f>
        <v>0</v>
      </c>
      <c r="AM23" s="308">
        <f>'Restating Adj'!AM23+'Pro Forma Adj'!AM23</f>
        <v>0</v>
      </c>
      <c r="AN23" s="307">
        <f>'Restating Adj'!AN23+'Pro Forma Adj'!AN23</f>
        <v>0</v>
      </c>
      <c r="AO23" s="307">
        <f>'Restating Adj'!AO23+'Pro Forma Adj'!AO23</f>
        <v>0</v>
      </c>
      <c r="AP23" s="97">
        <f>'Restating Adj'!AP23+'Pro Forma Adj'!AP23</f>
        <v>0</v>
      </c>
      <c r="AQ23" s="97">
        <f>'Restating Adj'!AQ23+'Pro Forma Adj'!AQ23</f>
        <v>0</v>
      </c>
      <c r="AR23" s="307">
        <f>'Restating Adj'!AR23+'Pro Forma Adj'!AR23</f>
        <v>0</v>
      </c>
      <c r="AS23" s="307">
        <f>'Restating Adj'!AS23+'Pro Forma Adj'!AS23</f>
        <v>0</v>
      </c>
      <c r="AT23" s="307">
        <f>'Restating Adj'!AT23+'Pro Forma Adj'!AT23</f>
        <v>0</v>
      </c>
      <c r="AU23" s="97">
        <f>'Restating Adj'!AU23+'Pro Forma Adj'!AU23</f>
        <v>0</v>
      </c>
      <c r="AV23" s="98">
        <f>'Restating Adj'!AV23+'Pro Forma Adj'!AV23</f>
        <v>0</v>
      </c>
      <c r="AW23" s="32">
        <f>'Restating Adj'!AW23+'Pro Forma Adj'!AW23</f>
        <v>0</v>
      </c>
      <c r="AX23" s="95">
        <f>'Restating Adj'!AX23+'Pro Forma Adj'!AX23</f>
        <v>0</v>
      </c>
      <c r="AY23" s="95">
        <f>'Restating Adj'!AY23+'Pro Forma Adj'!AY23</f>
        <v>0</v>
      </c>
      <c r="AZ23" s="307">
        <f>'Restating Adj'!AZ23+'Pro Forma Adj'!AZ23</f>
        <v>0</v>
      </c>
      <c r="BA23" s="95">
        <f>'Restating Adj'!BA23+'Pro Forma Adj'!BA23</f>
        <v>0</v>
      </c>
      <c r="BB23" s="12">
        <f>'Restating Adj'!BB23+'Pro Forma Adj'!BB23</f>
        <v>0</v>
      </c>
      <c r="BC23" s="305">
        <f>'Restating Adj'!BC23+'Pro Forma Adj'!BC23</f>
        <v>0</v>
      </c>
      <c r="BD23" s="97">
        <f>'Restating Adj'!BD23+'Pro Forma Adj'!BD23</f>
        <v>0</v>
      </c>
      <c r="BE23" s="97">
        <f>'Restating Adj'!BE23+'Pro Forma Adj'!BE23</f>
        <v>0</v>
      </c>
      <c r="BF23" s="97">
        <f>'Restating Adj'!BF23+'Pro Forma Adj'!BF23</f>
        <v>0</v>
      </c>
      <c r="BG23" s="97">
        <f>'Restating Adj'!BG23+'Pro Forma Adj'!BG23</f>
        <v>0</v>
      </c>
      <c r="BH23" s="97">
        <f>'Restating Adj'!BH23+'Pro Forma Adj'!BH23</f>
        <v>0</v>
      </c>
      <c r="BI23" s="97">
        <f>'Restating Adj'!BI23+'Pro Forma Adj'!BI23</f>
        <v>0</v>
      </c>
      <c r="BJ23" s="97">
        <f>'Restating Adj'!BJ23+'Pro Forma Adj'!BJ23</f>
        <v>0</v>
      </c>
      <c r="BK23" s="97">
        <f>'Restating Adj'!BK23+'Pro Forma Adj'!BK23</f>
        <v>0</v>
      </c>
      <c r="BL23" s="97">
        <f>'Restating Adj'!BL23+'Pro Forma Adj'!BL23</f>
        <v>0</v>
      </c>
      <c r="BM23" s="97">
        <f>'Restating Adj'!BM23+'Pro Forma Adj'!BM23</f>
        <v>0</v>
      </c>
      <c r="BN23" s="97">
        <f>'Restating Adj'!BN23+'Pro Forma Adj'!BN23</f>
        <v>0</v>
      </c>
      <c r="BO23" s="97">
        <f>'Restating Adj'!BO23+'Pro Forma Adj'!BO23</f>
        <v>0</v>
      </c>
      <c r="BP23" s="98">
        <f>'Restating Adj'!BP23+'Pro Forma Adj'!BP23</f>
        <v>0</v>
      </c>
      <c r="BQ23" s="309">
        <f>'Restating Adj'!BQ23+'Pro Forma Adj'!BQ23</f>
        <v>435269.38149232417</v>
      </c>
    </row>
    <row r="24" spans="1:69">
      <c r="A24" s="14" t="s">
        <v>63</v>
      </c>
      <c r="B24" s="106">
        <f t="shared" si="7"/>
        <v>-27973.66449260572</v>
      </c>
      <c r="C24" s="32">
        <f>'Restating Adj'!C24+'Pro Forma Adj'!C24</f>
        <v>0</v>
      </c>
      <c r="D24" s="97">
        <f>'Restating Adj'!D24+'Pro Forma Adj'!D24</f>
        <v>0</v>
      </c>
      <c r="E24" s="97">
        <f>'Restating Adj'!E24+'Pro Forma Adj'!E24</f>
        <v>0</v>
      </c>
      <c r="F24" s="97">
        <f>'Restating Adj'!F24+'Pro Forma Adj'!F24</f>
        <v>0</v>
      </c>
      <c r="G24" s="97">
        <f>'Restating Adj'!G24+'Pro Forma Adj'!G24</f>
        <v>0</v>
      </c>
      <c r="H24" s="305">
        <f>'Restating Adj'!H24+'Pro Forma Adj'!H24</f>
        <v>0</v>
      </c>
      <c r="I24" s="95">
        <f>'Restating Adj'!I24+'Pro Forma Adj'!I24</f>
        <v>0</v>
      </c>
      <c r="J24" s="306">
        <f>'Restating Adj'!J24+'Pro Forma Adj'!J24</f>
        <v>0</v>
      </c>
      <c r="K24" s="32">
        <f>'Restating Adj'!K24+'Pro Forma Adj'!K24</f>
        <v>0</v>
      </c>
      <c r="L24" s="97">
        <f>'Restating Adj'!L24+'Pro Forma Adj'!L24</f>
        <v>19843.690767768559</v>
      </c>
      <c r="M24" s="97">
        <f>'Restating Adj'!M24+'Pro Forma Adj'!M24</f>
        <v>58518.990201562337</v>
      </c>
      <c r="N24" s="97">
        <f>'Restating Adj'!N24+'Pro Forma Adj'!N24</f>
        <v>0</v>
      </c>
      <c r="O24" s="307">
        <f>'Restating Adj'!O24+'Pro Forma Adj'!O24</f>
        <v>0</v>
      </c>
      <c r="P24" s="97">
        <f>'Restating Adj'!P24+'Pro Forma Adj'!P24</f>
        <v>0</v>
      </c>
      <c r="Q24" s="95">
        <f>'Restating Adj'!Q24+'Pro Forma Adj'!Q24</f>
        <v>0</v>
      </c>
      <c r="R24" s="305">
        <f>'Restating Adj'!R24+'Pro Forma Adj'!R24</f>
        <v>143846.50991876365</v>
      </c>
      <c r="S24" s="95">
        <f>'Restating Adj'!S24+'Pro Forma Adj'!S24</f>
        <v>0</v>
      </c>
      <c r="T24" s="95">
        <f>'Restating Adj'!T24+'Pro Forma Adj'!T24</f>
        <v>0</v>
      </c>
      <c r="U24" s="95">
        <f>'Restating Adj'!U24+'Pro Forma Adj'!U24</f>
        <v>0</v>
      </c>
      <c r="V24" s="305">
        <f>'Restating Adj'!V24+'Pro Forma Adj'!V24</f>
        <v>0</v>
      </c>
      <c r="W24" s="95">
        <f>'Restating Adj'!W24+'Pro Forma Adj'!W24</f>
        <v>-3669.9014096174133</v>
      </c>
      <c r="X24" s="95">
        <f>'Restating Adj'!X24+'Pro Forma Adj'!X24</f>
        <v>0</v>
      </c>
      <c r="Y24" s="306">
        <f>'Restating Adj'!Y24+'Pro Forma Adj'!Y24</f>
        <v>-246512.95397108284</v>
      </c>
      <c r="Z24" s="32">
        <f>'Restating Adj'!Z24+'Pro Forma Adj'!Z24</f>
        <v>0</v>
      </c>
      <c r="AA24" s="307">
        <f>'Restating Adj'!AA24+'Pro Forma Adj'!AA24</f>
        <v>0</v>
      </c>
      <c r="AB24" s="97">
        <f>'Restating Adj'!AB24+'Pro Forma Adj'!AB24</f>
        <v>0</v>
      </c>
      <c r="AC24" s="97">
        <f>'Restating Adj'!AC24+'Pro Forma Adj'!AC24</f>
        <v>0</v>
      </c>
      <c r="AD24" s="98">
        <f>'Restating Adj'!AD24+'Pro Forma Adj'!AD24</f>
        <v>0</v>
      </c>
      <c r="AE24" s="307">
        <f>'Restating Adj'!AE24+'Pro Forma Adj'!AE24</f>
        <v>0</v>
      </c>
      <c r="AF24" s="97">
        <f>'Restating Adj'!AF24+'Pro Forma Adj'!AF24</f>
        <v>0</v>
      </c>
      <c r="AG24" s="97">
        <f>'Restating Adj'!AG24+'Pro Forma Adj'!AG24</f>
        <v>0</v>
      </c>
      <c r="AH24" s="97">
        <f>'Restating Adj'!AH24+'Pro Forma Adj'!AH24</f>
        <v>0</v>
      </c>
      <c r="AI24" s="97">
        <f>'Restating Adj'!AI24+'Pro Forma Adj'!AI24</f>
        <v>0</v>
      </c>
      <c r="AJ24" s="307">
        <f>'Restating Adj'!AJ24+'Pro Forma Adj'!AJ24</f>
        <v>0</v>
      </c>
      <c r="AK24" s="307">
        <f>'Restating Adj'!AK24+'Pro Forma Adj'!AK24</f>
        <v>0</v>
      </c>
      <c r="AL24" s="307">
        <f>'Restating Adj'!AL24+'Pro Forma Adj'!AL24</f>
        <v>0</v>
      </c>
      <c r="AM24" s="308">
        <f>'Restating Adj'!AM24+'Pro Forma Adj'!AM24</f>
        <v>0</v>
      </c>
      <c r="AN24" s="307">
        <f>'Restating Adj'!AN24+'Pro Forma Adj'!AN24</f>
        <v>0</v>
      </c>
      <c r="AO24" s="307">
        <f>'Restating Adj'!AO24+'Pro Forma Adj'!AO24</f>
        <v>0</v>
      </c>
      <c r="AP24" s="97">
        <f>'Restating Adj'!AP24+'Pro Forma Adj'!AP24</f>
        <v>0</v>
      </c>
      <c r="AQ24" s="97">
        <f>'Restating Adj'!AQ24+'Pro Forma Adj'!AQ24</f>
        <v>0</v>
      </c>
      <c r="AR24" s="307">
        <f>'Restating Adj'!AR24+'Pro Forma Adj'!AR24</f>
        <v>0</v>
      </c>
      <c r="AS24" s="307">
        <f>'Restating Adj'!AS24+'Pro Forma Adj'!AS24</f>
        <v>0</v>
      </c>
      <c r="AT24" s="307">
        <f>'Restating Adj'!AT24+'Pro Forma Adj'!AT24</f>
        <v>0</v>
      </c>
      <c r="AU24" s="97">
        <f>'Restating Adj'!AU24+'Pro Forma Adj'!AU24</f>
        <v>0</v>
      </c>
      <c r="AV24" s="98">
        <f>'Restating Adj'!AV24+'Pro Forma Adj'!AV24</f>
        <v>0</v>
      </c>
      <c r="AW24" s="32">
        <f>'Restating Adj'!AW24+'Pro Forma Adj'!AW24</f>
        <v>0</v>
      </c>
      <c r="AX24" s="95">
        <f>'Restating Adj'!AX24+'Pro Forma Adj'!AX24</f>
        <v>0</v>
      </c>
      <c r="AY24" s="95">
        <f>'Restating Adj'!AY24+'Pro Forma Adj'!AY24</f>
        <v>0</v>
      </c>
      <c r="AZ24" s="307">
        <f>'Restating Adj'!AZ24+'Pro Forma Adj'!AZ24</f>
        <v>0</v>
      </c>
      <c r="BA24" s="95">
        <f>'Restating Adj'!BA24+'Pro Forma Adj'!BA24</f>
        <v>0</v>
      </c>
      <c r="BB24" s="12">
        <f>'Restating Adj'!BB24+'Pro Forma Adj'!BB24</f>
        <v>0</v>
      </c>
      <c r="BC24" s="305">
        <f>'Restating Adj'!BC24+'Pro Forma Adj'!BC24</f>
        <v>0</v>
      </c>
      <c r="BD24" s="97">
        <f>'Restating Adj'!BD24+'Pro Forma Adj'!BD24</f>
        <v>0</v>
      </c>
      <c r="BE24" s="97">
        <f>'Restating Adj'!BE24+'Pro Forma Adj'!BE24</f>
        <v>0</v>
      </c>
      <c r="BF24" s="97">
        <f>'Restating Adj'!BF24+'Pro Forma Adj'!BF24</f>
        <v>0</v>
      </c>
      <c r="BG24" s="97">
        <f>'Restating Adj'!BG24+'Pro Forma Adj'!BG24</f>
        <v>0</v>
      </c>
      <c r="BH24" s="97">
        <f>'Restating Adj'!BH24+'Pro Forma Adj'!BH24</f>
        <v>0</v>
      </c>
      <c r="BI24" s="97">
        <f>'Restating Adj'!BI24+'Pro Forma Adj'!BI24</f>
        <v>0</v>
      </c>
      <c r="BJ24" s="97">
        <f>'Restating Adj'!BJ24+'Pro Forma Adj'!BJ24</f>
        <v>0</v>
      </c>
      <c r="BK24" s="97">
        <f>'Restating Adj'!BK24+'Pro Forma Adj'!BK24</f>
        <v>0</v>
      </c>
      <c r="BL24" s="97">
        <f>'Restating Adj'!BL24+'Pro Forma Adj'!BL24</f>
        <v>0</v>
      </c>
      <c r="BM24" s="97">
        <f>'Restating Adj'!BM24+'Pro Forma Adj'!BM24</f>
        <v>0</v>
      </c>
      <c r="BN24" s="97">
        <f>'Restating Adj'!BN24+'Pro Forma Adj'!BN24</f>
        <v>0</v>
      </c>
      <c r="BO24" s="97">
        <f>'Restating Adj'!BO24+'Pro Forma Adj'!BO24</f>
        <v>0</v>
      </c>
      <c r="BP24" s="98">
        <f>'Restating Adj'!BP24+'Pro Forma Adj'!BP24</f>
        <v>0</v>
      </c>
      <c r="BQ24" s="309">
        <f>'Restating Adj'!BQ24+'Pro Forma Adj'!BQ24</f>
        <v>0</v>
      </c>
    </row>
    <row r="25" spans="1:69">
      <c r="A25" s="14" t="s">
        <v>64</v>
      </c>
      <c r="B25" s="106">
        <f t="shared" si="7"/>
        <v>-191567.32186333486</v>
      </c>
      <c r="C25" s="32">
        <f>'Restating Adj'!C25+'Pro Forma Adj'!C25</f>
        <v>0</v>
      </c>
      <c r="D25" s="97">
        <f>'Restating Adj'!D25+'Pro Forma Adj'!D25</f>
        <v>0</v>
      </c>
      <c r="E25" s="97">
        <f>'Restating Adj'!E25+'Pro Forma Adj'!E25</f>
        <v>0</v>
      </c>
      <c r="F25" s="97">
        <f>'Restating Adj'!F25+'Pro Forma Adj'!F25</f>
        <v>0</v>
      </c>
      <c r="G25" s="97">
        <f>'Restating Adj'!G25+'Pro Forma Adj'!G25</f>
        <v>0</v>
      </c>
      <c r="H25" s="305">
        <f>'Restating Adj'!H25+'Pro Forma Adj'!H25</f>
        <v>0</v>
      </c>
      <c r="I25" s="95">
        <f>'Restating Adj'!I25+'Pro Forma Adj'!I25</f>
        <v>0</v>
      </c>
      <c r="J25" s="306">
        <f>'Restating Adj'!J25+'Pro Forma Adj'!J25</f>
        <v>0</v>
      </c>
      <c r="K25" s="32">
        <f>'Restating Adj'!K25+'Pro Forma Adj'!K25</f>
        <v>4147.7963857398463</v>
      </c>
      <c r="L25" s="97">
        <f>'Restating Adj'!L25+'Pro Forma Adj'!L25</f>
        <v>9996.1936559604455</v>
      </c>
      <c r="M25" s="97">
        <f>'Restating Adj'!M25+'Pro Forma Adj'!M25</f>
        <v>29478.747953289592</v>
      </c>
      <c r="N25" s="97">
        <f>'Restating Adj'!N25+'Pro Forma Adj'!N25</f>
        <v>0</v>
      </c>
      <c r="O25" s="307">
        <f>'Restating Adj'!O25+'Pro Forma Adj'!O25</f>
        <v>0</v>
      </c>
      <c r="P25" s="97">
        <f>'Restating Adj'!P25+'Pro Forma Adj'!P25</f>
        <v>0</v>
      </c>
      <c r="Q25" s="95">
        <f>'Restating Adj'!Q25+'Pro Forma Adj'!Q25</f>
        <v>0</v>
      </c>
      <c r="R25" s="305">
        <f>'Restating Adj'!R25+'Pro Forma Adj'!R25</f>
        <v>0</v>
      </c>
      <c r="S25" s="95">
        <f>'Restating Adj'!S25+'Pro Forma Adj'!S25</f>
        <v>0</v>
      </c>
      <c r="T25" s="95">
        <f>'Restating Adj'!T25+'Pro Forma Adj'!T25</f>
        <v>0</v>
      </c>
      <c r="U25" s="95">
        <f>'Restating Adj'!U25+'Pro Forma Adj'!U25</f>
        <v>-973.88584442511274</v>
      </c>
      <c r="V25" s="305">
        <f>'Restating Adj'!V25+'Pro Forma Adj'!V25</f>
        <v>-109343.82403626456</v>
      </c>
      <c r="W25" s="95">
        <f>'Restating Adj'!W25+'Pro Forma Adj'!W25</f>
        <v>-692.26395249344807</v>
      </c>
      <c r="X25" s="95">
        <f>'Restating Adj'!X25+'Pro Forma Adj'!X25</f>
        <v>0</v>
      </c>
      <c r="Y25" s="306">
        <f>'Restating Adj'!Y25+'Pro Forma Adj'!Y25</f>
        <v>-124180.08602514162</v>
      </c>
      <c r="Z25" s="32">
        <f>'Restating Adj'!Z25+'Pro Forma Adj'!Z25</f>
        <v>0</v>
      </c>
      <c r="AA25" s="307">
        <f>'Restating Adj'!AA25+'Pro Forma Adj'!AA25</f>
        <v>0</v>
      </c>
      <c r="AB25" s="97">
        <f>'Restating Adj'!AB25+'Pro Forma Adj'!AB25</f>
        <v>0</v>
      </c>
      <c r="AC25" s="97">
        <f>'Restating Adj'!AC25+'Pro Forma Adj'!AC25</f>
        <v>0</v>
      </c>
      <c r="AD25" s="98">
        <f>'Restating Adj'!AD25+'Pro Forma Adj'!AD25</f>
        <v>0</v>
      </c>
      <c r="AE25" s="307">
        <f>'Restating Adj'!AE25+'Pro Forma Adj'!AE25</f>
        <v>0</v>
      </c>
      <c r="AF25" s="97">
        <f>'Restating Adj'!AF25+'Pro Forma Adj'!AF25</f>
        <v>0</v>
      </c>
      <c r="AG25" s="97">
        <f>'Restating Adj'!AG25+'Pro Forma Adj'!AG25</f>
        <v>0</v>
      </c>
      <c r="AH25" s="97">
        <f>'Restating Adj'!AH25+'Pro Forma Adj'!AH25</f>
        <v>0</v>
      </c>
      <c r="AI25" s="97">
        <f>'Restating Adj'!AI25+'Pro Forma Adj'!AI25</f>
        <v>0</v>
      </c>
      <c r="AJ25" s="307">
        <f>'Restating Adj'!AJ25+'Pro Forma Adj'!AJ25</f>
        <v>0</v>
      </c>
      <c r="AK25" s="307">
        <f>'Restating Adj'!AK25+'Pro Forma Adj'!AK25</f>
        <v>0</v>
      </c>
      <c r="AL25" s="307">
        <f>'Restating Adj'!AL25+'Pro Forma Adj'!AL25</f>
        <v>0</v>
      </c>
      <c r="AM25" s="308">
        <f>'Restating Adj'!AM25+'Pro Forma Adj'!AM25</f>
        <v>0</v>
      </c>
      <c r="AN25" s="307">
        <f>'Restating Adj'!AN25+'Pro Forma Adj'!AN25</f>
        <v>0</v>
      </c>
      <c r="AO25" s="307">
        <f>'Restating Adj'!AO25+'Pro Forma Adj'!AO25</f>
        <v>0</v>
      </c>
      <c r="AP25" s="97">
        <f>'Restating Adj'!AP25+'Pro Forma Adj'!AP25</f>
        <v>0</v>
      </c>
      <c r="AQ25" s="97">
        <f>'Restating Adj'!AQ25+'Pro Forma Adj'!AQ25</f>
        <v>0</v>
      </c>
      <c r="AR25" s="307">
        <f>'Restating Adj'!AR25+'Pro Forma Adj'!AR25</f>
        <v>0</v>
      </c>
      <c r="AS25" s="307">
        <f>'Restating Adj'!AS25+'Pro Forma Adj'!AS25</f>
        <v>0</v>
      </c>
      <c r="AT25" s="307">
        <f>'Restating Adj'!AT25+'Pro Forma Adj'!AT25</f>
        <v>0</v>
      </c>
      <c r="AU25" s="97">
        <f>'Restating Adj'!AU25+'Pro Forma Adj'!AU25</f>
        <v>0</v>
      </c>
      <c r="AV25" s="98">
        <f>'Restating Adj'!AV25+'Pro Forma Adj'!AV25</f>
        <v>0</v>
      </c>
      <c r="AW25" s="32">
        <f>'Restating Adj'!AW25+'Pro Forma Adj'!AW25</f>
        <v>0</v>
      </c>
      <c r="AX25" s="95">
        <f>'Restating Adj'!AX25+'Pro Forma Adj'!AX25</f>
        <v>0</v>
      </c>
      <c r="AY25" s="95">
        <f>'Restating Adj'!AY25+'Pro Forma Adj'!AY25</f>
        <v>0</v>
      </c>
      <c r="AZ25" s="307">
        <f>'Restating Adj'!AZ25+'Pro Forma Adj'!AZ25</f>
        <v>0</v>
      </c>
      <c r="BA25" s="95">
        <f>'Restating Adj'!BA25+'Pro Forma Adj'!BA25</f>
        <v>0</v>
      </c>
      <c r="BB25" s="12">
        <f>'Restating Adj'!BB25+'Pro Forma Adj'!BB25</f>
        <v>0</v>
      </c>
      <c r="BC25" s="305">
        <f>'Restating Adj'!BC25+'Pro Forma Adj'!BC25</f>
        <v>0</v>
      </c>
      <c r="BD25" s="97">
        <f>'Restating Adj'!BD25+'Pro Forma Adj'!BD25</f>
        <v>0</v>
      </c>
      <c r="BE25" s="97">
        <f>'Restating Adj'!BE25+'Pro Forma Adj'!BE25</f>
        <v>0</v>
      </c>
      <c r="BF25" s="97">
        <f>'Restating Adj'!BF25+'Pro Forma Adj'!BF25</f>
        <v>0</v>
      </c>
      <c r="BG25" s="97">
        <f>'Restating Adj'!BG25+'Pro Forma Adj'!BG25</f>
        <v>0</v>
      </c>
      <c r="BH25" s="97">
        <f>'Restating Adj'!BH25+'Pro Forma Adj'!BH25</f>
        <v>0</v>
      </c>
      <c r="BI25" s="97">
        <f>'Restating Adj'!BI25+'Pro Forma Adj'!BI25</f>
        <v>0</v>
      </c>
      <c r="BJ25" s="97">
        <f>'Restating Adj'!BJ25+'Pro Forma Adj'!BJ25</f>
        <v>0</v>
      </c>
      <c r="BK25" s="97">
        <f>'Restating Adj'!BK25+'Pro Forma Adj'!BK25</f>
        <v>0</v>
      </c>
      <c r="BL25" s="97">
        <f>'Restating Adj'!BL25+'Pro Forma Adj'!BL25</f>
        <v>0</v>
      </c>
      <c r="BM25" s="97">
        <f>'Restating Adj'!BM25+'Pro Forma Adj'!BM25</f>
        <v>0</v>
      </c>
      <c r="BN25" s="97">
        <f>'Restating Adj'!BN25+'Pro Forma Adj'!BN25</f>
        <v>0</v>
      </c>
      <c r="BO25" s="97">
        <f>'Restating Adj'!BO25+'Pro Forma Adj'!BO25</f>
        <v>0</v>
      </c>
      <c r="BP25" s="98">
        <f>'Restating Adj'!BP25+'Pro Forma Adj'!BP25</f>
        <v>0</v>
      </c>
      <c r="BQ25" s="309">
        <f>'Restating Adj'!BQ25+'Pro Forma Adj'!BQ25</f>
        <v>0</v>
      </c>
    </row>
    <row r="26" spans="1:69">
      <c r="A26" s="14" t="s">
        <v>65</v>
      </c>
      <c r="B26" s="106">
        <f t="shared" si="7"/>
        <v>-8658981.6763592213</v>
      </c>
      <c r="C26" s="32">
        <f>'Restating Adj'!C26+'Pro Forma Adj'!C26</f>
        <v>0</v>
      </c>
      <c r="D26" s="97">
        <f>'Restating Adj'!D26+'Pro Forma Adj'!D26</f>
        <v>0</v>
      </c>
      <c r="E26" s="97">
        <f>'Restating Adj'!E26+'Pro Forma Adj'!E26</f>
        <v>0</v>
      </c>
      <c r="F26" s="97">
        <f>'Restating Adj'!F26+'Pro Forma Adj'!F26</f>
        <v>0</v>
      </c>
      <c r="G26" s="97">
        <f>'Restating Adj'!G26+'Pro Forma Adj'!G26</f>
        <v>0</v>
      </c>
      <c r="H26" s="305">
        <f>'Restating Adj'!H26+'Pro Forma Adj'!H26</f>
        <v>0</v>
      </c>
      <c r="I26" s="95">
        <f>'Restating Adj'!I26+'Pro Forma Adj'!I26</f>
        <v>0</v>
      </c>
      <c r="J26" s="306">
        <f>'Restating Adj'!J26+'Pro Forma Adj'!J26</f>
        <v>0</v>
      </c>
      <c r="K26" s="32">
        <f>'Restating Adj'!K26+'Pro Forma Adj'!K26</f>
        <v>-16002.379715806774</v>
      </c>
      <c r="L26" s="97">
        <f>'Restating Adj'!L26+'Pro Forma Adj'!L26</f>
        <v>1684.4796732800783</v>
      </c>
      <c r="M26" s="97">
        <f>'Restating Adj'!M26+'Pro Forma Adj'!M26</f>
        <v>4967.5259833981263</v>
      </c>
      <c r="N26" s="97">
        <f>'Restating Adj'!N26+'Pro Forma Adj'!N26</f>
        <v>-212.10066092009828</v>
      </c>
      <c r="O26" s="307">
        <f>'Restating Adj'!O26+'Pro Forma Adj'!O26</f>
        <v>48820.69</v>
      </c>
      <c r="P26" s="97">
        <f>'Restating Adj'!P26+'Pro Forma Adj'!P26</f>
        <v>0</v>
      </c>
      <c r="Q26" s="95">
        <f>'Restating Adj'!Q26+'Pro Forma Adj'!Q26</f>
        <v>-8686670</v>
      </c>
      <c r="R26" s="305">
        <f>'Restating Adj'!R26+'Pro Forma Adj'!R26</f>
        <v>0</v>
      </c>
      <c r="S26" s="95">
        <f>'Restating Adj'!S26+'Pro Forma Adj'!S26</f>
        <v>9355.9565321245973</v>
      </c>
      <c r="T26" s="95">
        <f>'Restating Adj'!T26+'Pro Forma Adj'!T26</f>
        <v>0</v>
      </c>
      <c r="U26" s="95">
        <f>'Restating Adj'!U26+'Pro Forma Adj'!U26</f>
        <v>0</v>
      </c>
      <c r="V26" s="305">
        <f>'Restating Adj'!V26+'Pro Forma Adj'!V26</f>
        <v>0</v>
      </c>
      <c r="W26" s="95">
        <f>'Restating Adj'!W26+'Pro Forma Adj'!W26</f>
        <v>0</v>
      </c>
      <c r="X26" s="95">
        <f>'Restating Adj'!X26+'Pro Forma Adj'!X26</f>
        <v>0</v>
      </c>
      <c r="Y26" s="306">
        <f>'Restating Adj'!Y26+'Pro Forma Adj'!Y26</f>
        <v>-20925.848171298199</v>
      </c>
      <c r="Z26" s="32">
        <f>'Restating Adj'!Z26+'Pro Forma Adj'!Z26</f>
        <v>0</v>
      </c>
      <c r="AA26" s="307">
        <f>'Restating Adj'!AA26+'Pro Forma Adj'!AA26</f>
        <v>0</v>
      </c>
      <c r="AB26" s="97">
        <f>'Restating Adj'!AB26+'Pro Forma Adj'!AB26</f>
        <v>0</v>
      </c>
      <c r="AC26" s="97">
        <f>'Restating Adj'!AC26+'Pro Forma Adj'!AC26</f>
        <v>0</v>
      </c>
      <c r="AD26" s="98">
        <f>'Restating Adj'!AD26+'Pro Forma Adj'!AD26</f>
        <v>0</v>
      </c>
      <c r="AE26" s="307">
        <f>'Restating Adj'!AE26+'Pro Forma Adj'!AE26</f>
        <v>0</v>
      </c>
      <c r="AF26" s="97">
        <f>'Restating Adj'!AF26+'Pro Forma Adj'!AF26</f>
        <v>0</v>
      </c>
      <c r="AG26" s="97">
        <f>'Restating Adj'!AG26+'Pro Forma Adj'!AG26</f>
        <v>0</v>
      </c>
      <c r="AH26" s="97">
        <f>'Restating Adj'!AH26+'Pro Forma Adj'!AH26</f>
        <v>0</v>
      </c>
      <c r="AI26" s="97">
        <f>'Restating Adj'!AI26+'Pro Forma Adj'!AI26</f>
        <v>0</v>
      </c>
      <c r="AJ26" s="307">
        <f>'Restating Adj'!AJ26+'Pro Forma Adj'!AJ26</f>
        <v>0</v>
      </c>
      <c r="AK26" s="307">
        <f>'Restating Adj'!AK26+'Pro Forma Adj'!AK26</f>
        <v>0</v>
      </c>
      <c r="AL26" s="307">
        <f>'Restating Adj'!AL26+'Pro Forma Adj'!AL26</f>
        <v>0</v>
      </c>
      <c r="AM26" s="308">
        <f>'Restating Adj'!AM26+'Pro Forma Adj'!AM26</f>
        <v>0</v>
      </c>
      <c r="AN26" s="307">
        <f>'Restating Adj'!AN26+'Pro Forma Adj'!AN26</f>
        <v>0</v>
      </c>
      <c r="AO26" s="307">
        <f>'Restating Adj'!AO26+'Pro Forma Adj'!AO26</f>
        <v>0</v>
      </c>
      <c r="AP26" s="97">
        <f>'Restating Adj'!AP26+'Pro Forma Adj'!AP26</f>
        <v>0</v>
      </c>
      <c r="AQ26" s="97">
        <f>'Restating Adj'!AQ26+'Pro Forma Adj'!AQ26</f>
        <v>0</v>
      </c>
      <c r="AR26" s="307">
        <f>'Restating Adj'!AR26+'Pro Forma Adj'!AR26</f>
        <v>0</v>
      </c>
      <c r="AS26" s="307">
        <f>'Restating Adj'!AS26+'Pro Forma Adj'!AS26</f>
        <v>0</v>
      </c>
      <c r="AT26" s="307">
        <f>'Restating Adj'!AT26+'Pro Forma Adj'!AT26</f>
        <v>0</v>
      </c>
      <c r="AU26" s="97">
        <f>'Restating Adj'!AU26+'Pro Forma Adj'!AU26</f>
        <v>0</v>
      </c>
      <c r="AV26" s="98">
        <f>'Restating Adj'!AV26+'Pro Forma Adj'!AV26</f>
        <v>0</v>
      </c>
      <c r="AW26" s="32">
        <f>'Restating Adj'!AW26+'Pro Forma Adj'!AW26</f>
        <v>0</v>
      </c>
      <c r="AX26" s="95">
        <f>'Restating Adj'!AX26+'Pro Forma Adj'!AX26</f>
        <v>0</v>
      </c>
      <c r="AY26" s="95">
        <f>'Restating Adj'!AY26+'Pro Forma Adj'!AY26</f>
        <v>0</v>
      </c>
      <c r="AZ26" s="307">
        <f>'Restating Adj'!AZ26+'Pro Forma Adj'!AZ26</f>
        <v>0</v>
      </c>
      <c r="BA26" s="95">
        <f>'Restating Adj'!BA26+'Pro Forma Adj'!BA26</f>
        <v>0</v>
      </c>
      <c r="BB26" s="12">
        <f>'Restating Adj'!BB26+'Pro Forma Adj'!BB26</f>
        <v>0</v>
      </c>
      <c r="BC26" s="305">
        <f>'Restating Adj'!BC26+'Pro Forma Adj'!BC26</f>
        <v>0</v>
      </c>
      <c r="BD26" s="97">
        <f>'Restating Adj'!BD26+'Pro Forma Adj'!BD26</f>
        <v>0</v>
      </c>
      <c r="BE26" s="97">
        <f>'Restating Adj'!BE26+'Pro Forma Adj'!BE26</f>
        <v>0</v>
      </c>
      <c r="BF26" s="97">
        <f>'Restating Adj'!BF26+'Pro Forma Adj'!BF26</f>
        <v>0</v>
      </c>
      <c r="BG26" s="97">
        <f>'Restating Adj'!BG26+'Pro Forma Adj'!BG26</f>
        <v>0</v>
      </c>
      <c r="BH26" s="97">
        <f>'Restating Adj'!BH26+'Pro Forma Adj'!BH26</f>
        <v>0</v>
      </c>
      <c r="BI26" s="97">
        <f>'Restating Adj'!BI26+'Pro Forma Adj'!BI26</f>
        <v>0</v>
      </c>
      <c r="BJ26" s="97">
        <f>'Restating Adj'!BJ26+'Pro Forma Adj'!BJ26</f>
        <v>0</v>
      </c>
      <c r="BK26" s="97">
        <f>'Restating Adj'!BK26+'Pro Forma Adj'!BK26</f>
        <v>0</v>
      </c>
      <c r="BL26" s="97">
        <f>'Restating Adj'!BL26+'Pro Forma Adj'!BL26</f>
        <v>0</v>
      </c>
      <c r="BM26" s="97">
        <f>'Restating Adj'!BM26+'Pro Forma Adj'!BM26</f>
        <v>0</v>
      </c>
      <c r="BN26" s="97">
        <f>'Restating Adj'!BN26+'Pro Forma Adj'!BN26</f>
        <v>0</v>
      </c>
      <c r="BO26" s="97">
        <f>'Restating Adj'!BO26+'Pro Forma Adj'!BO26</f>
        <v>0</v>
      </c>
      <c r="BP26" s="98">
        <f>'Restating Adj'!BP26+'Pro Forma Adj'!BP26</f>
        <v>0</v>
      </c>
      <c r="BQ26" s="309">
        <f>'Restating Adj'!BQ26+'Pro Forma Adj'!BQ26</f>
        <v>0</v>
      </c>
    </row>
    <row r="27" spans="1:69">
      <c r="A27" s="14" t="s">
        <v>66</v>
      </c>
      <c r="B27" s="106">
        <f t="shared" si="7"/>
        <v>0</v>
      </c>
      <c r="C27" s="32">
        <f>'Restating Adj'!C27+'Pro Forma Adj'!C27</f>
        <v>0</v>
      </c>
      <c r="D27" s="97">
        <f>'Restating Adj'!D27+'Pro Forma Adj'!D27</f>
        <v>0</v>
      </c>
      <c r="E27" s="97">
        <f>'Restating Adj'!E27+'Pro Forma Adj'!E27</f>
        <v>0</v>
      </c>
      <c r="F27" s="97">
        <f>'Restating Adj'!F27+'Pro Forma Adj'!F27</f>
        <v>0</v>
      </c>
      <c r="G27" s="97">
        <f>'Restating Adj'!G27+'Pro Forma Adj'!G27</f>
        <v>0</v>
      </c>
      <c r="H27" s="305">
        <f>'Restating Adj'!H27+'Pro Forma Adj'!H27</f>
        <v>0</v>
      </c>
      <c r="I27" s="95">
        <f>'Restating Adj'!I27+'Pro Forma Adj'!I27</f>
        <v>0</v>
      </c>
      <c r="J27" s="306">
        <f>'Restating Adj'!J27+'Pro Forma Adj'!J27</f>
        <v>0</v>
      </c>
      <c r="K27" s="32">
        <f>'Restating Adj'!K27+'Pro Forma Adj'!K27</f>
        <v>0</v>
      </c>
      <c r="L27" s="97">
        <f>'Restating Adj'!L27+'Pro Forma Adj'!L27</f>
        <v>0</v>
      </c>
      <c r="M27" s="97">
        <f>'Restating Adj'!M27+'Pro Forma Adj'!M27</f>
        <v>0</v>
      </c>
      <c r="N27" s="97">
        <f>'Restating Adj'!N27+'Pro Forma Adj'!N27</f>
        <v>0</v>
      </c>
      <c r="O27" s="307">
        <f>'Restating Adj'!O27+'Pro Forma Adj'!O27</f>
        <v>0</v>
      </c>
      <c r="P27" s="97">
        <f>'Restating Adj'!P27+'Pro Forma Adj'!P27</f>
        <v>0</v>
      </c>
      <c r="Q27" s="95">
        <f>'Restating Adj'!Q27+'Pro Forma Adj'!Q27</f>
        <v>0</v>
      </c>
      <c r="R27" s="305">
        <f>'Restating Adj'!R27+'Pro Forma Adj'!R27</f>
        <v>0</v>
      </c>
      <c r="S27" s="95">
        <f>'Restating Adj'!S27+'Pro Forma Adj'!S27</f>
        <v>0</v>
      </c>
      <c r="T27" s="95">
        <f>'Restating Adj'!T27+'Pro Forma Adj'!T27</f>
        <v>0</v>
      </c>
      <c r="U27" s="95">
        <f>'Restating Adj'!U27+'Pro Forma Adj'!U27</f>
        <v>0</v>
      </c>
      <c r="V27" s="305">
        <f>'Restating Adj'!V27+'Pro Forma Adj'!V27</f>
        <v>0</v>
      </c>
      <c r="W27" s="95">
        <f>'Restating Adj'!W27+'Pro Forma Adj'!W27</f>
        <v>0</v>
      </c>
      <c r="X27" s="95">
        <f>'Restating Adj'!X27+'Pro Forma Adj'!X27</f>
        <v>0</v>
      </c>
      <c r="Y27" s="306">
        <f>'Restating Adj'!Y27+'Pro Forma Adj'!Y27</f>
        <v>0</v>
      </c>
      <c r="Z27" s="32">
        <f>'Restating Adj'!Z27+'Pro Forma Adj'!Z27</f>
        <v>0</v>
      </c>
      <c r="AA27" s="307">
        <f>'Restating Adj'!AA27+'Pro Forma Adj'!AA27</f>
        <v>0</v>
      </c>
      <c r="AB27" s="97">
        <f>'Restating Adj'!AB27+'Pro Forma Adj'!AB27</f>
        <v>0</v>
      </c>
      <c r="AC27" s="97">
        <f>'Restating Adj'!AC27+'Pro Forma Adj'!AC27</f>
        <v>0</v>
      </c>
      <c r="AD27" s="98">
        <f>'Restating Adj'!AD27+'Pro Forma Adj'!AD27</f>
        <v>0</v>
      </c>
      <c r="AE27" s="307">
        <f>'Restating Adj'!AE27+'Pro Forma Adj'!AE27</f>
        <v>0</v>
      </c>
      <c r="AF27" s="97">
        <f>'Restating Adj'!AF27+'Pro Forma Adj'!AF27</f>
        <v>0</v>
      </c>
      <c r="AG27" s="97">
        <f>'Restating Adj'!AG27+'Pro Forma Adj'!AG27</f>
        <v>0</v>
      </c>
      <c r="AH27" s="97">
        <f>'Restating Adj'!AH27+'Pro Forma Adj'!AH27</f>
        <v>0</v>
      </c>
      <c r="AI27" s="97">
        <f>'Restating Adj'!AI27+'Pro Forma Adj'!AI27</f>
        <v>0</v>
      </c>
      <c r="AJ27" s="307">
        <f>'Restating Adj'!AJ27+'Pro Forma Adj'!AJ27</f>
        <v>0</v>
      </c>
      <c r="AK27" s="307">
        <f>'Restating Adj'!AK27+'Pro Forma Adj'!AK27</f>
        <v>0</v>
      </c>
      <c r="AL27" s="307">
        <f>'Restating Adj'!AL27+'Pro Forma Adj'!AL27</f>
        <v>0</v>
      </c>
      <c r="AM27" s="308">
        <f>'Restating Adj'!AM27+'Pro Forma Adj'!AM27</f>
        <v>0</v>
      </c>
      <c r="AN27" s="307">
        <f>'Restating Adj'!AN27+'Pro Forma Adj'!AN27</f>
        <v>0</v>
      </c>
      <c r="AO27" s="307">
        <f>'Restating Adj'!AO27+'Pro Forma Adj'!AO27</f>
        <v>0</v>
      </c>
      <c r="AP27" s="97">
        <f>'Restating Adj'!AP27+'Pro Forma Adj'!AP27</f>
        <v>0</v>
      </c>
      <c r="AQ27" s="97">
        <f>'Restating Adj'!AQ27+'Pro Forma Adj'!AQ27</f>
        <v>0</v>
      </c>
      <c r="AR27" s="307">
        <f>'Restating Adj'!AR27+'Pro Forma Adj'!AR27</f>
        <v>0</v>
      </c>
      <c r="AS27" s="307">
        <f>'Restating Adj'!AS27+'Pro Forma Adj'!AS27</f>
        <v>0</v>
      </c>
      <c r="AT27" s="307">
        <f>'Restating Adj'!AT27+'Pro Forma Adj'!AT27</f>
        <v>0</v>
      </c>
      <c r="AU27" s="97">
        <f>'Restating Adj'!AU27+'Pro Forma Adj'!AU27</f>
        <v>0</v>
      </c>
      <c r="AV27" s="98">
        <f>'Restating Adj'!AV27+'Pro Forma Adj'!AV27</f>
        <v>0</v>
      </c>
      <c r="AW27" s="32">
        <f>'Restating Adj'!AW27+'Pro Forma Adj'!AW27</f>
        <v>0</v>
      </c>
      <c r="AX27" s="95">
        <f>'Restating Adj'!AX27+'Pro Forma Adj'!AX27</f>
        <v>0</v>
      </c>
      <c r="AY27" s="95">
        <f>'Restating Adj'!AY27+'Pro Forma Adj'!AY27</f>
        <v>0</v>
      </c>
      <c r="AZ27" s="307">
        <f>'Restating Adj'!AZ27+'Pro Forma Adj'!AZ27</f>
        <v>0</v>
      </c>
      <c r="BA27" s="95">
        <f>'Restating Adj'!BA27+'Pro Forma Adj'!BA27</f>
        <v>0</v>
      </c>
      <c r="BB27" s="12">
        <f>'Restating Adj'!BB27+'Pro Forma Adj'!BB27</f>
        <v>0</v>
      </c>
      <c r="BC27" s="305">
        <f>'Restating Adj'!BC27+'Pro Forma Adj'!BC27</f>
        <v>0</v>
      </c>
      <c r="BD27" s="97">
        <f>'Restating Adj'!BD27+'Pro Forma Adj'!BD27</f>
        <v>0</v>
      </c>
      <c r="BE27" s="97">
        <f>'Restating Adj'!BE27+'Pro Forma Adj'!BE27</f>
        <v>0</v>
      </c>
      <c r="BF27" s="97">
        <f>'Restating Adj'!BF27+'Pro Forma Adj'!BF27</f>
        <v>0</v>
      </c>
      <c r="BG27" s="97">
        <f>'Restating Adj'!BG27+'Pro Forma Adj'!BG27</f>
        <v>0</v>
      </c>
      <c r="BH27" s="97">
        <f>'Restating Adj'!BH27+'Pro Forma Adj'!BH27</f>
        <v>0</v>
      </c>
      <c r="BI27" s="97">
        <f>'Restating Adj'!BI27+'Pro Forma Adj'!BI27</f>
        <v>0</v>
      </c>
      <c r="BJ27" s="97">
        <f>'Restating Adj'!BJ27+'Pro Forma Adj'!BJ27</f>
        <v>0</v>
      </c>
      <c r="BK27" s="97">
        <f>'Restating Adj'!BK27+'Pro Forma Adj'!BK27</f>
        <v>0</v>
      </c>
      <c r="BL27" s="97">
        <f>'Restating Adj'!BL27+'Pro Forma Adj'!BL27</f>
        <v>0</v>
      </c>
      <c r="BM27" s="97">
        <f>'Restating Adj'!BM27+'Pro Forma Adj'!BM27</f>
        <v>0</v>
      </c>
      <c r="BN27" s="97">
        <f>'Restating Adj'!BN27+'Pro Forma Adj'!BN27</f>
        <v>0</v>
      </c>
      <c r="BO27" s="97">
        <f>'Restating Adj'!BO27+'Pro Forma Adj'!BO27</f>
        <v>0</v>
      </c>
      <c r="BP27" s="98">
        <f>'Restating Adj'!BP27+'Pro Forma Adj'!BP27</f>
        <v>0</v>
      </c>
      <c r="BQ27" s="309">
        <f>'Restating Adj'!BQ27+'Pro Forma Adj'!BQ27</f>
        <v>0</v>
      </c>
    </row>
    <row r="28" spans="1:69">
      <c r="A28" s="14" t="s">
        <v>67</v>
      </c>
      <c r="B28" s="106">
        <f t="shared" si="7"/>
        <v>303116.1871839863</v>
      </c>
      <c r="C28" s="34">
        <f>'Restating Adj'!C28+'Pro Forma Adj'!C28</f>
        <v>0</v>
      </c>
      <c r="D28" s="102">
        <f>'Restating Adj'!D28+'Pro Forma Adj'!D28</f>
        <v>0</v>
      </c>
      <c r="E28" s="102">
        <f>'Restating Adj'!E28+'Pro Forma Adj'!E28</f>
        <v>0</v>
      </c>
      <c r="F28" s="102">
        <f>'Restating Adj'!F28+'Pro Forma Adj'!F28</f>
        <v>0</v>
      </c>
      <c r="G28" s="102">
        <f>'Restating Adj'!G28+'Pro Forma Adj'!G28</f>
        <v>0</v>
      </c>
      <c r="H28" s="316">
        <f>'Restating Adj'!H28+'Pro Forma Adj'!H28</f>
        <v>0</v>
      </c>
      <c r="I28" s="103">
        <f>'Restating Adj'!I28+'Pro Forma Adj'!I28</f>
        <v>0</v>
      </c>
      <c r="J28" s="317">
        <f>'Restating Adj'!J28+'Pro Forma Adj'!J28</f>
        <v>0</v>
      </c>
      <c r="K28" s="34">
        <f>'Restating Adj'!K28+'Pro Forma Adj'!K28</f>
        <v>-21051.948743126508</v>
      </c>
      <c r="L28" s="102">
        <f>'Restating Adj'!L28+'Pro Forma Adj'!L28</f>
        <v>17071.085856496426</v>
      </c>
      <c r="M28" s="102">
        <f>'Restating Adj'!M28+'Pro Forma Adj'!M28</f>
        <v>50342.585845419344</v>
      </c>
      <c r="N28" s="102">
        <f>'Restating Adj'!N28+'Pro Forma Adj'!N28</f>
        <v>0</v>
      </c>
      <c r="O28" s="318">
        <f>'Restating Adj'!O28+'Pro Forma Adj'!O28</f>
        <v>3425.4639622245577</v>
      </c>
      <c r="P28" s="102">
        <f>'Restating Adj'!P28+'Pro Forma Adj'!P28</f>
        <v>1017962.97</v>
      </c>
      <c r="Q28" s="102">
        <f>'Restating Adj'!Q28+'Pro Forma Adj'!Q28</f>
        <v>0</v>
      </c>
      <c r="R28" s="318">
        <f>'Restating Adj'!R28+'Pro Forma Adj'!R28</f>
        <v>-536555.68514105002</v>
      </c>
      <c r="S28" s="102">
        <f>'Restating Adj'!S28+'Pro Forma Adj'!S28</f>
        <v>-7.732642348325717</v>
      </c>
      <c r="T28" s="102">
        <f>'Restating Adj'!T28+'Pro Forma Adj'!T28</f>
        <v>1653.8529374571262</v>
      </c>
      <c r="U28" s="102">
        <f>'Restating Adj'!U28+'Pro Forma Adj'!U28</f>
        <v>0</v>
      </c>
      <c r="V28" s="318">
        <f>'Restating Adj'!V28+'Pro Forma Adj'!V28</f>
        <v>0</v>
      </c>
      <c r="W28" s="102">
        <f>'Restating Adj'!W28+'Pro Forma Adj'!W28</f>
        <v>-117123.0155135839</v>
      </c>
      <c r="X28" s="102">
        <f>'Restating Adj'!X28+'Pro Forma Adj'!X28</f>
        <v>0</v>
      </c>
      <c r="Y28" s="319">
        <f>'Restating Adj'!Y28+'Pro Forma Adj'!Y28</f>
        <v>-211943.10121315051</v>
      </c>
      <c r="Z28" s="34">
        <f>'Restating Adj'!Z28+'Pro Forma Adj'!Z28</f>
        <v>0</v>
      </c>
      <c r="AA28" s="318">
        <f>'Restating Adj'!AA28+'Pro Forma Adj'!AA28</f>
        <v>0</v>
      </c>
      <c r="AB28" s="102">
        <f>'Restating Adj'!AB28+'Pro Forma Adj'!AB28</f>
        <v>0</v>
      </c>
      <c r="AC28" s="102">
        <f>'Restating Adj'!AC28+'Pro Forma Adj'!AC28</f>
        <v>0</v>
      </c>
      <c r="AD28" s="104">
        <f>'Restating Adj'!AD28+'Pro Forma Adj'!AD28</f>
        <v>0</v>
      </c>
      <c r="AE28" s="318">
        <f>'Restating Adj'!AE28+'Pro Forma Adj'!AE28</f>
        <v>0</v>
      </c>
      <c r="AF28" s="102">
        <f>'Restating Adj'!AF28+'Pro Forma Adj'!AF28</f>
        <v>0</v>
      </c>
      <c r="AG28" s="102">
        <f>'Restating Adj'!AG28+'Pro Forma Adj'!AG28</f>
        <v>0</v>
      </c>
      <c r="AH28" s="102">
        <f>'Restating Adj'!AH28+'Pro Forma Adj'!AH28</f>
        <v>0</v>
      </c>
      <c r="AI28" s="102">
        <f>'Restating Adj'!AI28+'Pro Forma Adj'!AI28</f>
        <v>0</v>
      </c>
      <c r="AJ28" s="318">
        <f>'Restating Adj'!AJ28+'Pro Forma Adj'!AJ28</f>
        <v>0</v>
      </c>
      <c r="AK28" s="318">
        <f>'Restating Adj'!AK28+'Pro Forma Adj'!AK28</f>
        <v>0</v>
      </c>
      <c r="AL28" s="318">
        <f>'Restating Adj'!AL28+'Pro Forma Adj'!AL28</f>
        <v>0</v>
      </c>
      <c r="AM28" s="320">
        <f>'Restating Adj'!AM28+'Pro Forma Adj'!AM28</f>
        <v>0</v>
      </c>
      <c r="AN28" s="318">
        <f>'Restating Adj'!AN28+'Pro Forma Adj'!AN28</f>
        <v>0</v>
      </c>
      <c r="AO28" s="318">
        <f>'Restating Adj'!AO28+'Pro Forma Adj'!AO28</f>
        <v>0</v>
      </c>
      <c r="AP28" s="102">
        <f>'Restating Adj'!AP28+'Pro Forma Adj'!AP28</f>
        <v>0</v>
      </c>
      <c r="AQ28" s="102">
        <f>'Restating Adj'!AQ28+'Pro Forma Adj'!AQ28</f>
        <v>0</v>
      </c>
      <c r="AR28" s="318">
        <f>'Restating Adj'!AR28+'Pro Forma Adj'!AR28</f>
        <v>0</v>
      </c>
      <c r="AS28" s="318">
        <f>'Restating Adj'!AS28+'Pro Forma Adj'!AS28</f>
        <v>0</v>
      </c>
      <c r="AT28" s="318">
        <f>'Restating Adj'!AT28+'Pro Forma Adj'!AT28</f>
        <v>0</v>
      </c>
      <c r="AU28" s="102">
        <f>'Restating Adj'!AU28+'Pro Forma Adj'!AU28</f>
        <v>0</v>
      </c>
      <c r="AV28" s="104">
        <f>'Restating Adj'!AV28+'Pro Forma Adj'!AV28</f>
        <v>0</v>
      </c>
      <c r="AW28" s="34">
        <f>'Restating Adj'!AW28+'Pro Forma Adj'!AW28</f>
        <v>0</v>
      </c>
      <c r="AX28" s="103">
        <f>'Restating Adj'!AX28+'Pro Forma Adj'!AX28</f>
        <v>99341.711835648108</v>
      </c>
      <c r="AY28" s="103">
        <f>'Restating Adj'!AY28+'Pro Forma Adj'!AY28</f>
        <v>0</v>
      </c>
      <c r="AZ28" s="318">
        <f>'Restating Adj'!AZ28+'Pro Forma Adj'!AZ28</f>
        <v>0</v>
      </c>
      <c r="BA28" s="102">
        <f>'Restating Adj'!BA28+'Pro Forma Adj'!BA28</f>
        <v>0</v>
      </c>
      <c r="BB28" s="105">
        <f>'Restating Adj'!BB28+'Pro Forma Adj'!BB28</f>
        <v>0</v>
      </c>
      <c r="BC28" s="316">
        <f>'Restating Adj'!BC28+'Pro Forma Adj'!BC28</f>
        <v>0</v>
      </c>
      <c r="BD28" s="102">
        <f>'Restating Adj'!BD28+'Pro Forma Adj'!BD28</f>
        <v>0</v>
      </c>
      <c r="BE28" s="102">
        <f>'Restating Adj'!BE28+'Pro Forma Adj'!BE28</f>
        <v>0</v>
      </c>
      <c r="BF28" s="102">
        <f>'Restating Adj'!BF28+'Pro Forma Adj'!BF28</f>
        <v>0</v>
      </c>
      <c r="BG28" s="102">
        <f>'Restating Adj'!BG28+'Pro Forma Adj'!BG28</f>
        <v>0</v>
      </c>
      <c r="BH28" s="102">
        <f>'Restating Adj'!BH28+'Pro Forma Adj'!BH28</f>
        <v>0</v>
      </c>
      <c r="BI28" s="102">
        <f>'Restating Adj'!BI28+'Pro Forma Adj'!BI28</f>
        <v>0</v>
      </c>
      <c r="BJ28" s="102">
        <f>'Restating Adj'!BJ28+'Pro Forma Adj'!BJ28</f>
        <v>0</v>
      </c>
      <c r="BK28" s="102">
        <f>'Restating Adj'!BK28+'Pro Forma Adj'!BK28</f>
        <v>0</v>
      </c>
      <c r="BL28" s="102">
        <f>'Restating Adj'!BL28+'Pro Forma Adj'!BL28</f>
        <v>0</v>
      </c>
      <c r="BM28" s="102">
        <f>'Restating Adj'!BM28+'Pro Forma Adj'!BM28</f>
        <v>0</v>
      </c>
      <c r="BN28" s="102">
        <f>'Restating Adj'!BN28+'Pro Forma Adj'!BN28</f>
        <v>0</v>
      </c>
      <c r="BO28" s="102">
        <f>'Restating Adj'!BO28+'Pro Forma Adj'!BO28</f>
        <v>0</v>
      </c>
      <c r="BP28" s="104">
        <f>'Restating Adj'!BP28+'Pro Forma Adj'!BP28</f>
        <v>0</v>
      </c>
      <c r="BQ28" s="319">
        <f>'Restating Adj'!BQ28+'Pro Forma Adj'!BQ28</f>
        <v>0</v>
      </c>
    </row>
    <row r="29" spans="1:69">
      <c r="A29" s="14" t="s">
        <v>68</v>
      </c>
      <c r="B29" s="194">
        <f t="shared" si="7"/>
        <v>-12623861.423294475</v>
      </c>
      <c r="C29" s="30">
        <f>SUM(C19:C28)</f>
        <v>0</v>
      </c>
      <c r="D29" s="12">
        <f t="shared" ref="D29:BO29" si="8">SUM(D19:D28)</f>
        <v>0</v>
      </c>
      <c r="E29" s="12">
        <f t="shared" si="8"/>
        <v>0</v>
      </c>
      <c r="F29" s="12">
        <f t="shared" si="8"/>
        <v>0</v>
      </c>
      <c r="G29" s="12">
        <f t="shared" si="8"/>
        <v>0</v>
      </c>
      <c r="H29" s="301">
        <f t="shared" si="8"/>
        <v>-61124.785132394361</v>
      </c>
      <c r="I29" s="12">
        <f t="shared" si="8"/>
        <v>0</v>
      </c>
      <c r="J29" s="303">
        <f t="shared" ref="J29" si="9">SUM(J19:J28)</f>
        <v>0</v>
      </c>
      <c r="K29" s="30">
        <f t="shared" si="8"/>
        <v>-32906.532073193433</v>
      </c>
      <c r="L29" s="12">
        <f t="shared" si="8"/>
        <v>84195.336670228542</v>
      </c>
      <c r="M29" s="12">
        <f t="shared" si="8"/>
        <v>248291.81926303499</v>
      </c>
      <c r="N29" s="12">
        <f t="shared" si="8"/>
        <v>-238771.08938301713</v>
      </c>
      <c r="O29" s="301">
        <f t="shared" si="8"/>
        <v>1064651.6335395547</v>
      </c>
      <c r="P29" s="12">
        <f t="shared" si="8"/>
        <v>1017962.97</v>
      </c>
      <c r="Q29" s="12">
        <f t="shared" si="8"/>
        <v>-8686670</v>
      </c>
      <c r="R29" s="301">
        <f t="shared" si="8"/>
        <v>-257360.7534348144</v>
      </c>
      <c r="S29" s="12">
        <f t="shared" si="8"/>
        <v>9348.2238897762709</v>
      </c>
      <c r="T29" s="12">
        <f t="shared" si="8"/>
        <v>1653.8529374571262</v>
      </c>
      <c r="U29" s="12">
        <f t="shared" si="8"/>
        <v>-973.88584442511274</v>
      </c>
      <c r="V29" s="301">
        <f t="shared" si="8"/>
        <v>-109343.82403626456</v>
      </c>
      <c r="W29" s="12">
        <f t="shared" si="8"/>
        <v>74694.540907443676</v>
      </c>
      <c r="X29" s="12">
        <f t="shared" si="8"/>
        <v>-213595.58972921982</v>
      </c>
      <c r="Y29" s="303">
        <f t="shared" ref="Y29" si="10">SUM(Y19:Y28)</f>
        <v>-1045810.0236944109</v>
      </c>
      <c r="Z29" s="30">
        <f t="shared" si="8"/>
        <v>24315314.288165599</v>
      </c>
      <c r="AA29" s="301">
        <f t="shared" si="8"/>
        <v>-38966167.137423664</v>
      </c>
      <c r="AB29" s="12">
        <f t="shared" si="8"/>
        <v>0</v>
      </c>
      <c r="AC29" s="12">
        <f t="shared" si="8"/>
        <v>7379869.3900000006</v>
      </c>
      <c r="AD29" s="92">
        <f t="shared" si="8"/>
        <v>0</v>
      </c>
      <c r="AE29" s="301">
        <f t="shared" si="8"/>
        <v>0</v>
      </c>
      <c r="AF29" s="12">
        <f t="shared" si="8"/>
        <v>0</v>
      </c>
      <c r="AG29" s="12">
        <f t="shared" si="8"/>
        <v>0</v>
      </c>
      <c r="AH29" s="12">
        <f t="shared" si="8"/>
        <v>0</v>
      </c>
      <c r="AI29" s="12">
        <f t="shared" si="8"/>
        <v>0</v>
      </c>
      <c r="AJ29" s="301">
        <f t="shared" ref="AJ29:AK29" si="11">SUM(AJ19:AJ28)</f>
        <v>0</v>
      </c>
      <c r="AK29" s="301">
        <f t="shared" si="11"/>
        <v>0</v>
      </c>
      <c r="AL29" s="301">
        <f t="shared" ref="AL29" si="12">SUM(AL19:AL28)</f>
        <v>0</v>
      </c>
      <c r="AM29" s="304">
        <f t="shared" si="8"/>
        <v>0</v>
      </c>
      <c r="AN29" s="301">
        <f t="shared" si="8"/>
        <v>0</v>
      </c>
      <c r="AO29" s="301">
        <f t="shared" si="8"/>
        <v>0</v>
      </c>
      <c r="AP29" s="12">
        <f t="shared" si="8"/>
        <v>0</v>
      </c>
      <c r="AQ29" s="12">
        <f t="shared" si="8"/>
        <v>0</v>
      </c>
      <c r="AR29" s="301">
        <f t="shared" si="8"/>
        <v>0</v>
      </c>
      <c r="AS29" s="301">
        <f t="shared" si="8"/>
        <v>0</v>
      </c>
      <c r="AT29" s="301">
        <f t="shared" si="8"/>
        <v>0</v>
      </c>
      <c r="AU29" s="12">
        <f t="shared" si="8"/>
        <v>0</v>
      </c>
      <c r="AV29" s="92">
        <f t="shared" si="8"/>
        <v>0</v>
      </c>
      <c r="AW29" s="30">
        <f t="shared" si="8"/>
        <v>0</v>
      </c>
      <c r="AX29" s="12">
        <f t="shared" si="8"/>
        <v>99341.711835648108</v>
      </c>
      <c r="AY29" s="12">
        <f t="shared" si="8"/>
        <v>0</v>
      </c>
      <c r="AZ29" s="301">
        <f t="shared" si="8"/>
        <v>141765.93659543124</v>
      </c>
      <c r="BA29" s="12">
        <f t="shared" si="8"/>
        <v>0</v>
      </c>
      <c r="BB29" s="12">
        <f t="shared" si="8"/>
        <v>0</v>
      </c>
      <c r="BC29" s="301">
        <f t="shared" si="8"/>
        <v>-3975.4426337245668</v>
      </c>
      <c r="BD29" s="12">
        <f t="shared" si="8"/>
        <v>0</v>
      </c>
      <c r="BE29" s="12">
        <f t="shared" si="8"/>
        <v>0</v>
      </c>
      <c r="BF29" s="12">
        <f t="shared" si="8"/>
        <v>0</v>
      </c>
      <c r="BG29" s="12">
        <f t="shared" si="8"/>
        <v>-3087.1358715995866</v>
      </c>
      <c r="BH29" s="12">
        <f t="shared" si="8"/>
        <v>-17636.645350175764</v>
      </c>
      <c r="BI29" s="12">
        <f t="shared" si="8"/>
        <v>0</v>
      </c>
      <c r="BJ29" s="12">
        <f t="shared" si="8"/>
        <v>0</v>
      </c>
      <c r="BK29" s="12">
        <f t="shared" si="8"/>
        <v>0</v>
      </c>
      <c r="BL29" s="12">
        <f t="shared" si="8"/>
        <v>0</v>
      </c>
      <c r="BM29" s="12">
        <f t="shared" si="8"/>
        <v>0</v>
      </c>
      <c r="BN29" s="12">
        <f t="shared" si="8"/>
        <v>0</v>
      </c>
      <c r="BO29" s="12">
        <f t="shared" si="8"/>
        <v>0</v>
      </c>
      <c r="BP29" s="92">
        <f t="shared" ref="BP29" si="13">SUM(BP19:BP28)</f>
        <v>0</v>
      </c>
      <c r="BQ29" s="303">
        <f t="shared" ref="BQ29" si="14">SUM(BQ19:BQ28)</f>
        <v>2576471.7175082527</v>
      </c>
    </row>
    <row r="30" spans="1:69">
      <c r="A30" s="14" t="s">
        <v>69</v>
      </c>
      <c r="B30" s="106">
        <f t="shared" si="7"/>
        <v>1260240.9348193675</v>
      </c>
      <c r="C30" s="32">
        <f>'Restating Adj'!C30+'Pro Forma Adj'!C30</f>
        <v>0</v>
      </c>
      <c r="D30" s="97">
        <f>'Restating Adj'!D30+'Pro Forma Adj'!D30</f>
        <v>0</v>
      </c>
      <c r="E30" s="97">
        <f>'Restating Adj'!E30+'Pro Forma Adj'!E30</f>
        <v>0</v>
      </c>
      <c r="F30" s="97">
        <f>'Restating Adj'!F30+'Pro Forma Adj'!F30</f>
        <v>0</v>
      </c>
      <c r="G30" s="97">
        <f>'Restating Adj'!G30+'Pro Forma Adj'!G30</f>
        <v>0</v>
      </c>
      <c r="H30" s="305">
        <f>'Restating Adj'!H30+'Pro Forma Adj'!H30</f>
        <v>0</v>
      </c>
      <c r="I30" s="95">
        <f>'Restating Adj'!I30+'Pro Forma Adj'!I30</f>
        <v>0</v>
      </c>
      <c r="J30" s="306">
        <f>'Restating Adj'!J30+'Pro Forma Adj'!J30</f>
        <v>0</v>
      </c>
      <c r="K30" s="32">
        <f>'Restating Adj'!K30+'Pro Forma Adj'!K30</f>
        <v>0</v>
      </c>
      <c r="L30" s="97">
        <f>'Restating Adj'!L30+'Pro Forma Adj'!L30</f>
        <v>0</v>
      </c>
      <c r="M30" s="97">
        <f>'Restating Adj'!M30+'Pro Forma Adj'!M30</f>
        <v>0</v>
      </c>
      <c r="N30" s="97">
        <f>'Restating Adj'!N30+'Pro Forma Adj'!N30</f>
        <v>0</v>
      </c>
      <c r="O30" s="307">
        <f>'Restating Adj'!O30+'Pro Forma Adj'!O30</f>
        <v>0</v>
      </c>
      <c r="P30" s="97">
        <f>'Restating Adj'!P30+'Pro Forma Adj'!P30</f>
        <v>0</v>
      </c>
      <c r="Q30" s="95">
        <f>'Restating Adj'!Q30+'Pro Forma Adj'!Q30</f>
        <v>0</v>
      </c>
      <c r="R30" s="305">
        <f>'Restating Adj'!R30+'Pro Forma Adj'!R30</f>
        <v>0</v>
      </c>
      <c r="S30" s="95">
        <f>'Restating Adj'!S30+'Pro Forma Adj'!S30</f>
        <v>0</v>
      </c>
      <c r="T30" s="95">
        <f>'Restating Adj'!T30+'Pro Forma Adj'!T30</f>
        <v>0</v>
      </c>
      <c r="U30" s="95">
        <f>'Restating Adj'!U30+'Pro Forma Adj'!U30</f>
        <v>0</v>
      </c>
      <c r="V30" s="305">
        <f>'Restating Adj'!V30+'Pro Forma Adj'!V30</f>
        <v>0</v>
      </c>
      <c r="W30" s="95">
        <f>'Restating Adj'!W30+'Pro Forma Adj'!W30</f>
        <v>0</v>
      </c>
      <c r="X30" s="95">
        <f>'Restating Adj'!X30+'Pro Forma Adj'!X30</f>
        <v>0</v>
      </c>
      <c r="Y30" s="306">
        <f>'Restating Adj'!Y30+'Pro Forma Adj'!Y30</f>
        <v>0</v>
      </c>
      <c r="Z30" s="32">
        <f>'Restating Adj'!Z30+'Pro Forma Adj'!Z30</f>
        <v>0</v>
      </c>
      <c r="AA30" s="307">
        <f>'Restating Adj'!AA30+'Pro Forma Adj'!AA30</f>
        <v>0</v>
      </c>
      <c r="AB30" s="97">
        <f>'Restating Adj'!AB30+'Pro Forma Adj'!AB30</f>
        <v>0</v>
      </c>
      <c r="AC30" s="97">
        <f>'Restating Adj'!AC30+'Pro Forma Adj'!AC30</f>
        <v>0</v>
      </c>
      <c r="AD30" s="98">
        <f>'Restating Adj'!AD30+'Pro Forma Adj'!AD30</f>
        <v>-692040.29662316479</v>
      </c>
      <c r="AE30" s="301">
        <f>'Restating Adj'!AE30+'Pro Forma Adj'!AE30</f>
        <v>0</v>
      </c>
      <c r="AF30" s="12">
        <f>'Restating Adj'!AF30+'Pro Forma Adj'!AF30</f>
        <v>0</v>
      </c>
      <c r="AG30" s="12">
        <f>'Restating Adj'!AG30+'Pro Forma Adj'!AG30</f>
        <v>0</v>
      </c>
      <c r="AH30" s="12">
        <f>'Restating Adj'!AH30+'Pro Forma Adj'!AH30</f>
        <v>0</v>
      </c>
      <c r="AI30" s="12">
        <f>'Restating Adj'!AI30+'Pro Forma Adj'!AI30</f>
        <v>0</v>
      </c>
      <c r="AJ30" s="301">
        <f>'Restating Adj'!AJ30+'Pro Forma Adj'!AJ30</f>
        <v>1052986.5042471485</v>
      </c>
      <c r="AK30" s="301">
        <f>'Restating Adj'!AK30+'Pro Forma Adj'!AK30</f>
        <v>0</v>
      </c>
      <c r="AL30" s="301">
        <f>'Restating Adj'!AL30+'Pro Forma Adj'!AL30</f>
        <v>0</v>
      </c>
      <c r="AM30" s="308">
        <f>'Restating Adj'!AM30+'Pro Forma Adj'!AM30</f>
        <v>0</v>
      </c>
      <c r="AN30" s="307">
        <f>'Restating Adj'!AN30+'Pro Forma Adj'!AN30</f>
        <v>0</v>
      </c>
      <c r="AO30" s="307">
        <f>'Restating Adj'!AO30+'Pro Forma Adj'!AO30</f>
        <v>0</v>
      </c>
      <c r="AP30" s="97">
        <f>'Restating Adj'!AP30+'Pro Forma Adj'!AP30</f>
        <v>0</v>
      </c>
      <c r="AQ30" s="97">
        <f>'Restating Adj'!AQ30+'Pro Forma Adj'!AQ30</f>
        <v>0</v>
      </c>
      <c r="AR30" s="307">
        <f>'Restating Adj'!AR30+'Pro Forma Adj'!AR30</f>
        <v>0</v>
      </c>
      <c r="AS30" s="307">
        <f>'Restating Adj'!AS30+'Pro Forma Adj'!AS30</f>
        <v>0</v>
      </c>
      <c r="AT30" s="307">
        <f>'Restating Adj'!AT30+'Pro Forma Adj'!AT30</f>
        <v>0</v>
      </c>
      <c r="AU30" s="97">
        <f>'Restating Adj'!AU30+'Pro Forma Adj'!AU30</f>
        <v>0</v>
      </c>
      <c r="AV30" s="98">
        <f>'Restating Adj'!AV30+'Pro Forma Adj'!AV30</f>
        <v>0</v>
      </c>
      <c r="AW30" s="32">
        <f>'Restating Adj'!AW30+'Pro Forma Adj'!AW30</f>
        <v>0</v>
      </c>
      <c r="AX30" s="95">
        <f>'Restating Adj'!AX30+'Pro Forma Adj'!AX30</f>
        <v>0</v>
      </c>
      <c r="AY30" s="95">
        <f>'Restating Adj'!AY30+'Pro Forma Adj'!AY30</f>
        <v>0</v>
      </c>
      <c r="AZ30" s="307">
        <f>'Restating Adj'!AZ30+'Pro Forma Adj'!AZ30</f>
        <v>1401963.1769791436</v>
      </c>
      <c r="BA30" s="95">
        <f>'Restating Adj'!BA30+'Pro Forma Adj'!BA30</f>
        <v>0</v>
      </c>
      <c r="BB30" s="12">
        <f>'Restating Adj'!BB30+'Pro Forma Adj'!BB30</f>
        <v>0</v>
      </c>
      <c r="BC30" s="305">
        <f>'Restating Adj'!BC30+'Pro Forma Adj'!BC30</f>
        <v>0</v>
      </c>
      <c r="BD30" s="97">
        <f>'Restating Adj'!BD30+'Pro Forma Adj'!BD30</f>
        <v>-17990.552800000001</v>
      </c>
      <c r="BE30" s="97">
        <f>'Restating Adj'!BE30+'Pro Forma Adj'!BE30</f>
        <v>0</v>
      </c>
      <c r="BF30" s="97">
        <f>'Restating Adj'!BF30+'Pro Forma Adj'!BF30</f>
        <v>0</v>
      </c>
      <c r="BG30" s="97">
        <f>'Restating Adj'!BG30+'Pro Forma Adj'!BG30</f>
        <v>0</v>
      </c>
      <c r="BH30" s="97">
        <f>'Restating Adj'!BH30+'Pro Forma Adj'!BH30</f>
        <v>-509590.78263867961</v>
      </c>
      <c r="BI30" s="97">
        <f>'Restating Adj'!BI30+'Pro Forma Adj'!BI30</f>
        <v>0</v>
      </c>
      <c r="BJ30" s="97">
        <f>'Restating Adj'!BJ30+'Pro Forma Adj'!BJ30</f>
        <v>0</v>
      </c>
      <c r="BK30" s="97">
        <f>'Restating Adj'!BK30+'Pro Forma Adj'!BK30</f>
        <v>0</v>
      </c>
      <c r="BL30" s="97">
        <f>'Restating Adj'!BL30+'Pro Forma Adj'!BL30</f>
        <v>0</v>
      </c>
      <c r="BM30" s="97">
        <f>'Restating Adj'!BM30+'Pro Forma Adj'!BM30</f>
        <v>0</v>
      </c>
      <c r="BN30" s="97">
        <f>'Restating Adj'!BN30+'Pro Forma Adj'!BN30</f>
        <v>0</v>
      </c>
      <c r="BO30" s="97">
        <f>'Restating Adj'!BO30+'Pro Forma Adj'!BO30</f>
        <v>0</v>
      </c>
      <c r="BP30" s="98">
        <f>'Restating Adj'!BP30+'Pro Forma Adj'!BP30</f>
        <v>0</v>
      </c>
      <c r="BQ30" s="309">
        <f>'Restating Adj'!BQ30+'Pro Forma Adj'!BQ30</f>
        <v>24912.885654919563</v>
      </c>
    </row>
    <row r="31" spans="1:69">
      <c r="A31" s="14" t="s">
        <v>70</v>
      </c>
      <c r="B31" s="106">
        <f t="shared" si="7"/>
        <v>322905.22191917192</v>
      </c>
      <c r="C31" s="32">
        <f>'Restating Adj'!C31+'Pro Forma Adj'!C31</f>
        <v>0</v>
      </c>
      <c r="D31" s="97">
        <f>'Restating Adj'!D31+'Pro Forma Adj'!D31</f>
        <v>0</v>
      </c>
      <c r="E31" s="97">
        <f>'Restating Adj'!E31+'Pro Forma Adj'!E31</f>
        <v>0</v>
      </c>
      <c r="F31" s="97">
        <f>'Restating Adj'!F31+'Pro Forma Adj'!F31</f>
        <v>0</v>
      </c>
      <c r="G31" s="97">
        <f>'Restating Adj'!G31+'Pro Forma Adj'!G31</f>
        <v>0</v>
      </c>
      <c r="H31" s="305">
        <f>'Restating Adj'!H31+'Pro Forma Adj'!H31</f>
        <v>0</v>
      </c>
      <c r="I31" s="95">
        <f>'Restating Adj'!I31+'Pro Forma Adj'!I31</f>
        <v>0</v>
      </c>
      <c r="J31" s="306">
        <f>'Restating Adj'!J31+'Pro Forma Adj'!J31</f>
        <v>0</v>
      </c>
      <c r="K31" s="32">
        <f>'Restating Adj'!K31+'Pro Forma Adj'!K31</f>
        <v>0</v>
      </c>
      <c r="L31" s="97">
        <f>'Restating Adj'!L31+'Pro Forma Adj'!L31</f>
        <v>0</v>
      </c>
      <c r="M31" s="97">
        <f>'Restating Adj'!M31+'Pro Forma Adj'!M31</f>
        <v>0</v>
      </c>
      <c r="N31" s="97">
        <f>'Restating Adj'!N31+'Pro Forma Adj'!N31</f>
        <v>0</v>
      </c>
      <c r="O31" s="307">
        <f>'Restating Adj'!O31+'Pro Forma Adj'!O31</f>
        <v>0</v>
      </c>
      <c r="P31" s="97">
        <f>'Restating Adj'!P31+'Pro Forma Adj'!P31</f>
        <v>0</v>
      </c>
      <c r="Q31" s="95">
        <f>'Restating Adj'!Q31+'Pro Forma Adj'!Q31</f>
        <v>0</v>
      </c>
      <c r="R31" s="305">
        <f>'Restating Adj'!R31+'Pro Forma Adj'!R31</f>
        <v>0</v>
      </c>
      <c r="S31" s="95">
        <f>'Restating Adj'!S31+'Pro Forma Adj'!S31</f>
        <v>0</v>
      </c>
      <c r="T31" s="95">
        <f>'Restating Adj'!T31+'Pro Forma Adj'!T31</f>
        <v>0</v>
      </c>
      <c r="U31" s="95">
        <f>'Restating Adj'!U31+'Pro Forma Adj'!U31</f>
        <v>0</v>
      </c>
      <c r="V31" s="305">
        <f>'Restating Adj'!V31+'Pro Forma Adj'!V31</f>
        <v>0</v>
      </c>
      <c r="W31" s="95">
        <f>'Restating Adj'!W31+'Pro Forma Adj'!W31</f>
        <v>0</v>
      </c>
      <c r="X31" s="95">
        <f>'Restating Adj'!X31+'Pro Forma Adj'!X31</f>
        <v>0</v>
      </c>
      <c r="Y31" s="306">
        <f>'Restating Adj'!Y31+'Pro Forma Adj'!Y31</f>
        <v>0</v>
      </c>
      <c r="Z31" s="32">
        <f>'Restating Adj'!Z31+'Pro Forma Adj'!Z31</f>
        <v>0</v>
      </c>
      <c r="AA31" s="307">
        <f>'Restating Adj'!AA31+'Pro Forma Adj'!AA31</f>
        <v>0</v>
      </c>
      <c r="AB31" s="97">
        <f>'Restating Adj'!AB31+'Pro Forma Adj'!AB31</f>
        <v>0</v>
      </c>
      <c r="AC31" s="97">
        <f>'Restating Adj'!AC31+'Pro Forma Adj'!AC31</f>
        <v>0</v>
      </c>
      <c r="AD31" s="98">
        <f>'Restating Adj'!AD31+'Pro Forma Adj'!AD31</f>
        <v>0</v>
      </c>
      <c r="AE31" s="301">
        <f>'Restating Adj'!AE31+'Pro Forma Adj'!AE31</f>
        <v>0</v>
      </c>
      <c r="AF31" s="12">
        <f>'Restating Adj'!AF31+'Pro Forma Adj'!AF31</f>
        <v>0</v>
      </c>
      <c r="AG31" s="12">
        <f>'Restating Adj'!AG31+'Pro Forma Adj'!AG31</f>
        <v>0</v>
      </c>
      <c r="AH31" s="12">
        <f>'Restating Adj'!AH31+'Pro Forma Adj'!AH31</f>
        <v>0</v>
      </c>
      <c r="AI31" s="12">
        <f>'Restating Adj'!AI31+'Pro Forma Adj'!AI31</f>
        <v>0</v>
      </c>
      <c r="AJ31" s="301">
        <f>'Restating Adj'!AJ31+'Pro Forma Adj'!AJ31</f>
        <v>0</v>
      </c>
      <c r="AK31" s="301">
        <f>'Restating Adj'!AK31+'Pro Forma Adj'!AK31</f>
        <v>0</v>
      </c>
      <c r="AL31" s="301">
        <f>'Restating Adj'!AL31+'Pro Forma Adj'!AL31</f>
        <v>0</v>
      </c>
      <c r="AM31" s="308">
        <f>'Restating Adj'!AM31+'Pro Forma Adj'!AM31</f>
        <v>0</v>
      </c>
      <c r="AN31" s="307">
        <f>'Restating Adj'!AN31+'Pro Forma Adj'!AN31</f>
        <v>0</v>
      </c>
      <c r="AO31" s="307">
        <f>'Restating Adj'!AO31+'Pro Forma Adj'!AO31</f>
        <v>0</v>
      </c>
      <c r="AP31" s="97">
        <f>'Restating Adj'!AP31+'Pro Forma Adj'!AP31</f>
        <v>0</v>
      </c>
      <c r="AQ31" s="97">
        <f>'Restating Adj'!AQ31+'Pro Forma Adj'!AQ31</f>
        <v>0</v>
      </c>
      <c r="AR31" s="307">
        <f>'Restating Adj'!AR31+'Pro Forma Adj'!AR31</f>
        <v>0</v>
      </c>
      <c r="AS31" s="307">
        <f>'Restating Adj'!AS31+'Pro Forma Adj'!AS31</f>
        <v>0</v>
      </c>
      <c r="AT31" s="307">
        <f>'Restating Adj'!AT31+'Pro Forma Adj'!AT31</f>
        <v>0</v>
      </c>
      <c r="AU31" s="97">
        <f>'Restating Adj'!AU31+'Pro Forma Adj'!AU31</f>
        <v>0</v>
      </c>
      <c r="AV31" s="98">
        <f>'Restating Adj'!AV31+'Pro Forma Adj'!AV31</f>
        <v>0</v>
      </c>
      <c r="AW31" s="32">
        <f>'Restating Adj'!AW31+'Pro Forma Adj'!AW31</f>
        <v>0</v>
      </c>
      <c r="AX31" s="95">
        <f>'Restating Adj'!AX31+'Pro Forma Adj'!AX31</f>
        <v>0</v>
      </c>
      <c r="AY31" s="95">
        <f>'Restating Adj'!AY31+'Pro Forma Adj'!AY31</f>
        <v>0</v>
      </c>
      <c r="AZ31" s="307">
        <f>'Restating Adj'!AZ31+'Pro Forma Adj'!AZ31</f>
        <v>0</v>
      </c>
      <c r="BA31" s="95">
        <f>'Restating Adj'!BA31+'Pro Forma Adj'!BA31</f>
        <v>0</v>
      </c>
      <c r="BB31" s="12">
        <f>'Restating Adj'!BB31+'Pro Forma Adj'!BB31</f>
        <v>0</v>
      </c>
      <c r="BC31" s="305">
        <f>'Restating Adj'!BC31+'Pro Forma Adj'!BC31</f>
        <v>322905.22191917192</v>
      </c>
      <c r="BD31" s="97">
        <f>'Restating Adj'!BD31+'Pro Forma Adj'!BD31</f>
        <v>0</v>
      </c>
      <c r="BE31" s="97">
        <f>'Restating Adj'!BE31+'Pro Forma Adj'!BE31</f>
        <v>0</v>
      </c>
      <c r="BF31" s="97">
        <f>'Restating Adj'!BF31+'Pro Forma Adj'!BF31</f>
        <v>0</v>
      </c>
      <c r="BG31" s="97">
        <f>'Restating Adj'!BG31+'Pro Forma Adj'!BG31</f>
        <v>0</v>
      </c>
      <c r="BH31" s="97">
        <f>'Restating Adj'!BH31+'Pro Forma Adj'!BH31</f>
        <v>0</v>
      </c>
      <c r="BI31" s="97">
        <f>'Restating Adj'!BI31+'Pro Forma Adj'!BI31</f>
        <v>0</v>
      </c>
      <c r="BJ31" s="97">
        <f>'Restating Adj'!BJ31+'Pro Forma Adj'!BJ31</f>
        <v>0</v>
      </c>
      <c r="BK31" s="97">
        <f>'Restating Adj'!BK31+'Pro Forma Adj'!BK31</f>
        <v>0</v>
      </c>
      <c r="BL31" s="97">
        <f>'Restating Adj'!BL31+'Pro Forma Adj'!BL31</f>
        <v>0</v>
      </c>
      <c r="BM31" s="97">
        <f>'Restating Adj'!BM31+'Pro Forma Adj'!BM31</f>
        <v>0</v>
      </c>
      <c r="BN31" s="97">
        <f>'Restating Adj'!BN31+'Pro Forma Adj'!BN31</f>
        <v>0</v>
      </c>
      <c r="BO31" s="97">
        <f>'Restating Adj'!BO31+'Pro Forma Adj'!BO31</f>
        <v>0</v>
      </c>
      <c r="BP31" s="98">
        <f>'Restating Adj'!BP31+'Pro Forma Adj'!BP31</f>
        <v>0</v>
      </c>
      <c r="BQ31" s="309">
        <f>'Restating Adj'!BQ31+'Pro Forma Adj'!BQ31</f>
        <v>0</v>
      </c>
    </row>
    <row r="32" spans="1:69">
      <c r="A32" s="14" t="s">
        <v>71</v>
      </c>
      <c r="B32" s="106">
        <f t="shared" si="7"/>
        <v>963945.92728845682</v>
      </c>
      <c r="C32" s="32">
        <f>'Restating Adj'!C32+'Pro Forma Adj'!C32</f>
        <v>0</v>
      </c>
      <c r="D32" s="97">
        <f>'Restating Adj'!D32+'Pro Forma Adj'!D32</f>
        <v>0</v>
      </c>
      <c r="E32" s="97">
        <f>'Restating Adj'!E32+'Pro Forma Adj'!E32</f>
        <v>0</v>
      </c>
      <c r="F32" s="97">
        <f>'Restating Adj'!F32+'Pro Forma Adj'!F32</f>
        <v>0</v>
      </c>
      <c r="G32" s="97">
        <f>'Restating Adj'!G32+'Pro Forma Adj'!G32</f>
        <v>0</v>
      </c>
      <c r="H32" s="305">
        <f>'Restating Adj'!H32+'Pro Forma Adj'!H32</f>
        <v>0</v>
      </c>
      <c r="I32" s="95">
        <f>'Restating Adj'!I32+'Pro Forma Adj'!I32</f>
        <v>0</v>
      </c>
      <c r="J32" s="306">
        <f>'Restating Adj'!J32+'Pro Forma Adj'!J32</f>
        <v>0</v>
      </c>
      <c r="K32" s="32">
        <f>'Restating Adj'!K32+'Pro Forma Adj'!K32</f>
        <v>0</v>
      </c>
      <c r="L32" s="97">
        <f>'Restating Adj'!L32+'Pro Forma Adj'!L32</f>
        <v>0</v>
      </c>
      <c r="M32" s="97">
        <f>'Restating Adj'!M32+'Pro Forma Adj'!M32</f>
        <v>0</v>
      </c>
      <c r="N32" s="97">
        <f>'Restating Adj'!N32+'Pro Forma Adj'!N32</f>
        <v>0</v>
      </c>
      <c r="O32" s="307">
        <f>'Restating Adj'!O32+'Pro Forma Adj'!O32</f>
        <v>0</v>
      </c>
      <c r="P32" s="97">
        <f>'Restating Adj'!P32+'Pro Forma Adj'!P32</f>
        <v>0</v>
      </c>
      <c r="Q32" s="95">
        <f>'Restating Adj'!Q32+'Pro Forma Adj'!Q32</f>
        <v>0</v>
      </c>
      <c r="R32" s="305">
        <f>'Restating Adj'!R32+'Pro Forma Adj'!R32</f>
        <v>0</v>
      </c>
      <c r="S32" s="95">
        <f>'Restating Adj'!S32+'Pro Forma Adj'!S32</f>
        <v>0</v>
      </c>
      <c r="T32" s="95">
        <f>'Restating Adj'!T32+'Pro Forma Adj'!T32</f>
        <v>0</v>
      </c>
      <c r="U32" s="95">
        <f>'Restating Adj'!U32+'Pro Forma Adj'!U32</f>
        <v>0</v>
      </c>
      <c r="V32" s="305">
        <f>'Restating Adj'!V32+'Pro Forma Adj'!V32</f>
        <v>0</v>
      </c>
      <c r="W32" s="95">
        <f>'Restating Adj'!W32+'Pro Forma Adj'!W32</f>
        <v>0</v>
      </c>
      <c r="X32" s="95">
        <f>'Restating Adj'!X32+'Pro Forma Adj'!X32</f>
        <v>0</v>
      </c>
      <c r="Y32" s="306">
        <f>'Restating Adj'!Y32+'Pro Forma Adj'!Y32</f>
        <v>0</v>
      </c>
      <c r="Z32" s="32">
        <f>'Restating Adj'!Z32+'Pro Forma Adj'!Z32</f>
        <v>0</v>
      </c>
      <c r="AA32" s="307">
        <f>'Restating Adj'!AA32+'Pro Forma Adj'!AA32</f>
        <v>0</v>
      </c>
      <c r="AB32" s="97">
        <f>'Restating Adj'!AB32+'Pro Forma Adj'!AB32</f>
        <v>0</v>
      </c>
      <c r="AC32" s="97">
        <f>'Restating Adj'!AC32+'Pro Forma Adj'!AC32</f>
        <v>0</v>
      </c>
      <c r="AD32" s="98">
        <f>'Restating Adj'!AD32+'Pro Forma Adj'!AD32</f>
        <v>-34742.417596506071</v>
      </c>
      <c r="AE32" s="301">
        <f>'Restating Adj'!AE32+'Pro Forma Adj'!AE32</f>
        <v>0</v>
      </c>
      <c r="AF32" s="12">
        <f>'Restating Adj'!AF32+'Pro Forma Adj'!AF32</f>
        <v>0</v>
      </c>
      <c r="AG32" s="12">
        <f>'Restating Adj'!AG32+'Pro Forma Adj'!AG32</f>
        <v>0</v>
      </c>
      <c r="AH32" s="12">
        <f>'Restating Adj'!AH32+'Pro Forma Adj'!AH32</f>
        <v>0</v>
      </c>
      <c r="AI32" s="12">
        <f>'Restating Adj'!AI32+'Pro Forma Adj'!AI32</f>
        <v>0</v>
      </c>
      <c r="AJ32" s="301">
        <f>'Restating Adj'!AJ32+'Pro Forma Adj'!AJ32</f>
        <v>0</v>
      </c>
      <c r="AK32" s="301">
        <f>'Restating Adj'!AK32+'Pro Forma Adj'!AK32</f>
        <v>0</v>
      </c>
      <c r="AL32" s="301">
        <f>'Restating Adj'!AL32+'Pro Forma Adj'!AL32</f>
        <v>0</v>
      </c>
      <c r="AM32" s="308">
        <f>'Restating Adj'!AM32+'Pro Forma Adj'!AM32</f>
        <v>0</v>
      </c>
      <c r="AN32" s="307">
        <f>'Restating Adj'!AN32+'Pro Forma Adj'!AN32</f>
        <v>173755.74488496222</v>
      </c>
      <c r="AO32" s="307">
        <f>'Restating Adj'!AO32+'Pro Forma Adj'!AO32</f>
        <v>0</v>
      </c>
      <c r="AP32" s="97">
        <f>'Restating Adj'!AP32+'Pro Forma Adj'!AP32</f>
        <v>0</v>
      </c>
      <c r="AQ32" s="97">
        <f>'Restating Adj'!AQ32+'Pro Forma Adj'!AQ32</f>
        <v>-13142.869999999995</v>
      </c>
      <c r="AR32" s="307">
        <f>'Restating Adj'!AR32+'Pro Forma Adj'!AR32</f>
        <v>0</v>
      </c>
      <c r="AS32" s="307">
        <f>'Restating Adj'!AS32+'Pro Forma Adj'!AS32</f>
        <v>0</v>
      </c>
      <c r="AT32" s="307">
        <f>'Restating Adj'!AT32+'Pro Forma Adj'!AT32</f>
        <v>0</v>
      </c>
      <c r="AU32" s="97">
        <f>'Restating Adj'!AU32+'Pro Forma Adj'!AU32</f>
        <v>838075.47000000067</v>
      </c>
      <c r="AV32" s="98">
        <f>'Restating Adj'!AV32+'Pro Forma Adj'!AV32</f>
        <v>0</v>
      </c>
      <c r="AW32" s="32">
        <f>'Restating Adj'!AW32+'Pro Forma Adj'!AW32</f>
        <v>0</v>
      </c>
      <c r="AX32" s="95">
        <f>'Restating Adj'!AX32+'Pro Forma Adj'!AX32</f>
        <v>0</v>
      </c>
      <c r="AY32" s="95">
        <f>'Restating Adj'!AY32+'Pro Forma Adj'!AY32</f>
        <v>0</v>
      </c>
      <c r="AZ32" s="307">
        <f>'Restating Adj'!AZ32+'Pro Forma Adj'!AZ32</f>
        <v>0</v>
      </c>
      <c r="BA32" s="95">
        <f>'Restating Adj'!BA32+'Pro Forma Adj'!BA32</f>
        <v>0</v>
      </c>
      <c r="BB32" s="12">
        <f>'Restating Adj'!BB32+'Pro Forma Adj'!BB32</f>
        <v>0</v>
      </c>
      <c r="BC32" s="305">
        <f>'Restating Adj'!BC32+'Pro Forma Adj'!BC32</f>
        <v>0</v>
      </c>
      <c r="BD32" s="97">
        <f>'Restating Adj'!BD32+'Pro Forma Adj'!BD32</f>
        <v>0</v>
      </c>
      <c r="BE32" s="97">
        <f>'Restating Adj'!BE32+'Pro Forma Adj'!BE32</f>
        <v>0</v>
      </c>
      <c r="BF32" s="97">
        <f>'Restating Adj'!BF32+'Pro Forma Adj'!BF32</f>
        <v>0</v>
      </c>
      <c r="BG32" s="97">
        <f>'Restating Adj'!BG32+'Pro Forma Adj'!BG32</f>
        <v>0</v>
      </c>
      <c r="BH32" s="97">
        <f>'Restating Adj'!BH32+'Pro Forma Adj'!BH32</f>
        <v>0</v>
      </c>
      <c r="BI32" s="97">
        <f>'Restating Adj'!BI32+'Pro Forma Adj'!BI32</f>
        <v>0</v>
      </c>
      <c r="BJ32" s="97">
        <f>'Restating Adj'!BJ32+'Pro Forma Adj'!BJ32</f>
        <v>0</v>
      </c>
      <c r="BK32" s="97">
        <f>'Restating Adj'!BK32+'Pro Forma Adj'!BK32</f>
        <v>0</v>
      </c>
      <c r="BL32" s="97">
        <f>'Restating Adj'!BL32+'Pro Forma Adj'!BL32</f>
        <v>0</v>
      </c>
      <c r="BM32" s="97">
        <f>'Restating Adj'!BM32+'Pro Forma Adj'!BM32</f>
        <v>0</v>
      </c>
      <c r="BN32" s="97">
        <f>'Restating Adj'!BN32+'Pro Forma Adj'!BN32</f>
        <v>0</v>
      </c>
      <c r="BO32" s="97">
        <f>'Restating Adj'!BO32+'Pro Forma Adj'!BO32</f>
        <v>0</v>
      </c>
      <c r="BP32" s="98">
        <f>'Restating Adj'!BP32+'Pro Forma Adj'!BP32</f>
        <v>0</v>
      </c>
      <c r="BQ32" s="309">
        <f>'Restating Adj'!BQ32+'Pro Forma Adj'!BQ32</f>
        <v>0</v>
      </c>
    </row>
    <row r="33" spans="1:69">
      <c r="A33" s="14" t="s">
        <v>72</v>
      </c>
      <c r="B33" s="106">
        <f t="shared" si="7"/>
        <v>2242303.89369806</v>
      </c>
      <c r="C33" s="32">
        <f>'Restating Adj'!C33+'Pro Forma Adj'!C33</f>
        <v>-233852.16050000011</v>
      </c>
      <c r="D33" s="97">
        <f>'Restating Adj'!D33+'Pro Forma Adj'!D33</f>
        <v>2335726.4830859192</v>
      </c>
      <c r="E33" s="97">
        <f>'Restating Adj'!E33+'Pro Forma Adj'!E33</f>
        <v>1515540.5274140805</v>
      </c>
      <c r="F33" s="97">
        <f>'Restating Adj'!F33+'Pro Forma Adj'!F33</f>
        <v>-48.053408327448409</v>
      </c>
      <c r="G33" s="97">
        <f>'Restating Adj'!G33+'Pro Forma Adj'!G33</f>
        <v>-740781.71107580699</v>
      </c>
      <c r="H33" s="305">
        <f>'Restating Adj'!H33+'Pro Forma Adj'!H33</f>
        <v>42306.499649662743</v>
      </c>
      <c r="I33" s="95">
        <f>'Restating Adj'!I33+'Pro Forma Adj'!I33</f>
        <v>176025.00962500565</v>
      </c>
      <c r="J33" s="306">
        <f>'Restating Adj'!J33+'Pro Forma Adj'!J33</f>
        <v>0</v>
      </c>
      <c r="K33" s="32">
        <f>'Restating Adj'!K33+'Pro Forma Adj'!K33</f>
        <v>6183.4546821371951</v>
      </c>
      <c r="L33" s="97">
        <f>'Restating Adj'!L33+'Pro Forma Adj'!L33</f>
        <v>-29468.367834579989</v>
      </c>
      <c r="M33" s="97">
        <f>'Restating Adj'!M33+'Pro Forma Adj'!M33</f>
        <v>-86902.136742062241</v>
      </c>
      <c r="N33" s="97">
        <f>'Restating Adj'!N33+'Pro Forma Adj'!N33</f>
        <v>83569.881284055984</v>
      </c>
      <c r="O33" s="307">
        <f>'Restating Adj'!O33+'Pro Forma Adj'!O33</f>
        <v>-372628.0717388441</v>
      </c>
      <c r="P33" s="97">
        <f>'Restating Adj'!P33+'Pro Forma Adj'!P33</f>
        <v>-356287.03949999996</v>
      </c>
      <c r="Q33" s="95">
        <f>'Restating Adj'!Q33+'Pro Forma Adj'!Q33</f>
        <v>1314078.1092635065</v>
      </c>
      <c r="R33" s="305">
        <f>'Restating Adj'!R33+'Pro Forma Adj'!R33</f>
        <v>353533.23235116177</v>
      </c>
      <c r="S33" s="95">
        <f>'Restating Adj'!S33+'Pro Forma Adj'!S33</f>
        <v>-3271.8783614216945</v>
      </c>
      <c r="T33" s="95">
        <f>'Restating Adj'!T33+'Pro Forma Adj'!T33</f>
        <v>-578.84852810999416</v>
      </c>
      <c r="U33" s="95">
        <f>'Restating Adj'!U33+'Pro Forma Adj'!U33</f>
        <v>340.86004554878946</v>
      </c>
      <c r="V33" s="305">
        <f>'Restating Adj'!V33+'Pro Forma Adj'!V33</f>
        <v>0</v>
      </c>
      <c r="W33" s="95">
        <f>'Restating Adj'!W33+'Pro Forma Adj'!W33</f>
        <v>-26143.089317605285</v>
      </c>
      <c r="X33" s="95">
        <f>'Restating Adj'!X33+'Pro Forma Adj'!X33</f>
        <v>74758.456405226927</v>
      </c>
      <c r="Y33" s="306">
        <f>'Restating Adj'!Y33+'Pro Forma Adj'!Y33</f>
        <v>366033.50829304382</v>
      </c>
      <c r="Z33" s="32">
        <f>'Restating Adj'!Z33+'Pro Forma Adj'!Z33</f>
        <v>1726633.449156459</v>
      </c>
      <c r="AA33" s="307">
        <f>'Restating Adj'!AA33+'Pro Forma Adj'!AA33</f>
        <v>1807620.5405696868</v>
      </c>
      <c r="AB33" s="97">
        <f>'Restating Adj'!AB33+'Pro Forma Adj'!AB33</f>
        <v>340750.84193091787</v>
      </c>
      <c r="AC33" s="97">
        <f>'Restating Adj'!AC33+'Pro Forma Adj'!AC33</f>
        <v>-2582954.2864999999</v>
      </c>
      <c r="AD33" s="98">
        <f>'Restating Adj'!AD33+'Pro Forma Adj'!AD33</f>
        <v>37651.173118760431</v>
      </c>
      <c r="AE33" s="301">
        <f>'Restating Adj'!AE33+'Pro Forma Adj'!AE33</f>
        <v>-479739.67902394856</v>
      </c>
      <c r="AF33" s="12">
        <f>'Restating Adj'!AF33+'Pro Forma Adj'!AF33</f>
        <v>0</v>
      </c>
      <c r="AG33" s="12">
        <f>'Restating Adj'!AG33+'Pro Forma Adj'!AG33</f>
        <v>0</v>
      </c>
      <c r="AH33" s="12">
        <f>'Restating Adj'!AH33+'Pro Forma Adj'!AH33</f>
        <v>0</v>
      </c>
      <c r="AI33" s="12">
        <f>'Restating Adj'!AI33+'Pro Forma Adj'!AI33</f>
        <v>0</v>
      </c>
      <c r="AJ33" s="301">
        <f>'Restating Adj'!AJ33+'Pro Forma Adj'!AJ33</f>
        <v>-368545.27648650197</v>
      </c>
      <c r="AK33" s="301">
        <f>'Restating Adj'!AK33+'Pro Forma Adj'!AK33</f>
        <v>0</v>
      </c>
      <c r="AL33" s="301">
        <f>'Restating Adj'!AL33+'Pro Forma Adj'!AL33</f>
        <v>368545.44999999995</v>
      </c>
      <c r="AM33" s="308">
        <f>'Restating Adj'!AM33+'Pro Forma Adj'!AM33</f>
        <v>459131.23728556</v>
      </c>
      <c r="AN33" s="307">
        <f>'Restating Adj'!AN33+'Pro Forma Adj'!AN33</f>
        <v>-60814.510709736773</v>
      </c>
      <c r="AO33" s="307">
        <f>'Restating Adj'!AO33+'Pro Forma Adj'!AO33</f>
        <v>-82645.682532861829</v>
      </c>
      <c r="AP33" s="97">
        <f>'Restating Adj'!AP33+'Pro Forma Adj'!AP33</f>
        <v>0</v>
      </c>
      <c r="AQ33" s="97">
        <f>'Restating Adj'!AQ33+'Pro Forma Adj'!AQ33</f>
        <v>4600.0044999999982</v>
      </c>
      <c r="AR33" s="307">
        <f>'Restating Adj'!AR33+'Pro Forma Adj'!AR33</f>
        <v>-84441.23947835021</v>
      </c>
      <c r="AS33" s="307">
        <f>'Restating Adj'!AS33+'Pro Forma Adj'!AS33</f>
        <v>0</v>
      </c>
      <c r="AT33" s="307">
        <f>'Restating Adj'!AT33+'Pro Forma Adj'!AT33</f>
        <v>0</v>
      </c>
      <c r="AU33" s="97">
        <f>'Restating Adj'!AU33+'Pro Forma Adj'!AU33</f>
        <v>-293326.41450000019</v>
      </c>
      <c r="AV33" s="98">
        <f>'Restating Adj'!AV33+'Pro Forma Adj'!AV33</f>
        <v>-66727.417814565051</v>
      </c>
      <c r="AW33" s="32">
        <f>'Restating Adj'!AW33+'Pro Forma Adj'!AW33</f>
        <v>0</v>
      </c>
      <c r="AX33" s="95">
        <f>'Restating Adj'!AX33+'Pro Forma Adj'!AX33</f>
        <v>47666.520760617161</v>
      </c>
      <c r="AY33" s="95">
        <f>'Restating Adj'!AY33+'Pro Forma Adj'!AY33</f>
        <v>0</v>
      </c>
      <c r="AZ33" s="307">
        <f>'Restating Adj'!AZ33+'Pro Forma Adj'!AZ33</f>
        <v>-1060619.7205734518</v>
      </c>
      <c r="BA33" s="95">
        <f>'Restating Adj'!BA33+'Pro Forma Adj'!BA33</f>
        <v>0</v>
      </c>
      <c r="BB33" s="12">
        <f>'Restating Adj'!BB33+'Pro Forma Adj'!BB33</f>
        <v>-127564.387339523</v>
      </c>
      <c r="BC33" s="305">
        <f>'Restating Adj'!BC33+'Pro Forma Adj'!BC33</f>
        <v>-71174.886557865873</v>
      </c>
      <c r="BD33" s="97">
        <f>'Restating Adj'!BD33+'Pro Forma Adj'!BD33</f>
        <v>0</v>
      </c>
      <c r="BE33" s="97">
        <f>'Restating Adj'!BE33+'Pro Forma Adj'!BE33</f>
        <v>6988.6400595048044</v>
      </c>
      <c r="BF33" s="97">
        <f>'Restating Adj'!BF33+'Pro Forma Adj'!BF33</f>
        <v>-2371.3505454545457</v>
      </c>
      <c r="BG33" s="97">
        <f>'Restating Adj'!BG33+'Pro Forma Adj'!BG33</f>
        <v>-1057134.0024449402</v>
      </c>
      <c r="BH33" s="97">
        <f>'Restating Adj'!BH33+'Pro Forma Adj'!BH33</f>
        <v>184529.59979609938</v>
      </c>
      <c r="BI33" s="97">
        <f>'Restating Adj'!BI33+'Pro Forma Adj'!BI33</f>
        <v>0</v>
      </c>
      <c r="BJ33" s="97">
        <f>'Restating Adj'!BJ33+'Pro Forma Adj'!BJ33</f>
        <v>0</v>
      </c>
      <c r="BK33" s="97">
        <f>'Restating Adj'!BK33+'Pro Forma Adj'!BK33</f>
        <v>0</v>
      </c>
      <c r="BL33" s="97">
        <f>'Restating Adj'!BL33+'Pro Forma Adj'!BL33</f>
        <v>0</v>
      </c>
      <c r="BM33" s="97">
        <f>'Restating Adj'!BM33+'Pro Forma Adj'!BM33</f>
        <v>0</v>
      </c>
      <c r="BN33" s="97">
        <f>'Restating Adj'!BN33+'Pro Forma Adj'!BN33</f>
        <v>0</v>
      </c>
      <c r="BO33" s="97">
        <f>'Restating Adj'!BO33+'Pro Forma Adj'!BO33</f>
        <v>0</v>
      </c>
      <c r="BP33" s="98">
        <f>'Restating Adj'!BP33+'Pro Forma Adj'!BP33</f>
        <v>0</v>
      </c>
      <c r="BQ33" s="309">
        <f>'Restating Adj'!BQ33+'Pro Forma Adj'!BQ33</f>
        <v>-821889.37406493712</v>
      </c>
    </row>
    <row r="34" spans="1:69">
      <c r="A34" s="14" t="s">
        <v>73</v>
      </c>
      <c r="B34" s="106">
        <f t="shared" si="7"/>
        <v>0</v>
      </c>
      <c r="C34" s="31">
        <f>'Restating Adj'!C34+'Pro Forma Adj'!C34</f>
        <v>0</v>
      </c>
      <c r="D34" s="95">
        <f>'Restating Adj'!D34+'Pro Forma Adj'!D34</f>
        <v>0</v>
      </c>
      <c r="E34" s="95">
        <f>'Restating Adj'!E34+'Pro Forma Adj'!E34</f>
        <v>0</v>
      </c>
      <c r="F34" s="95">
        <f>'Restating Adj'!F34+'Pro Forma Adj'!F34</f>
        <v>0</v>
      </c>
      <c r="G34" s="95">
        <f>'Restating Adj'!G34+'Pro Forma Adj'!G34</f>
        <v>0</v>
      </c>
      <c r="H34" s="305">
        <f>'Restating Adj'!H34+'Pro Forma Adj'!H34</f>
        <v>0</v>
      </c>
      <c r="I34" s="95">
        <f>'Restating Adj'!I34+'Pro Forma Adj'!I34</f>
        <v>0</v>
      </c>
      <c r="J34" s="306">
        <f>'Restating Adj'!J34+'Pro Forma Adj'!J34</f>
        <v>0</v>
      </c>
      <c r="K34" s="31">
        <f>'Restating Adj'!K34+'Pro Forma Adj'!K34</f>
        <v>0</v>
      </c>
      <c r="L34" s="95">
        <f>'Restating Adj'!L34+'Pro Forma Adj'!L34</f>
        <v>0</v>
      </c>
      <c r="M34" s="95">
        <f>'Restating Adj'!M34+'Pro Forma Adj'!M34</f>
        <v>0</v>
      </c>
      <c r="N34" s="95">
        <f>'Restating Adj'!N34+'Pro Forma Adj'!N34</f>
        <v>0</v>
      </c>
      <c r="O34" s="305">
        <f>'Restating Adj'!O34+'Pro Forma Adj'!O34</f>
        <v>0</v>
      </c>
      <c r="P34" s="95">
        <f>'Restating Adj'!P34+'Pro Forma Adj'!P34</f>
        <v>0</v>
      </c>
      <c r="Q34" s="95">
        <f>'Restating Adj'!Q34+'Pro Forma Adj'!Q34</f>
        <v>0</v>
      </c>
      <c r="R34" s="305">
        <f>'Restating Adj'!R34+'Pro Forma Adj'!R34</f>
        <v>0</v>
      </c>
      <c r="S34" s="95">
        <f>'Restating Adj'!S34+'Pro Forma Adj'!S34</f>
        <v>0</v>
      </c>
      <c r="T34" s="95">
        <f>'Restating Adj'!T34+'Pro Forma Adj'!T34</f>
        <v>0</v>
      </c>
      <c r="U34" s="95">
        <f>'Restating Adj'!U34+'Pro Forma Adj'!U34</f>
        <v>0</v>
      </c>
      <c r="V34" s="305">
        <f>'Restating Adj'!V34+'Pro Forma Adj'!V34</f>
        <v>0</v>
      </c>
      <c r="W34" s="95">
        <f>'Restating Adj'!W34+'Pro Forma Adj'!W34</f>
        <v>0</v>
      </c>
      <c r="X34" s="95">
        <f>'Restating Adj'!X34+'Pro Forma Adj'!X34</f>
        <v>0</v>
      </c>
      <c r="Y34" s="306">
        <f>'Restating Adj'!Y34+'Pro Forma Adj'!Y34</f>
        <v>0</v>
      </c>
      <c r="Z34" s="31">
        <f>'Restating Adj'!Z34+'Pro Forma Adj'!Z34</f>
        <v>0</v>
      </c>
      <c r="AA34" s="305">
        <f>'Restating Adj'!AA34+'Pro Forma Adj'!AA34</f>
        <v>0</v>
      </c>
      <c r="AB34" s="95">
        <f>'Restating Adj'!AB34+'Pro Forma Adj'!AB34</f>
        <v>0</v>
      </c>
      <c r="AC34" s="95">
        <f>'Restating Adj'!AC34+'Pro Forma Adj'!AC34</f>
        <v>0</v>
      </c>
      <c r="AD34" s="96">
        <f>'Restating Adj'!AD34+'Pro Forma Adj'!AD34</f>
        <v>0</v>
      </c>
      <c r="AE34" s="305">
        <f>'Restating Adj'!AE34+'Pro Forma Adj'!AE34</f>
        <v>0</v>
      </c>
      <c r="AF34" s="95">
        <f>'Restating Adj'!AF34+'Pro Forma Adj'!AF34</f>
        <v>0</v>
      </c>
      <c r="AG34" s="95">
        <f>'Restating Adj'!AG34+'Pro Forma Adj'!AG34</f>
        <v>0</v>
      </c>
      <c r="AH34" s="95">
        <f>'Restating Adj'!AH34+'Pro Forma Adj'!AH34</f>
        <v>0</v>
      </c>
      <c r="AI34" s="95">
        <f>'Restating Adj'!AI34+'Pro Forma Adj'!AI34</f>
        <v>0</v>
      </c>
      <c r="AJ34" s="305">
        <f>'Restating Adj'!AJ34+'Pro Forma Adj'!AJ34</f>
        <v>0</v>
      </c>
      <c r="AK34" s="305">
        <f>'Restating Adj'!AK34+'Pro Forma Adj'!AK34</f>
        <v>0</v>
      </c>
      <c r="AL34" s="305">
        <f>'Restating Adj'!AL34+'Pro Forma Adj'!AL34</f>
        <v>0</v>
      </c>
      <c r="AM34" s="313">
        <f>'Restating Adj'!AM34+'Pro Forma Adj'!AM34</f>
        <v>0</v>
      </c>
      <c r="AN34" s="305">
        <f>'Restating Adj'!AN34+'Pro Forma Adj'!AN34</f>
        <v>0</v>
      </c>
      <c r="AO34" s="305">
        <f>'Restating Adj'!AO34+'Pro Forma Adj'!AO34</f>
        <v>0</v>
      </c>
      <c r="AP34" s="95">
        <f>'Restating Adj'!AP34+'Pro Forma Adj'!AP34</f>
        <v>0</v>
      </c>
      <c r="AQ34" s="95">
        <f>'Restating Adj'!AQ34+'Pro Forma Adj'!AQ34</f>
        <v>0</v>
      </c>
      <c r="AR34" s="305">
        <f>'Restating Adj'!AR34+'Pro Forma Adj'!AR34</f>
        <v>0</v>
      </c>
      <c r="AS34" s="305">
        <f>'Restating Adj'!AS34+'Pro Forma Adj'!AS34</f>
        <v>0</v>
      </c>
      <c r="AT34" s="305">
        <f>'Restating Adj'!AT34+'Pro Forma Adj'!AT34</f>
        <v>0</v>
      </c>
      <c r="AU34" s="95">
        <f>'Restating Adj'!AU34+'Pro Forma Adj'!AU34</f>
        <v>0</v>
      </c>
      <c r="AV34" s="96">
        <f>'Restating Adj'!AV34+'Pro Forma Adj'!AV34</f>
        <v>0</v>
      </c>
      <c r="AW34" s="31">
        <f>'Restating Adj'!AW34+'Pro Forma Adj'!AW34</f>
        <v>0</v>
      </c>
      <c r="AX34" s="95">
        <f>'Restating Adj'!AX34+'Pro Forma Adj'!AX34</f>
        <v>0</v>
      </c>
      <c r="AY34" s="95">
        <f>'Restating Adj'!AY34+'Pro Forma Adj'!AY34</f>
        <v>0</v>
      </c>
      <c r="AZ34" s="305">
        <f>'Restating Adj'!AZ34+'Pro Forma Adj'!AZ34</f>
        <v>0</v>
      </c>
      <c r="BA34" s="95">
        <f>'Restating Adj'!BA34+'Pro Forma Adj'!BA34</f>
        <v>0</v>
      </c>
      <c r="BB34" s="12">
        <f>'Restating Adj'!BB34+'Pro Forma Adj'!BB34</f>
        <v>0</v>
      </c>
      <c r="BC34" s="305">
        <f>'Restating Adj'!BC34+'Pro Forma Adj'!BC34</f>
        <v>0</v>
      </c>
      <c r="BD34" s="95">
        <f>'Restating Adj'!BD34+'Pro Forma Adj'!BD34</f>
        <v>0</v>
      </c>
      <c r="BE34" s="95">
        <f>'Restating Adj'!BE34+'Pro Forma Adj'!BE34</f>
        <v>0</v>
      </c>
      <c r="BF34" s="95">
        <f>'Restating Adj'!BF34+'Pro Forma Adj'!BF34</f>
        <v>0</v>
      </c>
      <c r="BG34" s="95">
        <f>'Restating Adj'!BG34+'Pro Forma Adj'!BG34</f>
        <v>0</v>
      </c>
      <c r="BH34" s="95">
        <f>'Restating Adj'!BH34+'Pro Forma Adj'!BH34</f>
        <v>0</v>
      </c>
      <c r="BI34" s="95">
        <f>'Restating Adj'!BI34+'Pro Forma Adj'!BI34</f>
        <v>0</v>
      </c>
      <c r="BJ34" s="95">
        <f>'Restating Adj'!BJ34+'Pro Forma Adj'!BJ34</f>
        <v>0</v>
      </c>
      <c r="BK34" s="95">
        <f>'Restating Adj'!BK34+'Pro Forma Adj'!BK34</f>
        <v>0</v>
      </c>
      <c r="BL34" s="95">
        <f>'Restating Adj'!BL34+'Pro Forma Adj'!BL34</f>
        <v>0</v>
      </c>
      <c r="BM34" s="95">
        <f>'Restating Adj'!BM34+'Pro Forma Adj'!BM34</f>
        <v>0</v>
      </c>
      <c r="BN34" s="95">
        <f>'Restating Adj'!BN34+'Pro Forma Adj'!BN34</f>
        <v>0</v>
      </c>
      <c r="BO34" s="95">
        <f>'Restating Adj'!BO34+'Pro Forma Adj'!BO34</f>
        <v>0</v>
      </c>
      <c r="BP34" s="96">
        <f>'Restating Adj'!BP34+'Pro Forma Adj'!BP34</f>
        <v>0</v>
      </c>
      <c r="BQ34" s="306">
        <f>'Restating Adj'!BQ34+'Pro Forma Adj'!BQ34</f>
        <v>0</v>
      </c>
    </row>
    <row r="35" spans="1:69">
      <c r="A35" s="14" t="s">
        <v>74</v>
      </c>
      <c r="B35" s="106">
        <f t="shared" si="7"/>
        <v>699510.29088110337</v>
      </c>
      <c r="C35" s="32">
        <f>'Restating Adj'!C35+'Pro Forma Adj'!C35</f>
        <v>0</v>
      </c>
      <c r="D35" s="97">
        <f>'Restating Adj'!D35+'Pro Forma Adj'!D35</f>
        <v>0</v>
      </c>
      <c r="E35" s="97">
        <f>'Restating Adj'!E35+'Pro Forma Adj'!E35</f>
        <v>0</v>
      </c>
      <c r="F35" s="97">
        <f>'Restating Adj'!F35+'Pro Forma Adj'!F35</f>
        <v>324347.39841468039</v>
      </c>
      <c r="G35" s="97">
        <f>'Restating Adj'!G35+'Pro Forma Adj'!G35</f>
        <v>0</v>
      </c>
      <c r="H35" s="305">
        <f>'Restating Adj'!H35+'Pro Forma Adj'!H35</f>
        <v>0</v>
      </c>
      <c r="I35" s="95">
        <f>'Restating Adj'!I35+'Pro Forma Adj'!I35</f>
        <v>0</v>
      </c>
      <c r="J35" s="306">
        <f>'Restating Adj'!J35+'Pro Forma Adj'!J35</f>
        <v>0</v>
      </c>
      <c r="K35" s="32">
        <f>'Restating Adj'!K35+'Pro Forma Adj'!K35</f>
        <v>0</v>
      </c>
      <c r="L35" s="97">
        <f>'Restating Adj'!L35+'Pro Forma Adj'!L35</f>
        <v>0</v>
      </c>
      <c r="M35" s="97">
        <f>'Restating Adj'!M35+'Pro Forma Adj'!M35</f>
        <v>0</v>
      </c>
      <c r="N35" s="97">
        <f>'Restating Adj'!N35+'Pro Forma Adj'!N35</f>
        <v>0</v>
      </c>
      <c r="O35" s="307">
        <f>'Restating Adj'!O35+'Pro Forma Adj'!O35</f>
        <v>0</v>
      </c>
      <c r="P35" s="97">
        <f>'Restating Adj'!P35+'Pro Forma Adj'!P35</f>
        <v>0</v>
      </c>
      <c r="Q35" s="95">
        <f>'Restating Adj'!Q35+'Pro Forma Adj'!Q35</f>
        <v>0</v>
      </c>
      <c r="R35" s="305">
        <f>'Restating Adj'!R35+'Pro Forma Adj'!R35</f>
        <v>0</v>
      </c>
      <c r="S35" s="95">
        <f>'Restating Adj'!S35+'Pro Forma Adj'!S35</f>
        <v>0</v>
      </c>
      <c r="T35" s="95">
        <f>'Restating Adj'!T35+'Pro Forma Adj'!T35</f>
        <v>0</v>
      </c>
      <c r="U35" s="95">
        <f>'Restating Adj'!U35+'Pro Forma Adj'!U35</f>
        <v>0</v>
      </c>
      <c r="V35" s="305">
        <f>'Restating Adj'!V35+'Pro Forma Adj'!V35</f>
        <v>0</v>
      </c>
      <c r="W35" s="95">
        <f>'Restating Adj'!W35+'Pro Forma Adj'!W35</f>
        <v>0</v>
      </c>
      <c r="X35" s="95">
        <f>'Restating Adj'!X35+'Pro Forma Adj'!X35</f>
        <v>0</v>
      </c>
      <c r="Y35" s="306">
        <f>'Restating Adj'!Y35+'Pro Forma Adj'!Y35</f>
        <v>0</v>
      </c>
      <c r="Z35" s="32">
        <f>'Restating Adj'!Z35+'Pro Forma Adj'!Z35</f>
        <v>0</v>
      </c>
      <c r="AA35" s="307">
        <f>'Restating Adj'!AA35+'Pro Forma Adj'!AA35</f>
        <v>0</v>
      </c>
      <c r="AB35" s="97">
        <f>'Restating Adj'!AB35+'Pro Forma Adj'!AB35</f>
        <v>0</v>
      </c>
      <c r="AC35" s="97">
        <f>'Restating Adj'!AC35+'Pro Forma Adj'!AC35</f>
        <v>0</v>
      </c>
      <c r="AD35" s="98">
        <f>'Restating Adj'!AD35+'Pro Forma Adj'!AD35</f>
        <v>215189.73510693363</v>
      </c>
      <c r="AE35" s="307">
        <f>'Restating Adj'!AE35+'Pro Forma Adj'!AE35</f>
        <v>520188.66405302164</v>
      </c>
      <c r="AF35" s="97">
        <f>'Restating Adj'!AF35+'Pro Forma Adj'!AF35</f>
        <v>0</v>
      </c>
      <c r="AG35" s="97">
        <f>'Restating Adj'!AG35+'Pro Forma Adj'!AG35</f>
        <v>0</v>
      </c>
      <c r="AH35" s="97">
        <f>'Restating Adj'!AH35+'Pro Forma Adj'!AH35</f>
        <v>0</v>
      </c>
      <c r="AI35" s="97">
        <f>'Restating Adj'!AI35+'Pro Forma Adj'!AI35</f>
        <v>0</v>
      </c>
      <c r="AJ35" s="307">
        <f>'Restating Adj'!AJ35+'Pro Forma Adj'!AJ35</f>
        <v>0</v>
      </c>
      <c r="AK35" s="307">
        <f>'Restating Adj'!AK35+'Pro Forma Adj'!AK35</f>
        <v>0</v>
      </c>
      <c r="AL35" s="307">
        <f>'Restating Adj'!AL35+'Pro Forma Adj'!AL35</f>
        <v>-399619</v>
      </c>
      <c r="AM35" s="308">
        <f>'Restating Adj'!AM35+'Pro Forma Adj'!AM35</f>
        <v>0</v>
      </c>
      <c r="AN35" s="307">
        <f>'Restating Adj'!AN35+'Pro Forma Adj'!AN35</f>
        <v>0</v>
      </c>
      <c r="AO35" s="307">
        <f>'Restating Adj'!AO35+'Pro Forma Adj'!AO35</f>
        <v>0</v>
      </c>
      <c r="AP35" s="97">
        <f>'Restating Adj'!AP35+'Pro Forma Adj'!AP35</f>
        <v>0</v>
      </c>
      <c r="AQ35" s="97">
        <f>'Restating Adj'!AQ35+'Pro Forma Adj'!AQ35</f>
        <v>0</v>
      </c>
      <c r="AR35" s="307">
        <f>'Restating Adj'!AR35+'Pro Forma Adj'!AR35</f>
        <v>0</v>
      </c>
      <c r="AS35" s="307">
        <f>'Restating Adj'!AS35+'Pro Forma Adj'!AS35</f>
        <v>1213356.1294818053</v>
      </c>
      <c r="AT35" s="307">
        <f>'Restating Adj'!AT35+'Pro Forma Adj'!AT35</f>
        <v>-1742290</v>
      </c>
      <c r="AU35" s="97">
        <f>'Restating Adj'!AU35+'Pro Forma Adj'!AU35</f>
        <v>0</v>
      </c>
      <c r="AV35" s="98">
        <f>'Restating Adj'!AV35+'Pro Forma Adj'!AV35</f>
        <v>0</v>
      </c>
      <c r="AW35" s="32">
        <f>'Restating Adj'!AW35+'Pro Forma Adj'!AW35</f>
        <v>0</v>
      </c>
      <c r="AX35" s="95">
        <f>'Restating Adj'!AX35+'Pro Forma Adj'!AX35</f>
        <v>29080.951291654219</v>
      </c>
      <c r="AY35" s="95">
        <f>'Restating Adj'!AY35+'Pro Forma Adj'!AY35</f>
        <v>0</v>
      </c>
      <c r="AZ35" s="307">
        <f>'Restating Adj'!AZ35+'Pro Forma Adj'!AZ35</f>
        <v>564184.24456368061</v>
      </c>
      <c r="BA35" s="95">
        <f>'Restating Adj'!BA35+'Pro Forma Adj'!BA35</f>
        <v>0</v>
      </c>
      <c r="BB35" s="12">
        <f>'Restating Adj'!BB35+'Pro Forma Adj'!BB35</f>
        <v>0</v>
      </c>
      <c r="BC35" s="305">
        <f>'Restating Adj'!BC35+'Pro Forma Adj'!BC35</f>
        <v>-43860.485756568974</v>
      </c>
      <c r="BD35" s="97">
        <f>'Restating Adj'!BD35+'Pro Forma Adj'!BD35</f>
        <v>0</v>
      </c>
      <c r="BE35" s="97">
        <f>'Restating Adj'!BE35+'Pro Forma Adj'!BE35</f>
        <v>0</v>
      </c>
      <c r="BF35" s="97">
        <f>'Restating Adj'!BF35+'Pro Forma Adj'!BF35</f>
        <v>0</v>
      </c>
      <c r="BG35" s="97">
        <f>'Restating Adj'!BG35+'Pro Forma Adj'!BG35</f>
        <v>8907.0997000000007</v>
      </c>
      <c r="BH35" s="97">
        <f>'Restating Adj'!BH35+'Pro Forma Adj'!BH35</f>
        <v>0</v>
      </c>
      <c r="BI35" s="97">
        <f>'Restating Adj'!BI35+'Pro Forma Adj'!BI35</f>
        <v>0</v>
      </c>
      <c r="BJ35" s="97">
        <f>'Restating Adj'!BJ35+'Pro Forma Adj'!BJ35</f>
        <v>0</v>
      </c>
      <c r="BK35" s="97">
        <f>'Restating Adj'!BK35+'Pro Forma Adj'!BK35</f>
        <v>0</v>
      </c>
      <c r="BL35" s="97">
        <f>'Restating Adj'!BL35+'Pro Forma Adj'!BL35</f>
        <v>0</v>
      </c>
      <c r="BM35" s="97">
        <f>'Restating Adj'!BM35+'Pro Forma Adj'!BM35</f>
        <v>0</v>
      </c>
      <c r="BN35" s="97">
        <f>'Restating Adj'!BN35+'Pro Forma Adj'!BN35</f>
        <v>0</v>
      </c>
      <c r="BO35" s="97">
        <f>'Restating Adj'!BO35+'Pro Forma Adj'!BO35</f>
        <v>0</v>
      </c>
      <c r="BP35" s="98">
        <f>'Restating Adj'!BP35+'Pro Forma Adj'!BP35</f>
        <v>0</v>
      </c>
      <c r="BQ35" s="309">
        <f>'Restating Adj'!BQ35+'Pro Forma Adj'!BQ35</f>
        <v>10025.554025896592</v>
      </c>
    </row>
    <row r="36" spans="1:69" ht="11.25" customHeight="1">
      <c r="A36" s="14" t="s">
        <v>75</v>
      </c>
      <c r="B36" s="106">
        <f t="shared" si="7"/>
        <v>0</v>
      </c>
      <c r="C36" s="32">
        <f>'Restating Adj'!C36+'Pro Forma Adj'!C36</f>
        <v>0</v>
      </c>
      <c r="D36" s="97">
        <f>'Restating Adj'!D36+'Pro Forma Adj'!D36</f>
        <v>0</v>
      </c>
      <c r="E36" s="97">
        <f>'Restating Adj'!E36+'Pro Forma Adj'!E36</f>
        <v>0</v>
      </c>
      <c r="F36" s="97">
        <f>'Restating Adj'!F36+'Pro Forma Adj'!F36</f>
        <v>0</v>
      </c>
      <c r="G36" s="97">
        <f>'Restating Adj'!G36+'Pro Forma Adj'!G36</f>
        <v>0</v>
      </c>
      <c r="H36" s="305">
        <f>'Restating Adj'!H36+'Pro Forma Adj'!H36</f>
        <v>0</v>
      </c>
      <c r="I36" s="95">
        <f>'Restating Adj'!I36+'Pro Forma Adj'!I36</f>
        <v>0</v>
      </c>
      <c r="J36" s="306">
        <f>'Restating Adj'!J36+'Pro Forma Adj'!J36</f>
        <v>0</v>
      </c>
      <c r="K36" s="32">
        <f>'Restating Adj'!K36+'Pro Forma Adj'!K36</f>
        <v>0</v>
      </c>
      <c r="L36" s="97">
        <f>'Restating Adj'!L36+'Pro Forma Adj'!L36</f>
        <v>0</v>
      </c>
      <c r="M36" s="97">
        <f>'Restating Adj'!M36+'Pro Forma Adj'!M36</f>
        <v>0</v>
      </c>
      <c r="N36" s="97">
        <f>'Restating Adj'!N36+'Pro Forma Adj'!N36</f>
        <v>0</v>
      </c>
      <c r="O36" s="307">
        <f>'Restating Adj'!O36+'Pro Forma Adj'!O36</f>
        <v>0</v>
      </c>
      <c r="P36" s="97">
        <f>'Restating Adj'!P36+'Pro Forma Adj'!P36</f>
        <v>0</v>
      </c>
      <c r="Q36" s="95">
        <f>'Restating Adj'!Q36+'Pro Forma Adj'!Q36</f>
        <v>0</v>
      </c>
      <c r="R36" s="305">
        <f>'Restating Adj'!R36+'Pro Forma Adj'!R36</f>
        <v>0</v>
      </c>
      <c r="S36" s="95">
        <f>'Restating Adj'!S36+'Pro Forma Adj'!S36</f>
        <v>0</v>
      </c>
      <c r="T36" s="95">
        <f>'Restating Adj'!T36+'Pro Forma Adj'!T36</f>
        <v>0</v>
      </c>
      <c r="U36" s="95">
        <f>'Restating Adj'!U36+'Pro Forma Adj'!U36</f>
        <v>0</v>
      </c>
      <c r="V36" s="305">
        <f>'Restating Adj'!V36+'Pro Forma Adj'!V36</f>
        <v>0</v>
      </c>
      <c r="W36" s="95">
        <f>'Restating Adj'!W36+'Pro Forma Adj'!W36</f>
        <v>0</v>
      </c>
      <c r="X36" s="95">
        <f>'Restating Adj'!X36+'Pro Forma Adj'!X36</f>
        <v>0</v>
      </c>
      <c r="Y36" s="306">
        <f>'Restating Adj'!Y36+'Pro Forma Adj'!Y36</f>
        <v>0</v>
      </c>
      <c r="Z36" s="32">
        <f>'Restating Adj'!Z36+'Pro Forma Adj'!Z36</f>
        <v>0</v>
      </c>
      <c r="AA36" s="307">
        <f>'Restating Adj'!AA36+'Pro Forma Adj'!AA36</f>
        <v>0</v>
      </c>
      <c r="AB36" s="97">
        <f>'Restating Adj'!AB36+'Pro Forma Adj'!AB36</f>
        <v>0</v>
      </c>
      <c r="AC36" s="97">
        <f>'Restating Adj'!AC36+'Pro Forma Adj'!AC36</f>
        <v>0</v>
      </c>
      <c r="AD36" s="98">
        <f>'Restating Adj'!AD36+'Pro Forma Adj'!AD36</f>
        <v>0</v>
      </c>
      <c r="AE36" s="307">
        <f>'Restating Adj'!AE36+'Pro Forma Adj'!AE36</f>
        <v>0</v>
      </c>
      <c r="AF36" s="97">
        <f>'Restating Adj'!AF36+'Pro Forma Adj'!AF36</f>
        <v>0</v>
      </c>
      <c r="AG36" s="97">
        <f>'Restating Adj'!AG36+'Pro Forma Adj'!AG36</f>
        <v>0</v>
      </c>
      <c r="AH36" s="97">
        <f>'Restating Adj'!AH36+'Pro Forma Adj'!AH36</f>
        <v>0</v>
      </c>
      <c r="AI36" s="97">
        <f>'Restating Adj'!AI36+'Pro Forma Adj'!AI36</f>
        <v>0</v>
      </c>
      <c r="AJ36" s="307">
        <f>'Restating Adj'!AJ36+'Pro Forma Adj'!AJ36</f>
        <v>0</v>
      </c>
      <c r="AK36" s="307">
        <f>'Restating Adj'!AK36+'Pro Forma Adj'!AK36</f>
        <v>0</v>
      </c>
      <c r="AL36" s="307">
        <f>'Restating Adj'!AL36+'Pro Forma Adj'!AL36</f>
        <v>0</v>
      </c>
      <c r="AM36" s="308">
        <f>'Restating Adj'!AM36+'Pro Forma Adj'!AM36</f>
        <v>0</v>
      </c>
      <c r="AN36" s="307">
        <f>'Restating Adj'!AN36+'Pro Forma Adj'!AN36</f>
        <v>0</v>
      </c>
      <c r="AO36" s="307">
        <f>'Restating Adj'!AO36+'Pro Forma Adj'!AO36</f>
        <v>0</v>
      </c>
      <c r="AP36" s="97">
        <f>'Restating Adj'!AP36+'Pro Forma Adj'!AP36</f>
        <v>0</v>
      </c>
      <c r="AQ36" s="97">
        <f>'Restating Adj'!AQ36+'Pro Forma Adj'!AQ36</f>
        <v>0</v>
      </c>
      <c r="AR36" s="307">
        <f>'Restating Adj'!AR36+'Pro Forma Adj'!AR36</f>
        <v>0</v>
      </c>
      <c r="AS36" s="307">
        <f>'Restating Adj'!AS36+'Pro Forma Adj'!AS36</f>
        <v>0</v>
      </c>
      <c r="AT36" s="307">
        <f>'Restating Adj'!AT36+'Pro Forma Adj'!AT36</f>
        <v>0</v>
      </c>
      <c r="AU36" s="97">
        <f>'Restating Adj'!AU36+'Pro Forma Adj'!AU36</f>
        <v>0</v>
      </c>
      <c r="AV36" s="98">
        <f>'Restating Adj'!AV36+'Pro Forma Adj'!AV36</f>
        <v>0</v>
      </c>
      <c r="AW36" s="32">
        <f>'Restating Adj'!AW36+'Pro Forma Adj'!AW36</f>
        <v>0</v>
      </c>
      <c r="AX36" s="95">
        <f>'Restating Adj'!AX36+'Pro Forma Adj'!AX36</f>
        <v>0</v>
      </c>
      <c r="AY36" s="95">
        <f>'Restating Adj'!AY36+'Pro Forma Adj'!AY36</f>
        <v>0</v>
      </c>
      <c r="AZ36" s="307">
        <f>'Restating Adj'!AZ36+'Pro Forma Adj'!AZ36</f>
        <v>0</v>
      </c>
      <c r="BA36" s="95">
        <f>'Restating Adj'!BA36+'Pro Forma Adj'!BA36</f>
        <v>0</v>
      </c>
      <c r="BB36" s="12">
        <f>'Restating Adj'!BB36+'Pro Forma Adj'!BB36</f>
        <v>0</v>
      </c>
      <c r="BC36" s="305">
        <f>'Restating Adj'!BC36+'Pro Forma Adj'!BC36</f>
        <v>0</v>
      </c>
      <c r="BD36" s="97">
        <f>'Restating Adj'!BD36+'Pro Forma Adj'!BD36</f>
        <v>0</v>
      </c>
      <c r="BE36" s="97">
        <f>'Restating Adj'!BE36+'Pro Forma Adj'!BE36</f>
        <v>0</v>
      </c>
      <c r="BF36" s="97">
        <f>'Restating Adj'!BF36+'Pro Forma Adj'!BF36</f>
        <v>0</v>
      </c>
      <c r="BG36" s="97">
        <f>'Restating Adj'!BG36+'Pro Forma Adj'!BG36</f>
        <v>0</v>
      </c>
      <c r="BH36" s="97">
        <f>'Restating Adj'!BH36+'Pro Forma Adj'!BH36</f>
        <v>0</v>
      </c>
      <c r="BI36" s="97">
        <f>'Restating Adj'!BI36+'Pro Forma Adj'!BI36</f>
        <v>0</v>
      </c>
      <c r="BJ36" s="97">
        <f>'Restating Adj'!BJ36+'Pro Forma Adj'!BJ36</f>
        <v>0</v>
      </c>
      <c r="BK36" s="97">
        <f>'Restating Adj'!BK36+'Pro Forma Adj'!BK36</f>
        <v>0</v>
      </c>
      <c r="BL36" s="97">
        <f>'Restating Adj'!BL36+'Pro Forma Adj'!BL36</f>
        <v>0</v>
      </c>
      <c r="BM36" s="97">
        <f>'Restating Adj'!BM36+'Pro Forma Adj'!BM36</f>
        <v>0</v>
      </c>
      <c r="BN36" s="97">
        <f>'Restating Adj'!BN36+'Pro Forma Adj'!BN36</f>
        <v>0</v>
      </c>
      <c r="BO36" s="97">
        <f>'Restating Adj'!BO36+'Pro Forma Adj'!BO36</f>
        <v>0</v>
      </c>
      <c r="BP36" s="98">
        <f>'Restating Adj'!BP36+'Pro Forma Adj'!BP36</f>
        <v>0</v>
      </c>
      <c r="BQ36" s="309">
        <f>'Restating Adj'!BQ36+'Pro Forma Adj'!BQ36</f>
        <v>0</v>
      </c>
    </row>
    <row r="37" spans="1:69">
      <c r="A37" s="14" t="s">
        <v>76</v>
      </c>
      <c r="B37" s="106">
        <f t="shared" si="7"/>
        <v>-832495.79780042125</v>
      </c>
      <c r="C37" s="32">
        <f>'Restating Adj'!C37+'Pro Forma Adj'!C37</f>
        <v>0</v>
      </c>
      <c r="D37" s="97">
        <f>'Restating Adj'!D37+'Pro Forma Adj'!D37</f>
        <v>0</v>
      </c>
      <c r="E37" s="97">
        <f>'Restating Adj'!E37+'Pro Forma Adj'!E37</f>
        <v>0</v>
      </c>
      <c r="F37" s="97">
        <f>'Restating Adj'!F37+'Pro Forma Adj'!F37</f>
        <v>-854510.60376880702</v>
      </c>
      <c r="G37" s="97">
        <f>'Restating Adj'!G37+'Pro Forma Adj'!G37</f>
        <v>0</v>
      </c>
      <c r="H37" s="305">
        <f>'Restating Adj'!H37+'Pro Forma Adj'!H37</f>
        <v>0</v>
      </c>
      <c r="I37" s="95">
        <f>'Restating Adj'!I37+'Pro Forma Adj'!I37</f>
        <v>0</v>
      </c>
      <c r="J37" s="306">
        <f>'Restating Adj'!J37+'Pro Forma Adj'!J37</f>
        <v>0</v>
      </c>
      <c r="K37" s="32">
        <f>'Restating Adj'!K37+'Pro Forma Adj'!K37</f>
        <v>15239.518695658588</v>
      </c>
      <c r="L37" s="97">
        <f>'Restating Adj'!L37+'Pro Forma Adj'!L37</f>
        <v>0</v>
      </c>
      <c r="M37" s="97">
        <f>'Restating Adj'!M37+'Pro Forma Adj'!M37</f>
        <v>0</v>
      </c>
      <c r="N37" s="97">
        <f>'Restating Adj'!N37+'Pro Forma Adj'!N37</f>
        <v>0</v>
      </c>
      <c r="O37" s="307">
        <f>'Restating Adj'!O37+'Pro Forma Adj'!O37</f>
        <v>0</v>
      </c>
      <c r="P37" s="97">
        <f>'Restating Adj'!P37+'Pro Forma Adj'!P37</f>
        <v>0</v>
      </c>
      <c r="Q37" s="97">
        <f>'Restating Adj'!Q37+'Pro Forma Adj'!Q37</f>
        <v>0</v>
      </c>
      <c r="R37" s="307">
        <f>'Restating Adj'!R37+'Pro Forma Adj'!R37</f>
        <v>0</v>
      </c>
      <c r="S37" s="97">
        <f>'Restating Adj'!S37+'Pro Forma Adj'!S37</f>
        <v>0</v>
      </c>
      <c r="T37" s="97">
        <f>'Restating Adj'!T37+'Pro Forma Adj'!T37</f>
        <v>0</v>
      </c>
      <c r="U37" s="97">
        <f>'Restating Adj'!U37+'Pro Forma Adj'!U37</f>
        <v>0</v>
      </c>
      <c r="V37" s="307">
        <f>'Restating Adj'!V37+'Pro Forma Adj'!V37</f>
        <v>0</v>
      </c>
      <c r="W37" s="97">
        <f>'Restating Adj'!W37+'Pro Forma Adj'!W37</f>
        <v>0</v>
      </c>
      <c r="X37" s="97">
        <f>'Restating Adj'!X37+'Pro Forma Adj'!X37</f>
        <v>0</v>
      </c>
      <c r="Y37" s="309">
        <f>'Restating Adj'!Y37+'Pro Forma Adj'!Y37</f>
        <v>0</v>
      </c>
      <c r="Z37" s="32">
        <f>'Restating Adj'!Z37+'Pro Forma Adj'!Z37</f>
        <v>0</v>
      </c>
      <c r="AA37" s="307">
        <f>'Restating Adj'!AA37+'Pro Forma Adj'!AA37</f>
        <v>0</v>
      </c>
      <c r="AB37" s="97">
        <f>'Restating Adj'!AB37+'Pro Forma Adj'!AB37</f>
        <v>0</v>
      </c>
      <c r="AC37" s="97">
        <f>'Restating Adj'!AC37+'Pro Forma Adj'!AC37</f>
        <v>0</v>
      </c>
      <c r="AD37" s="98">
        <f>'Restating Adj'!AD37+'Pro Forma Adj'!AD37</f>
        <v>0</v>
      </c>
      <c r="AE37" s="307">
        <f>'Restating Adj'!AE37+'Pro Forma Adj'!AE37</f>
        <v>0</v>
      </c>
      <c r="AF37" s="97">
        <f>'Restating Adj'!AF37+'Pro Forma Adj'!AF37</f>
        <v>0</v>
      </c>
      <c r="AG37" s="97">
        <f>'Restating Adj'!AG37+'Pro Forma Adj'!AG37</f>
        <v>0</v>
      </c>
      <c r="AH37" s="97">
        <f>'Restating Adj'!AH37+'Pro Forma Adj'!AH37</f>
        <v>0</v>
      </c>
      <c r="AI37" s="97">
        <f>'Restating Adj'!AI37+'Pro Forma Adj'!AI37</f>
        <v>0</v>
      </c>
      <c r="AJ37" s="307">
        <f>'Restating Adj'!AJ37+'Pro Forma Adj'!AJ37</f>
        <v>0</v>
      </c>
      <c r="AK37" s="307">
        <f>'Restating Adj'!AK37+'Pro Forma Adj'!AK37</f>
        <v>0</v>
      </c>
      <c r="AL37" s="307">
        <f>'Restating Adj'!AL37+'Pro Forma Adj'!AL37</f>
        <v>0</v>
      </c>
      <c r="AM37" s="308">
        <f>'Restating Adj'!AM37+'Pro Forma Adj'!AM37</f>
        <v>0</v>
      </c>
      <c r="AN37" s="307">
        <f>'Restating Adj'!AN37+'Pro Forma Adj'!AN37</f>
        <v>0</v>
      </c>
      <c r="AO37" s="307">
        <f>'Restating Adj'!AO37+'Pro Forma Adj'!AO37</f>
        <v>0</v>
      </c>
      <c r="AP37" s="97">
        <f>'Restating Adj'!AP37+'Pro Forma Adj'!AP37</f>
        <v>0</v>
      </c>
      <c r="AQ37" s="97">
        <f>'Restating Adj'!AQ37+'Pro Forma Adj'!AQ37</f>
        <v>0</v>
      </c>
      <c r="AR37" s="307">
        <f>'Restating Adj'!AR37+'Pro Forma Adj'!AR37</f>
        <v>0</v>
      </c>
      <c r="AS37" s="307">
        <f>'Restating Adj'!AS37+'Pro Forma Adj'!AS37</f>
        <v>0</v>
      </c>
      <c r="AT37" s="307">
        <f>'Restating Adj'!AT37+'Pro Forma Adj'!AT37</f>
        <v>0</v>
      </c>
      <c r="AU37" s="97">
        <f>'Restating Adj'!AU37+'Pro Forma Adj'!AU37</f>
        <v>0</v>
      </c>
      <c r="AV37" s="98">
        <f>'Restating Adj'!AV37+'Pro Forma Adj'!AV37</f>
        <v>0</v>
      </c>
      <c r="AW37" s="32">
        <f>'Restating Adj'!AW37+'Pro Forma Adj'!AW37</f>
        <v>0</v>
      </c>
      <c r="AX37" s="95">
        <f>'Restating Adj'!AX37+'Pro Forma Adj'!AX37</f>
        <v>0</v>
      </c>
      <c r="AY37" s="95">
        <f>'Restating Adj'!AY37+'Pro Forma Adj'!AY37</f>
        <v>0</v>
      </c>
      <c r="AZ37" s="307">
        <f>'Restating Adj'!AZ37+'Pro Forma Adj'!AZ37</f>
        <v>0</v>
      </c>
      <c r="BA37" s="95">
        <f>'Restating Adj'!BA37+'Pro Forma Adj'!BA37</f>
        <v>0</v>
      </c>
      <c r="BB37" s="12">
        <f>'Restating Adj'!BB37+'Pro Forma Adj'!BB37</f>
        <v>0</v>
      </c>
      <c r="BC37" s="305">
        <f>'Restating Adj'!BC37+'Pro Forma Adj'!BC37</f>
        <v>0</v>
      </c>
      <c r="BD37" s="97">
        <f>'Restating Adj'!BD37+'Pro Forma Adj'!BD37</f>
        <v>0</v>
      </c>
      <c r="BE37" s="97">
        <f>'Restating Adj'!BE37+'Pro Forma Adj'!BE37</f>
        <v>0</v>
      </c>
      <c r="BF37" s="97">
        <f>'Restating Adj'!BF37+'Pro Forma Adj'!BF37</f>
        <v>6775.2872727272734</v>
      </c>
      <c r="BG37" s="97">
        <f>'Restating Adj'!BG37+'Pro Forma Adj'!BG37</f>
        <v>0</v>
      </c>
      <c r="BH37" s="97">
        <f>'Restating Adj'!BH37+'Pro Forma Adj'!BH37</f>
        <v>0</v>
      </c>
      <c r="BI37" s="97">
        <f>'Restating Adj'!BI37+'Pro Forma Adj'!BI37</f>
        <v>0</v>
      </c>
      <c r="BJ37" s="97">
        <f>'Restating Adj'!BJ37+'Pro Forma Adj'!BJ37</f>
        <v>0</v>
      </c>
      <c r="BK37" s="97">
        <f>'Restating Adj'!BK37+'Pro Forma Adj'!BK37</f>
        <v>0</v>
      </c>
      <c r="BL37" s="97">
        <f>'Restating Adj'!BL37+'Pro Forma Adj'!BL37</f>
        <v>0</v>
      </c>
      <c r="BM37" s="97">
        <f>'Restating Adj'!BM37+'Pro Forma Adj'!BM37</f>
        <v>0</v>
      </c>
      <c r="BN37" s="97">
        <f>'Restating Adj'!BN37+'Pro Forma Adj'!BN37</f>
        <v>0</v>
      </c>
      <c r="BO37" s="97">
        <f>'Restating Adj'!BO37+'Pro Forma Adj'!BO37</f>
        <v>0</v>
      </c>
      <c r="BP37" s="98">
        <f>'Restating Adj'!BP37+'Pro Forma Adj'!BP37</f>
        <v>0</v>
      </c>
      <c r="BQ37" s="309">
        <f>'Restating Adj'!BQ37+'Pro Forma Adj'!BQ37</f>
        <v>0</v>
      </c>
    </row>
    <row r="38" spans="1:69">
      <c r="A38" s="14" t="s">
        <v>77</v>
      </c>
      <c r="B38" s="193">
        <f t="shared" si="7"/>
        <v>-7967450.9524887409</v>
      </c>
      <c r="C38" s="33">
        <f>SUM(C29:C37)</f>
        <v>-233852.16050000011</v>
      </c>
      <c r="D38" s="99">
        <f t="shared" ref="D38:BO38" si="15">SUM(D29:D37)</f>
        <v>2335726.4830859192</v>
      </c>
      <c r="E38" s="99">
        <f t="shared" si="15"/>
        <v>1515540.5274140805</v>
      </c>
      <c r="F38" s="99">
        <f t="shared" si="15"/>
        <v>-530211.25876245415</v>
      </c>
      <c r="G38" s="99">
        <f t="shared" si="15"/>
        <v>-740781.71107580699</v>
      </c>
      <c r="H38" s="310">
        <f t="shared" si="15"/>
        <v>-18818.285482731619</v>
      </c>
      <c r="I38" s="99">
        <f t="shared" si="15"/>
        <v>176025.00962500565</v>
      </c>
      <c r="J38" s="311">
        <f t="shared" ref="J38" si="16">SUM(J29:J37)</f>
        <v>0</v>
      </c>
      <c r="K38" s="33">
        <f t="shared" si="15"/>
        <v>-11483.558695397651</v>
      </c>
      <c r="L38" s="99">
        <f t="shared" si="15"/>
        <v>54726.968835648557</v>
      </c>
      <c r="M38" s="99">
        <f t="shared" si="15"/>
        <v>161389.68252097274</v>
      </c>
      <c r="N38" s="99">
        <f t="shared" si="15"/>
        <v>-155201.20809896116</v>
      </c>
      <c r="O38" s="310">
        <f t="shared" si="15"/>
        <v>692023.56180071062</v>
      </c>
      <c r="P38" s="99">
        <f t="shared" si="15"/>
        <v>661675.93050000002</v>
      </c>
      <c r="Q38" s="99">
        <f t="shared" si="15"/>
        <v>-7372591.8907364933</v>
      </c>
      <c r="R38" s="310">
        <f t="shared" si="15"/>
        <v>96172.478916347376</v>
      </c>
      <c r="S38" s="99">
        <f t="shared" si="15"/>
        <v>6076.3455283545763</v>
      </c>
      <c r="T38" s="99">
        <f t="shared" si="15"/>
        <v>1075.004409347132</v>
      </c>
      <c r="U38" s="99">
        <f t="shared" si="15"/>
        <v>-633.02579887632328</v>
      </c>
      <c r="V38" s="310">
        <f t="shared" si="15"/>
        <v>-109343.82403626456</v>
      </c>
      <c r="W38" s="99">
        <f t="shared" si="15"/>
        <v>48551.451589838391</v>
      </c>
      <c r="X38" s="99">
        <f t="shared" si="15"/>
        <v>-138837.13332399289</v>
      </c>
      <c r="Y38" s="311">
        <f t="shared" ref="Y38" si="17">SUM(Y29:Y37)</f>
        <v>-679776.5154013671</v>
      </c>
      <c r="Z38" s="33">
        <f t="shared" si="15"/>
        <v>26041947.737322059</v>
      </c>
      <c r="AA38" s="310">
        <f t="shared" si="15"/>
        <v>-37158546.596853979</v>
      </c>
      <c r="AB38" s="99">
        <f t="shared" si="15"/>
        <v>340750.84193091787</v>
      </c>
      <c r="AC38" s="99">
        <f t="shared" si="15"/>
        <v>4796915.1035000011</v>
      </c>
      <c r="AD38" s="100">
        <f t="shared" si="15"/>
        <v>-473941.80599397677</v>
      </c>
      <c r="AE38" s="310">
        <f t="shared" si="15"/>
        <v>40448.985029073083</v>
      </c>
      <c r="AF38" s="99">
        <f t="shared" si="15"/>
        <v>0</v>
      </c>
      <c r="AG38" s="99">
        <f t="shared" si="15"/>
        <v>0</v>
      </c>
      <c r="AH38" s="99">
        <f t="shared" si="15"/>
        <v>0</v>
      </c>
      <c r="AI38" s="99">
        <f t="shared" si="15"/>
        <v>0</v>
      </c>
      <c r="AJ38" s="310">
        <f t="shared" ref="AJ38:AK38" si="18">SUM(AJ29:AJ37)</f>
        <v>684441.22776064649</v>
      </c>
      <c r="AK38" s="310">
        <f t="shared" si="18"/>
        <v>0</v>
      </c>
      <c r="AL38" s="310">
        <f t="shared" ref="AL38" si="19">SUM(AL29:AL37)</f>
        <v>-31073.550000000047</v>
      </c>
      <c r="AM38" s="312">
        <f t="shared" si="15"/>
        <v>459131.23728556</v>
      </c>
      <c r="AN38" s="310">
        <f t="shared" si="15"/>
        <v>112941.23417522544</v>
      </c>
      <c r="AO38" s="310">
        <f t="shared" si="15"/>
        <v>-82645.682532861829</v>
      </c>
      <c r="AP38" s="99">
        <f t="shared" si="15"/>
        <v>0</v>
      </c>
      <c r="AQ38" s="99">
        <f t="shared" si="15"/>
        <v>-8542.8654999999962</v>
      </c>
      <c r="AR38" s="310">
        <f t="shared" si="15"/>
        <v>-84441.23947835021</v>
      </c>
      <c r="AS38" s="310">
        <f t="shared" si="15"/>
        <v>1213356.1294818053</v>
      </c>
      <c r="AT38" s="310">
        <f t="shared" si="15"/>
        <v>-1742290</v>
      </c>
      <c r="AU38" s="99">
        <f t="shared" si="15"/>
        <v>544749.05550000048</v>
      </c>
      <c r="AV38" s="100">
        <f t="shared" si="15"/>
        <v>-66727.417814565051</v>
      </c>
      <c r="AW38" s="33">
        <f t="shared" si="15"/>
        <v>0</v>
      </c>
      <c r="AX38" s="99">
        <f t="shared" si="15"/>
        <v>176089.1838879195</v>
      </c>
      <c r="AY38" s="99">
        <f t="shared" si="15"/>
        <v>0</v>
      </c>
      <c r="AZ38" s="310">
        <f t="shared" si="15"/>
        <v>1047293.6375648037</v>
      </c>
      <c r="BA38" s="99">
        <f t="shared" si="15"/>
        <v>0</v>
      </c>
      <c r="BB38" s="99">
        <f t="shared" si="15"/>
        <v>-127564.387339523</v>
      </c>
      <c r="BC38" s="310">
        <f t="shared" si="15"/>
        <v>203894.40697101253</v>
      </c>
      <c r="BD38" s="99">
        <f t="shared" si="15"/>
        <v>-17990.552800000001</v>
      </c>
      <c r="BE38" s="99">
        <f t="shared" si="15"/>
        <v>6988.6400595048044</v>
      </c>
      <c r="BF38" s="99">
        <f t="shared" si="15"/>
        <v>4403.9367272727277</v>
      </c>
      <c r="BG38" s="99">
        <f t="shared" si="15"/>
        <v>-1051314.0386165399</v>
      </c>
      <c r="BH38" s="99">
        <f t="shared" si="15"/>
        <v>-342697.82819275605</v>
      </c>
      <c r="BI38" s="99">
        <f t="shared" si="15"/>
        <v>0</v>
      </c>
      <c r="BJ38" s="99">
        <f t="shared" si="15"/>
        <v>0</v>
      </c>
      <c r="BK38" s="99">
        <f t="shared" si="15"/>
        <v>0</v>
      </c>
      <c r="BL38" s="99">
        <f t="shared" si="15"/>
        <v>0</v>
      </c>
      <c r="BM38" s="99">
        <f t="shared" si="15"/>
        <v>0</v>
      </c>
      <c r="BN38" s="99">
        <f t="shared" si="15"/>
        <v>0</v>
      </c>
      <c r="BO38" s="99">
        <f t="shared" si="15"/>
        <v>0</v>
      </c>
      <c r="BP38" s="100">
        <f t="shared" ref="BP38" si="20">SUM(BP29:BP37)</f>
        <v>0</v>
      </c>
      <c r="BQ38" s="311">
        <f t="shared" ref="BQ38" si="21">SUM(BQ29:BQ37)</f>
        <v>1789520.7831241318</v>
      </c>
    </row>
    <row r="39" spans="1:69">
      <c r="A39" s="14"/>
      <c r="B39" s="94">
        <f t="shared" si="7"/>
        <v>0</v>
      </c>
      <c r="C39" s="30"/>
      <c r="D39" s="12"/>
      <c r="E39" s="12"/>
      <c r="F39" s="12"/>
      <c r="G39" s="12"/>
      <c r="H39" s="301"/>
      <c r="I39" s="12"/>
      <c r="J39" s="303"/>
      <c r="K39" s="30"/>
      <c r="L39" s="12"/>
      <c r="M39" s="12"/>
      <c r="N39" s="12"/>
      <c r="O39" s="301"/>
      <c r="P39" s="12"/>
      <c r="Q39" s="12"/>
      <c r="R39" s="301"/>
      <c r="S39" s="12"/>
      <c r="T39" s="12"/>
      <c r="U39" s="12"/>
      <c r="V39" s="301"/>
      <c r="W39" s="12"/>
      <c r="X39" s="12"/>
      <c r="Y39" s="303"/>
      <c r="Z39" s="30"/>
      <c r="AA39" s="301"/>
      <c r="AB39" s="12"/>
      <c r="AC39" s="12"/>
      <c r="AD39" s="92"/>
      <c r="AE39" s="301"/>
      <c r="AF39" s="12"/>
      <c r="AG39" s="12"/>
      <c r="AH39" s="12"/>
      <c r="AI39" s="12"/>
      <c r="AJ39" s="301"/>
      <c r="AK39" s="301"/>
      <c r="AL39" s="301"/>
      <c r="AM39" s="304"/>
      <c r="AN39" s="301"/>
      <c r="AO39" s="301"/>
      <c r="AP39" s="12"/>
      <c r="AQ39" s="12"/>
      <c r="AR39" s="301"/>
      <c r="AS39" s="301"/>
      <c r="AT39" s="301"/>
      <c r="AU39" s="12"/>
      <c r="AV39" s="92"/>
      <c r="AW39" s="30"/>
      <c r="AX39" s="12"/>
      <c r="AY39" s="12"/>
      <c r="AZ39" s="301"/>
      <c r="BA39" s="12"/>
      <c r="BB39" s="12"/>
      <c r="BC39" s="301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92"/>
      <c r="BQ39" s="303"/>
    </row>
    <row r="40" spans="1:69" ht="13.5" thickBot="1">
      <c r="A40" s="14" t="s">
        <v>78</v>
      </c>
      <c r="B40" s="195">
        <f t="shared" si="7"/>
        <v>8031832.1927005965</v>
      </c>
      <c r="C40" s="35">
        <f t="shared" ref="C40" si="22">C16-C38</f>
        <v>-434296.86950000026</v>
      </c>
      <c r="D40" s="107">
        <f t="shared" ref="D40:BO40" si="23">D16-D38</f>
        <v>6191104.7543024216</v>
      </c>
      <c r="E40" s="107">
        <f t="shared" si="23"/>
        <v>2814575.2651975779</v>
      </c>
      <c r="F40" s="107">
        <f t="shared" si="23"/>
        <v>530211.25876245415</v>
      </c>
      <c r="G40" s="107">
        <f t="shared" si="23"/>
        <v>-1375737.4634264987</v>
      </c>
      <c r="H40" s="321">
        <f t="shared" si="23"/>
        <v>78569.213635087945</v>
      </c>
      <c r="I40" s="107">
        <f t="shared" si="23"/>
        <v>326903.58930358192</v>
      </c>
      <c r="J40" s="322">
        <f t="shared" ref="J40" si="24">J16-J38</f>
        <v>0</v>
      </c>
      <c r="K40" s="35">
        <f t="shared" si="23"/>
        <v>11483.558695397651</v>
      </c>
      <c r="L40" s="107">
        <f t="shared" si="23"/>
        <v>-54726.968835648557</v>
      </c>
      <c r="M40" s="107">
        <f t="shared" si="23"/>
        <v>-161389.68252097274</v>
      </c>
      <c r="N40" s="107">
        <f t="shared" si="23"/>
        <v>155201.20809896116</v>
      </c>
      <c r="O40" s="321">
        <f t="shared" si="23"/>
        <v>-692023.56180071062</v>
      </c>
      <c r="P40" s="107">
        <f t="shared" si="23"/>
        <v>-661675.93050000002</v>
      </c>
      <c r="Q40" s="107">
        <f t="shared" si="23"/>
        <v>3101878.8907364933</v>
      </c>
      <c r="R40" s="321">
        <f t="shared" si="23"/>
        <v>-96172.478916347376</v>
      </c>
      <c r="S40" s="107">
        <f t="shared" si="23"/>
        <v>-6076.3455283545763</v>
      </c>
      <c r="T40" s="107">
        <f t="shared" si="23"/>
        <v>-1075.004409347132</v>
      </c>
      <c r="U40" s="107">
        <f t="shared" si="23"/>
        <v>633.02579887632328</v>
      </c>
      <c r="V40" s="321">
        <f t="shared" si="23"/>
        <v>109343.82403626456</v>
      </c>
      <c r="W40" s="107">
        <f t="shared" si="23"/>
        <v>-48551.451589838391</v>
      </c>
      <c r="X40" s="107">
        <f t="shared" si="23"/>
        <v>138837.13332399289</v>
      </c>
      <c r="Y40" s="322">
        <f t="shared" ref="Y40" si="25">Y16-Y38</f>
        <v>679776.5154013671</v>
      </c>
      <c r="Z40" s="35">
        <f t="shared" si="23"/>
        <v>3206604.9770048521</v>
      </c>
      <c r="AA40" s="321">
        <f t="shared" si="23"/>
        <v>3357009.5753437057</v>
      </c>
      <c r="AB40" s="107">
        <f t="shared" si="23"/>
        <v>632822.99215741898</v>
      </c>
      <c r="AC40" s="107">
        <f t="shared" si="23"/>
        <v>-4796915.1035000011</v>
      </c>
      <c r="AD40" s="108">
        <f t="shared" si="23"/>
        <v>473941.80599397677</v>
      </c>
      <c r="AE40" s="321">
        <f t="shared" si="23"/>
        <v>-40448.985029073083</v>
      </c>
      <c r="AF40" s="107">
        <f t="shared" si="23"/>
        <v>0</v>
      </c>
      <c r="AG40" s="107">
        <f t="shared" si="23"/>
        <v>0</v>
      </c>
      <c r="AH40" s="107">
        <f t="shared" si="23"/>
        <v>0</v>
      </c>
      <c r="AI40" s="107">
        <f t="shared" si="23"/>
        <v>0</v>
      </c>
      <c r="AJ40" s="321">
        <f t="shared" ref="AJ40:AK40" si="26">AJ16-AJ38</f>
        <v>-684441.22776064649</v>
      </c>
      <c r="AK40" s="321">
        <f t="shared" si="26"/>
        <v>0</v>
      </c>
      <c r="AL40" s="321">
        <f t="shared" ref="AL40" si="27">AL16-AL38</f>
        <v>31073.550000000047</v>
      </c>
      <c r="AM40" s="323">
        <f t="shared" si="23"/>
        <v>-459131.23728556</v>
      </c>
      <c r="AN40" s="321">
        <f t="shared" si="23"/>
        <v>-112941.23417522544</v>
      </c>
      <c r="AO40" s="321">
        <f t="shared" si="23"/>
        <v>82645.682532861829</v>
      </c>
      <c r="AP40" s="107">
        <f t="shared" si="23"/>
        <v>0</v>
      </c>
      <c r="AQ40" s="107">
        <f t="shared" si="23"/>
        <v>8542.8654999999962</v>
      </c>
      <c r="AR40" s="321">
        <f t="shared" si="23"/>
        <v>84441.23947835021</v>
      </c>
      <c r="AS40" s="321">
        <f t="shared" si="23"/>
        <v>-1213356.1294818053</v>
      </c>
      <c r="AT40" s="321">
        <f t="shared" si="23"/>
        <v>1742290</v>
      </c>
      <c r="AU40" s="107">
        <f t="shared" si="23"/>
        <v>-544749.05550000048</v>
      </c>
      <c r="AV40" s="108">
        <f t="shared" si="23"/>
        <v>66727.417814565051</v>
      </c>
      <c r="AW40" s="35">
        <f t="shared" si="23"/>
        <v>0</v>
      </c>
      <c r="AX40" s="107">
        <f t="shared" si="23"/>
        <v>-176089.1838879195</v>
      </c>
      <c r="AY40" s="107">
        <f t="shared" si="23"/>
        <v>0</v>
      </c>
      <c r="AZ40" s="321">
        <f t="shared" si="23"/>
        <v>-1047293.6375648037</v>
      </c>
      <c r="BA40" s="107">
        <f t="shared" si="23"/>
        <v>0</v>
      </c>
      <c r="BB40" s="107">
        <f t="shared" si="23"/>
        <v>127564.387339523</v>
      </c>
      <c r="BC40" s="321">
        <f t="shared" si="23"/>
        <v>-203894.40697101253</v>
      </c>
      <c r="BD40" s="107">
        <f t="shared" si="23"/>
        <v>17990.552800000001</v>
      </c>
      <c r="BE40" s="107">
        <f t="shared" si="23"/>
        <v>-6988.6400595048044</v>
      </c>
      <c r="BF40" s="107">
        <f t="shared" si="23"/>
        <v>-4403.9367272727277</v>
      </c>
      <c r="BG40" s="107">
        <f t="shared" si="23"/>
        <v>-1948685.9613834601</v>
      </c>
      <c r="BH40" s="107">
        <f t="shared" si="23"/>
        <v>342697.82819275605</v>
      </c>
      <c r="BI40" s="107">
        <f t="shared" si="23"/>
        <v>0</v>
      </c>
      <c r="BJ40" s="107">
        <f t="shared" si="23"/>
        <v>0</v>
      </c>
      <c r="BK40" s="107">
        <f t="shared" si="23"/>
        <v>0</v>
      </c>
      <c r="BL40" s="107">
        <f t="shared" si="23"/>
        <v>0</v>
      </c>
      <c r="BM40" s="107">
        <f t="shared" si="23"/>
        <v>0</v>
      </c>
      <c r="BN40" s="107">
        <f t="shared" si="23"/>
        <v>0</v>
      </c>
      <c r="BO40" s="107">
        <f t="shared" si="23"/>
        <v>0</v>
      </c>
      <c r="BP40" s="108">
        <f t="shared" ref="BP40" si="28">BP16-BP38</f>
        <v>0</v>
      </c>
      <c r="BQ40" s="322">
        <f t="shared" ref="BQ40" si="29">BQ16-BQ38</f>
        <v>-1509974.4223958848</v>
      </c>
    </row>
    <row r="41" spans="1:69" ht="13.5" thickTop="1">
      <c r="A41" s="14"/>
      <c r="B41" s="94"/>
      <c r="C41" s="30"/>
      <c r="D41" s="12"/>
      <c r="E41" s="12"/>
      <c r="F41" s="12"/>
      <c r="G41" s="12"/>
      <c r="H41" s="301"/>
      <c r="I41" s="12"/>
      <c r="J41" s="303"/>
      <c r="K41" s="30"/>
      <c r="L41" s="12"/>
      <c r="M41" s="12"/>
      <c r="N41" s="12"/>
      <c r="O41" s="301"/>
      <c r="P41" s="12"/>
      <c r="Q41" s="12"/>
      <c r="R41" s="301"/>
      <c r="S41" s="12"/>
      <c r="T41" s="12"/>
      <c r="U41" s="12"/>
      <c r="V41" s="301"/>
      <c r="W41" s="12"/>
      <c r="X41" s="12"/>
      <c r="Y41" s="303"/>
      <c r="Z41" s="30"/>
      <c r="AA41" s="301"/>
      <c r="AB41" s="12"/>
      <c r="AC41" s="12"/>
      <c r="AD41" s="92"/>
      <c r="AE41" s="301"/>
      <c r="AF41" s="12"/>
      <c r="AG41" s="12"/>
      <c r="AH41" s="12"/>
      <c r="AI41" s="12"/>
      <c r="AJ41" s="301"/>
      <c r="AK41" s="301"/>
      <c r="AL41" s="301"/>
      <c r="AM41" s="304"/>
      <c r="AN41" s="301"/>
      <c r="AO41" s="301"/>
      <c r="AP41" s="12"/>
      <c r="AQ41" s="12"/>
      <c r="AR41" s="301"/>
      <c r="AS41" s="301"/>
      <c r="AT41" s="301"/>
      <c r="AU41" s="12"/>
      <c r="AV41" s="92"/>
      <c r="AW41" s="30"/>
      <c r="AX41" s="12"/>
      <c r="AY41" s="12"/>
      <c r="AZ41" s="301"/>
      <c r="BA41" s="12"/>
      <c r="BB41" s="12"/>
      <c r="BC41" s="301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92"/>
      <c r="BQ41" s="303"/>
    </row>
    <row r="42" spans="1:69">
      <c r="A42" s="14" t="s">
        <v>79</v>
      </c>
      <c r="B42" s="94"/>
      <c r="C42" s="30"/>
      <c r="D42" s="12"/>
      <c r="E42" s="12"/>
      <c r="F42" s="12"/>
      <c r="G42" s="12"/>
      <c r="H42" s="301"/>
      <c r="I42" s="12"/>
      <c r="J42" s="303"/>
      <c r="K42" s="30"/>
      <c r="L42" s="12"/>
      <c r="M42" s="12"/>
      <c r="N42" s="12"/>
      <c r="O42" s="301"/>
      <c r="P42" s="12"/>
      <c r="Q42" s="12"/>
      <c r="R42" s="301"/>
      <c r="S42" s="12"/>
      <c r="T42" s="12"/>
      <c r="U42" s="12"/>
      <c r="V42" s="301"/>
      <c r="W42" s="12"/>
      <c r="X42" s="12"/>
      <c r="Y42" s="303"/>
      <c r="Z42" s="30"/>
      <c r="AA42" s="301"/>
      <c r="AB42" s="12"/>
      <c r="AC42" s="12"/>
      <c r="AD42" s="92"/>
      <c r="AE42" s="301"/>
      <c r="AF42" s="12"/>
      <c r="AG42" s="12"/>
      <c r="AH42" s="12"/>
      <c r="AI42" s="12"/>
      <c r="AJ42" s="301"/>
      <c r="AK42" s="301"/>
      <c r="AL42" s="301"/>
      <c r="AM42" s="304"/>
      <c r="AN42" s="301"/>
      <c r="AO42" s="301"/>
      <c r="AP42" s="12"/>
      <c r="AQ42" s="12"/>
      <c r="AR42" s="301"/>
      <c r="AS42" s="301"/>
      <c r="AT42" s="301"/>
      <c r="AU42" s="12"/>
      <c r="AV42" s="92"/>
      <c r="AW42" s="30"/>
      <c r="AX42" s="12"/>
      <c r="AY42" s="12"/>
      <c r="AZ42" s="301"/>
      <c r="BA42" s="12"/>
      <c r="BB42" s="12"/>
      <c r="BC42" s="301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92"/>
      <c r="BQ42" s="303"/>
    </row>
    <row r="43" spans="1:69">
      <c r="A43" s="14" t="s">
        <v>80</v>
      </c>
      <c r="B43" s="106">
        <f t="shared" ref="B43:B54" si="30">SUM(C43:BQ43)</f>
        <v>104601771.859217</v>
      </c>
      <c r="C43" s="32">
        <f>'Restating Adj'!C43+'Pro Forma Adj'!C43</f>
        <v>0</v>
      </c>
      <c r="D43" s="97">
        <f>'Restating Adj'!D43+'Pro Forma Adj'!D43</f>
        <v>0</v>
      </c>
      <c r="E43" s="97">
        <f>'Restating Adj'!E43+'Pro Forma Adj'!E43</f>
        <v>0</v>
      </c>
      <c r="F43" s="97">
        <f>'Restating Adj'!F43+'Pro Forma Adj'!F43</f>
        <v>0</v>
      </c>
      <c r="G43" s="97">
        <f>'Restating Adj'!G43+'Pro Forma Adj'!G43</f>
        <v>0</v>
      </c>
      <c r="H43" s="305">
        <f>'Restating Adj'!H43+'Pro Forma Adj'!H43</f>
        <v>0</v>
      </c>
      <c r="I43" s="95">
        <f>'Restating Adj'!I43+'Pro Forma Adj'!I43</f>
        <v>0</v>
      </c>
      <c r="J43" s="306">
        <f>'Restating Adj'!J43+'Pro Forma Adj'!J43</f>
        <v>0</v>
      </c>
      <c r="K43" s="32">
        <f>'Restating Adj'!K43+'Pro Forma Adj'!K43</f>
        <v>0</v>
      </c>
      <c r="L43" s="97">
        <f>'Restating Adj'!L43+'Pro Forma Adj'!L43</f>
        <v>0</v>
      </c>
      <c r="M43" s="97">
        <f>'Restating Adj'!M43+'Pro Forma Adj'!M43</f>
        <v>0</v>
      </c>
      <c r="N43" s="97">
        <f>'Restating Adj'!N43+'Pro Forma Adj'!N43</f>
        <v>0</v>
      </c>
      <c r="O43" s="307">
        <f>'Restating Adj'!O43+'Pro Forma Adj'!O43</f>
        <v>0</v>
      </c>
      <c r="P43" s="97">
        <f>'Restating Adj'!P43+'Pro Forma Adj'!P43</f>
        <v>0</v>
      </c>
      <c r="Q43" s="95">
        <f>'Restating Adj'!Q43+'Pro Forma Adj'!Q43</f>
        <v>0</v>
      </c>
      <c r="R43" s="305">
        <f>'Restating Adj'!R43+'Pro Forma Adj'!R43</f>
        <v>0</v>
      </c>
      <c r="S43" s="95">
        <f>'Restating Adj'!S43+'Pro Forma Adj'!S43</f>
        <v>0</v>
      </c>
      <c r="T43" s="95">
        <f>'Restating Adj'!T43+'Pro Forma Adj'!T43</f>
        <v>0</v>
      </c>
      <c r="U43" s="95">
        <f>'Restating Adj'!U43+'Pro Forma Adj'!U43</f>
        <v>0</v>
      </c>
      <c r="V43" s="305">
        <f>'Restating Adj'!V43+'Pro Forma Adj'!V43</f>
        <v>0</v>
      </c>
      <c r="W43" s="95">
        <f>'Restating Adj'!W43+'Pro Forma Adj'!W43</f>
        <v>0</v>
      </c>
      <c r="X43" s="95">
        <f>'Restating Adj'!X43+'Pro Forma Adj'!X43</f>
        <v>0</v>
      </c>
      <c r="Y43" s="306">
        <f>'Restating Adj'!Y43+'Pro Forma Adj'!Y43</f>
        <v>0</v>
      </c>
      <c r="Z43" s="32">
        <f>'Restating Adj'!Z43+'Pro Forma Adj'!Z43</f>
        <v>0</v>
      </c>
      <c r="AA43" s="307">
        <f>'Restating Adj'!AA43+'Pro Forma Adj'!AA43</f>
        <v>0</v>
      </c>
      <c r="AB43" s="97">
        <f>'Restating Adj'!AB43+'Pro Forma Adj'!AB43</f>
        <v>0</v>
      </c>
      <c r="AC43" s="97">
        <f>'Restating Adj'!AC43+'Pro Forma Adj'!AC43</f>
        <v>0</v>
      </c>
      <c r="AD43" s="98">
        <f>'Restating Adj'!AD43+'Pro Forma Adj'!AD43</f>
        <v>-27440037.686942805</v>
      </c>
      <c r="AE43" s="307">
        <f>'Restating Adj'!AE43+'Pro Forma Adj'!AE43</f>
        <v>0</v>
      </c>
      <c r="AF43" s="97">
        <f>'Restating Adj'!AF43+'Pro Forma Adj'!AF43</f>
        <v>0</v>
      </c>
      <c r="AG43" s="97">
        <f>'Restating Adj'!AG43+'Pro Forma Adj'!AG43</f>
        <v>0</v>
      </c>
      <c r="AH43" s="97">
        <f>'Restating Adj'!AH43+'Pro Forma Adj'!AH43</f>
        <v>0</v>
      </c>
      <c r="AI43" s="97">
        <f>'Restating Adj'!AI43+'Pro Forma Adj'!AI43</f>
        <v>0</v>
      </c>
      <c r="AJ43" s="307">
        <f>'Restating Adj'!AJ43+'Pro Forma Adj'!AJ43</f>
        <v>0</v>
      </c>
      <c r="AK43" s="307">
        <f>'Restating Adj'!AK43+'Pro Forma Adj'!AK43</f>
        <v>0</v>
      </c>
      <c r="AL43" s="307">
        <f>'Restating Adj'!AL43+'Pro Forma Adj'!AL43</f>
        <v>0</v>
      </c>
      <c r="AM43" s="308">
        <f>'Restating Adj'!AM43+'Pro Forma Adj'!AM43</f>
        <v>0</v>
      </c>
      <c r="AN43" s="307">
        <f>'Restating Adj'!AN43+'Pro Forma Adj'!AN43</f>
        <v>0</v>
      </c>
      <c r="AO43" s="307">
        <f>'Restating Adj'!AO43+'Pro Forma Adj'!AO43</f>
        <v>0</v>
      </c>
      <c r="AP43" s="97">
        <f>'Restating Adj'!AP43+'Pro Forma Adj'!AP43</f>
        <v>0</v>
      </c>
      <c r="AQ43" s="97">
        <f>'Restating Adj'!AQ43+'Pro Forma Adj'!AQ43</f>
        <v>0</v>
      </c>
      <c r="AR43" s="307">
        <f>'Restating Adj'!AR43+'Pro Forma Adj'!AR43</f>
        <v>0</v>
      </c>
      <c r="AS43" s="307">
        <f>'Restating Adj'!AS43+'Pro Forma Adj'!AS43</f>
        <v>0</v>
      </c>
      <c r="AT43" s="307">
        <f>'Restating Adj'!AT43+'Pro Forma Adj'!AT43</f>
        <v>0</v>
      </c>
      <c r="AU43" s="97">
        <f>'Restating Adj'!AU43+'Pro Forma Adj'!AU43</f>
        <v>0</v>
      </c>
      <c r="AV43" s="98">
        <f>'Restating Adj'!AV43+'Pro Forma Adj'!AV43</f>
        <v>0</v>
      </c>
      <c r="AW43" s="32">
        <f>'Restating Adj'!AW43+'Pro Forma Adj'!AW43</f>
        <v>66750666.843093663</v>
      </c>
      <c r="AX43" s="95">
        <f>'Restating Adj'!AX43+'Pro Forma Adj'!AX43</f>
        <v>0</v>
      </c>
      <c r="AY43" s="95">
        <f>'Restating Adj'!AY43+'Pro Forma Adj'!AY43</f>
        <v>0</v>
      </c>
      <c r="AZ43" s="307">
        <f>'Restating Adj'!AZ43+'Pro Forma Adj'!AZ43</f>
        <v>45909776.392064802</v>
      </c>
      <c r="BA43" s="95">
        <f>'Restating Adj'!BA43+'Pro Forma Adj'!BA43</f>
        <v>0</v>
      </c>
      <c r="BB43" s="12">
        <f>'Restating Adj'!BB43+'Pro Forma Adj'!BB43</f>
        <v>0</v>
      </c>
      <c r="BC43" s="305">
        <f>'Restating Adj'!BC43+'Pro Forma Adj'!BC43</f>
        <v>0</v>
      </c>
      <c r="BD43" s="97">
        <f>'Restating Adj'!BD43+'Pro Forma Adj'!BD43</f>
        <v>-387034.4681999993</v>
      </c>
      <c r="BE43" s="97">
        <f>'Restating Adj'!BE43+'Pro Forma Adj'!BE43</f>
        <v>0</v>
      </c>
      <c r="BF43" s="97">
        <f>'Restating Adj'!BF43+'Pro Forma Adj'!BF43</f>
        <v>0</v>
      </c>
      <c r="BG43" s="97">
        <f>'Restating Adj'!BG43+'Pro Forma Adj'!BG43</f>
        <v>0</v>
      </c>
      <c r="BH43" s="97">
        <f>'Restating Adj'!BH43+'Pro Forma Adj'!BH43</f>
        <v>-959374.98199249338</v>
      </c>
      <c r="BI43" s="97">
        <f>'Restating Adj'!BI43+'Pro Forma Adj'!BI43</f>
        <v>10973925.946728827</v>
      </c>
      <c r="BJ43" s="97">
        <f>'Restating Adj'!BJ43+'Pro Forma Adj'!BJ43</f>
        <v>3615602.0887098601</v>
      </c>
      <c r="BK43" s="97">
        <f>'Restating Adj'!BK43+'Pro Forma Adj'!BK43</f>
        <v>3486600.0012500728</v>
      </c>
      <c r="BL43" s="97">
        <f>'Restating Adj'!BL43+'Pro Forma Adj'!BL43</f>
        <v>1412650.5262501421</v>
      </c>
      <c r="BM43" s="97">
        <f>'Restating Adj'!BM43+'Pro Forma Adj'!BM43</f>
        <v>240994.40638998643</v>
      </c>
      <c r="BN43" s="97">
        <f>'Restating Adj'!BN43+'Pro Forma Adj'!BN43</f>
        <v>1566663.887630525</v>
      </c>
      <c r="BO43" s="97">
        <f>'Restating Adj'!BO43+'Pro Forma Adj'!BO43</f>
        <v>-1384477.8222525506</v>
      </c>
      <c r="BP43" s="98">
        <f>'Restating Adj'!BP43+'Pro Forma Adj'!BP43</f>
        <v>0</v>
      </c>
      <c r="BQ43" s="309">
        <f>'Restating Adj'!BQ43+'Pro Forma Adj'!BQ43</f>
        <v>815816.72648699861</v>
      </c>
    </row>
    <row r="44" spans="1:69">
      <c r="A44" s="14" t="s">
        <v>81</v>
      </c>
      <c r="B44" s="106">
        <f t="shared" si="30"/>
        <v>-273182.72115948144</v>
      </c>
      <c r="C44" s="32">
        <f>'Restating Adj'!C44+'Pro Forma Adj'!C44</f>
        <v>0</v>
      </c>
      <c r="D44" s="97">
        <f>'Restating Adj'!D44+'Pro Forma Adj'!D44</f>
        <v>0</v>
      </c>
      <c r="E44" s="97">
        <f>'Restating Adj'!E44+'Pro Forma Adj'!E44</f>
        <v>0</v>
      </c>
      <c r="F44" s="97">
        <f>'Restating Adj'!F44+'Pro Forma Adj'!F44</f>
        <v>0</v>
      </c>
      <c r="G44" s="97">
        <f>'Restating Adj'!G44+'Pro Forma Adj'!G44</f>
        <v>0</v>
      </c>
      <c r="H44" s="305">
        <f>'Restating Adj'!H44+'Pro Forma Adj'!H44</f>
        <v>0</v>
      </c>
      <c r="I44" s="95">
        <f>'Restating Adj'!I44+'Pro Forma Adj'!I44</f>
        <v>0</v>
      </c>
      <c r="J44" s="306">
        <f>'Restating Adj'!J44+'Pro Forma Adj'!J44</f>
        <v>0</v>
      </c>
      <c r="K44" s="32">
        <f>'Restating Adj'!K44+'Pro Forma Adj'!K44</f>
        <v>0</v>
      </c>
      <c r="L44" s="97">
        <f>'Restating Adj'!L44+'Pro Forma Adj'!L44</f>
        <v>0</v>
      </c>
      <c r="M44" s="97">
        <f>'Restating Adj'!M44+'Pro Forma Adj'!M44</f>
        <v>0</v>
      </c>
      <c r="N44" s="97">
        <f>'Restating Adj'!N44+'Pro Forma Adj'!N44</f>
        <v>0</v>
      </c>
      <c r="O44" s="307">
        <f>'Restating Adj'!O44+'Pro Forma Adj'!O44</f>
        <v>0</v>
      </c>
      <c r="P44" s="97">
        <f>'Restating Adj'!P44+'Pro Forma Adj'!P44</f>
        <v>0</v>
      </c>
      <c r="Q44" s="95">
        <f>'Restating Adj'!Q44+'Pro Forma Adj'!Q44</f>
        <v>0</v>
      </c>
      <c r="R44" s="305">
        <f>'Restating Adj'!R44+'Pro Forma Adj'!R44</f>
        <v>0</v>
      </c>
      <c r="S44" s="95">
        <f>'Restating Adj'!S44+'Pro Forma Adj'!S44</f>
        <v>0</v>
      </c>
      <c r="T44" s="95">
        <f>'Restating Adj'!T44+'Pro Forma Adj'!T44</f>
        <v>0</v>
      </c>
      <c r="U44" s="95">
        <f>'Restating Adj'!U44+'Pro Forma Adj'!U44</f>
        <v>0</v>
      </c>
      <c r="V44" s="305">
        <f>'Restating Adj'!V44+'Pro Forma Adj'!V44</f>
        <v>0</v>
      </c>
      <c r="W44" s="95">
        <f>'Restating Adj'!W44+'Pro Forma Adj'!W44</f>
        <v>0</v>
      </c>
      <c r="X44" s="95">
        <f>'Restating Adj'!X44+'Pro Forma Adj'!X44</f>
        <v>0</v>
      </c>
      <c r="Y44" s="306">
        <f>'Restating Adj'!Y44+'Pro Forma Adj'!Y44</f>
        <v>0</v>
      </c>
      <c r="Z44" s="32">
        <f>'Restating Adj'!Z44+'Pro Forma Adj'!Z44</f>
        <v>0</v>
      </c>
      <c r="AA44" s="307">
        <f>'Restating Adj'!AA44+'Pro Forma Adj'!AA44</f>
        <v>0</v>
      </c>
      <c r="AB44" s="97">
        <f>'Restating Adj'!AB44+'Pro Forma Adj'!AB44</f>
        <v>0</v>
      </c>
      <c r="AC44" s="97">
        <f>'Restating Adj'!AC44+'Pro Forma Adj'!AC44</f>
        <v>0</v>
      </c>
      <c r="AD44" s="98">
        <f>'Restating Adj'!AD44+'Pro Forma Adj'!AD44</f>
        <v>0</v>
      </c>
      <c r="AE44" s="307">
        <f>'Restating Adj'!AE44+'Pro Forma Adj'!AE44</f>
        <v>0</v>
      </c>
      <c r="AF44" s="97">
        <f>'Restating Adj'!AF44+'Pro Forma Adj'!AF44</f>
        <v>0</v>
      </c>
      <c r="AG44" s="97">
        <f>'Restating Adj'!AG44+'Pro Forma Adj'!AG44</f>
        <v>0</v>
      </c>
      <c r="AH44" s="97">
        <f>'Restating Adj'!AH44+'Pro Forma Adj'!AH44</f>
        <v>0</v>
      </c>
      <c r="AI44" s="97">
        <f>'Restating Adj'!AI44+'Pro Forma Adj'!AI44</f>
        <v>0</v>
      </c>
      <c r="AJ44" s="307">
        <f>'Restating Adj'!AJ44+'Pro Forma Adj'!AJ44</f>
        <v>0</v>
      </c>
      <c r="AK44" s="307">
        <f>'Restating Adj'!AK44+'Pro Forma Adj'!AK44</f>
        <v>0</v>
      </c>
      <c r="AL44" s="307">
        <f>'Restating Adj'!AL44+'Pro Forma Adj'!AL44</f>
        <v>0</v>
      </c>
      <c r="AM44" s="308">
        <f>'Restating Adj'!AM44+'Pro Forma Adj'!AM44</f>
        <v>0</v>
      </c>
      <c r="AN44" s="307">
        <f>'Restating Adj'!AN44+'Pro Forma Adj'!AN44</f>
        <v>0</v>
      </c>
      <c r="AO44" s="307">
        <f>'Restating Adj'!AO44+'Pro Forma Adj'!AO44</f>
        <v>0</v>
      </c>
      <c r="AP44" s="97">
        <f>'Restating Adj'!AP44+'Pro Forma Adj'!AP44</f>
        <v>0</v>
      </c>
      <c r="AQ44" s="97">
        <f>'Restating Adj'!AQ44+'Pro Forma Adj'!AQ44</f>
        <v>0</v>
      </c>
      <c r="AR44" s="307">
        <f>'Restating Adj'!AR44+'Pro Forma Adj'!AR44</f>
        <v>0</v>
      </c>
      <c r="AS44" s="307">
        <f>'Restating Adj'!AS44+'Pro Forma Adj'!AS44</f>
        <v>0</v>
      </c>
      <c r="AT44" s="307">
        <f>'Restating Adj'!AT44+'Pro Forma Adj'!AT44</f>
        <v>0</v>
      </c>
      <c r="AU44" s="97">
        <f>'Restating Adj'!AU44+'Pro Forma Adj'!AU44</f>
        <v>0</v>
      </c>
      <c r="AV44" s="98">
        <f>'Restating Adj'!AV44+'Pro Forma Adj'!AV44</f>
        <v>0</v>
      </c>
      <c r="AW44" s="32">
        <f>'Restating Adj'!AW44+'Pro Forma Adj'!AW44</f>
        <v>0</v>
      </c>
      <c r="AX44" s="95">
        <f>'Restating Adj'!AX44+'Pro Forma Adj'!AX44</f>
        <v>0</v>
      </c>
      <c r="AY44" s="95">
        <f>'Restating Adj'!AY44+'Pro Forma Adj'!AY44</f>
        <v>0</v>
      </c>
      <c r="AZ44" s="307">
        <f>'Restating Adj'!AZ44+'Pro Forma Adj'!AZ44</f>
        <v>0</v>
      </c>
      <c r="BA44" s="95">
        <f>'Restating Adj'!BA44+'Pro Forma Adj'!BA44</f>
        <v>0</v>
      </c>
      <c r="BB44" s="12">
        <f>'Restating Adj'!BB44+'Pro Forma Adj'!BB44</f>
        <v>0</v>
      </c>
      <c r="BC44" s="305">
        <f>'Restating Adj'!BC44+'Pro Forma Adj'!BC45</f>
        <v>-273182.72115948144</v>
      </c>
      <c r="BD44" s="97">
        <f>'Restating Adj'!BD44+'Pro Forma Adj'!BD44</f>
        <v>0</v>
      </c>
      <c r="BE44" s="97">
        <f>'Restating Adj'!BE44+'Pro Forma Adj'!BE44</f>
        <v>0</v>
      </c>
      <c r="BF44" s="97">
        <f>'Restating Adj'!BF44+'Pro Forma Adj'!BF44</f>
        <v>0</v>
      </c>
      <c r="BG44" s="97">
        <f>'Restating Adj'!BG44+'Pro Forma Adj'!BG44</f>
        <v>0</v>
      </c>
      <c r="BH44" s="97">
        <f>'Restating Adj'!BH44+'Pro Forma Adj'!BH44</f>
        <v>0</v>
      </c>
      <c r="BI44" s="97">
        <f>'Restating Adj'!BI44+'Pro Forma Adj'!BI44</f>
        <v>0</v>
      </c>
      <c r="BJ44" s="97">
        <f>'Restating Adj'!BJ44+'Pro Forma Adj'!BJ44</f>
        <v>0</v>
      </c>
      <c r="BK44" s="97">
        <f>'Restating Adj'!BK44+'Pro Forma Adj'!BK44</f>
        <v>0</v>
      </c>
      <c r="BL44" s="97">
        <f>'Restating Adj'!BL44+'Pro Forma Adj'!BL44</f>
        <v>0</v>
      </c>
      <c r="BM44" s="97">
        <f>'Restating Adj'!BM44+'Pro Forma Adj'!BM44</f>
        <v>0</v>
      </c>
      <c r="BN44" s="97">
        <f>'Restating Adj'!BN44+'Pro Forma Adj'!BN44</f>
        <v>0</v>
      </c>
      <c r="BO44" s="97">
        <f>'Restating Adj'!BO44+'Pro Forma Adj'!BO44</f>
        <v>0</v>
      </c>
      <c r="BP44" s="98">
        <f>'Restating Adj'!BP44+'Pro Forma Adj'!BP44</f>
        <v>0</v>
      </c>
      <c r="BQ44" s="309">
        <f>'Restating Adj'!BQ44+'Pro Forma Adj'!BQ44</f>
        <v>0</v>
      </c>
    </row>
    <row r="45" spans="1:69">
      <c r="A45" s="14" t="s">
        <v>82</v>
      </c>
      <c r="B45" s="106">
        <f t="shared" si="30"/>
        <v>-3020114.2698418032</v>
      </c>
      <c r="C45" s="32">
        <f>'Restating Adj'!C45+'Pro Forma Adj'!C45</f>
        <v>0</v>
      </c>
      <c r="D45" s="97">
        <f>'Restating Adj'!D45+'Pro Forma Adj'!D45</f>
        <v>0</v>
      </c>
      <c r="E45" s="97">
        <f>'Restating Adj'!E45+'Pro Forma Adj'!E45</f>
        <v>0</v>
      </c>
      <c r="F45" s="97">
        <f>'Restating Adj'!F45+'Pro Forma Adj'!F45</f>
        <v>0</v>
      </c>
      <c r="G45" s="97">
        <f>'Restating Adj'!G45+'Pro Forma Adj'!G45</f>
        <v>0</v>
      </c>
      <c r="H45" s="305">
        <f>'Restating Adj'!H45+'Pro Forma Adj'!H45</f>
        <v>0</v>
      </c>
      <c r="I45" s="95">
        <f>'Restating Adj'!I45+'Pro Forma Adj'!I45</f>
        <v>0</v>
      </c>
      <c r="J45" s="306">
        <f>'Restating Adj'!J45+'Pro Forma Adj'!J45</f>
        <v>0</v>
      </c>
      <c r="K45" s="32">
        <f>'Restating Adj'!K45+'Pro Forma Adj'!K45</f>
        <v>0</v>
      </c>
      <c r="L45" s="97">
        <f>'Restating Adj'!L45+'Pro Forma Adj'!L45</f>
        <v>0</v>
      </c>
      <c r="M45" s="97">
        <f>'Restating Adj'!M45+'Pro Forma Adj'!M45</f>
        <v>0</v>
      </c>
      <c r="N45" s="97">
        <f>'Restating Adj'!N45+'Pro Forma Adj'!N45</f>
        <v>0</v>
      </c>
      <c r="O45" s="307">
        <f>'Restating Adj'!O45+'Pro Forma Adj'!O45</f>
        <v>0</v>
      </c>
      <c r="P45" s="97">
        <f>'Restating Adj'!P45+'Pro Forma Adj'!P45</f>
        <v>0</v>
      </c>
      <c r="Q45" s="95">
        <f>'Restating Adj'!Q45+'Pro Forma Adj'!Q45</f>
        <v>0</v>
      </c>
      <c r="R45" s="305">
        <f>'Restating Adj'!R45+'Pro Forma Adj'!R45</f>
        <v>0</v>
      </c>
      <c r="S45" s="95">
        <f>'Restating Adj'!S45+'Pro Forma Adj'!S45</f>
        <v>0</v>
      </c>
      <c r="T45" s="95">
        <f>'Restating Adj'!T45+'Pro Forma Adj'!T45</f>
        <v>0</v>
      </c>
      <c r="U45" s="95">
        <f>'Restating Adj'!U45+'Pro Forma Adj'!U45</f>
        <v>0</v>
      </c>
      <c r="V45" s="305">
        <f>'Restating Adj'!V45+'Pro Forma Adj'!V45</f>
        <v>0</v>
      </c>
      <c r="W45" s="95">
        <f>'Restating Adj'!W45+'Pro Forma Adj'!W45</f>
        <v>0</v>
      </c>
      <c r="X45" s="95">
        <f>'Restating Adj'!X45+'Pro Forma Adj'!X45</f>
        <v>0</v>
      </c>
      <c r="Y45" s="306">
        <f>'Restating Adj'!Y45+'Pro Forma Adj'!Y45</f>
        <v>0</v>
      </c>
      <c r="Z45" s="32">
        <f>'Restating Adj'!Z45+'Pro Forma Adj'!Z45</f>
        <v>0</v>
      </c>
      <c r="AA45" s="307">
        <f>'Restating Adj'!AA45+'Pro Forma Adj'!AA45</f>
        <v>0</v>
      </c>
      <c r="AB45" s="97">
        <f>'Restating Adj'!AB45+'Pro Forma Adj'!AB45</f>
        <v>0</v>
      </c>
      <c r="AC45" s="97">
        <f>'Restating Adj'!AC45+'Pro Forma Adj'!AC45</f>
        <v>0</v>
      </c>
      <c r="AD45" s="98">
        <f>'Restating Adj'!AD45+'Pro Forma Adj'!AD45</f>
        <v>0</v>
      </c>
      <c r="AE45" s="307">
        <f>'Restating Adj'!AE45+'Pro Forma Adj'!AE45</f>
        <v>0</v>
      </c>
      <c r="AF45" s="97">
        <f>'Restating Adj'!AF45+'Pro Forma Adj'!AF45</f>
        <v>0</v>
      </c>
      <c r="AG45" s="97">
        <f>'Restating Adj'!AG45+'Pro Forma Adj'!AG45</f>
        <v>0</v>
      </c>
      <c r="AH45" s="97">
        <f>'Restating Adj'!AH45+'Pro Forma Adj'!AH45</f>
        <v>0</v>
      </c>
      <c r="AI45" s="97">
        <f>'Restating Adj'!AI45+'Pro Forma Adj'!AI45</f>
        <v>0</v>
      </c>
      <c r="AJ45" s="307">
        <f>'Restating Adj'!AJ45+'Pro Forma Adj'!AJ45</f>
        <v>0</v>
      </c>
      <c r="AK45" s="307">
        <f>'Restating Adj'!AK45+'Pro Forma Adj'!AK45</f>
        <v>0</v>
      </c>
      <c r="AL45" s="307">
        <f>'Restating Adj'!AL45+'Pro Forma Adj'!AL45</f>
        <v>0</v>
      </c>
      <c r="AM45" s="308">
        <f>'Restating Adj'!AM45+'Pro Forma Adj'!AM45</f>
        <v>0</v>
      </c>
      <c r="AN45" s="307">
        <f>'Restating Adj'!AN45+'Pro Forma Adj'!AN45</f>
        <v>0</v>
      </c>
      <c r="AO45" s="307">
        <f>'Restating Adj'!AO45+'Pro Forma Adj'!AO45</f>
        <v>0</v>
      </c>
      <c r="AP45" s="97">
        <f>'Restating Adj'!AP45+'Pro Forma Adj'!AP45</f>
        <v>0</v>
      </c>
      <c r="AQ45" s="97">
        <f>'Restating Adj'!AQ45+'Pro Forma Adj'!AQ45</f>
        <v>0</v>
      </c>
      <c r="AR45" s="307">
        <f>'Restating Adj'!AR45+'Pro Forma Adj'!AR45</f>
        <v>0</v>
      </c>
      <c r="AS45" s="307">
        <f>'Restating Adj'!AS45+'Pro Forma Adj'!AS45</f>
        <v>0</v>
      </c>
      <c r="AT45" s="307">
        <f>'Restating Adj'!AT45+'Pro Forma Adj'!AT45</f>
        <v>0</v>
      </c>
      <c r="AU45" s="97">
        <f>'Restating Adj'!AU45+'Pro Forma Adj'!AU45</f>
        <v>0</v>
      </c>
      <c r="AV45" s="98">
        <f>'Restating Adj'!AV45+'Pro Forma Adj'!AV45</f>
        <v>0</v>
      </c>
      <c r="AW45" s="32">
        <f>'Restating Adj'!AW45+'Pro Forma Adj'!AW45</f>
        <v>186539.91316402922</v>
      </c>
      <c r="AX45" s="95">
        <f>'Restating Adj'!AX45+'Pro Forma Adj'!AX45</f>
        <v>140552.53514073163</v>
      </c>
      <c r="AY45" s="95">
        <f>'Restating Adj'!AY45+'Pro Forma Adj'!AY45</f>
        <v>0</v>
      </c>
      <c r="AZ45" s="307">
        <f>'Restating Adj'!AZ45+'Pro Forma Adj'!AZ45</f>
        <v>0</v>
      </c>
      <c r="BA45" s="95">
        <f>'Restating Adj'!BA45+'Pro Forma Adj'!BA45</f>
        <v>-2544078.7987146722</v>
      </c>
      <c r="BB45" s="12">
        <f>'Restating Adj'!BB45+'Pro Forma Adj'!BB45</f>
        <v>-803127.91943189153</v>
      </c>
      <c r="BC45" s="305">
        <f>'Restating Adj'!BC45+'Pro Forma Adj'!BC46</f>
        <v>0</v>
      </c>
      <c r="BD45" s="97">
        <f>'Restating Adj'!BD45+'Pro Forma Adj'!BD45</f>
        <v>0</v>
      </c>
      <c r="BE45" s="97">
        <f>'Restating Adj'!BE45+'Pro Forma Adj'!BE45</f>
        <v>0</v>
      </c>
      <c r="BF45" s="97">
        <f>'Restating Adj'!BF45+'Pro Forma Adj'!BF45</f>
        <v>0</v>
      </c>
      <c r="BG45" s="97">
        <f>'Restating Adj'!BG45+'Pro Forma Adj'!BG45</f>
        <v>0</v>
      </c>
      <c r="BH45" s="97">
        <f>'Restating Adj'!BH45+'Pro Forma Adj'!BH45</f>
        <v>0</v>
      </c>
      <c r="BI45" s="97">
        <f>'Restating Adj'!BI45+'Pro Forma Adj'!BI45</f>
        <v>0</v>
      </c>
      <c r="BJ45" s="97">
        <f>'Restating Adj'!BJ45+'Pro Forma Adj'!BJ45</f>
        <v>0</v>
      </c>
      <c r="BK45" s="97">
        <f>'Restating Adj'!BK45+'Pro Forma Adj'!BK45</f>
        <v>0</v>
      </c>
      <c r="BL45" s="97">
        <f>'Restating Adj'!BL45+'Pro Forma Adj'!BL45</f>
        <v>0</v>
      </c>
      <c r="BM45" s="97">
        <f>'Restating Adj'!BM45+'Pro Forma Adj'!BM45</f>
        <v>0</v>
      </c>
      <c r="BN45" s="97">
        <f>'Restating Adj'!BN45+'Pro Forma Adj'!BN45</f>
        <v>0</v>
      </c>
      <c r="BO45" s="97">
        <f>'Restating Adj'!BO45+'Pro Forma Adj'!BO45</f>
        <v>0</v>
      </c>
      <c r="BP45" s="98">
        <f>'Restating Adj'!BP45+'Pro Forma Adj'!BP45</f>
        <v>0</v>
      </c>
      <c r="BQ45" s="309">
        <f>'Restating Adj'!BQ45+'Pro Forma Adj'!BQ45</f>
        <v>0</v>
      </c>
    </row>
    <row r="46" spans="1:69">
      <c r="A46" s="14" t="s">
        <v>83</v>
      </c>
      <c r="B46" s="106">
        <f t="shared" si="30"/>
        <v>0</v>
      </c>
      <c r="C46" s="32">
        <f>'Restating Adj'!C46+'Pro Forma Adj'!C46</f>
        <v>0</v>
      </c>
      <c r="D46" s="97">
        <f>'Restating Adj'!D46+'Pro Forma Adj'!D46</f>
        <v>0</v>
      </c>
      <c r="E46" s="97">
        <f>'Restating Adj'!E46+'Pro Forma Adj'!E46</f>
        <v>0</v>
      </c>
      <c r="F46" s="97">
        <f>'Restating Adj'!F46+'Pro Forma Adj'!F46</f>
        <v>0</v>
      </c>
      <c r="G46" s="97">
        <f>'Restating Adj'!G46+'Pro Forma Adj'!G46</f>
        <v>0</v>
      </c>
      <c r="H46" s="305">
        <f>'Restating Adj'!H46+'Pro Forma Adj'!H46</f>
        <v>0</v>
      </c>
      <c r="I46" s="95">
        <f>'Restating Adj'!I46+'Pro Forma Adj'!I46</f>
        <v>0</v>
      </c>
      <c r="J46" s="306">
        <f>'Restating Adj'!J46+'Pro Forma Adj'!J46</f>
        <v>0</v>
      </c>
      <c r="K46" s="32">
        <f>'Restating Adj'!K46+'Pro Forma Adj'!K46</f>
        <v>0</v>
      </c>
      <c r="L46" s="97">
        <f>'Restating Adj'!L46+'Pro Forma Adj'!L46</f>
        <v>0</v>
      </c>
      <c r="M46" s="97">
        <f>'Restating Adj'!M46+'Pro Forma Adj'!M46</f>
        <v>0</v>
      </c>
      <c r="N46" s="97">
        <f>'Restating Adj'!N46+'Pro Forma Adj'!N46</f>
        <v>0</v>
      </c>
      <c r="O46" s="307">
        <f>'Restating Adj'!O46+'Pro Forma Adj'!O46</f>
        <v>0</v>
      </c>
      <c r="P46" s="97">
        <f>'Restating Adj'!P46+'Pro Forma Adj'!P46</f>
        <v>0</v>
      </c>
      <c r="Q46" s="95">
        <f>'Restating Adj'!Q46+'Pro Forma Adj'!Q46</f>
        <v>0</v>
      </c>
      <c r="R46" s="305">
        <f>'Restating Adj'!R46+'Pro Forma Adj'!R46</f>
        <v>0</v>
      </c>
      <c r="S46" s="95">
        <f>'Restating Adj'!S46+'Pro Forma Adj'!S46</f>
        <v>0</v>
      </c>
      <c r="T46" s="95">
        <f>'Restating Adj'!T46+'Pro Forma Adj'!T46</f>
        <v>0</v>
      </c>
      <c r="U46" s="95">
        <f>'Restating Adj'!U46+'Pro Forma Adj'!U46</f>
        <v>0</v>
      </c>
      <c r="V46" s="305">
        <f>'Restating Adj'!V46+'Pro Forma Adj'!V46</f>
        <v>0</v>
      </c>
      <c r="W46" s="95">
        <f>'Restating Adj'!W46+'Pro Forma Adj'!W46</f>
        <v>0</v>
      </c>
      <c r="X46" s="95">
        <f>'Restating Adj'!X46+'Pro Forma Adj'!X46</f>
        <v>0</v>
      </c>
      <c r="Y46" s="306">
        <f>'Restating Adj'!Y46+'Pro Forma Adj'!Y46</f>
        <v>0</v>
      </c>
      <c r="Z46" s="32">
        <f>'Restating Adj'!Z46+'Pro Forma Adj'!Z46</f>
        <v>0</v>
      </c>
      <c r="AA46" s="307">
        <f>'Restating Adj'!AA46+'Pro Forma Adj'!AA46</f>
        <v>0</v>
      </c>
      <c r="AB46" s="97">
        <f>'Restating Adj'!AB46+'Pro Forma Adj'!AB46</f>
        <v>0</v>
      </c>
      <c r="AC46" s="97">
        <f>'Restating Adj'!AC46+'Pro Forma Adj'!AC46</f>
        <v>0</v>
      </c>
      <c r="AD46" s="98">
        <f>'Restating Adj'!AD46+'Pro Forma Adj'!AD46</f>
        <v>0</v>
      </c>
      <c r="AE46" s="307">
        <f>'Restating Adj'!AE46+'Pro Forma Adj'!AE46</f>
        <v>0</v>
      </c>
      <c r="AF46" s="97">
        <f>'Restating Adj'!AF46+'Pro Forma Adj'!AF46</f>
        <v>0</v>
      </c>
      <c r="AG46" s="97">
        <f>'Restating Adj'!AG46+'Pro Forma Adj'!AG46</f>
        <v>0</v>
      </c>
      <c r="AH46" s="97">
        <f>'Restating Adj'!AH46+'Pro Forma Adj'!AH46</f>
        <v>0</v>
      </c>
      <c r="AI46" s="97">
        <f>'Restating Adj'!AI46+'Pro Forma Adj'!AI46</f>
        <v>0</v>
      </c>
      <c r="AJ46" s="307">
        <f>'Restating Adj'!AJ46+'Pro Forma Adj'!AJ46</f>
        <v>0</v>
      </c>
      <c r="AK46" s="307">
        <f>'Restating Adj'!AK46+'Pro Forma Adj'!AK46</f>
        <v>0</v>
      </c>
      <c r="AL46" s="307">
        <f>'Restating Adj'!AL46+'Pro Forma Adj'!AL46</f>
        <v>0</v>
      </c>
      <c r="AM46" s="308">
        <f>'Restating Adj'!AM46+'Pro Forma Adj'!AM46</f>
        <v>0</v>
      </c>
      <c r="AN46" s="307">
        <f>'Restating Adj'!AN46+'Pro Forma Adj'!AN46</f>
        <v>0</v>
      </c>
      <c r="AO46" s="307">
        <f>'Restating Adj'!AO46+'Pro Forma Adj'!AO46</f>
        <v>0</v>
      </c>
      <c r="AP46" s="97">
        <f>'Restating Adj'!AP46+'Pro Forma Adj'!AP46</f>
        <v>0</v>
      </c>
      <c r="AQ46" s="97">
        <f>'Restating Adj'!AQ46+'Pro Forma Adj'!AQ46</f>
        <v>0</v>
      </c>
      <c r="AR46" s="307">
        <f>'Restating Adj'!AR46+'Pro Forma Adj'!AR46</f>
        <v>0</v>
      </c>
      <c r="AS46" s="307">
        <f>'Restating Adj'!AS46+'Pro Forma Adj'!AS46</f>
        <v>0</v>
      </c>
      <c r="AT46" s="307">
        <f>'Restating Adj'!AT46+'Pro Forma Adj'!AT46</f>
        <v>0</v>
      </c>
      <c r="AU46" s="97">
        <f>'Restating Adj'!AU46+'Pro Forma Adj'!AU46</f>
        <v>0</v>
      </c>
      <c r="AV46" s="98">
        <f>'Restating Adj'!AV46+'Pro Forma Adj'!AV46</f>
        <v>0</v>
      </c>
      <c r="AW46" s="32">
        <f>'Restating Adj'!AW46+'Pro Forma Adj'!AW46</f>
        <v>0</v>
      </c>
      <c r="AX46" s="95">
        <f>'Restating Adj'!AX46+'Pro Forma Adj'!AX46</f>
        <v>0</v>
      </c>
      <c r="AY46" s="95">
        <f>'Restating Adj'!AY46+'Pro Forma Adj'!AY46</f>
        <v>0</v>
      </c>
      <c r="AZ46" s="307">
        <f>'Restating Adj'!AZ46+'Pro Forma Adj'!AZ46</f>
        <v>0</v>
      </c>
      <c r="BA46" s="95">
        <f>'Restating Adj'!BA46+'Pro Forma Adj'!BA46</f>
        <v>0</v>
      </c>
      <c r="BB46" s="12">
        <f>'Restating Adj'!BB46+'Pro Forma Adj'!BB46</f>
        <v>0</v>
      </c>
      <c r="BC46" s="305">
        <f>'Restating Adj'!BC46+'Pro Forma Adj'!BC46</f>
        <v>0</v>
      </c>
      <c r="BD46" s="97">
        <f>'Restating Adj'!BD46+'Pro Forma Adj'!BD46</f>
        <v>0</v>
      </c>
      <c r="BE46" s="97">
        <f>'Restating Adj'!BE46+'Pro Forma Adj'!BE46</f>
        <v>0</v>
      </c>
      <c r="BF46" s="97">
        <f>'Restating Adj'!BF46+'Pro Forma Adj'!BF46</f>
        <v>0</v>
      </c>
      <c r="BG46" s="97">
        <f>'Restating Adj'!BG46+'Pro Forma Adj'!BG46</f>
        <v>0</v>
      </c>
      <c r="BH46" s="97">
        <f>'Restating Adj'!BH46+'Pro Forma Adj'!BH46</f>
        <v>0</v>
      </c>
      <c r="BI46" s="97">
        <f>'Restating Adj'!BI46+'Pro Forma Adj'!BI46</f>
        <v>0</v>
      </c>
      <c r="BJ46" s="97">
        <f>'Restating Adj'!BJ46+'Pro Forma Adj'!BJ46</f>
        <v>0</v>
      </c>
      <c r="BK46" s="97">
        <f>'Restating Adj'!BK46+'Pro Forma Adj'!BK46</f>
        <v>0</v>
      </c>
      <c r="BL46" s="97">
        <f>'Restating Adj'!BL46+'Pro Forma Adj'!BL46</f>
        <v>0</v>
      </c>
      <c r="BM46" s="97">
        <f>'Restating Adj'!BM46+'Pro Forma Adj'!BM46</f>
        <v>0</v>
      </c>
      <c r="BN46" s="97">
        <f>'Restating Adj'!BN46+'Pro Forma Adj'!BN46</f>
        <v>0</v>
      </c>
      <c r="BO46" s="97">
        <f>'Restating Adj'!BO46+'Pro Forma Adj'!BO46</f>
        <v>0</v>
      </c>
      <c r="BP46" s="98">
        <f>'Restating Adj'!BP46+'Pro Forma Adj'!BP46</f>
        <v>0</v>
      </c>
      <c r="BQ46" s="309">
        <f>'Restating Adj'!BQ46+'Pro Forma Adj'!BQ46</f>
        <v>0</v>
      </c>
    </row>
    <row r="47" spans="1:69">
      <c r="A47" s="14" t="s">
        <v>84</v>
      </c>
      <c r="B47" s="106">
        <f t="shared" si="30"/>
        <v>0</v>
      </c>
      <c r="C47" s="32">
        <f>'Restating Adj'!C47+'Pro Forma Adj'!C47</f>
        <v>0</v>
      </c>
      <c r="D47" s="97">
        <f>'Restating Adj'!D47+'Pro Forma Adj'!D47</f>
        <v>0</v>
      </c>
      <c r="E47" s="97">
        <f>'Restating Adj'!E47+'Pro Forma Adj'!E47</f>
        <v>0</v>
      </c>
      <c r="F47" s="97">
        <f>'Restating Adj'!F47+'Pro Forma Adj'!F47</f>
        <v>0</v>
      </c>
      <c r="G47" s="97">
        <f>'Restating Adj'!G47+'Pro Forma Adj'!G47</f>
        <v>0</v>
      </c>
      <c r="H47" s="305">
        <f>'Restating Adj'!H47+'Pro Forma Adj'!H47</f>
        <v>0</v>
      </c>
      <c r="I47" s="95">
        <f>'Restating Adj'!I47+'Pro Forma Adj'!I47</f>
        <v>0</v>
      </c>
      <c r="J47" s="306">
        <f>'Restating Adj'!J47+'Pro Forma Adj'!J47</f>
        <v>0</v>
      </c>
      <c r="K47" s="32">
        <f>'Restating Adj'!K47+'Pro Forma Adj'!K47</f>
        <v>0</v>
      </c>
      <c r="L47" s="97">
        <f>'Restating Adj'!L47+'Pro Forma Adj'!L47</f>
        <v>0</v>
      </c>
      <c r="M47" s="97">
        <f>'Restating Adj'!M47+'Pro Forma Adj'!M47</f>
        <v>0</v>
      </c>
      <c r="N47" s="97">
        <f>'Restating Adj'!N47+'Pro Forma Adj'!N47</f>
        <v>0</v>
      </c>
      <c r="O47" s="307">
        <f>'Restating Adj'!O47+'Pro Forma Adj'!O47</f>
        <v>0</v>
      </c>
      <c r="P47" s="97">
        <f>'Restating Adj'!P47+'Pro Forma Adj'!P47</f>
        <v>0</v>
      </c>
      <c r="Q47" s="95">
        <f>'Restating Adj'!Q47+'Pro Forma Adj'!Q47</f>
        <v>0</v>
      </c>
      <c r="R47" s="305">
        <f>'Restating Adj'!R47+'Pro Forma Adj'!R47</f>
        <v>0</v>
      </c>
      <c r="S47" s="95">
        <f>'Restating Adj'!S47+'Pro Forma Adj'!S47</f>
        <v>0</v>
      </c>
      <c r="T47" s="95">
        <f>'Restating Adj'!T47+'Pro Forma Adj'!T47</f>
        <v>0</v>
      </c>
      <c r="U47" s="95">
        <f>'Restating Adj'!U47+'Pro Forma Adj'!U47</f>
        <v>0</v>
      </c>
      <c r="V47" s="305">
        <f>'Restating Adj'!V47+'Pro Forma Adj'!V47</f>
        <v>0</v>
      </c>
      <c r="W47" s="95">
        <f>'Restating Adj'!W47+'Pro Forma Adj'!W47</f>
        <v>0</v>
      </c>
      <c r="X47" s="95">
        <f>'Restating Adj'!X47+'Pro Forma Adj'!X47</f>
        <v>0</v>
      </c>
      <c r="Y47" s="306">
        <f>'Restating Adj'!Y47+'Pro Forma Adj'!Y47</f>
        <v>0</v>
      </c>
      <c r="Z47" s="32">
        <f>'Restating Adj'!Z47+'Pro Forma Adj'!Z47</f>
        <v>0</v>
      </c>
      <c r="AA47" s="307">
        <f>'Restating Adj'!AA47+'Pro Forma Adj'!AA47</f>
        <v>0</v>
      </c>
      <c r="AB47" s="97">
        <f>'Restating Adj'!AB47+'Pro Forma Adj'!AB47</f>
        <v>0</v>
      </c>
      <c r="AC47" s="97">
        <f>'Restating Adj'!AC47+'Pro Forma Adj'!AC47</f>
        <v>0</v>
      </c>
      <c r="AD47" s="98">
        <f>'Restating Adj'!AD47+'Pro Forma Adj'!AD47</f>
        <v>0</v>
      </c>
      <c r="AE47" s="307">
        <f>'Restating Adj'!AE47+'Pro Forma Adj'!AE47</f>
        <v>0</v>
      </c>
      <c r="AF47" s="97">
        <f>'Restating Adj'!AF47+'Pro Forma Adj'!AF47</f>
        <v>0</v>
      </c>
      <c r="AG47" s="97">
        <f>'Restating Adj'!AG47+'Pro Forma Adj'!AG47</f>
        <v>0</v>
      </c>
      <c r="AH47" s="97">
        <f>'Restating Adj'!AH47+'Pro Forma Adj'!AH47</f>
        <v>0</v>
      </c>
      <c r="AI47" s="97">
        <f>'Restating Adj'!AI47+'Pro Forma Adj'!AI47</f>
        <v>0</v>
      </c>
      <c r="AJ47" s="307">
        <f>'Restating Adj'!AJ47+'Pro Forma Adj'!AJ47</f>
        <v>0</v>
      </c>
      <c r="AK47" s="307">
        <f>'Restating Adj'!AK47+'Pro Forma Adj'!AK47</f>
        <v>0</v>
      </c>
      <c r="AL47" s="307">
        <f>'Restating Adj'!AL47+'Pro Forma Adj'!AL47</f>
        <v>0</v>
      </c>
      <c r="AM47" s="308">
        <f>'Restating Adj'!AM47+'Pro Forma Adj'!AM47</f>
        <v>0</v>
      </c>
      <c r="AN47" s="307">
        <f>'Restating Adj'!AN47+'Pro Forma Adj'!AN47</f>
        <v>0</v>
      </c>
      <c r="AO47" s="307">
        <f>'Restating Adj'!AO47+'Pro Forma Adj'!AO47</f>
        <v>0</v>
      </c>
      <c r="AP47" s="97">
        <f>'Restating Adj'!AP47+'Pro Forma Adj'!AP47</f>
        <v>0</v>
      </c>
      <c r="AQ47" s="97">
        <f>'Restating Adj'!AQ47+'Pro Forma Adj'!AQ47</f>
        <v>0</v>
      </c>
      <c r="AR47" s="307">
        <f>'Restating Adj'!AR47+'Pro Forma Adj'!AR47</f>
        <v>0</v>
      </c>
      <c r="AS47" s="307">
        <f>'Restating Adj'!AS47+'Pro Forma Adj'!AS47</f>
        <v>0</v>
      </c>
      <c r="AT47" s="307">
        <f>'Restating Adj'!AT47+'Pro Forma Adj'!AT47</f>
        <v>0</v>
      </c>
      <c r="AU47" s="97">
        <f>'Restating Adj'!AU47+'Pro Forma Adj'!AU47</f>
        <v>0</v>
      </c>
      <c r="AV47" s="98">
        <f>'Restating Adj'!AV47+'Pro Forma Adj'!AV47</f>
        <v>0</v>
      </c>
      <c r="AW47" s="32">
        <f>'Restating Adj'!AW47+'Pro Forma Adj'!AW47</f>
        <v>0</v>
      </c>
      <c r="AX47" s="95">
        <f>'Restating Adj'!AX47+'Pro Forma Adj'!AX47</f>
        <v>0</v>
      </c>
      <c r="AY47" s="95">
        <f>'Restating Adj'!AY47+'Pro Forma Adj'!AY47</f>
        <v>0</v>
      </c>
      <c r="AZ47" s="307">
        <f>'Restating Adj'!AZ47+'Pro Forma Adj'!AZ47</f>
        <v>0</v>
      </c>
      <c r="BA47" s="95">
        <f>'Restating Adj'!BA47+'Pro Forma Adj'!BA47</f>
        <v>0</v>
      </c>
      <c r="BB47" s="12">
        <f>'Restating Adj'!BB47+'Pro Forma Adj'!BB47</f>
        <v>0</v>
      </c>
      <c r="BC47" s="305">
        <f>'Restating Adj'!BC47+'Pro Forma Adj'!BC47</f>
        <v>0</v>
      </c>
      <c r="BD47" s="97">
        <f>'Restating Adj'!BD47+'Pro Forma Adj'!BD47</f>
        <v>0</v>
      </c>
      <c r="BE47" s="97">
        <f>'Restating Adj'!BE47+'Pro Forma Adj'!BE47</f>
        <v>0</v>
      </c>
      <c r="BF47" s="97">
        <f>'Restating Adj'!BF47+'Pro Forma Adj'!BF47</f>
        <v>0</v>
      </c>
      <c r="BG47" s="97">
        <f>'Restating Adj'!BG47+'Pro Forma Adj'!BG47</f>
        <v>0</v>
      </c>
      <c r="BH47" s="97">
        <f>'Restating Adj'!BH47+'Pro Forma Adj'!BH47</f>
        <v>0</v>
      </c>
      <c r="BI47" s="97">
        <f>'Restating Adj'!BI47+'Pro Forma Adj'!BI47</f>
        <v>0</v>
      </c>
      <c r="BJ47" s="97">
        <f>'Restating Adj'!BJ47+'Pro Forma Adj'!BJ47</f>
        <v>0</v>
      </c>
      <c r="BK47" s="97">
        <f>'Restating Adj'!BK47+'Pro Forma Adj'!BK47</f>
        <v>0</v>
      </c>
      <c r="BL47" s="97">
        <f>'Restating Adj'!BL47+'Pro Forma Adj'!BL47</f>
        <v>0</v>
      </c>
      <c r="BM47" s="97">
        <f>'Restating Adj'!BM47+'Pro Forma Adj'!BM47</f>
        <v>0</v>
      </c>
      <c r="BN47" s="97">
        <f>'Restating Adj'!BN47+'Pro Forma Adj'!BN47</f>
        <v>0</v>
      </c>
      <c r="BO47" s="97">
        <f>'Restating Adj'!BO47+'Pro Forma Adj'!BO47</f>
        <v>0</v>
      </c>
      <c r="BP47" s="98">
        <f>'Restating Adj'!BP47+'Pro Forma Adj'!BP47</f>
        <v>0</v>
      </c>
      <c r="BQ47" s="309">
        <f>'Restating Adj'!BQ47+'Pro Forma Adj'!BQ47</f>
        <v>0</v>
      </c>
    </row>
    <row r="48" spans="1:69">
      <c r="A48" s="14" t="s">
        <v>85</v>
      </c>
      <c r="B48" s="106">
        <f t="shared" si="30"/>
        <v>-1897442.5252888522</v>
      </c>
      <c r="C48" s="32">
        <f>'Restating Adj'!C48+'Pro Forma Adj'!C48</f>
        <v>0</v>
      </c>
      <c r="D48" s="97">
        <f>'Restating Adj'!D48+'Pro Forma Adj'!D48</f>
        <v>0</v>
      </c>
      <c r="E48" s="97">
        <f>'Restating Adj'!E48+'Pro Forma Adj'!E48</f>
        <v>0</v>
      </c>
      <c r="F48" s="97">
        <f>'Restating Adj'!F48+'Pro Forma Adj'!F48</f>
        <v>0</v>
      </c>
      <c r="G48" s="97">
        <f>'Restating Adj'!G48+'Pro Forma Adj'!G48</f>
        <v>0</v>
      </c>
      <c r="H48" s="305">
        <f>'Restating Adj'!H48+'Pro Forma Adj'!H48</f>
        <v>0</v>
      </c>
      <c r="I48" s="95">
        <f>'Restating Adj'!I48+'Pro Forma Adj'!I48</f>
        <v>0</v>
      </c>
      <c r="J48" s="306">
        <f>'Restating Adj'!J48+'Pro Forma Adj'!J48</f>
        <v>0</v>
      </c>
      <c r="K48" s="32">
        <f>'Restating Adj'!K48+'Pro Forma Adj'!K48</f>
        <v>0</v>
      </c>
      <c r="L48" s="97">
        <f>'Restating Adj'!L48+'Pro Forma Adj'!L48</f>
        <v>0</v>
      </c>
      <c r="M48" s="97">
        <f>'Restating Adj'!M48+'Pro Forma Adj'!M48</f>
        <v>0</v>
      </c>
      <c r="N48" s="97">
        <f>'Restating Adj'!N48+'Pro Forma Adj'!N48</f>
        <v>0</v>
      </c>
      <c r="O48" s="307">
        <f>'Restating Adj'!O48+'Pro Forma Adj'!O48</f>
        <v>0</v>
      </c>
      <c r="P48" s="97">
        <f>'Restating Adj'!P48+'Pro Forma Adj'!P48</f>
        <v>0</v>
      </c>
      <c r="Q48" s="95">
        <f>'Restating Adj'!Q48+'Pro Forma Adj'!Q48</f>
        <v>0</v>
      </c>
      <c r="R48" s="305">
        <f>'Restating Adj'!R48+'Pro Forma Adj'!R48</f>
        <v>0</v>
      </c>
      <c r="S48" s="95">
        <f>'Restating Adj'!S48+'Pro Forma Adj'!S48</f>
        <v>0</v>
      </c>
      <c r="T48" s="95">
        <f>'Restating Adj'!T48+'Pro Forma Adj'!T48</f>
        <v>0</v>
      </c>
      <c r="U48" s="95">
        <f>'Restating Adj'!U48+'Pro Forma Adj'!U48</f>
        <v>0</v>
      </c>
      <c r="V48" s="305">
        <f>'Restating Adj'!V48+'Pro Forma Adj'!V48</f>
        <v>0</v>
      </c>
      <c r="W48" s="95">
        <f>'Restating Adj'!W48+'Pro Forma Adj'!W48</f>
        <v>0</v>
      </c>
      <c r="X48" s="95">
        <f>'Restating Adj'!X48+'Pro Forma Adj'!X48</f>
        <v>0</v>
      </c>
      <c r="Y48" s="306">
        <f>'Restating Adj'!Y48+'Pro Forma Adj'!Y48</f>
        <v>0</v>
      </c>
      <c r="Z48" s="32">
        <f>'Restating Adj'!Z48+'Pro Forma Adj'!Z48</f>
        <v>0</v>
      </c>
      <c r="AA48" s="307">
        <f>'Restating Adj'!AA48+'Pro Forma Adj'!AA48</f>
        <v>0</v>
      </c>
      <c r="AB48" s="97">
        <f>'Restating Adj'!AB48+'Pro Forma Adj'!AB48</f>
        <v>0</v>
      </c>
      <c r="AC48" s="97">
        <f>'Restating Adj'!AC48+'Pro Forma Adj'!AC48</f>
        <v>0</v>
      </c>
      <c r="AD48" s="98">
        <f>'Restating Adj'!AD48+'Pro Forma Adj'!AD48</f>
        <v>0</v>
      </c>
      <c r="AE48" s="307">
        <f>'Restating Adj'!AE48+'Pro Forma Adj'!AE48</f>
        <v>0</v>
      </c>
      <c r="AF48" s="97">
        <f>'Restating Adj'!AF48+'Pro Forma Adj'!AF48</f>
        <v>0</v>
      </c>
      <c r="AG48" s="97">
        <f>'Restating Adj'!AG48+'Pro Forma Adj'!AG48</f>
        <v>0</v>
      </c>
      <c r="AH48" s="97">
        <f>'Restating Adj'!AH48+'Pro Forma Adj'!AH48</f>
        <v>0</v>
      </c>
      <c r="AI48" s="97">
        <f>'Restating Adj'!AI48+'Pro Forma Adj'!AI48</f>
        <v>0</v>
      </c>
      <c r="AJ48" s="307">
        <f>'Restating Adj'!AJ48+'Pro Forma Adj'!AJ48</f>
        <v>0</v>
      </c>
      <c r="AK48" s="307">
        <f>'Restating Adj'!AK48+'Pro Forma Adj'!AK48</f>
        <v>0</v>
      </c>
      <c r="AL48" s="307">
        <f>'Restating Adj'!AL48+'Pro Forma Adj'!AL48</f>
        <v>0</v>
      </c>
      <c r="AM48" s="308">
        <f>'Restating Adj'!AM48+'Pro Forma Adj'!AM48</f>
        <v>0</v>
      </c>
      <c r="AN48" s="307">
        <f>'Restating Adj'!AN48+'Pro Forma Adj'!AN48</f>
        <v>0</v>
      </c>
      <c r="AO48" s="307">
        <f>'Restating Adj'!AO48+'Pro Forma Adj'!AO48</f>
        <v>0</v>
      </c>
      <c r="AP48" s="97">
        <f>'Restating Adj'!AP48+'Pro Forma Adj'!AP48</f>
        <v>0</v>
      </c>
      <c r="AQ48" s="97">
        <f>'Restating Adj'!AQ48+'Pro Forma Adj'!AQ48</f>
        <v>0</v>
      </c>
      <c r="AR48" s="307">
        <f>'Restating Adj'!AR48+'Pro Forma Adj'!AR48</f>
        <v>0</v>
      </c>
      <c r="AS48" s="307">
        <f>'Restating Adj'!AS48+'Pro Forma Adj'!AS48</f>
        <v>0</v>
      </c>
      <c r="AT48" s="307">
        <f>'Restating Adj'!AT48+'Pro Forma Adj'!AT48</f>
        <v>0</v>
      </c>
      <c r="AU48" s="97">
        <f>'Restating Adj'!AU48+'Pro Forma Adj'!AU48</f>
        <v>0</v>
      </c>
      <c r="AV48" s="98">
        <f>'Restating Adj'!AV48+'Pro Forma Adj'!AV48</f>
        <v>0</v>
      </c>
      <c r="AW48" s="32">
        <f>'Restating Adj'!AW48+'Pro Forma Adj'!AW48</f>
        <v>0</v>
      </c>
      <c r="AX48" s="95">
        <f>'Restating Adj'!AX48+'Pro Forma Adj'!AX48</f>
        <v>0</v>
      </c>
      <c r="AY48" s="95">
        <f>'Restating Adj'!AY48+'Pro Forma Adj'!AY48</f>
        <v>0</v>
      </c>
      <c r="AZ48" s="307">
        <f>'Restating Adj'!AZ48+'Pro Forma Adj'!AZ48</f>
        <v>0</v>
      </c>
      <c r="BA48" s="95">
        <f>'Restating Adj'!BA48+'Pro Forma Adj'!BA48</f>
        <v>0</v>
      </c>
      <c r="BB48" s="12">
        <f>'Restating Adj'!BB48+'Pro Forma Adj'!BB48</f>
        <v>-1897442.5252888522</v>
      </c>
      <c r="BC48" s="305">
        <f>'Restating Adj'!BC48+'Pro Forma Adj'!BC48</f>
        <v>0</v>
      </c>
      <c r="BD48" s="97">
        <f>'Restating Adj'!BD48+'Pro Forma Adj'!BD48</f>
        <v>0</v>
      </c>
      <c r="BE48" s="97">
        <f>'Restating Adj'!BE48+'Pro Forma Adj'!BE48</f>
        <v>0</v>
      </c>
      <c r="BF48" s="97">
        <f>'Restating Adj'!BF48+'Pro Forma Adj'!BF48</f>
        <v>0</v>
      </c>
      <c r="BG48" s="97">
        <f>'Restating Adj'!BG48+'Pro Forma Adj'!BG48</f>
        <v>0</v>
      </c>
      <c r="BH48" s="97">
        <f>'Restating Adj'!BH48+'Pro Forma Adj'!BH48</f>
        <v>0</v>
      </c>
      <c r="BI48" s="97">
        <f>'Restating Adj'!BI48+'Pro Forma Adj'!BI48</f>
        <v>0</v>
      </c>
      <c r="BJ48" s="97">
        <f>'Restating Adj'!BJ48+'Pro Forma Adj'!BJ48</f>
        <v>0</v>
      </c>
      <c r="BK48" s="97">
        <f>'Restating Adj'!BK48+'Pro Forma Adj'!BK48</f>
        <v>0</v>
      </c>
      <c r="BL48" s="97">
        <f>'Restating Adj'!BL48+'Pro Forma Adj'!BL48</f>
        <v>0</v>
      </c>
      <c r="BM48" s="97">
        <f>'Restating Adj'!BM48+'Pro Forma Adj'!BM48</f>
        <v>0</v>
      </c>
      <c r="BN48" s="97">
        <f>'Restating Adj'!BN48+'Pro Forma Adj'!BN48</f>
        <v>0</v>
      </c>
      <c r="BO48" s="97">
        <f>'Restating Adj'!BO48+'Pro Forma Adj'!BO48</f>
        <v>0</v>
      </c>
      <c r="BP48" s="98">
        <f>'Restating Adj'!BP48+'Pro Forma Adj'!BP48</f>
        <v>0</v>
      </c>
      <c r="BQ48" s="309">
        <f>'Restating Adj'!BQ48+'Pro Forma Adj'!BQ48</f>
        <v>0</v>
      </c>
    </row>
    <row r="49" spans="1:69">
      <c r="A49" s="14" t="s">
        <v>86</v>
      </c>
      <c r="B49" s="106">
        <f t="shared" si="30"/>
        <v>-5765129.1757593453</v>
      </c>
      <c r="C49" s="32">
        <f>'Restating Adj'!C49+'Pro Forma Adj'!C49</f>
        <v>0</v>
      </c>
      <c r="D49" s="97">
        <f>'Restating Adj'!D49+'Pro Forma Adj'!D49</f>
        <v>0</v>
      </c>
      <c r="E49" s="97">
        <f>'Restating Adj'!E49+'Pro Forma Adj'!E49</f>
        <v>0</v>
      </c>
      <c r="F49" s="97">
        <f>'Restating Adj'!F49+'Pro Forma Adj'!F49</f>
        <v>0</v>
      </c>
      <c r="G49" s="97">
        <f>'Restating Adj'!G49+'Pro Forma Adj'!G49</f>
        <v>0</v>
      </c>
      <c r="H49" s="305">
        <f>'Restating Adj'!H49+'Pro Forma Adj'!H49</f>
        <v>0</v>
      </c>
      <c r="I49" s="95">
        <f>'Restating Adj'!I49+'Pro Forma Adj'!I49</f>
        <v>0</v>
      </c>
      <c r="J49" s="306">
        <f>'Restating Adj'!J49+'Pro Forma Adj'!J49</f>
        <v>0</v>
      </c>
      <c r="K49" s="32">
        <f>'Restating Adj'!K49+'Pro Forma Adj'!K49</f>
        <v>0</v>
      </c>
      <c r="L49" s="97">
        <f>'Restating Adj'!L49+'Pro Forma Adj'!L49</f>
        <v>0</v>
      </c>
      <c r="M49" s="97">
        <f>'Restating Adj'!M49+'Pro Forma Adj'!M49</f>
        <v>0</v>
      </c>
      <c r="N49" s="97">
        <f>'Restating Adj'!N49+'Pro Forma Adj'!N49</f>
        <v>0</v>
      </c>
      <c r="O49" s="307">
        <f>'Restating Adj'!O49+'Pro Forma Adj'!O49</f>
        <v>0</v>
      </c>
      <c r="P49" s="97">
        <f>'Restating Adj'!P49+'Pro Forma Adj'!P49</f>
        <v>0</v>
      </c>
      <c r="Q49" s="95">
        <f>'Restating Adj'!Q49+'Pro Forma Adj'!Q49</f>
        <v>0</v>
      </c>
      <c r="R49" s="305">
        <f>'Restating Adj'!R49+'Pro Forma Adj'!R49</f>
        <v>0</v>
      </c>
      <c r="S49" s="95">
        <f>'Restating Adj'!S49+'Pro Forma Adj'!S49</f>
        <v>0</v>
      </c>
      <c r="T49" s="95">
        <f>'Restating Adj'!T49+'Pro Forma Adj'!T49</f>
        <v>0</v>
      </c>
      <c r="U49" s="95">
        <f>'Restating Adj'!U49+'Pro Forma Adj'!U49</f>
        <v>0</v>
      </c>
      <c r="V49" s="305">
        <f>'Restating Adj'!V49+'Pro Forma Adj'!V49</f>
        <v>0</v>
      </c>
      <c r="W49" s="95">
        <f>'Restating Adj'!W49+'Pro Forma Adj'!W49</f>
        <v>0</v>
      </c>
      <c r="X49" s="95">
        <f>'Restating Adj'!X49+'Pro Forma Adj'!X49</f>
        <v>0</v>
      </c>
      <c r="Y49" s="306">
        <f>'Restating Adj'!Y49+'Pro Forma Adj'!Y49</f>
        <v>0</v>
      </c>
      <c r="Z49" s="32">
        <f>'Restating Adj'!Z49+'Pro Forma Adj'!Z49</f>
        <v>0</v>
      </c>
      <c r="AA49" s="307">
        <f>'Restating Adj'!AA49+'Pro Forma Adj'!AA49</f>
        <v>0</v>
      </c>
      <c r="AB49" s="97">
        <f>'Restating Adj'!AB49+'Pro Forma Adj'!AB49</f>
        <v>0</v>
      </c>
      <c r="AC49" s="97">
        <f>'Restating Adj'!AC49+'Pro Forma Adj'!AC49</f>
        <v>0</v>
      </c>
      <c r="AD49" s="98">
        <f>'Restating Adj'!AD49+'Pro Forma Adj'!AD49</f>
        <v>0</v>
      </c>
      <c r="AE49" s="307">
        <f>'Restating Adj'!AE49+'Pro Forma Adj'!AE49</f>
        <v>0</v>
      </c>
      <c r="AF49" s="97">
        <f>'Restating Adj'!AF49+'Pro Forma Adj'!AF49</f>
        <v>0</v>
      </c>
      <c r="AG49" s="97">
        <f>'Restating Adj'!AG49+'Pro Forma Adj'!AG49</f>
        <v>0</v>
      </c>
      <c r="AH49" s="97">
        <f>'Restating Adj'!AH49+'Pro Forma Adj'!AH49</f>
        <v>0</v>
      </c>
      <c r="AI49" s="97">
        <f>'Restating Adj'!AI49+'Pro Forma Adj'!AI49</f>
        <v>0</v>
      </c>
      <c r="AJ49" s="307">
        <f>'Restating Adj'!AJ49+'Pro Forma Adj'!AJ49</f>
        <v>0</v>
      </c>
      <c r="AK49" s="307">
        <f>'Restating Adj'!AK49+'Pro Forma Adj'!AK49</f>
        <v>0</v>
      </c>
      <c r="AL49" s="307">
        <f>'Restating Adj'!AL49+'Pro Forma Adj'!AL49</f>
        <v>0</v>
      </c>
      <c r="AM49" s="308">
        <f>'Restating Adj'!AM49+'Pro Forma Adj'!AM49</f>
        <v>0</v>
      </c>
      <c r="AN49" s="307">
        <f>'Restating Adj'!AN49+'Pro Forma Adj'!AN49</f>
        <v>0</v>
      </c>
      <c r="AO49" s="307">
        <f>'Restating Adj'!AO49+'Pro Forma Adj'!AO49</f>
        <v>0</v>
      </c>
      <c r="AP49" s="97">
        <f>'Restating Adj'!AP49+'Pro Forma Adj'!AP49</f>
        <v>0</v>
      </c>
      <c r="AQ49" s="97">
        <f>'Restating Adj'!AQ49+'Pro Forma Adj'!AQ49</f>
        <v>0</v>
      </c>
      <c r="AR49" s="307">
        <f>'Restating Adj'!AR49+'Pro Forma Adj'!AR49</f>
        <v>0</v>
      </c>
      <c r="AS49" s="307">
        <f>'Restating Adj'!AS49+'Pro Forma Adj'!AS49</f>
        <v>0</v>
      </c>
      <c r="AT49" s="307">
        <f>'Restating Adj'!AT49+'Pro Forma Adj'!AT49</f>
        <v>0</v>
      </c>
      <c r="AU49" s="97">
        <f>'Restating Adj'!AU49+'Pro Forma Adj'!AU49</f>
        <v>0</v>
      </c>
      <c r="AV49" s="98">
        <f>'Restating Adj'!AV49+'Pro Forma Adj'!AV49</f>
        <v>0</v>
      </c>
      <c r="AW49" s="32">
        <f>'Restating Adj'!AW49+'Pro Forma Adj'!AW49</f>
        <v>0</v>
      </c>
      <c r="AX49" s="95">
        <f>'Restating Adj'!AX49+'Pro Forma Adj'!AX49</f>
        <v>0</v>
      </c>
      <c r="AY49" s="95">
        <f>'Restating Adj'!AY49+'Pro Forma Adj'!AY49</f>
        <v>0</v>
      </c>
      <c r="AZ49" s="307">
        <f>'Restating Adj'!AZ49+'Pro Forma Adj'!AZ49</f>
        <v>0</v>
      </c>
      <c r="BA49" s="95">
        <f>'Restating Adj'!BA49+'Pro Forma Adj'!BA49</f>
        <v>-5765129.1757593453</v>
      </c>
      <c r="BB49" s="12">
        <f>'Restating Adj'!BB49+'Pro Forma Adj'!BB49</f>
        <v>0</v>
      </c>
      <c r="BC49" s="305">
        <f>'Restating Adj'!BC49+'Pro Forma Adj'!BC49</f>
        <v>0</v>
      </c>
      <c r="BD49" s="97">
        <f>'Restating Adj'!BD49+'Pro Forma Adj'!BD49</f>
        <v>0</v>
      </c>
      <c r="BE49" s="97">
        <f>'Restating Adj'!BE49+'Pro Forma Adj'!BE49</f>
        <v>0</v>
      </c>
      <c r="BF49" s="97">
        <f>'Restating Adj'!BF49+'Pro Forma Adj'!BF49</f>
        <v>0</v>
      </c>
      <c r="BG49" s="97">
        <f>'Restating Adj'!BG49+'Pro Forma Adj'!BG49</f>
        <v>0</v>
      </c>
      <c r="BH49" s="97">
        <f>'Restating Adj'!BH49+'Pro Forma Adj'!BH49</f>
        <v>0</v>
      </c>
      <c r="BI49" s="97">
        <f>'Restating Adj'!BI49+'Pro Forma Adj'!BI49</f>
        <v>0</v>
      </c>
      <c r="BJ49" s="97">
        <f>'Restating Adj'!BJ49+'Pro Forma Adj'!BJ49</f>
        <v>0</v>
      </c>
      <c r="BK49" s="97">
        <f>'Restating Adj'!BK49+'Pro Forma Adj'!BK49</f>
        <v>0</v>
      </c>
      <c r="BL49" s="97">
        <f>'Restating Adj'!BL49+'Pro Forma Adj'!BL49</f>
        <v>0</v>
      </c>
      <c r="BM49" s="97">
        <f>'Restating Adj'!BM49+'Pro Forma Adj'!BM49</f>
        <v>0</v>
      </c>
      <c r="BN49" s="97">
        <f>'Restating Adj'!BN49+'Pro Forma Adj'!BN49</f>
        <v>0</v>
      </c>
      <c r="BO49" s="97">
        <f>'Restating Adj'!BO49+'Pro Forma Adj'!BO49</f>
        <v>0</v>
      </c>
      <c r="BP49" s="98">
        <f>'Restating Adj'!BP49+'Pro Forma Adj'!BP49</f>
        <v>0</v>
      </c>
      <c r="BQ49" s="309">
        <f>'Restating Adj'!BQ49+'Pro Forma Adj'!BQ49</f>
        <v>0</v>
      </c>
    </row>
    <row r="50" spans="1:69">
      <c r="A50" s="14" t="s">
        <v>87</v>
      </c>
      <c r="B50" s="106">
        <f t="shared" si="30"/>
        <v>-7434252.4054248659</v>
      </c>
      <c r="C50" s="32">
        <f>'Restating Adj'!C50+'Pro Forma Adj'!C50</f>
        <v>0</v>
      </c>
      <c r="D50" s="97">
        <f>'Restating Adj'!D50+'Pro Forma Adj'!D50</f>
        <v>0</v>
      </c>
      <c r="E50" s="97">
        <f>'Restating Adj'!E50+'Pro Forma Adj'!E50</f>
        <v>0</v>
      </c>
      <c r="F50" s="97">
        <f>'Restating Adj'!F50+'Pro Forma Adj'!F50</f>
        <v>0</v>
      </c>
      <c r="G50" s="97">
        <f>'Restating Adj'!G50+'Pro Forma Adj'!G50</f>
        <v>0</v>
      </c>
      <c r="H50" s="305">
        <f>'Restating Adj'!H50+'Pro Forma Adj'!H50</f>
        <v>0</v>
      </c>
      <c r="I50" s="95">
        <f>'Restating Adj'!I50+'Pro Forma Adj'!I50</f>
        <v>0</v>
      </c>
      <c r="J50" s="306">
        <f>'Restating Adj'!J50+'Pro Forma Adj'!J50</f>
        <v>0</v>
      </c>
      <c r="K50" s="32">
        <f>'Restating Adj'!K50+'Pro Forma Adj'!K50</f>
        <v>0</v>
      </c>
      <c r="L50" s="97">
        <f>'Restating Adj'!L50+'Pro Forma Adj'!L50</f>
        <v>0</v>
      </c>
      <c r="M50" s="97">
        <f>'Restating Adj'!M50+'Pro Forma Adj'!M50</f>
        <v>0</v>
      </c>
      <c r="N50" s="97">
        <f>'Restating Adj'!N50+'Pro Forma Adj'!N50</f>
        <v>0</v>
      </c>
      <c r="O50" s="307">
        <f>'Restating Adj'!O50+'Pro Forma Adj'!O50</f>
        <v>0</v>
      </c>
      <c r="P50" s="97">
        <f>'Restating Adj'!P50+'Pro Forma Adj'!P50</f>
        <v>0</v>
      </c>
      <c r="Q50" s="95">
        <f>'Restating Adj'!Q50+'Pro Forma Adj'!Q50</f>
        <v>0</v>
      </c>
      <c r="R50" s="305">
        <f>'Restating Adj'!R50+'Pro Forma Adj'!R50</f>
        <v>0</v>
      </c>
      <c r="S50" s="95">
        <f>'Restating Adj'!S50+'Pro Forma Adj'!S50</f>
        <v>0</v>
      </c>
      <c r="T50" s="95">
        <f>'Restating Adj'!T50+'Pro Forma Adj'!T50</f>
        <v>0</v>
      </c>
      <c r="U50" s="95">
        <f>'Restating Adj'!U50+'Pro Forma Adj'!U50</f>
        <v>0</v>
      </c>
      <c r="V50" s="305">
        <f>'Restating Adj'!V50+'Pro Forma Adj'!V50</f>
        <v>0</v>
      </c>
      <c r="W50" s="95">
        <f>'Restating Adj'!W50+'Pro Forma Adj'!W50</f>
        <v>0</v>
      </c>
      <c r="X50" s="95">
        <f>'Restating Adj'!X50+'Pro Forma Adj'!X50</f>
        <v>0</v>
      </c>
      <c r="Y50" s="306">
        <f>'Restating Adj'!Y50+'Pro Forma Adj'!Y50</f>
        <v>0</v>
      </c>
      <c r="Z50" s="32">
        <f>'Restating Adj'!Z50+'Pro Forma Adj'!Z50</f>
        <v>0</v>
      </c>
      <c r="AA50" s="307">
        <f>'Restating Adj'!AA50+'Pro Forma Adj'!AA50</f>
        <v>0</v>
      </c>
      <c r="AB50" s="97">
        <f>'Restating Adj'!AB50+'Pro Forma Adj'!AB50</f>
        <v>0</v>
      </c>
      <c r="AC50" s="97">
        <f>'Restating Adj'!AC50+'Pro Forma Adj'!AC50</f>
        <v>0</v>
      </c>
      <c r="AD50" s="98">
        <f>'Restating Adj'!AD50+'Pro Forma Adj'!AD50</f>
        <v>0</v>
      </c>
      <c r="AE50" s="307">
        <f>'Restating Adj'!AE50+'Pro Forma Adj'!AE50</f>
        <v>0</v>
      </c>
      <c r="AF50" s="97">
        <f>'Restating Adj'!AF50+'Pro Forma Adj'!AF50</f>
        <v>0</v>
      </c>
      <c r="AG50" s="97">
        <f>'Restating Adj'!AG50+'Pro Forma Adj'!AG50</f>
        <v>0</v>
      </c>
      <c r="AH50" s="97">
        <f>'Restating Adj'!AH50+'Pro Forma Adj'!AH50</f>
        <v>0</v>
      </c>
      <c r="AI50" s="97">
        <f>'Restating Adj'!AI50+'Pro Forma Adj'!AI50</f>
        <v>0</v>
      </c>
      <c r="AJ50" s="307">
        <f>'Restating Adj'!AJ50+'Pro Forma Adj'!AJ50</f>
        <v>0</v>
      </c>
      <c r="AK50" s="307">
        <f>'Restating Adj'!AK50+'Pro Forma Adj'!AK50</f>
        <v>0</v>
      </c>
      <c r="AL50" s="307">
        <f>'Restating Adj'!AL50+'Pro Forma Adj'!AL50</f>
        <v>0</v>
      </c>
      <c r="AM50" s="308">
        <f>'Restating Adj'!AM50+'Pro Forma Adj'!AM50</f>
        <v>0</v>
      </c>
      <c r="AN50" s="307">
        <f>'Restating Adj'!AN50+'Pro Forma Adj'!AN50</f>
        <v>0</v>
      </c>
      <c r="AO50" s="307">
        <f>'Restating Adj'!AO50+'Pro Forma Adj'!AO50</f>
        <v>0</v>
      </c>
      <c r="AP50" s="97">
        <f>'Restating Adj'!AP50+'Pro Forma Adj'!AP50</f>
        <v>0</v>
      </c>
      <c r="AQ50" s="97">
        <f>'Restating Adj'!AQ50+'Pro Forma Adj'!AQ50</f>
        <v>0</v>
      </c>
      <c r="AR50" s="307">
        <f>'Restating Adj'!AR50+'Pro Forma Adj'!AR50</f>
        <v>0</v>
      </c>
      <c r="AS50" s="307">
        <f>'Restating Adj'!AS50+'Pro Forma Adj'!AS50</f>
        <v>0</v>
      </c>
      <c r="AT50" s="307">
        <f>'Restating Adj'!AT50+'Pro Forma Adj'!AT50</f>
        <v>0</v>
      </c>
      <c r="AU50" s="97">
        <f>'Restating Adj'!AU50+'Pro Forma Adj'!AU50</f>
        <v>0</v>
      </c>
      <c r="AV50" s="98">
        <f>'Restating Adj'!AV50+'Pro Forma Adj'!AV50</f>
        <v>0</v>
      </c>
      <c r="AW50" s="32">
        <f>'Restating Adj'!AW50+'Pro Forma Adj'!AW50</f>
        <v>0</v>
      </c>
      <c r="AX50" s="95">
        <f>'Restating Adj'!AX50+'Pro Forma Adj'!AX50</f>
        <v>0</v>
      </c>
      <c r="AY50" s="95">
        <f>'Restating Adj'!AY50+'Pro Forma Adj'!AY50</f>
        <v>0</v>
      </c>
      <c r="AZ50" s="307">
        <f>'Restating Adj'!AZ50+'Pro Forma Adj'!AZ50</f>
        <v>0</v>
      </c>
      <c r="BA50" s="95">
        <f>'Restating Adj'!BA50+'Pro Forma Adj'!BA50</f>
        <v>-7434252.4054248659</v>
      </c>
      <c r="BB50" s="12">
        <f>'Restating Adj'!BB50+'Pro Forma Adj'!BB50</f>
        <v>0</v>
      </c>
      <c r="BC50" s="305">
        <f>'Restating Adj'!BC50+'Pro Forma Adj'!BC50</f>
        <v>0</v>
      </c>
      <c r="BD50" s="97">
        <f>'Restating Adj'!BD50+'Pro Forma Adj'!BD50</f>
        <v>0</v>
      </c>
      <c r="BE50" s="97">
        <f>'Restating Adj'!BE50+'Pro Forma Adj'!BE50</f>
        <v>0</v>
      </c>
      <c r="BF50" s="97">
        <f>'Restating Adj'!BF50+'Pro Forma Adj'!BF50</f>
        <v>0</v>
      </c>
      <c r="BG50" s="97">
        <f>'Restating Adj'!BG50+'Pro Forma Adj'!BG50</f>
        <v>0</v>
      </c>
      <c r="BH50" s="97">
        <f>'Restating Adj'!BH50+'Pro Forma Adj'!BH50</f>
        <v>0</v>
      </c>
      <c r="BI50" s="97">
        <f>'Restating Adj'!BI50+'Pro Forma Adj'!BI50</f>
        <v>0</v>
      </c>
      <c r="BJ50" s="97">
        <f>'Restating Adj'!BJ50+'Pro Forma Adj'!BJ50</f>
        <v>0</v>
      </c>
      <c r="BK50" s="97">
        <f>'Restating Adj'!BK50+'Pro Forma Adj'!BK50</f>
        <v>0</v>
      </c>
      <c r="BL50" s="97">
        <f>'Restating Adj'!BL50+'Pro Forma Adj'!BL50</f>
        <v>0</v>
      </c>
      <c r="BM50" s="97">
        <f>'Restating Adj'!BM50+'Pro Forma Adj'!BM50</f>
        <v>0</v>
      </c>
      <c r="BN50" s="97">
        <f>'Restating Adj'!BN50+'Pro Forma Adj'!BN50</f>
        <v>0</v>
      </c>
      <c r="BO50" s="97">
        <f>'Restating Adj'!BO50+'Pro Forma Adj'!BO50</f>
        <v>0</v>
      </c>
      <c r="BP50" s="98">
        <f>'Restating Adj'!BP50+'Pro Forma Adj'!BP50</f>
        <v>0</v>
      </c>
      <c r="BQ50" s="309">
        <f>'Restating Adj'!BQ50+'Pro Forma Adj'!BQ50</f>
        <v>0</v>
      </c>
    </row>
    <row r="51" spans="1:69">
      <c r="A51" s="14" t="s">
        <v>88</v>
      </c>
      <c r="B51" s="106">
        <f t="shared" si="30"/>
        <v>24966396.746832144</v>
      </c>
      <c r="C51" s="32">
        <f>'Restating Adj'!C51+'Pro Forma Adj'!C51</f>
        <v>0</v>
      </c>
      <c r="D51" s="97">
        <f>'Restating Adj'!D51+'Pro Forma Adj'!D51</f>
        <v>0</v>
      </c>
      <c r="E51" s="97">
        <f>'Restating Adj'!E51+'Pro Forma Adj'!E51</f>
        <v>0</v>
      </c>
      <c r="F51" s="97">
        <f>'Restating Adj'!F51+'Pro Forma Adj'!F51</f>
        <v>0</v>
      </c>
      <c r="G51" s="97">
        <f>'Restating Adj'!G51+'Pro Forma Adj'!G51</f>
        <v>0</v>
      </c>
      <c r="H51" s="305">
        <f>'Restating Adj'!H51+'Pro Forma Adj'!H51</f>
        <v>0</v>
      </c>
      <c r="I51" s="95">
        <f>'Restating Adj'!I51+'Pro Forma Adj'!I51</f>
        <v>0</v>
      </c>
      <c r="J51" s="306">
        <f>'Restating Adj'!J51+'Pro Forma Adj'!J51</f>
        <v>0</v>
      </c>
      <c r="K51" s="32">
        <f>'Restating Adj'!K51+'Pro Forma Adj'!K51</f>
        <v>0</v>
      </c>
      <c r="L51" s="97">
        <f>'Restating Adj'!L51+'Pro Forma Adj'!L51</f>
        <v>0</v>
      </c>
      <c r="M51" s="97">
        <f>'Restating Adj'!M51+'Pro Forma Adj'!M51</f>
        <v>0</v>
      </c>
      <c r="N51" s="97">
        <f>'Restating Adj'!N51+'Pro Forma Adj'!N51</f>
        <v>0</v>
      </c>
      <c r="O51" s="307">
        <f>'Restating Adj'!O51+'Pro Forma Adj'!O51</f>
        <v>0</v>
      </c>
      <c r="P51" s="97">
        <f>'Restating Adj'!P51+'Pro Forma Adj'!P51</f>
        <v>0</v>
      </c>
      <c r="Q51" s="95">
        <f>'Restating Adj'!Q51+'Pro Forma Adj'!Q51</f>
        <v>0</v>
      </c>
      <c r="R51" s="305">
        <f>'Restating Adj'!R51+'Pro Forma Adj'!R51</f>
        <v>0</v>
      </c>
      <c r="S51" s="95">
        <f>'Restating Adj'!S51+'Pro Forma Adj'!S51</f>
        <v>0</v>
      </c>
      <c r="T51" s="95">
        <f>'Restating Adj'!T51+'Pro Forma Adj'!T51</f>
        <v>0</v>
      </c>
      <c r="U51" s="95">
        <f>'Restating Adj'!U51+'Pro Forma Adj'!U51</f>
        <v>0</v>
      </c>
      <c r="V51" s="305">
        <f>'Restating Adj'!V51+'Pro Forma Adj'!V51</f>
        <v>0</v>
      </c>
      <c r="W51" s="95">
        <f>'Restating Adj'!W51+'Pro Forma Adj'!W51</f>
        <v>0</v>
      </c>
      <c r="X51" s="95">
        <f>'Restating Adj'!X51+'Pro Forma Adj'!X51</f>
        <v>0</v>
      </c>
      <c r="Y51" s="306">
        <f>'Restating Adj'!Y51+'Pro Forma Adj'!Y51</f>
        <v>0</v>
      </c>
      <c r="Z51" s="32">
        <f>'Restating Adj'!Z51+'Pro Forma Adj'!Z51</f>
        <v>0</v>
      </c>
      <c r="AA51" s="307">
        <f>'Restating Adj'!AA51+'Pro Forma Adj'!AA51</f>
        <v>0</v>
      </c>
      <c r="AB51" s="97">
        <f>'Restating Adj'!AB51+'Pro Forma Adj'!AB51</f>
        <v>0</v>
      </c>
      <c r="AC51" s="97">
        <f>'Restating Adj'!AC51+'Pro Forma Adj'!AC51</f>
        <v>0</v>
      </c>
      <c r="AD51" s="98">
        <f>'Restating Adj'!AD51+'Pro Forma Adj'!AD51</f>
        <v>0</v>
      </c>
      <c r="AE51" s="307">
        <f>'Restating Adj'!AE51+'Pro Forma Adj'!AE51</f>
        <v>0</v>
      </c>
      <c r="AF51" s="97">
        <f>'Restating Adj'!AF51+'Pro Forma Adj'!AF51</f>
        <v>0</v>
      </c>
      <c r="AG51" s="97">
        <f>'Restating Adj'!AG51+'Pro Forma Adj'!AG51</f>
        <v>0</v>
      </c>
      <c r="AH51" s="97">
        <f>'Restating Adj'!AH51+'Pro Forma Adj'!AH51</f>
        <v>0</v>
      </c>
      <c r="AI51" s="97">
        <f>'Restating Adj'!AI51+'Pro Forma Adj'!AI51</f>
        <v>0</v>
      </c>
      <c r="AJ51" s="307">
        <f>'Restating Adj'!AJ51+'Pro Forma Adj'!AJ51</f>
        <v>0</v>
      </c>
      <c r="AK51" s="307">
        <f>'Restating Adj'!AK51+'Pro Forma Adj'!AK51</f>
        <v>0</v>
      </c>
      <c r="AL51" s="307">
        <f>'Restating Adj'!AL51+'Pro Forma Adj'!AL51</f>
        <v>0</v>
      </c>
      <c r="AM51" s="308">
        <f>'Restating Adj'!AM51+'Pro Forma Adj'!AM51</f>
        <v>0</v>
      </c>
      <c r="AN51" s="307">
        <f>'Restating Adj'!AN51+'Pro Forma Adj'!AN51</f>
        <v>0</v>
      </c>
      <c r="AO51" s="307">
        <f>'Restating Adj'!AO51+'Pro Forma Adj'!AO51</f>
        <v>0</v>
      </c>
      <c r="AP51" s="97">
        <f>'Restating Adj'!AP51+'Pro Forma Adj'!AP51</f>
        <v>0</v>
      </c>
      <c r="AQ51" s="97">
        <f>'Restating Adj'!AQ51+'Pro Forma Adj'!AQ51</f>
        <v>0</v>
      </c>
      <c r="AR51" s="307">
        <f>'Restating Adj'!AR51+'Pro Forma Adj'!AR51</f>
        <v>0</v>
      </c>
      <c r="AS51" s="307">
        <f>'Restating Adj'!AS51+'Pro Forma Adj'!AS51</f>
        <v>0</v>
      </c>
      <c r="AT51" s="307">
        <f>'Restating Adj'!AT51+'Pro Forma Adj'!AT51</f>
        <v>0</v>
      </c>
      <c r="AU51" s="97">
        <f>'Restating Adj'!AU51+'Pro Forma Adj'!AU51</f>
        <v>0</v>
      </c>
      <c r="AV51" s="98">
        <f>'Restating Adj'!AV51+'Pro Forma Adj'!AV51</f>
        <v>0</v>
      </c>
      <c r="AW51" s="32">
        <f>'Restating Adj'!AW51+'Pro Forma Adj'!AW51</f>
        <v>0</v>
      </c>
      <c r="AX51" s="95">
        <f>'Restating Adj'!AX51+'Pro Forma Adj'!AX51</f>
        <v>0</v>
      </c>
      <c r="AY51" s="95">
        <f>'Restating Adj'!AY51+'Pro Forma Adj'!AY51</f>
        <v>0</v>
      </c>
      <c r="AZ51" s="307">
        <f>'Restating Adj'!AZ51+'Pro Forma Adj'!AZ51</f>
        <v>0</v>
      </c>
      <c r="BA51" s="95">
        <f>'Restating Adj'!BA51+'Pro Forma Adj'!BA51</f>
        <v>-3527567.1646157978</v>
      </c>
      <c r="BB51" s="12">
        <f>'Restating Adj'!BB51+'Pro Forma Adj'!BB51</f>
        <v>0</v>
      </c>
      <c r="BC51" s="305">
        <f>'Restating Adj'!BC51+'Pro Forma Adj'!BC51</f>
        <v>0</v>
      </c>
      <c r="BD51" s="97">
        <f>'Restating Adj'!BD51+'Pro Forma Adj'!BD51</f>
        <v>0</v>
      </c>
      <c r="BE51" s="97">
        <f>'Restating Adj'!BE51+'Pro Forma Adj'!BE51</f>
        <v>0</v>
      </c>
      <c r="BF51" s="97">
        <f>'Restating Adj'!BF51+'Pro Forma Adj'!BF51</f>
        <v>0</v>
      </c>
      <c r="BG51" s="97">
        <f>'Restating Adj'!BG51+'Pro Forma Adj'!BG51</f>
        <v>0</v>
      </c>
      <c r="BH51" s="97">
        <f>'Restating Adj'!BH51+'Pro Forma Adj'!BH51</f>
        <v>0</v>
      </c>
      <c r="BI51" s="97">
        <f>'Restating Adj'!BI51+'Pro Forma Adj'!BI51</f>
        <v>0</v>
      </c>
      <c r="BJ51" s="97">
        <f>'Restating Adj'!BJ51+'Pro Forma Adj'!BJ51</f>
        <v>0</v>
      </c>
      <c r="BK51" s="97">
        <f>'Restating Adj'!BK51+'Pro Forma Adj'!BK51</f>
        <v>0</v>
      </c>
      <c r="BL51" s="97">
        <f>'Restating Adj'!BL51+'Pro Forma Adj'!BL51</f>
        <v>0</v>
      </c>
      <c r="BM51" s="97">
        <f>'Restating Adj'!BM51+'Pro Forma Adj'!BM51</f>
        <v>0</v>
      </c>
      <c r="BN51" s="97">
        <f>'Restating Adj'!BN51+'Pro Forma Adj'!BN51</f>
        <v>0</v>
      </c>
      <c r="BO51" s="97">
        <f>'Restating Adj'!BO51+'Pro Forma Adj'!BO51</f>
        <v>0</v>
      </c>
      <c r="BP51" s="98">
        <f>'Restating Adj'!BP51+'Pro Forma Adj'!BP51</f>
        <v>28493963.911447942</v>
      </c>
      <c r="BQ51" s="309">
        <f>'Restating Adj'!BQ51+'Pro Forma Adj'!BQ51</f>
        <v>0</v>
      </c>
    </row>
    <row r="52" spans="1:69">
      <c r="A52" s="14" t="s">
        <v>89</v>
      </c>
      <c r="B52" s="106">
        <f t="shared" si="30"/>
        <v>0</v>
      </c>
      <c r="C52" s="32">
        <f>'Restating Adj'!C52+'Pro Forma Adj'!C52</f>
        <v>0</v>
      </c>
      <c r="D52" s="97">
        <f>'Restating Adj'!D52+'Pro Forma Adj'!D52</f>
        <v>0</v>
      </c>
      <c r="E52" s="97">
        <f>'Restating Adj'!E52+'Pro Forma Adj'!E52</f>
        <v>0</v>
      </c>
      <c r="F52" s="97">
        <f>'Restating Adj'!F52+'Pro Forma Adj'!F52</f>
        <v>0</v>
      </c>
      <c r="G52" s="97">
        <f>'Restating Adj'!G52+'Pro Forma Adj'!G52</f>
        <v>0</v>
      </c>
      <c r="H52" s="305">
        <f>'Restating Adj'!H52+'Pro Forma Adj'!H52</f>
        <v>0</v>
      </c>
      <c r="I52" s="95">
        <f>'Restating Adj'!I52+'Pro Forma Adj'!I52</f>
        <v>0</v>
      </c>
      <c r="J52" s="306">
        <f>'Restating Adj'!J52+'Pro Forma Adj'!J52</f>
        <v>0</v>
      </c>
      <c r="K52" s="32">
        <f>'Restating Adj'!K52+'Pro Forma Adj'!K52</f>
        <v>0</v>
      </c>
      <c r="L52" s="97">
        <f>'Restating Adj'!L52+'Pro Forma Adj'!L52</f>
        <v>0</v>
      </c>
      <c r="M52" s="97">
        <f>'Restating Adj'!M52+'Pro Forma Adj'!M52</f>
        <v>0</v>
      </c>
      <c r="N52" s="97">
        <f>'Restating Adj'!N52+'Pro Forma Adj'!N52</f>
        <v>0</v>
      </c>
      <c r="O52" s="307">
        <f>'Restating Adj'!O52+'Pro Forma Adj'!O52</f>
        <v>0</v>
      </c>
      <c r="P52" s="97">
        <f>'Restating Adj'!P52+'Pro Forma Adj'!P52</f>
        <v>0</v>
      </c>
      <c r="Q52" s="95">
        <f>'Restating Adj'!Q52+'Pro Forma Adj'!Q52</f>
        <v>0</v>
      </c>
      <c r="R52" s="305">
        <f>'Restating Adj'!R52+'Pro Forma Adj'!R52</f>
        <v>0</v>
      </c>
      <c r="S52" s="95">
        <f>'Restating Adj'!S52+'Pro Forma Adj'!S52</f>
        <v>0</v>
      </c>
      <c r="T52" s="95">
        <f>'Restating Adj'!T52+'Pro Forma Adj'!T52</f>
        <v>0</v>
      </c>
      <c r="U52" s="95">
        <f>'Restating Adj'!U52+'Pro Forma Adj'!U52</f>
        <v>0</v>
      </c>
      <c r="V52" s="305">
        <f>'Restating Adj'!V52+'Pro Forma Adj'!V52</f>
        <v>0</v>
      </c>
      <c r="W52" s="95">
        <f>'Restating Adj'!W52+'Pro Forma Adj'!W52</f>
        <v>0</v>
      </c>
      <c r="X52" s="95">
        <f>'Restating Adj'!X52+'Pro Forma Adj'!X52</f>
        <v>0</v>
      </c>
      <c r="Y52" s="306">
        <f>'Restating Adj'!Y52+'Pro Forma Adj'!Y52</f>
        <v>0</v>
      </c>
      <c r="Z52" s="32">
        <f>'Restating Adj'!Z52+'Pro Forma Adj'!Z52</f>
        <v>0</v>
      </c>
      <c r="AA52" s="307">
        <f>'Restating Adj'!AA52+'Pro Forma Adj'!AA52</f>
        <v>0</v>
      </c>
      <c r="AB52" s="97">
        <f>'Restating Adj'!AB52+'Pro Forma Adj'!AB52</f>
        <v>0</v>
      </c>
      <c r="AC52" s="97">
        <f>'Restating Adj'!AC52+'Pro Forma Adj'!AC52</f>
        <v>0</v>
      </c>
      <c r="AD52" s="98">
        <f>'Restating Adj'!AD52+'Pro Forma Adj'!AD52</f>
        <v>0</v>
      </c>
      <c r="AE52" s="307">
        <f>'Restating Adj'!AE52+'Pro Forma Adj'!AE52</f>
        <v>0</v>
      </c>
      <c r="AF52" s="97">
        <f>'Restating Adj'!AF52+'Pro Forma Adj'!AF52</f>
        <v>0</v>
      </c>
      <c r="AG52" s="97">
        <f>'Restating Adj'!AG52+'Pro Forma Adj'!AG52</f>
        <v>0</v>
      </c>
      <c r="AH52" s="97">
        <f>'Restating Adj'!AH52+'Pro Forma Adj'!AH52</f>
        <v>0</v>
      </c>
      <c r="AI52" s="97">
        <f>'Restating Adj'!AI52+'Pro Forma Adj'!AI52</f>
        <v>0</v>
      </c>
      <c r="AJ52" s="307">
        <f>'Restating Adj'!AJ52+'Pro Forma Adj'!AJ52</f>
        <v>0</v>
      </c>
      <c r="AK52" s="307">
        <f>'Restating Adj'!AK52+'Pro Forma Adj'!AK52</f>
        <v>0</v>
      </c>
      <c r="AL52" s="307">
        <f>'Restating Adj'!AL52+'Pro Forma Adj'!AL52</f>
        <v>0</v>
      </c>
      <c r="AM52" s="308">
        <f>'Restating Adj'!AM52+'Pro Forma Adj'!AM52</f>
        <v>0</v>
      </c>
      <c r="AN52" s="307">
        <f>'Restating Adj'!AN52+'Pro Forma Adj'!AN52</f>
        <v>0</v>
      </c>
      <c r="AO52" s="307">
        <f>'Restating Adj'!AO52+'Pro Forma Adj'!AO52</f>
        <v>0</v>
      </c>
      <c r="AP52" s="97">
        <f>'Restating Adj'!AP52+'Pro Forma Adj'!AP52</f>
        <v>0</v>
      </c>
      <c r="AQ52" s="97">
        <f>'Restating Adj'!AQ52+'Pro Forma Adj'!AQ52</f>
        <v>0</v>
      </c>
      <c r="AR52" s="307">
        <f>'Restating Adj'!AR52+'Pro Forma Adj'!AR52</f>
        <v>0</v>
      </c>
      <c r="AS52" s="307">
        <f>'Restating Adj'!AS52+'Pro Forma Adj'!AS52</f>
        <v>0</v>
      </c>
      <c r="AT52" s="307">
        <f>'Restating Adj'!AT52+'Pro Forma Adj'!AT52</f>
        <v>0</v>
      </c>
      <c r="AU52" s="97">
        <f>'Restating Adj'!AU52+'Pro Forma Adj'!AU52</f>
        <v>0</v>
      </c>
      <c r="AV52" s="98">
        <f>'Restating Adj'!AV52+'Pro Forma Adj'!AV52</f>
        <v>0</v>
      </c>
      <c r="AW52" s="32">
        <f>'Restating Adj'!AW52+'Pro Forma Adj'!AW52</f>
        <v>0</v>
      </c>
      <c r="AX52" s="95">
        <f>'Restating Adj'!AX52+'Pro Forma Adj'!AX52</f>
        <v>0</v>
      </c>
      <c r="AY52" s="95">
        <f>'Restating Adj'!AY52+'Pro Forma Adj'!AY52</f>
        <v>0</v>
      </c>
      <c r="AZ52" s="307">
        <f>'Restating Adj'!AZ52+'Pro Forma Adj'!AZ52</f>
        <v>0</v>
      </c>
      <c r="BA52" s="95">
        <f>'Restating Adj'!BA52+'Pro Forma Adj'!BA52</f>
        <v>0</v>
      </c>
      <c r="BB52" s="12">
        <f>'Restating Adj'!BB52+'Pro Forma Adj'!BB52</f>
        <v>0</v>
      </c>
      <c r="BC52" s="305">
        <f>'Restating Adj'!BC52+'Pro Forma Adj'!BC52</f>
        <v>0</v>
      </c>
      <c r="BD52" s="97">
        <f>'Restating Adj'!BD52+'Pro Forma Adj'!BD52</f>
        <v>0</v>
      </c>
      <c r="BE52" s="97">
        <f>'Restating Adj'!BE52+'Pro Forma Adj'!BE52</f>
        <v>0</v>
      </c>
      <c r="BF52" s="97">
        <f>'Restating Adj'!BF52+'Pro Forma Adj'!BF52</f>
        <v>0</v>
      </c>
      <c r="BG52" s="97">
        <f>'Restating Adj'!BG52+'Pro Forma Adj'!BG52</f>
        <v>0</v>
      </c>
      <c r="BH52" s="97">
        <f>'Restating Adj'!BH52+'Pro Forma Adj'!BH52</f>
        <v>0</v>
      </c>
      <c r="BI52" s="97">
        <f>'Restating Adj'!BI52+'Pro Forma Adj'!BI52</f>
        <v>0</v>
      </c>
      <c r="BJ52" s="97">
        <f>'Restating Adj'!BJ52+'Pro Forma Adj'!BJ52</f>
        <v>0</v>
      </c>
      <c r="BK52" s="97">
        <f>'Restating Adj'!BK52+'Pro Forma Adj'!BK52</f>
        <v>0</v>
      </c>
      <c r="BL52" s="97">
        <f>'Restating Adj'!BL52+'Pro Forma Adj'!BL52</f>
        <v>0</v>
      </c>
      <c r="BM52" s="97">
        <f>'Restating Adj'!BM52+'Pro Forma Adj'!BM52</f>
        <v>0</v>
      </c>
      <c r="BN52" s="97">
        <f>'Restating Adj'!BN52+'Pro Forma Adj'!BN52</f>
        <v>0</v>
      </c>
      <c r="BO52" s="97">
        <f>'Restating Adj'!BO52+'Pro Forma Adj'!BO52</f>
        <v>0</v>
      </c>
      <c r="BP52" s="98">
        <f>'Restating Adj'!BP52+'Pro Forma Adj'!BP52</f>
        <v>0</v>
      </c>
      <c r="BQ52" s="309">
        <f>'Restating Adj'!BQ52+'Pro Forma Adj'!BQ52</f>
        <v>0</v>
      </c>
    </row>
    <row r="53" spans="1:69">
      <c r="A53" s="14" t="s">
        <v>90</v>
      </c>
      <c r="B53" s="106">
        <f t="shared" si="30"/>
        <v>0</v>
      </c>
      <c r="C53" s="32">
        <f>'Restating Adj'!C53+'Pro Forma Adj'!C53</f>
        <v>0</v>
      </c>
      <c r="D53" s="97">
        <f>'Restating Adj'!D53+'Pro Forma Adj'!D53</f>
        <v>0</v>
      </c>
      <c r="E53" s="97">
        <f>'Restating Adj'!E53+'Pro Forma Adj'!E53</f>
        <v>0</v>
      </c>
      <c r="F53" s="97">
        <f>'Restating Adj'!F53+'Pro Forma Adj'!F53</f>
        <v>0</v>
      </c>
      <c r="G53" s="97">
        <f>'Restating Adj'!G53+'Pro Forma Adj'!G53</f>
        <v>0</v>
      </c>
      <c r="H53" s="305">
        <f>'Restating Adj'!H53+'Pro Forma Adj'!H53</f>
        <v>0</v>
      </c>
      <c r="I53" s="95">
        <f>'Restating Adj'!I53+'Pro Forma Adj'!I53</f>
        <v>0</v>
      </c>
      <c r="J53" s="306">
        <f>'Restating Adj'!J53+'Pro Forma Adj'!J53</f>
        <v>0</v>
      </c>
      <c r="K53" s="32">
        <f>'Restating Adj'!K53+'Pro Forma Adj'!K53</f>
        <v>0</v>
      </c>
      <c r="L53" s="97">
        <f>'Restating Adj'!L53+'Pro Forma Adj'!L53</f>
        <v>0</v>
      </c>
      <c r="M53" s="97">
        <f>'Restating Adj'!M53+'Pro Forma Adj'!M53</f>
        <v>0</v>
      </c>
      <c r="N53" s="97">
        <f>'Restating Adj'!N53+'Pro Forma Adj'!N53</f>
        <v>0</v>
      </c>
      <c r="O53" s="307">
        <f>'Restating Adj'!O53+'Pro Forma Adj'!O53</f>
        <v>0</v>
      </c>
      <c r="P53" s="97">
        <f>'Restating Adj'!P53+'Pro Forma Adj'!P53</f>
        <v>0</v>
      </c>
      <c r="Q53" s="95">
        <f>'Restating Adj'!Q53+'Pro Forma Adj'!Q53</f>
        <v>0</v>
      </c>
      <c r="R53" s="305">
        <f>'Restating Adj'!R53+'Pro Forma Adj'!R53</f>
        <v>0</v>
      </c>
      <c r="S53" s="95">
        <f>'Restating Adj'!S53+'Pro Forma Adj'!S53</f>
        <v>0</v>
      </c>
      <c r="T53" s="95">
        <f>'Restating Adj'!T53+'Pro Forma Adj'!T53</f>
        <v>0</v>
      </c>
      <c r="U53" s="95">
        <f>'Restating Adj'!U53+'Pro Forma Adj'!U53</f>
        <v>0</v>
      </c>
      <c r="V53" s="305">
        <f>'Restating Adj'!V53+'Pro Forma Adj'!V53</f>
        <v>0</v>
      </c>
      <c r="W53" s="95">
        <f>'Restating Adj'!W53+'Pro Forma Adj'!W53</f>
        <v>0</v>
      </c>
      <c r="X53" s="95">
        <f>'Restating Adj'!X53+'Pro Forma Adj'!X53</f>
        <v>0</v>
      </c>
      <c r="Y53" s="306">
        <f>'Restating Adj'!Y53+'Pro Forma Adj'!Y53</f>
        <v>0</v>
      </c>
      <c r="Z53" s="32">
        <f>'Restating Adj'!Z53+'Pro Forma Adj'!Z53</f>
        <v>0</v>
      </c>
      <c r="AA53" s="307">
        <f>'Restating Adj'!AA53+'Pro Forma Adj'!AA53</f>
        <v>0</v>
      </c>
      <c r="AB53" s="97">
        <f>'Restating Adj'!AB53+'Pro Forma Adj'!AB53</f>
        <v>0</v>
      </c>
      <c r="AC53" s="97">
        <f>'Restating Adj'!AC53+'Pro Forma Adj'!AC53</f>
        <v>0</v>
      </c>
      <c r="AD53" s="98">
        <f>'Restating Adj'!AD53+'Pro Forma Adj'!AD53</f>
        <v>0</v>
      </c>
      <c r="AE53" s="307">
        <f>'Restating Adj'!AE53+'Pro Forma Adj'!AE53</f>
        <v>0</v>
      </c>
      <c r="AF53" s="97">
        <f>'Restating Adj'!AF53+'Pro Forma Adj'!AF53</f>
        <v>0</v>
      </c>
      <c r="AG53" s="97">
        <f>'Restating Adj'!AG53+'Pro Forma Adj'!AG53</f>
        <v>0</v>
      </c>
      <c r="AH53" s="97">
        <f>'Restating Adj'!AH53+'Pro Forma Adj'!AH53</f>
        <v>0</v>
      </c>
      <c r="AI53" s="97">
        <f>'Restating Adj'!AI53+'Pro Forma Adj'!AI53</f>
        <v>0</v>
      </c>
      <c r="AJ53" s="307">
        <f>'Restating Adj'!AJ53+'Pro Forma Adj'!AJ53</f>
        <v>0</v>
      </c>
      <c r="AK53" s="307">
        <f>'Restating Adj'!AK53+'Pro Forma Adj'!AK53</f>
        <v>0</v>
      </c>
      <c r="AL53" s="307">
        <f>'Restating Adj'!AL53+'Pro Forma Adj'!AL53</f>
        <v>0</v>
      </c>
      <c r="AM53" s="308">
        <f>'Restating Adj'!AM53+'Pro Forma Adj'!AM53</f>
        <v>0</v>
      </c>
      <c r="AN53" s="307">
        <f>'Restating Adj'!AN53+'Pro Forma Adj'!AN53</f>
        <v>0</v>
      </c>
      <c r="AO53" s="307">
        <f>'Restating Adj'!AO53+'Pro Forma Adj'!AO53</f>
        <v>0</v>
      </c>
      <c r="AP53" s="97">
        <f>'Restating Adj'!AP53+'Pro Forma Adj'!AP53</f>
        <v>0</v>
      </c>
      <c r="AQ53" s="97">
        <f>'Restating Adj'!AQ53+'Pro Forma Adj'!AQ53</f>
        <v>0</v>
      </c>
      <c r="AR53" s="307">
        <f>'Restating Adj'!AR53+'Pro Forma Adj'!AR53</f>
        <v>0</v>
      </c>
      <c r="AS53" s="307">
        <f>'Restating Adj'!AS53+'Pro Forma Adj'!AS53</f>
        <v>0</v>
      </c>
      <c r="AT53" s="307">
        <f>'Restating Adj'!AT53+'Pro Forma Adj'!AT53</f>
        <v>0</v>
      </c>
      <c r="AU53" s="97">
        <f>'Restating Adj'!AU53+'Pro Forma Adj'!AU53</f>
        <v>0</v>
      </c>
      <c r="AV53" s="98">
        <f>'Restating Adj'!AV53+'Pro Forma Adj'!AV53</f>
        <v>0</v>
      </c>
      <c r="AW53" s="32">
        <f>'Restating Adj'!AW53+'Pro Forma Adj'!AW53</f>
        <v>0</v>
      </c>
      <c r="AX53" s="95">
        <f>'Restating Adj'!AX53+'Pro Forma Adj'!AX53</f>
        <v>0</v>
      </c>
      <c r="AY53" s="95">
        <f>'Restating Adj'!AY53+'Pro Forma Adj'!AY53</f>
        <v>0</v>
      </c>
      <c r="AZ53" s="307">
        <f>'Restating Adj'!AZ53+'Pro Forma Adj'!AZ53</f>
        <v>0</v>
      </c>
      <c r="BA53" s="95">
        <f>'Restating Adj'!BA53+'Pro Forma Adj'!BA53</f>
        <v>0</v>
      </c>
      <c r="BB53" s="12">
        <f>'Restating Adj'!BB53+'Pro Forma Adj'!BB53</f>
        <v>0</v>
      </c>
      <c r="BC53" s="305">
        <f>'Restating Adj'!BC53+'Pro Forma Adj'!BC53</f>
        <v>0</v>
      </c>
      <c r="BD53" s="97">
        <f>'Restating Adj'!BD53+'Pro Forma Adj'!BD53</f>
        <v>0</v>
      </c>
      <c r="BE53" s="97">
        <f>'Restating Adj'!BE53+'Pro Forma Adj'!BE53</f>
        <v>0</v>
      </c>
      <c r="BF53" s="97">
        <f>'Restating Adj'!BF53+'Pro Forma Adj'!BF53</f>
        <v>0</v>
      </c>
      <c r="BG53" s="97">
        <f>'Restating Adj'!BG53+'Pro Forma Adj'!BG53</f>
        <v>0</v>
      </c>
      <c r="BH53" s="97">
        <f>'Restating Adj'!BH53+'Pro Forma Adj'!BH53</f>
        <v>0</v>
      </c>
      <c r="BI53" s="97">
        <f>'Restating Adj'!BI53+'Pro Forma Adj'!BI53</f>
        <v>0</v>
      </c>
      <c r="BJ53" s="97">
        <f>'Restating Adj'!BJ53+'Pro Forma Adj'!BJ53</f>
        <v>0</v>
      </c>
      <c r="BK53" s="97">
        <f>'Restating Adj'!BK53+'Pro Forma Adj'!BK53</f>
        <v>0</v>
      </c>
      <c r="BL53" s="97">
        <f>'Restating Adj'!BL53+'Pro Forma Adj'!BL53</f>
        <v>0</v>
      </c>
      <c r="BM53" s="97">
        <f>'Restating Adj'!BM53+'Pro Forma Adj'!BM53</f>
        <v>0</v>
      </c>
      <c r="BN53" s="97">
        <f>'Restating Adj'!BN53+'Pro Forma Adj'!BN53</f>
        <v>0</v>
      </c>
      <c r="BO53" s="97">
        <f>'Restating Adj'!BO53+'Pro Forma Adj'!BO53</f>
        <v>0</v>
      </c>
      <c r="BP53" s="98">
        <f>'Restating Adj'!BP53+'Pro Forma Adj'!BP53</f>
        <v>0</v>
      </c>
      <c r="BQ53" s="309">
        <f>'Restating Adj'!BQ53+'Pro Forma Adj'!BQ53</f>
        <v>0</v>
      </c>
    </row>
    <row r="54" spans="1:69">
      <c r="A54" s="14" t="s">
        <v>91</v>
      </c>
      <c r="B54" s="196">
        <f t="shared" si="30"/>
        <v>111178047.5085748</v>
      </c>
      <c r="C54" s="36">
        <f>SUM(C43:C53)</f>
        <v>0</v>
      </c>
      <c r="D54" s="109">
        <f t="shared" ref="D54:BO54" si="31">SUM(D43:D53)</f>
        <v>0</v>
      </c>
      <c r="E54" s="109">
        <f t="shared" si="31"/>
        <v>0</v>
      </c>
      <c r="F54" s="109">
        <f t="shared" si="31"/>
        <v>0</v>
      </c>
      <c r="G54" s="109">
        <f t="shared" si="31"/>
        <v>0</v>
      </c>
      <c r="H54" s="324">
        <f t="shared" si="31"/>
        <v>0</v>
      </c>
      <c r="I54" s="109">
        <f t="shared" si="31"/>
        <v>0</v>
      </c>
      <c r="J54" s="325">
        <f t="shared" ref="J54" si="32">SUM(J43:J53)</f>
        <v>0</v>
      </c>
      <c r="K54" s="36">
        <f t="shared" si="31"/>
        <v>0</v>
      </c>
      <c r="L54" s="109">
        <f t="shared" si="31"/>
        <v>0</v>
      </c>
      <c r="M54" s="109">
        <f t="shared" si="31"/>
        <v>0</v>
      </c>
      <c r="N54" s="109">
        <f t="shared" si="31"/>
        <v>0</v>
      </c>
      <c r="O54" s="324">
        <f t="shared" si="31"/>
        <v>0</v>
      </c>
      <c r="P54" s="109">
        <f t="shared" si="31"/>
        <v>0</v>
      </c>
      <c r="Q54" s="109">
        <f t="shared" si="31"/>
        <v>0</v>
      </c>
      <c r="R54" s="324">
        <f t="shared" si="31"/>
        <v>0</v>
      </c>
      <c r="S54" s="109">
        <f t="shared" si="31"/>
        <v>0</v>
      </c>
      <c r="T54" s="109">
        <f t="shared" si="31"/>
        <v>0</v>
      </c>
      <c r="U54" s="109">
        <f t="shared" si="31"/>
        <v>0</v>
      </c>
      <c r="V54" s="324">
        <f t="shared" si="31"/>
        <v>0</v>
      </c>
      <c r="W54" s="109">
        <f t="shared" si="31"/>
        <v>0</v>
      </c>
      <c r="X54" s="109">
        <f t="shared" si="31"/>
        <v>0</v>
      </c>
      <c r="Y54" s="325">
        <f t="shared" ref="Y54" si="33">SUM(Y43:Y53)</f>
        <v>0</v>
      </c>
      <c r="Z54" s="36">
        <f t="shared" si="31"/>
        <v>0</v>
      </c>
      <c r="AA54" s="324">
        <f t="shared" si="31"/>
        <v>0</v>
      </c>
      <c r="AB54" s="109">
        <f t="shared" si="31"/>
        <v>0</v>
      </c>
      <c r="AC54" s="109">
        <f t="shared" si="31"/>
        <v>0</v>
      </c>
      <c r="AD54" s="110">
        <f t="shared" si="31"/>
        <v>-27440037.686942805</v>
      </c>
      <c r="AE54" s="324">
        <f t="shared" si="31"/>
        <v>0</v>
      </c>
      <c r="AF54" s="109">
        <f t="shared" si="31"/>
        <v>0</v>
      </c>
      <c r="AG54" s="109">
        <f t="shared" si="31"/>
        <v>0</v>
      </c>
      <c r="AH54" s="109">
        <f t="shared" si="31"/>
        <v>0</v>
      </c>
      <c r="AI54" s="109">
        <f t="shared" si="31"/>
        <v>0</v>
      </c>
      <c r="AJ54" s="324">
        <f t="shared" ref="AJ54:AK54" si="34">SUM(AJ43:AJ53)</f>
        <v>0</v>
      </c>
      <c r="AK54" s="324">
        <f t="shared" si="34"/>
        <v>0</v>
      </c>
      <c r="AL54" s="324">
        <f t="shared" ref="AL54" si="35">SUM(AL43:AL53)</f>
        <v>0</v>
      </c>
      <c r="AM54" s="326">
        <f t="shared" si="31"/>
        <v>0</v>
      </c>
      <c r="AN54" s="324">
        <f t="shared" si="31"/>
        <v>0</v>
      </c>
      <c r="AO54" s="324">
        <f t="shared" si="31"/>
        <v>0</v>
      </c>
      <c r="AP54" s="109">
        <f t="shared" si="31"/>
        <v>0</v>
      </c>
      <c r="AQ54" s="109">
        <f t="shared" si="31"/>
        <v>0</v>
      </c>
      <c r="AR54" s="324">
        <f t="shared" si="31"/>
        <v>0</v>
      </c>
      <c r="AS54" s="324">
        <f t="shared" si="31"/>
        <v>0</v>
      </c>
      <c r="AT54" s="324">
        <f t="shared" si="31"/>
        <v>0</v>
      </c>
      <c r="AU54" s="109">
        <f t="shared" si="31"/>
        <v>0</v>
      </c>
      <c r="AV54" s="110">
        <f t="shared" si="31"/>
        <v>0</v>
      </c>
      <c r="AW54" s="36">
        <f t="shared" si="31"/>
        <v>66937206.75625769</v>
      </c>
      <c r="AX54" s="109">
        <f t="shared" si="31"/>
        <v>140552.53514073163</v>
      </c>
      <c r="AY54" s="109">
        <f t="shared" si="31"/>
        <v>0</v>
      </c>
      <c r="AZ54" s="324">
        <f t="shared" si="31"/>
        <v>45909776.392064802</v>
      </c>
      <c r="BA54" s="109">
        <f t="shared" si="31"/>
        <v>-19271027.544514682</v>
      </c>
      <c r="BB54" s="109">
        <f t="shared" si="31"/>
        <v>-2700570.4447207437</v>
      </c>
      <c r="BC54" s="324">
        <f t="shared" si="31"/>
        <v>-273182.72115948144</v>
      </c>
      <c r="BD54" s="109">
        <f t="shared" si="31"/>
        <v>-387034.4681999993</v>
      </c>
      <c r="BE54" s="109">
        <f t="shared" si="31"/>
        <v>0</v>
      </c>
      <c r="BF54" s="109">
        <f t="shared" si="31"/>
        <v>0</v>
      </c>
      <c r="BG54" s="109">
        <f t="shared" si="31"/>
        <v>0</v>
      </c>
      <c r="BH54" s="109">
        <f t="shared" si="31"/>
        <v>-959374.98199249338</v>
      </c>
      <c r="BI54" s="109">
        <f t="shared" si="31"/>
        <v>10973925.946728827</v>
      </c>
      <c r="BJ54" s="109">
        <f t="shared" si="31"/>
        <v>3615602.0887098601</v>
      </c>
      <c r="BK54" s="109">
        <f t="shared" si="31"/>
        <v>3486600.0012500728</v>
      </c>
      <c r="BL54" s="109">
        <f t="shared" si="31"/>
        <v>1412650.5262501421</v>
      </c>
      <c r="BM54" s="109">
        <f t="shared" si="31"/>
        <v>240994.40638998643</v>
      </c>
      <c r="BN54" s="109">
        <f t="shared" si="31"/>
        <v>1566663.887630525</v>
      </c>
      <c r="BO54" s="109">
        <f t="shared" si="31"/>
        <v>-1384477.8222525506</v>
      </c>
      <c r="BP54" s="110">
        <f t="shared" ref="BP54" si="36">SUM(BP43:BP53)</f>
        <v>28493963.911447942</v>
      </c>
      <c r="BQ54" s="325">
        <f t="shared" ref="BQ54" si="37">SUM(BQ43:BQ53)</f>
        <v>815816.72648699861</v>
      </c>
    </row>
    <row r="55" spans="1:69">
      <c r="A55" s="14"/>
      <c r="B55" s="94"/>
      <c r="C55" s="30"/>
      <c r="D55" s="12"/>
      <c r="E55" s="12"/>
      <c r="F55" s="12"/>
      <c r="G55" s="12"/>
      <c r="H55" s="301"/>
      <c r="I55" s="12"/>
      <c r="J55" s="303"/>
      <c r="K55" s="30"/>
      <c r="L55" s="12"/>
      <c r="M55" s="12"/>
      <c r="N55" s="12"/>
      <c r="O55" s="301"/>
      <c r="P55" s="12"/>
      <c r="Q55" s="12"/>
      <c r="R55" s="301"/>
      <c r="S55" s="12"/>
      <c r="T55" s="12"/>
      <c r="U55" s="12"/>
      <c r="V55" s="301"/>
      <c r="W55" s="12"/>
      <c r="X55" s="12"/>
      <c r="Y55" s="303"/>
      <c r="Z55" s="30"/>
      <c r="AA55" s="301"/>
      <c r="AB55" s="12"/>
      <c r="AC55" s="12"/>
      <c r="AD55" s="92"/>
      <c r="AE55" s="301"/>
      <c r="AF55" s="12"/>
      <c r="AG55" s="12"/>
      <c r="AH55" s="12"/>
      <c r="AI55" s="12"/>
      <c r="AJ55" s="301"/>
      <c r="AK55" s="301"/>
      <c r="AL55" s="301"/>
      <c r="AM55" s="304"/>
      <c r="AN55" s="301"/>
      <c r="AO55" s="301"/>
      <c r="AP55" s="12"/>
      <c r="AQ55" s="12"/>
      <c r="AR55" s="301"/>
      <c r="AS55" s="301"/>
      <c r="AT55" s="301"/>
      <c r="AU55" s="12"/>
      <c r="AV55" s="92"/>
      <c r="AW55" s="30"/>
      <c r="AX55" s="12"/>
      <c r="AY55" s="12"/>
      <c r="AZ55" s="301"/>
      <c r="BA55" s="12"/>
      <c r="BB55" s="12"/>
      <c r="BC55" s="301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92"/>
      <c r="BQ55" s="303"/>
    </row>
    <row r="56" spans="1:69">
      <c r="A56" s="14" t="s">
        <v>92</v>
      </c>
      <c r="B56" s="94"/>
      <c r="C56" s="30"/>
      <c r="D56" s="12"/>
      <c r="E56" s="12"/>
      <c r="F56" s="12"/>
      <c r="G56" s="12"/>
      <c r="H56" s="301"/>
      <c r="I56" s="12"/>
      <c r="J56" s="303"/>
      <c r="K56" s="30"/>
      <c r="L56" s="12"/>
      <c r="M56" s="12"/>
      <c r="N56" s="12"/>
      <c r="O56" s="301"/>
      <c r="P56" s="12"/>
      <c r="Q56" s="12"/>
      <c r="R56" s="301"/>
      <c r="S56" s="12"/>
      <c r="T56" s="12"/>
      <c r="U56" s="12"/>
      <c r="V56" s="301"/>
      <c r="W56" s="12"/>
      <c r="X56" s="12"/>
      <c r="Y56" s="303"/>
      <c r="Z56" s="30"/>
      <c r="AA56" s="301"/>
      <c r="AB56" s="12"/>
      <c r="AC56" s="12"/>
      <c r="AD56" s="92"/>
      <c r="AE56" s="301"/>
      <c r="AF56" s="12"/>
      <c r="AG56" s="12"/>
      <c r="AH56" s="12"/>
      <c r="AI56" s="12"/>
      <c r="AJ56" s="301"/>
      <c r="AK56" s="301"/>
      <c r="AL56" s="301"/>
      <c r="AM56" s="304"/>
      <c r="AN56" s="301"/>
      <c r="AO56" s="301"/>
      <c r="AP56" s="12"/>
      <c r="AQ56" s="12"/>
      <c r="AR56" s="301"/>
      <c r="AS56" s="301"/>
      <c r="AT56" s="301"/>
      <c r="AU56" s="12"/>
      <c r="AV56" s="92"/>
      <c r="AW56" s="30"/>
      <c r="AX56" s="12"/>
      <c r="AY56" s="12"/>
      <c r="AZ56" s="301"/>
      <c r="BA56" s="12"/>
      <c r="BB56" s="12"/>
      <c r="BC56" s="301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92"/>
      <c r="BQ56" s="303"/>
    </row>
    <row r="57" spans="1:69">
      <c r="A57" s="14" t="s">
        <v>93</v>
      </c>
      <c r="B57" s="106">
        <f t="shared" ref="B57:B65" si="38">SUM(C57:BQ57)</f>
        <v>-27424233.322379552</v>
      </c>
      <c r="C57" s="32">
        <f>'Restating Adj'!C57+'Pro Forma Adj'!C57</f>
        <v>0</v>
      </c>
      <c r="D57" s="97">
        <f>'Restating Adj'!D57+'Pro Forma Adj'!D57</f>
        <v>0</v>
      </c>
      <c r="E57" s="97">
        <f>'Restating Adj'!E57+'Pro Forma Adj'!E57</f>
        <v>0</v>
      </c>
      <c r="F57" s="97">
        <f>'Restating Adj'!F57+'Pro Forma Adj'!F57</f>
        <v>0</v>
      </c>
      <c r="G57" s="97">
        <f>'Restating Adj'!G57+'Pro Forma Adj'!G57</f>
        <v>0</v>
      </c>
      <c r="H57" s="305">
        <f>'Restating Adj'!H57+'Pro Forma Adj'!H57</f>
        <v>0</v>
      </c>
      <c r="I57" s="95">
        <f>'Restating Adj'!I57+'Pro Forma Adj'!I57</f>
        <v>0</v>
      </c>
      <c r="J57" s="306">
        <f>'Restating Adj'!J57+'Pro Forma Adj'!J57</f>
        <v>0</v>
      </c>
      <c r="K57" s="32">
        <f>'Restating Adj'!K57+'Pro Forma Adj'!K57</f>
        <v>0</v>
      </c>
      <c r="L57" s="97">
        <f>'Restating Adj'!L57+'Pro Forma Adj'!L57</f>
        <v>0</v>
      </c>
      <c r="M57" s="97">
        <f>'Restating Adj'!M57+'Pro Forma Adj'!M57</f>
        <v>0</v>
      </c>
      <c r="N57" s="97">
        <f>'Restating Adj'!N57+'Pro Forma Adj'!N57</f>
        <v>0</v>
      </c>
      <c r="O57" s="307">
        <f>'Restating Adj'!O57+'Pro Forma Adj'!O57</f>
        <v>0</v>
      </c>
      <c r="P57" s="97">
        <f>'Restating Adj'!P57+'Pro Forma Adj'!P57</f>
        <v>0</v>
      </c>
      <c r="Q57" s="95">
        <f>'Restating Adj'!Q57+'Pro Forma Adj'!Q57</f>
        <v>0</v>
      </c>
      <c r="R57" s="305">
        <f>'Restating Adj'!R57+'Pro Forma Adj'!R57</f>
        <v>0</v>
      </c>
      <c r="S57" s="95">
        <f>'Restating Adj'!S57+'Pro Forma Adj'!S57</f>
        <v>0</v>
      </c>
      <c r="T57" s="95">
        <f>'Restating Adj'!T57+'Pro Forma Adj'!T57</f>
        <v>0</v>
      </c>
      <c r="U57" s="95">
        <f>'Restating Adj'!U57+'Pro Forma Adj'!U57</f>
        <v>0</v>
      </c>
      <c r="V57" s="305">
        <f>'Restating Adj'!V57+'Pro Forma Adj'!V57</f>
        <v>0</v>
      </c>
      <c r="W57" s="95">
        <f>'Restating Adj'!W57+'Pro Forma Adj'!W57</f>
        <v>0</v>
      </c>
      <c r="X57" s="95">
        <f>'Restating Adj'!X57+'Pro Forma Adj'!X57</f>
        <v>0</v>
      </c>
      <c r="Y57" s="306">
        <f>'Restating Adj'!Y57+'Pro Forma Adj'!Y57</f>
        <v>0</v>
      </c>
      <c r="Z57" s="32">
        <f>'Restating Adj'!Z57+'Pro Forma Adj'!Z57</f>
        <v>0</v>
      </c>
      <c r="AA57" s="307">
        <f>'Restating Adj'!AA57+'Pro Forma Adj'!AA57</f>
        <v>0</v>
      </c>
      <c r="AB57" s="97">
        <f>'Restating Adj'!AB57+'Pro Forma Adj'!AB57</f>
        <v>0</v>
      </c>
      <c r="AC57" s="97">
        <f>'Restating Adj'!AC57+'Pro Forma Adj'!AC57</f>
        <v>0</v>
      </c>
      <c r="AD57" s="98">
        <f>'Restating Adj'!AD57+'Pro Forma Adj'!AD57</f>
        <v>17910433.575932309</v>
      </c>
      <c r="AE57" s="307">
        <f>'Restating Adj'!AE57+'Pro Forma Adj'!AE57</f>
        <v>732189.06004704407</v>
      </c>
      <c r="AF57" s="97">
        <f>'Restating Adj'!AF57+'Pro Forma Adj'!AF57</f>
        <v>-2110518.8941668412</v>
      </c>
      <c r="AG57" s="97">
        <f>'Restating Adj'!AG57+'Pro Forma Adj'!AG57</f>
        <v>-1800715.3000000853</v>
      </c>
      <c r="AH57" s="97">
        <f>'Restating Adj'!AH57+'Pro Forma Adj'!AH57</f>
        <v>-6513739.0251209857</v>
      </c>
      <c r="AI57" s="97">
        <f>'Restating Adj'!AI57+'Pro Forma Adj'!AI57</f>
        <v>0</v>
      </c>
      <c r="AJ57" s="307">
        <f>'Restating Adj'!AJ57+'Pro Forma Adj'!AJ57</f>
        <v>0</v>
      </c>
      <c r="AK57" s="307">
        <f>'Restating Adj'!AK57+'Pro Forma Adj'!AK57</f>
        <v>-526493.25212357426</v>
      </c>
      <c r="AL57" s="307">
        <f>'Restating Adj'!AL57+'Pro Forma Adj'!AL57</f>
        <v>0</v>
      </c>
      <c r="AM57" s="308">
        <f>'Restating Adj'!AM57+'Pro Forma Adj'!AM57</f>
        <v>0</v>
      </c>
      <c r="AN57" s="307">
        <f>'Restating Adj'!AN57+'Pro Forma Adj'!AN57</f>
        <v>0</v>
      </c>
      <c r="AO57" s="307">
        <f>'Restating Adj'!AO57+'Pro Forma Adj'!AO57</f>
        <v>0</v>
      </c>
      <c r="AP57" s="97">
        <f>'Restating Adj'!AP57+'Pro Forma Adj'!AP57</f>
        <v>0</v>
      </c>
      <c r="AQ57" s="97">
        <f>'Restating Adj'!AQ57+'Pro Forma Adj'!AQ57</f>
        <v>0</v>
      </c>
      <c r="AR57" s="307">
        <f>'Restating Adj'!AR57+'Pro Forma Adj'!AR57</f>
        <v>0</v>
      </c>
      <c r="AS57" s="307">
        <f>'Restating Adj'!AS57+'Pro Forma Adj'!AS57</f>
        <v>0</v>
      </c>
      <c r="AT57" s="307">
        <f>'Restating Adj'!AT57+'Pro Forma Adj'!AT57</f>
        <v>0</v>
      </c>
      <c r="AU57" s="97">
        <f>'Restating Adj'!AU57+'Pro Forma Adj'!AU57</f>
        <v>0</v>
      </c>
      <c r="AV57" s="98">
        <f>'Restating Adj'!AV57+'Pro Forma Adj'!AV57</f>
        <v>0</v>
      </c>
      <c r="AW57" s="32">
        <f>'Restating Adj'!AW57+'Pro Forma Adj'!AW57</f>
        <v>-34513081.458540469</v>
      </c>
      <c r="AX57" s="95">
        <f>'Restating Adj'!AX57+'Pro Forma Adj'!AX57</f>
        <v>0</v>
      </c>
      <c r="AY57" s="95">
        <f>'Restating Adj'!AY57+'Pro Forma Adj'!AY57</f>
        <v>0</v>
      </c>
      <c r="AZ57" s="307">
        <f>'Restating Adj'!AZ57+'Pro Forma Adj'!AZ57</f>
        <v>-1371492.4777007781</v>
      </c>
      <c r="BA57" s="95">
        <f>'Restating Adj'!BA57+'Pro Forma Adj'!BA57</f>
        <v>0</v>
      </c>
      <c r="BB57" s="12">
        <f>'Restating Adj'!BB57+'Pro Forma Adj'!BB57</f>
        <v>0</v>
      </c>
      <c r="BC57" s="305">
        <f>'Restating Adj'!BC57+'Pro Forma Adj'!BC57</f>
        <v>0</v>
      </c>
      <c r="BD57" s="97">
        <f>'Restating Adj'!BD57+'Pro Forma Adj'!BD57</f>
        <v>0</v>
      </c>
      <c r="BE57" s="97">
        <f>'Restating Adj'!BE57+'Pro Forma Adj'!BE57</f>
        <v>0</v>
      </c>
      <c r="BF57" s="97">
        <f>'Restating Adj'!BF57+'Pro Forma Adj'!BF57</f>
        <v>0</v>
      </c>
      <c r="BG57" s="97">
        <f>'Restating Adj'!BG57+'Pro Forma Adj'!BG57</f>
        <v>0</v>
      </c>
      <c r="BH57" s="97">
        <f>'Restating Adj'!BH57+'Pro Forma Adj'!BH57</f>
        <v>793555.87062256993</v>
      </c>
      <c r="BI57" s="97">
        <f>'Restating Adj'!BI57+'Pro Forma Adj'!BI57</f>
        <v>0</v>
      </c>
      <c r="BJ57" s="97">
        <f>'Restating Adj'!BJ57+'Pro Forma Adj'!BJ57</f>
        <v>0</v>
      </c>
      <c r="BK57" s="97">
        <f>'Restating Adj'!BK57+'Pro Forma Adj'!BK57</f>
        <v>0</v>
      </c>
      <c r="BL57" s="97">
        <f>'Restating Adj'!BL57+'Pro Forma Adj'!BL57</f>
        <v>0</v>
      </c>
      <c r="BM57" s="97">
        <f>'Restating Adj'!BM57+'Pro Forma Adj'!BM57</f>
        <v>0</v>
      </c>
      <c r="BN57" s="97">
        <f>'Restating Adj'!BN57+'Pro Forma Adj'!BN57</f>
        <v>0</v>
      </c>
      <c r="BO57" s="97">
        <f>'Restating Adj'!BO57+'Pro Forma Adj'!BO57</f>
        <v>0</v>
      </c>
      <c r="BP57" s="98">
        <f>'Restating Adj'!BP57+'Pro Forma Adj'!BP57</f>
        <v>0</v>
      </c>
      <c r="BQ57" s="309">
        <f>'Restating Adj'!BQ57+'Pro Forma Adj'!BQ57</f>
        <v>-24371.421328743003</v>
      </c>
    </row>
    <row r="58" spans="1:69">
      <c r="A58" s="14" t="s">
        <v>94</v>
      </c>
      <c r="B58" s="106">
        <f t="shared" si="38"/>
        <v>-2563933.8844880732</v>
      </c>
      <c r="C58" s="32">
        <f>'Restating Adj'!C58+'Pro Forma Adj'!C58</f>
        <v>0</v>
      </c>
      <c r="D58" s="97">
        <f>'Restating Adj'!D58+'Pro Forma Adj'!D58</f>
        <v>0</v>
      </c>
      <c r="E58" s="97">
        <f>'Restating Adj'!E58+'Pro Forma Adj'!E58</f>
        <v>0</v>
      </c>
      <c r="F58" s="97">
        <f>'Restating Adj'!F58+'Pro Forma Adj'!F58</f>
        <v>0</v>
      </c>
      <c r="G58" s="97">
        <f>'Restating Adj'!G58+'Pro Forma Adj'!G58</f>
        <v>0</v>
      </c>
      <c r="H58" s="305">
        <f>'Restating Adj'!H58+'Pro Forma Adj'!H58</f>
        <v>0</v>
      </c>
      <c r="I58" s="95">
        <f>'Restating Adj'!I58+'Pro Forma Adj'!I58</f>
        <v>0</v>
      </c>
      <c r="J58" s="306">
        <f>'Restating Adj'!J58+'Pro Forma Adj'!J58</f>
        <v>0</v>
      </c>
      <c r="K58" s="32">
        <f>'Restating Adj'!K58+'Pro Forma Adj'!K58</f>
        <v>0</v>
      </c>
      <c r="L58" s="97">
        <f>'Restating Adj'!L58+'Pro Forma Adj'!L58</f>
        <v>0</v>
      </c>
      <c r="M58" s="97">
        <f>'Restating Adj'!M58+'Pro Forma Adj'!M58</f>
        <v>0</v>
      </c>
      <c r="N58" s="97">
        <f>'Restating Adj'!N58+'Pro Forma Adj'!N58</f>
        <v>0</v>
      </c>
      <c r="O58" s="307">
        <f>'Restating Adj'!O58+'Pro Forma Adj'!O58</f>
        <v>0</v>
      </c>
      <c r="P58" s="97">
        <f>'Restating Adj'!P58+'Pro Forma Adj'!P58</f>
        <v>0</v>
      </c>
      <c r="Q58" s="95">
        <f>'Restating Adj'!Q58+'Pro Forma Adj'!Q58</f>
        <v>0</v>
      </c>
      <c r="R58" s="305">
        <f>'Restating Adj'!R58+'Pro Forma Adj'!R58</f>
        <v>0</v>
      </c>
      <c r="S58" s="95">
        <f>'Restating Adj'!S58+'Pro Forma Adj'!S58</f>
        <v>0</v>
      </c>
      <c r="T58" s="95">
        <f>'Restating Adj'!T58+'Pro Forma Adj'!T58</f>
        <v>0</v>
      </c>
      <c r="U58" s="95">
        <f>'Restating Adj'!U58+'Pro Forma Adj'!U58</f>
        <v>0</v>
      </c>
      <c r="V58" s="305">
        <f>'Restating Adj'!V58+'Pro Forma Adj'!V58</f>
        <v>0</v>
      </c>
      <c r="W58" s="95">
        <f>'Restating Adj'!W58+'Pro Forma Adj'!W58</f>
        <v>0</v>
      </c>
      <c r="X58" s="95">
        <f>'Restating Adj'!X58+'Pro Forma Adj'!X58</f>
        <v>0</v>
      </c>
      <c r="Y58" s="306">
        <f>'Restating Adj'!Y58+'Pro Forma Adj'!Y58</f>
        <v>0</v>
      </c>
      <c r="Z58" s="32">
        <f>'Restating Adj'!Z58+'Pro Forma Adj'!Z58</f>
        <v>0</v>
      </c>
      <c r="AA58" s="307">
        <f>'Restating Adj'!AA58+'Pro Forma Adj'!AA58</f>
        <v>0</v>
      </c>
      <c r="AB58" s="97">
        <f>'Restating Adj'!AB58+'Pro Forma Adj'!AB58</f>
        <v>0</v>
      </c>
      <c r="AC58" s="97">
        <f>'Restating Adj'!AC58+'Pro Forma Adj'!AC58</f>
        <v>0</v>
      </c>
      <c r="AD58" s="98">
        <f>'Restating Adj'!AD58+'Pro Forma Adj'!AD58</f>
        <v>0</v>
      </c>
      <c r="AE58" s="307">
        <f>'Restating Adj'!AE58+'Pro Forma Adj'!AE58</f>
        <v>0</v>
      </c>
      <c r="AF58" s="97">
        <f>'Restating Adj'!AF58+'Pro Forma Adj'!AF58</f>
        <v>0</v>
      </c>
      <c r="AG58" s="97">
        <f>'Restating Adj'!AG58+'Pro Forma Adj'!AG58</f>
        <v>0</v>
      </c>
      <c r="AH58" s="97">
        <f>'Restating Adj'!AH58+'Pro Forma Adj'!AH58</f>
        <v>-24168.26129155124</v>
      </c>
      <c r="AI58" s="97">
        <f>'Restating Adj'!AI58+'Pro Forma Adj'!AI58</f>
        <v>-2539765.6231965218</v>
      </c>
      <c r="AJ58" s="307">
        <f>'Restating Adj'!AJ58+'Pro Forma Adj'!AJ58</f>
        <v>0</v>
      </c>
      <c r="AK58" s="307">
        <f>'Restating Adj'!AK58+'Pro Forma Adj'!AK58</f>
        <v>0</v>
      </c>
      <c r="AL58" s="307">
        <f>'Restating Adj'!AL58+'Pro Forma Adj'!AL58</f>
        <v>0</v>
      </c>
      <c r="AM58" s="308">
        <f>'Restating Adj'!AM58+'Pro Forma Adj'!AM58</f>
        <v>0</v>
      </c>
      <c r="AN58" s="307">
        <f>'Restating Adj'!AN58+'Pro Forma Adj'!AN58</f>
        <v>0</v>
      </c>
      <c r="AO58" s="307">
        <f>'Restating Adj'!AO58+'Pro Forma Adj'!AO58</f>
        <v>0</v>
      </c>
      <c r="AP58" s="97">
        <f>'Restating Adj'!AP58+'Pro Forma Adj'!AP58</f>
        <v>0</v>
      </c>
      <c r="AQ58" s="97">
        <f>'Restating Adj'!AQ58+'Pro Forma Adj'!AQ58</f>
        <v>0</v>
      </c>
      <c r="AR58" s="307">
        <f>'Restating Adj'!AR58+'Pro Forma Adj'!AR58</f>
        <v>0</v>
      </c>
      <c r="AS58" s="307">
        <f>'Restating Adj'!AS58+'Pro Forma Adj'!AS58</f>
        <v>0</v>
      </c>
      <c r="AT58" s="307">
        <f>'Restating Adj'!AT58+'Pro Forma Adj'!AT58</f>
        <v>0</v>
      </c>
      <c r="AU58" s="97">
        <f>'Restating Adj'!AU58+'Pro Forma Adj'!AU58</f>
        <v>0</v>
      </c>
      <c r="AV58" s="98">
        <f>'Restating Adj'!AV58+'Pro Forma Adj'!AV58</f>
        <v>0</v>
      </c>
      <c r="AW58" s="32">
        <f>'Restating Adj'!AW58+'Pro Forma Adj'!AW58</f>
        <v>0</v>
      </c>
      <c r="AX58" s="95">
        <f>'Restating Adj'!AX58+'Pro Forma Adj'!AX58</f>
        <v>0</v>
      </c>
      <c r="AY58" s="95">
        <f>'Restating Adj'!AY58+'Pro Forma Adj'!AY58</f>
        <v>0</v>
      </c>
      <c r="AZ58" s="307">
        <f>'Restating Adj'!AZ58+'Pro Forma Adj'!AZ58</f>
        <v>0</v>
      </c>
      <c r="BA58" s="95">
        <f>'Restating Adj'!BA58+'Pro Forma Adj'!BA58</f>
        <v>0</v>
      </c>
      <c r="BB58" s="12">
        <f>'Restating Adj'!BB58+'Pro Forma Adj'!BB58</f>
        <v>0</v>
      </c>
      <c r="BC58" s="305">
        <f>'Restating Adj'!BC58+'Pro Forma Adj'!BC58</f>
        <v>0</v>
      </c>
      <c r="BD58" s="97">
        <f>'Restating Adj'!BD58+'Pro Forma Adj'!BD58</f>
        <v>0</v>
      </c>
      <c r="BE58" s="97">
        <f>'Restating Adj'!BE58+'Pro Forma Adj'!BE58</f>
        <v>0</v>
      </c>
      <c r="BF58" s="97">
        <f>'Restating Adj'!BF58+'Pro Forma Adj'!BF58</f>
        <v>0</v>
      </c>
      <c r="BG58" s="97">
        <f>'Restating Adj'!BG58+'Pro Forma Adj'!BG58</f>
        <v>0</v>
      </c>
      <c r="BH58" s="97">
        <f>'Restating Adj'!BH58+'Pro Forma Adj'!BH58</f>
        <v>0</v>
      </c>
      <c r="BI58" s="97">
        <f>'Restating Adj'!BI58+'Pro Forma Adj'!BI58</f>
        <v>0</v>
      </c>
      <c r="BJ58" s="97">
        <f>'Restating Adj'!BJ58+'Pro Forma Adj'!BJ58</f>
        <v>0</v>
      </c>
      <c r="BK58" s="97">
        <f>'Restating Adj'!BK58+'Pro Forma Adj'!BK58</f>
        <v>0</v>
      </c>
      <c r="BL58" s="97">
        <f>'Restating Adj'!BL58+'Pro Forma Adj'!BL58</f>
        <v>0</v>
      </c>
      <c r="BM58" s="97">
        <f>'Restating Adj'!BM58+'Pro Forma Adj'!BM58</f>
        <v>0</v>
      </c>
      <c r="BN58" s="97">
        <f>'Restating Adj'!BN58+'Pro Forma Adj'!BN58</f>
        <v>0</v>
      </c>
      <c r="BO58" s="97">
        <f>'Restating Adj'!BO58+'Pro Forma Adj'!BO58</f>
        <v>0</v>
      </c>
      <c r="BP58" s="98">
        <f>'Restating Adj'!BP58+'Pro Forma Adj'!BP58</f>
        <v>0</v>
      </c>
      <c r="BQ58" s="309">
        <f>'Restating Adj'!BQ58+'Pro Forma Adj'!BQ58</f>
        <v>0</v>
      </c>
    </row>
    <row r="59" spans="1:69">
      <c r="A59" s="14" t="s">
        <v>95</v>
      </c>
      <c r="B59" s="106">
        <f t="shared" si="38"/>
        <v>-26351680.6522623</v>
      </c>
      <c r="C59" s="32">
        <f>'Restating Adj'!C59+'Pro Forma Adj'!C59</f>
        <v>0</v>
      </c>
      <c r="D59" s="97">
        <f>'Restating Adj'!D59+'Pro Forma Adj'!D59</f>
        <v>0</v>
      </c>
      <c r="E59" s="97">
        <f>'Restating Adj'!E59+'Pro Forma Adj'!E59</f>
        <v>0</v>
      </c>
      <c r="F59" s="97">
        <f>'Restating Adj'!F59+'Pro Forma Adj'!F59</f>
        <v>653175.25437758269</v>
      </c>
      <c r="G59" s="97">
        <f>'Restating Adj'!G59+'Pro Forma Adj'!G59</f>
        <v>0</v>
      </c>
      <c r="H59" s="305">
        <f>'Restating Adj'!H59+'Pro Forma Adj'!H59</f>
        <v>0</v>
      </c>
      <c r="I59" s="95">
        <f>'Restating Adj'!I59+'Pro Forma Adj'!I59</f>
        <v>0</v>
      </c>
      <c r="J59" s="306">
        <f>'Restating Adj'!J59+'Pro Forma Adj'!J59</f>
        <v>0</v>
      </c>
      <c r="K59" s="32">
        <f>'Restating Adj'!K59+'Pro Forma Adj'!K59</f>
        <v>0</v>
      </c>
      <c r="L59" s="97">
        <f>'Restating Adj'!L59+'Pro Forma Adj'!L59</f>
        <v>0</v>
      </c>
      <c r="M59" s="97">
        <f>'Restating Adj'!M59+'Pro Forma Adj'!M59</f>
        <v>0</v>
      </c>
      <c r="N59" s="97">
        <f>'Restating Adj'!N59+'Pro Forma Adj'!N59</f>
        <v>0</v>
      </c>
      <c r="O59" s="307">
        <f>'Restating Adj'!O59+'Pro Forma Adj'!O59</f>
        <v>0</v>
      </c>
      <c r="P59" s="97">
        <f>'Restating Adj'!P59+'Pro Forma Adj'!P59</f>
        <v>-563393.75</v>
      </c>
      <c r="Q59" s="95">
        <f>'Restating Adj'!Q59+'Pro Forma Adj'!Q59</f>
        <v>0</v>
      </c>
      <c r="R59" s="305">
        <f>'Restating Adj'!R59+'Pro Forma Adj'!R59</f>
        <v>0</v>
      </c>
      <c r="S59" s="95">
        <f>'Restating Adj'!S59+'Pro Forma Adj'!S59</f>
        <v>0</v>
      </c>
      <c r="T59" s="95">
        <f>'Restating Adj'!T59+'Pro Forma Adj'!T59</f>
        <v>0</v>
      </c>
      <c r="U59" s="95">
        <f>'Restating Adj'!U59+'Pro Forma Adj'!U59</f>
        <v>0</v>
      </c>
      <c r="V59" s="305">
        <f>'Restating Adj'!V59+'Pro Forma Adj'!V59</f>
        <v>0</v>
      </c>
      <c r="W59" s="95">
        <f>'Restating Adj'!W59+'Pro Forma Adj'!W59</f>
        <v>0</v>
      </c>
      <c r="X59" s="95">
        <f>'Restating Adj'!X59+'Pro Forma Adj'!X59</f>
        <v>0</v>
      </c>
      <c r="Y59" s="306">
        <f>'Restating Adj'!Y59+'Pro Forma Adj'!Y59</f>
        <v>0</v>
      </c>
      <c r="Z59" s="32">
        <f>'Restating Adj'!Z59+'Pro Forma Adj'!Z59</f>
        <v>0</v>
      </c>
      <c r="AA59" s="307">
        <f>'Restating Adj'!AA59+'Pro Forma Adj'!AA59</f>
        <v>0</v>
      </c>
      <c r="AB59" s="97">
        <f>'Restating Adj'!AB59+'Pro Forma Adj'!AB59</f>
        <v>0</v>
      </c>
      <c r="AC59" s="97">
        <f>'Restating Adj'!AC59+'Pro Forma Adj'!AC59</f>
        <v>0</v>
      </c>
      <c r="AD59" s="98">
        <f>'Restating Adj'!AD59+'Pro Forma Adj'!AD59</f>
        <v>1177547.2103560341</v>
      </c>
      <c r="AE59" s="307">
        <f>'Restating Adj'!AE59+'Pro Forma Adj'!AE59</f>
        <v>-654603.13861941826</v>
      </c>
      <c r="AF59" s="97">
        <f>'Restating Adj'!AF59+'Pro Forma Adj'!AF59</f>
        <v>0</v>
      </c>
      <c r="AG59" s="97">
        <f>'Restating Adj'!AG59+'Pro Forma Adj'!AG59</f>
        <v>0</v>
      </c>
      <c r="AH59" s="97">
        <f>'Restating Adj'!AH59+'Pro Forma Adj'!AH59</f>
        <v>0</v>
      </c>
      <c r="AI59" s="97">
        <f>'Restating Adj'!AI59+'Pro Forma Adj'!AI59</f>
        <v>0</v>
      </c>
      <c r="AJ59" s="307">
        <f>'Restating Adj'!AJ59+'Pro Forma Adj'!AJ59</f>
        <v>0</v>
      </c>
      <c r="AK59" s="307">
        <f>'Restating Adj'!AK59+'Pro Forma Adj'!AK59</f>
        <v>0</v>
      </c>
      <c r="AL59" s="307">
        <f>'Restating Adj'!AL59+'Pro Forma Adj'!AL59</f>
        <v>199810</v>
      </c>
      <c r="AM59" s="308">
        <f>'Restating Adj'!AM59+'Pro Forma Adj'!AM59</f>
        <v>0</v>
      </c>
      <c r="AN59" s="307">
        <f>'Restating Adj'!AN59+'Pro Forma Adj'!AN59</f>
        <v>0</v>
      </c>
      <c r="AO59" s="307">
        <f>'Restating Adj'!AO59+'Pro Forma Adj'!AO59</f>
        <v>0</v>
      </c>
      <c r="AP59" s="97">
        <f>'Restating Adj'!AP59+'Pro Forma Adj'!AP59</f>
        <v>-7524077.2726434628</v>
      </c>
      <c r="AQ59" s="97">
        <f>'Restating Adj'!AQ59+'Pro Forma Adj'!AQ59</f>
        <v>0</v>
      </c>
      <c r="AR59" s="307">
        <f>'Restating Adj'!AR59+'Pro Forma Adj'!AR59</f>
        <v>-9136272.3847909309</v>
      </c>
      <c r="AS59" s="307">
        <f>'Restating Adj'!AS59+'Pro Forma Adj'!AS59</f>
        <v>0</v>
      </c>
      <c r="AT59" s="307">
        <f>'Restating Adj'!AT59+'Pro Forma Adj'!AT59</f>
        <v>871145</v>
      </c>
      <c r="AU59" s="97">
        <f>'Restating Adj'!AU59+'Pro Forma Adj'!AU59</f>
        <v>0</v>
      </c>
      <c r="AV59" s="213">
        <f>'Restating Adj'!AV59+'Pro Forma Adj'!AV59</f>
        <v>0</v>
      </c>
      <c r="AW59" s="32">
        <f>'Restating Adj'!AW59+'Pro Forma Adj'!AW59</f>
        <v>-4559656.0512536615</v>
      </c>
      <c r="AX59" s="95">
        <f>'Restating Adj'!AX59+'Pro Forma Adj'!AX59</f>
        <v>-288340.69532725256</v>
      </c>
      <c r="AY59" s="95">
        <f>'Restating Adj'!AY59+'Pro Forma Adj'!AY59</f>
        <v>0</v>
      </c>
      <c r="AZ59" s="307">
        <f>'Restating Adj'!AZ59+'Pro Forma Adj'!AZ59</f>
        <v>-8362961.0146031948</v>
      </c>
      <c r="BA59" s="95">
        <f>'Restating Adj'!BA59+'Pro Forma Adj'!BA59</f>
        <v>0</v>
      </c>
      <c r="BB59" s="12">
        <f>'Restating Adj'!BB59+'Pro Forma Adj'!BB59</f>
        <v>0</v>
      </c>
      <c r="BC59" s="305">
        <f>'Restating Adj'!BC59+'Pro Forma Adj'!BC59</f>
        <v>320117.84080483217</v>
      </c>
      <c r="BD59" s="97">
        <f>'Restating Adj'!BD59+'Pro Forma Adj'!BD59</f>
        <v>0</v>
      </c>
      <c r="BE59" s="97">
        <f>'Restating Adj'!BE59+'Pro Forma Adj'!BE59</f>
        <v>0</v>
      </c>
      <c r="BF59" s="97">
        <f>'Restating Adj'!BF59+'Pro Forma Adj'!BF59</f>
        <v>0</v>
      </c>
      <c r="BG59" s="97">
        <f>'Restating Adj'!BG59+'Pro Forma Adj'!BG59</f>
        <v>1664438.1666666667</v>
      </c>
      <c r="BH59" s="97">
        <f>'Restating Adj'!BH59+'Pro Forma Adj'!BH59</f>
        <v>0</v>
      </c>
      <c r="BI59" s="97">
        <f>'Restating Adj'!BI59+'Pro Forma Adj'!BI59</f>
        <v>0</v>
      </c>
      <c r="BJ59" s="97">
        <f>'Restating Adj'!BJ59+'Pro Forma Adj'!BJ59</f>
        <v>0</v>
      </c>
      <c r="BK59" s="97">
        <f>'Restating Adj'!BK59+'Pro Forma Adj'!BK59</f>
        <v>0</v>
      </c>
      <c r="BL59" s="97">
        <f>'Restating Adj'!BL59+'Pro Forma Adj'!BL59</f>
        <v>0</v>
      </c>
      <c r="BM59" s="97">
        <f>'Restating Adj'!BM59+'Pro Forma Adj'!BM59</f>
        <v>0</v>
      </c>
      <c r="BN59" s="97">
        <f>'Restating Adj'!BN59+'Pro Forma Adj'!BN59</f>
        <v>0</v>
      </c>
      <c r="BO59" s="97">
        <f>'Restating Adj'!BO59+'Pro Forma Adj'!BO59</f>
        <v>0</v>
      </c>
      <c r="BP59" s="98">
        <f>'Restating Adj'!BP59+'Pro Forma Adj'!BP59</f>
        <v>0</v>
      </c>
      <c r="BQ59" s="309">
        <f>'Restating Adj'!BQ59+'Pro Forma Adj'!BQ59</f>
        <v>-148609.81722949934</v>
      </c>
    </row>
    <row r="60" spans="1:69">
      <c r="A60" s="14" t="s">
        <v>96</v>
      </c>
      <c r="B60" s="106">
        <f t="shared" si="38"/>
        <v>23174.935291657439</v>
      </c>
      <c r="C60" s="32">
        <f>'Restating Adj'!C60+'Pro Forma Adj'!C60</f>
        <v>0</v>
      </c>
      <c r="D60" s="97">
        <f>'Restating Adj'!D60+'Pro Forma Adj'!D60</f>
        <v>0</v>
      </c>
      <c r="E60" s="97">
        <f>'Restating Adj'!E60+'Pro Forma Adj'!E60</f>
        <v>0</v>
      </c>
      <c r="F60" s="97">
        <f>'Restating Adj'!F60+'Pro Forma Adj'!F60</f>
        <v>0</v>
      </c>
      <c r="G60" s="97">
        <f>'Restating Adj'!G60+'Pro Forma Adj'!G60</f>
        <v>0</v>
      </c>
      <c r="H60" s="305">
        <f>'Restating Adj'!H60+'Pro Forma Adj'!H60</f>
        <v>0</v>
      </c>
      <c r="I60" s="95">
        <f>'Restating Adj'!I60+'Pro Forma Adj'!I60</f>
        <v>0</v>
      </c>
      <c r="J60" s="306">
        <f>'Restating Adj'!J60+'Pro Forma Adj'!J60</f>
        <v>0</v>
      </c>
      <c r="K60" s="32">
        <f>'Restating Adj'!K60+'Pro Forma Adj'!K60</f>
        <v>0</v>
      </c>
      <c r="L60" s="97">
        <f>'Restating Adj'!L60+'Pro Forma Adj'!L60</f>
        <v>0</v>
      </c>
      <c r="M60" s="97">
        <f>'Restating Adj'!M60+'Pro Forma Adj'!M60</f>
        <v>0</v>
      </c>
      <c r="N60" s="97">
        <f>'Restating Adj'!N60+'Pro Forma Adj'!N60</f>
        <v>0</v>
      </c>
      <c r="O60" s="307">
        <f>'Restating Adj'!O60+'Pro Forma Adj'!O60</f>
        <v>0</v>
      </c>
      <c r="P60" s="97">
        <f>'Restating Adj'!P60+'Pro Forma Adj'!P60</f>
        <v>0</v>
      </c>
      <c r="Q60" s="95">
        <f>'Restating Adj'!Q60+'Pro Forma Adj'!Q60</f>
        <v>0</v>
      </c>
      <c r="R60" s="305">
        <f>'Restating Adj'!R60+'Pro Forma Adj'!R60</f>
        <v>0</v>
      </c>
      <c r="S60" s="95">
        <f>'Restating Adj'!S60+'Pro Forma Adj'!S60</f>
        <v>0</v>
      </c>
      <c r="T60" s="95">
        <f>'Restating Adj'!T60+'Pro Forma Adj'!T60</f>
        <v>0</v>
      </c>
      <c r="U60" s="95">
        <f>'Restating Adj'!U60+'Pro Forma Adj'!U60</f>
        <v>0</v>
      </c>
      <c r="V60" s="305">
        <f>'Restating Adj'!V60+'Pro Forma Adj'!V60</f>
        <v>0</v>
      </c>
      <c r="W60" s="95">
        <f>'Restating Adj'!W60+'Pro Forma Adj'!W60</f>
        <v>0</v>
      </c>
      <c r="X60" s="95">
        <f>'Restating Adj'!X60+'Pro Forma Adj'!X60</f>
        <v>0</v>
      </c>
      <c r="Y60" s="306">
        <f>'Restating Adj'!Y60+'Pro Forma Adj'!Y60</f>
        <v>0</v>
      </c>
      <c r="Z60" s="32">
        <f>'Restating Adj'!Z60+'Pro Forma Adj'!Z60</f>
        <v>0</v>
      </c>
      <c r="AA60" s="307">
        <f>'Restating Adj'!AA60+'Pro Forma Adj'!AA60</f>
        <v>0</v>
      </c>
      <c r="AB60" s="97">
        <f>'Restating Adj'!AB60+'Pro Forma Adj'!AB60</f>
        <v>0</v>
      </c>
      <c r="AC60" s="97">
        <f>'Restating Adj'!AC60+'Pro Forma Adj'!AC60</f>
        <v>0</v>
      </c>
      <c r="AD60" s="98">
        <f>'Restating Adj'!AD60+'Pro Forma Adj'!AD60</f>
        <v>23174.935291657439</v>
      </c>
      <c r="AE60" s="307">
        <f>'Restating Adj'!AE60+'Pro Forma Adj'!AE60</f>
        <v>0</v>
      </c>
      <c r="AF60" s="97">
        <f>'Restating Adj'!AF60+'Pro Forma Adj'!AF60</f>
        <v>0</v>
      </c>
      <c r="AG60" s="97">
        <f>'Restating Adj'!AG60+'Pro Forma Adj'!AG60</f>
        <v>0</v>
      </c>
      <c r="AH60" s="97">
        <f>'Restating Adj'!AH60+'Pro Forma Adj'!AH60</f>
        <v>0</v>
      </c>
      <c r="AI60" s="97">
        <f>'Restating Adj'!AI60+'Pro Forma Adj'!AI60</f>
        <v>0</v>
      </c>
      <c r="AJ60" s="307">
        <f>'Restating Adj'!AJ60+'Pro Forma Adj'!AJ60</f>
        <v>0</v>
      </c>
      <c r="AK60" s="307">
        <f>'Restating Adj'!AK60+'Pro Forma Adj'!AK60</f>
        <v>0</v>
      </c>
      <c r="AL60" s="307">
        <f>'Restating Adj'!AL60+'Pro Forma Adj'!AL60</f>
        <v>0</v>
      </c>
      <c r="AM60" s="308">
        <f>'Restating Adj'!AM60+'Pro Forma Adj'!AM60</f>
        <v>0</v>
      </c>
      <c r="AN60" s="307">
        <f>'Restating Adj'!AN60+'Pro Forma Adj'!AN60</f>
        <v>0</v>
      </c>
      <c r="AO60" s="307">
        <f>'Restating Adj'!AO60+'Pro Forma Adj'!AO60</f>
        <v>0</v>
      </c>
      <c r="AP60" s="97">
        <f>'Restating Adj'!AP60+'Pro Forma Adj'!AP60</f>
        <v>0</v>
      </c>
      <c r="AQ60" s="97">
        <f>'Restating Adj'!AQ60+'Pro Forma Adj'!AQ60</f>
        <v>0</v>
      </c>
      <c r="AR60" s="307">
        <f>'Restating Adj'!AR60+'Pro Forma Adj'!AR60</f>
        <v>0</v>
      </c>
      <c r="AS60" s="307">
        <f>'Restating Adj'!AS60+'Pro Forma Adj'!AS60</f>
        <v>0</v>
      </c>
      <c r="AT60" s="307">
        <f>'Restating Adj'!AT60+'Pro Forma Adj'!AT60</f>
        <v>0</v>
      </c>
      <c r="AU60" s="97">
        <f>'Restating Adj'!AU60+'Pro Forma Adj'!AU60</f>
        <v>0</v>
      </c>
      <c r="AV60" s="98">
        <f>'Restating Adj'!AV60+'Pro Forma Adj'!AV60</f>
        <v>0</v>
      </c>
      <c r="AW60" s="32">
        <f>'Restating Adj'!AW60+'Pro Forma Adj'!AW60</f>
        <v>0</v>
      </c>
      <c r="AX60" s="95">
        <f>'Restating Adj'!AX60+'Pro Forma Adj'!AX60</f>
        <v>0</v>
      </c>
      <c r="AY60" s="95">
        <f>'Restating Adj'!AY60+'Pro Forma Adj'!AY60</f>
        <v>0</v>
      </c>
      <c r="AZ60" s="307">
        <f>'Restating Adj'!AZ60+'Pro Forma Adj'!AZ60</f>
        <v>0</v>
      </c>
      <c r="BA60" s="95">
        <f>'Restating Adj'!BA60+'Pro Forma Adj'!BA60</f>
        <v>0</v>
      </c>
      <c r="BB60" s="12">
        <f>'Restating Adj'!BB60+'Pro Forma Adj'!BB60</f>
        <v>0</v>
      </c>
      <c r="BC60" s="305">
        <f>'Restating Adj'!BC60+'Pro Forma Adj'!BC60</f>
        <v>0</v>
      </c>
      <c r="BD60" s="97">
        <f>'Restating Adj'!BD60+'Pro Forma Adj'!BD60</f>
        <v>0</v>
      </c>
      <c r="BE60" s="97">
        <f>'Restating Adj'!BE60+'Pro Forma Adj'!BE60</f>
        <v>0</v>
      </c>
      <c r="BF60" s="97">
        <f>'Restating Adj'!BF60+'Pro Forma Adj'!BF60</f>
        <v>0</v>
      </c>
      <c r="BG60" s="97">
        <f>'Restating Adj'!BG60+'Pro Forma Adj'!BG60</f>
        <v>0</v>
      </c>
      <c r="BH60" s="97">
        <f>'Restating Adj'!BH60+'Pro Forma Adj'!BH60</f>
        <v>0</v>
      </c>
      <c r="BI60" s="97">
        <f>'Restating Adj'!BI60+'Pro Forma Adj'!BI60</f>
        <v>0</v>
      </c>
      <c r="BJ60" s="97">
        <f>'Restating Adj'!BJ60+'Pro Forma Adj'!BJ60</f>
        <v>0</v>
      </c>
      <c r="BK60" s="97">
        <f>'Restating Adj'!BK60+'Pro Forma Adj'!BK60</f>
        <v>0</v>
      </c>
      <c r="BL60" s="97">
        <f>'Restating Adj'!BL60+'Pro Forma Adj'!BL60</f>
        <v>0</v>
      </c>
      <c r="BM60" s="97">
        <f>'Restating Adj'!BM60+'Pro Forma Adj'!BM60</f>
        <v>0</v>
      </c>
      <c r="BN60" s="97">
        <f>'Restating Adj'!BN60+'Pro Forma Adj'!BN60</f>
        <v>0</v>
      </c>
      <c r="BO60" s="97">
        <f>'Restating Adj'!BO60+'Pro Forma Adj'!BO60</f>
        <v>0</v>
      </c>
      <c r="BP60" s="98">
        <f>'Restating Adj'!BP60+'Pro Forma Adj'!BP60</f>
        <v>0</v>
      </c>
      <c r="BQ60" s="309">
        <f>'Restating Adj'!BQ60+'Pro Forma Adj'!BQ60</f>
        <v>0</v>
      </c>
    </row>
    <row r="61" spans="1:69">
      <c r="A61" s="14" t="s">
        <v>97</v>
      </c>
      <c r="B61" s="106">
        <f t="shared" si="38"/>
        <v>-159520.90100264389</v>
      </c>
      <c r="C61" s="32">
        <f>'Restating Adj'!C61+'Pro Forma Adj'!C61</f>
        <v>0</v>
      </c>
      <c r="D61" s="97">
        <f>'Restating Adj'!D61+'Pro Forma Adj'!D61</f>
        <v>0</v>
      </c>
      <c r="E61" s="97">
        <f>'Restating Adj'!E61+'Pro Forma Adj'!E61</f>
        <v>0</v>
      </c>
      <c r="F61" s="97">
        <f>'Restating Adj'!F61+'Pro Forma Adj'!F61</f>
        <v>0</v>
      </c>
      <c r="G61" s="97">
        <f>'Restating Adj'!G61+'Pro Forma Adj'!G61</f>
        <v>0</v>
      </c>
      <c r="H61" s="305">
        <f>'Restating Adj'!H61+'Pro Forma Adj'!H61</f>
        <v>0</v>
      </c>
      <c r="I61" s="95">
        <f>'Restating Adj'!I61+'Pro Forma Adj'!I61</f>
        <v>0</v>
      </c>
      <c r="J61" s="306">
        <f>'Restating Adj'!J61+'Pro Forma Adj'!J61</f>
        <v>0</v>
      </c>
      <c r="K61" s="32">
        <f>'Restating Adj'!K61+'Pro Forma Adj'!K61</f>
        <v>0</v>
      </c>
      <c r="L61" s="97">
        <f>'Restating Adj'!L61+'Pro Forma Adj'!L61</f>
        <v>0</v>
      </c>
      <c r="M61" s="97">
        <f>'Restating Adj'!M61+'Pro Forma Adj'!M61</f>
        <v>0</v>
      </c>
      <c r="N61" s="97">
        <f>'Restating Adj'!N61+'Pro Forma Adj'!N61</f>
        <v>0</v>
      </c>
      <c r="O61" s="307">
        <f>'Restating Adj'!O61+'Pro Forma Adj'!O61</f>
        <v>0</v>
      </c>
      <c r="P61" s="97">
        <f>'Restating Adj'!P61+'Pro Forma Adj'!P61</f>
        <v>0</v>
      </c>
      <c r="Q61" s="95">
        <f>'Restating Adj'!Q61+'Pro Forma Adj'!Q61</f>
        <v>0</v>
      </c>
      <c r="R61" s="305">
        <f>'Restating Adj'!R61+'Pro Forma Adj'!R61</f>
        <v>0</v>
      </c>
      <c r="S61" s="95">
        <f>'Restating Adj'!S61+'Pro Forma Adj'!S61</f>
        <v>0</v>
      </c>
      <c r="T61" s="95">
        <f>'Restating Adj'!T61+'Pro Forma Adj'!T61</f>
        <v>0</v>
      </c>
      <c r="U61" s="95">
        <f>'Restating Adj'!U61+'Pro Forma Adj'!U61</f>
        <v>0</v>
      </c>
      <c r="V61" s="305">
        <f>'Restating Adj'!V61+'Pro Forma Adj'!V61</f>
        <v>0</v>
      </c>
      <c r="W61" s="95">
        <f>'Restating Adj'!W61+'Pro Forma Adj'!W61</f>
        <v>0</v>
      </c>
      <c r="X61" s="95">
        <f>'Restating Adj'!X61+'Pro Forma Adj'!X61</f>
        <v>0</v>
      </c>
      <c r="Y61" s="306">
        <f>'Restating Adj'!Y61+'Pro Forma Adj'!Y61</f>
        <v>0</v>
      </c>
      <c r="Z61" s="32">
        <f>'Restating Adj'!Z61+'Pro Forma Adj'!Z61</f>
        <v>0</v>
      </c>
      <c r="AA61" s="307">
        <f>'Restating Adj'!AA61+'Pro Forma Adj'!AA61</f>
        <v>0</v>
      </c>
      <c r="AB61" s="97">
        <f>'Restating Adj'!AB61+'Pro Forma Adj'!AB61</f>
        <v>0</v>
      </c>
      <c r="AC61" s="97">
        <f>'Restating Adj'!AC61+'Pro Forma Adj'!AC61</f>
        <v>0</v>
      </c>
      <c r="AD61" s="98">
        <f>'Restating Adj'!AD61+'Pro Forma Adj'!AD61</f>
        <v>0</v>
      </c>
      <c r="AE61" s="307">
        <f>'Restating Adj'!AE61+'Pro Forma Adj'!AE61</f>
        <v>0</v>
      </c>
      <c r="AF61" s="97">
        <f>'Restating Adj'!AF61+'Pro Forma Adj'!AF61</f>
        <v>0</v>
      </c>
      <c r="AG61" s="97">
        <f>'Restating Adj'!AG61+'Pro Forma Adj'!AG61</f>
        <v>0</v>
      </c>
      <c r="AH61" s="97">
        <f>'Restating Adj'!AH61+'Pro Forma Adj'!AH61</f>
        <v>0</v>
      </c>
      <c r="AI61" s="97">
        <f>'Restating Adj'!AI61+'Pro Forma Adj'!AI61</f>
        <v>0</v>
      </c>
      <c r="AJ61" s="307">
        <f>'Restating Adj'!AJ61+'Pro Forma Adj'!AJ61</f>
        <v>0</v>
      </c>
      <c r="AK61" s="307">
        <f>'Restating Adj'!AK61+'Pro Forma Adj'!AK61</f>
        <v>0</v>
      </c>
      <c r="AL61" s="307">
        <f>'Restating Adj'!AL61+'Pro Forma Adj'!AL61</f>
        <v>0</v>
      </c>
      <c r="AM61" s="308">
        <f>'Restating Adj'!AM61+'Pro Forma Adj'!AM61</f>
        <v>0</v>
      </c>
      <c r="AN61" s="307">
        <f>'Restating Adj'!AN61+'Pro Forma Adj'!AN61</f>
        <v>0</v>
      </c>
      <c r="AO61" s="307">
        <f>'Restating Adj'!AO61+'Pro Forma Adj'!AO61</f>
        <v>0</v>
      </c>
      <c r="AP61" s="97">
        <f>'Restating Adj'!AP61+'Pro Forma Adj'!AP61</f>
        <v>0</v>
      </c>
      <c r="AQ61" s="97">
        <f>'Restating Adj'!AQ61+'Pro Forma Adj'!AQ61</f>
        <v>0</v>
      </c>
      <c r="AR61" s="307">
        <f>'Restating Adj'!AR61+'Pro Forma Adj'!AR61</f>
        <v>0</v>
      </c>
      <c r="AS61" s="307">
        <f>'Restating Adj'!AS61+'Pro Forma Adj'!AS61</f>
        <v>0</v>
      </c>
      <c r="AT61" s="307">
        <f>'Restating Adj'!AT61+'Pro Forma Adj'!AT61</f>
        <v>0</v>
      </c>
      <c r="AU61" s="97">
        <f>'Restating Adj'!AU61+'Pro Forma Adj'!AU61</f>
        <v>0</v>
      </c>
      <c r="AV61" s="98">
        <f>'Restating Adj'!AV61+'Pro Forma Adj'!AV61</f>
        <v>0</v>
      </c>
      <c r="AW61" s="32">
        <f>'Restating Adj'!AW61+'Pro Forma Adj'!AW61</f>
        <v>0</v>
      </c>
      <c r="AX61" s="95">
        <f>'Restating Adj'!AX61+'Pro Forma Adj'!AX61</f>
        <v>0</v>
      </c>
      <c r="AY61" s="95">
        <f>'Restating Adj'!AY61+'Pro Forma Adj'!AY61</f>
        <v>-159520.90100264389</v>
      </c>
      <c r="AZ61" s="307">
        <f>'Restating Adj'!AZ61+'Pro Forma Adj'!AZ61</f>
        <v>0</v>
      </c>
      <c r="BA61" s="95">
        <f>'Restating Adj'!BA61+'Pro Forma Adj'!BA61</f>
        <v>0</v>
      </c>
      <c r="BB61" s="12">
        <f>'Restating Adj'!BB61+'Pro Forma Adj'!BB61</f>
        <v>0</v>
      </c>
      <c r="BC61" s="305">
        <f>'Restating Adj'!BC61+'Pro Forma Adj'!BC61</f>
        <v>0</v>
      </c>
      <c r="BD61" s="97">
        <f>'Restating Adj'!BD61+'Pro Forma Adj'!BD61</f>
        <v>0</v>
      </c>
      <c r="BE61" s="97">
        <f>'Restating Adj'!BE61+'Pro Forma Adj'!BE61</f>
        <v>0</v>
      </c>
      <c r="BF61" s="97">
        <f>'Restating Adj'!BF61+'Pro Forma Adj'!BF61</f>
        <v>0</v>
      </c>
      <c r="BG61" s="97">
        <f>'Restating Adj'!BG61+'Pro Forma Adj'!BG61</f>
        <v>0</v>
      </c>
      <c r="BH61" s="97">
        <f>'Restating Adj'!BH61+'Pro Forma Adj'!BH61</f>
        <v>0</v>
      </c>
      <c r="BI61" s="97">
        <f>'Restating Adj'!BI61+'Pro Forma Adj'!BI61</f>
        <v>0</v>
      </c>
      <c r="BJ61" s="97">
        <f>'Restating Adj'!BJ61+'Pro Forma Adj'!BJ61</f>
        <v>0</v>
      </c>
      <c r="BK61" s="97">
        <f>'Restating Adj'!BK61+'Pro Forma Adj'!BK61</f>
        <v>0</v>
      </c>
      <c r="BL61" s="97">
        <f>'Restating Adj'!BL61+'Pro Forma Adj'!BL61</f>
        <v>0</v>
      </c>
      <c r="BM61" s="97">
        <f>'Restating Adj'!BM61+'Pro Forma Adj'!BM61</f>
        <v>0</v>
      </c>
      <c r="BN61" s="97">
        <f>'Restating Adj'!BN61+'Pro Forma Adj'!BN61</f>
        <v>0</v>
      </c>
      <c r="BO61" s="97">
        <f>'Restating Adj'!BO61+'Pro Forma Adj'!BO61</f>
        <v>0</v>
      </c>
      <c r="BP61" s="98">
        <f>'Restating Adj'!BP61+'Pro Forma Adj'!BP61</f>
        <v>0</v>
      </c>
      <c r="BQ61" s="309">
        <f>'Restating Adj'!BQ61+'Pro Forma Adj'!BQ61</f>
        <v>0</v>
      </c>
    </row>
    <row r="62" spans="1:69">
      <c r="A62" s="14" t="s">
        <v>98</v>
      </c>
      <c r="B62" s="106">
        <f t="shared" si="38"/>
        <v>-3236612.0862499997</v>
      </c>
      <c r="C62" s="32">
        <f>'Restating Adj'!C62+'Pro Forma Adj'!C62</f>
        <v>0</v>
      </c>
      <c r="D62" s="97">
        <f>'Restating Adj'!D62+'Pro Forma Adj'!D62</f>
        <v>0</v>
      </c>
      <c r="E62" s="97">
        <f>'Restating Adj'!E62+'Pro Forma Adj'!E62</f>
        <v>0</v>
      </c>
      <c r="F62" s="97">
        <f>'Restating Adj'!F62+'Pro Forma Adj'!F62</f>
        <v>0</v>
      </c>
      <c r="G62" s="97">
        <f>'Restating Adj'!G62+'Pro Forma Adj'!G62</f>
        <v>0</v>
      </c>
      <c r="H62" s="305">
        <f>'Restating Adj'!H62+'Pro Forma Adj'!H62</f>
        <v>0</v>
      </c>
      <c r="I62" s="95">
        <f>'Restating Adj'!I62+'Pro Forma Adj'!I62</f>
        <v>0</v>
      </c>
      <c r="J62" s="306">
        <f>'Restating Adj'!J62+'Pro Forma Adj'!J62</f>
        <v>0</v>
      </c>
      <c r="K62" s="32">
        <f>'Restating Adj'!K62+'Pro Forma Adj'!K62</f>
        <v>0</v>
      </c>
      <c r="L62" s="97">
        <f>'Restating Adj'!L62+'Pro Forma Adj'!L62</f>
        <v>0</v>
      </c>
      <c r="M62" s="97">
        <f>'Restating Adj'!M62+'Pro Forma Adj'!M62</f>
        <v>0</v>
      </c>
      <c r="N62" s="97">
        <f>'Restating Adj'!N62+'Pro Forma Adj'!N62</f>
        <v>0</v>
      </c>
      <c r="O62" s="307">
        <f>'Restating Adj'!O62+'Pro Forma Adj'!O62</f>
        <v>0</v>
      </c>
      <c r="P62" s="97">
        <f>'Restating Adj'!P62+'Pro Forma Adj'!P62</f>
        <v>0</v>
      </c>
      <c r="Q62" s="95">
        <f>'Restating Adj'!Q62+'Pro Forma Adj'!Q62</f>
        <v>0</v>
      </c>
      <c r="R62" s="305">
        <f>'Restating Adj'!R62+'Pro Forma Adj'!R62</f>
        <v>0</v>
      </c>
      <c r="S62" s="95">
        <f>'Restating Adj'!S62+'Pro Forma Adj'!S62</f>
        <v>0</v>
      </c>
      <c r="T62" s="95">
        <f>'Restating Adj'!T62+'Pro Forma Adj'!T62</f>
        <v>0</v>
      </c>
      <c r="U62" s="95">
        <f>'Restating Adj'!U62+'Pro Forma Adj'!U62</f>
        <v>0</v>
      </c>
      <c r="V62" s="305">
        <f>'Restating Adj'!V62+'Pro Forma Adj'!V62</f>
        <v>0</v>
      </c>
      <c r="W62" s="95">
        <f>'Restating Adj'!W62+'Pro Forma Adj'!W62</f>
        <v>0</v>
      </c>
      <c r="X62" s="95">
        <f>'Restating Adj'!X62+'Pro Forma Adj'!X62</f>
        <v>0</v>
      </c>
      <c r="Y62" s="306">
        <f>'Restating Adj'!Y62+'Pro Forma Adj'!Y62</f>
        <v>0</v>
      </c>
      <c r="Z62" s="32">
        <f>'Restating Adj'!Z62+'Pro Forma Adj'!Z62</f>
        <v>0</v>
      </c>
      <c r="AA62" s="307">
        <f>'Restating Adj'!AA62+'Pro Forma Adj'!AA62</f>
        <v>0</v>
      </c>
      <c r="AB62" s="97">
        <f>'Restating Adj'!AB62+'Pro Forma Adj'!AB62</f>
        <v>0</v>
      </c>
      <c r="AC62" s="97">
        <f>'Restating Adj'!AC62+'Pro Forma Adj'!AC62</f>
        <v>0</v>
      </c>
      <c r="AD62" s="98">
        <f>'Restating Adj'!AD62+'Pro Forma Adj'!AD62</f>
        <v>0</v>
      </c>
      <c r="AE62" s="307">
        <f>'Restating Adj'!AE62+'Pro Forma Adj'!AE62</f>
        <v>0</v>
      </c>
      <c r="AF62" s="97">
        <f>'Restating Adj'!AF62+'Pro Forma Adj'!AF62</f>
        <v>0</v>
      </c>
      <c r="AG62" s="97">
        <f>'Restating Adj'!AG62+'Pro Forma Adj'!AG62</f>
        <v>0</v>
      </c>
      <c r="AH62" s="97">
        <f>'Restating Adj'!AH62+'Pro Forma Adj'!AH62</f>
        <v>0</v>
      </c>
      <c r="AI62" s="97">
        <f>'Restating Adj'!AI62+'Pro Forma Adj'!AI62</f>
        <v>0</v>
      </c>
      <c r="AJ62" s="307">
        <f>'Restating Adj'!AJ62+'Pro Forma Adj'!AJ62</f>
        <v>0</v>
      </c>
      <c r="AK62" s="307">
        <f>'Restating Adj'!AK62+'Pro Forma Adj'!AK62</f>
        <v>0</v>
      </c>
      <c r="AL62" s="307">
        <f>'Restating Adj'!AL62+'Pro Forma Adj'!AL62</f>
        <v>0</v>
      </c>
      <c r="AM62" s="308">
        <f>'Restating Adj'!AM62+'Pro Forma Adj'!AM62</f>
        <v>0</v>
      </c>
      <c r="AN62" s="307">
        <f>'Restating Adj'!AN62+'Pro Forma Adj'!AN62</f>
        <v>0</v>
      </c>
      <c r="AO62" s="307">
        <f>'Restating Adj'!AO62+'Pro Forma Adj'!AO62</f>
        <v>0</v>
      </c>
      <c r="AP62" s="97">
        <f>'Restating Adj'!AP62+'Pro Forma Adj'!AP62</f>
        <v>0</v>
      </c>
      <c r="AQ62" s="97">
        <f>'Restating Adj'!AQ62+'Pro Forma Adj'!AQ62</f>
        <v>0</v>
      </c>
      <c r="AR62" s="307">
        <f>'Restating Adj'!AR62+'Pro Forma Adj'!AR62</f>
        <v>0</v>
      </c>
      <c r="AS62" s="307">
        <f>'Restating Adj'!AS62+'Pro Forma Adj'!AS62</f>
        <v>0</v>
      </c>
      <c r="AT62" s="307">
        <f>'Restating Adj'!AT62+'Pro Forma Adj'!AT62</f>
        <v>0</v>
      </c>
      <c r="AU62" s="97">
        <f>'Restating Adj'!AU62+'Pro Forma Adj'!AU62</f>
        <v>0</v>
      </c>
      <c r="AV62" s="98">
        <f>'Restating Adj'!AV62+'Pro Forma Adj'!AV62</f>
        <v>0</v>
      </c>
      <c r="AW62" s="32">
        <f>'Restating Adj'!AW62+'Pro Forma Adj'!AW62</f>
        <v>0</v>
      </c>
      <c r="AX62" s="95">
        <f>'Restating Adj'!AX62+'Pro Forma Adj'!AX62</f>
        <v>0</v>
      </c>
      <c r="AY62" s="95">
        <f>'Restating Adj'!AY62+'Pro Forma Adj'!AY62</f>
        <v>0</v>
      </c>
      <c r="AZ62" s="307">
        <f>'Restating Adj'!AZ62+'Pro Forma Adj'!AZ62</f>
        <v>0</v>
      </c>
      <c r="BA62" s="95">
        <f>'Restating Adj'!BA62+'Pro Forma Adj'!BA62</f>
        <v>0</v>
      </c>
      <c r="BB62" s="12">
        <f>'Restating Adj'!BB62+'Pro Forma Adj'!BB62</f>
        <v>0</v>
      </c>
      <c r="BC62" s="305">
        <f>'Restating Adj'!BC62+'Pro Forma Adj'!BC62</f>
        <v>0</v>
      </c>
      <c r="BD62" s="97">
        <f>'Restating Adj'!BD62+'Pro Forma Adj'!BD62</f>
        <v>0</v>
      </c>
      <c r="BE62" s="97">
        <f>'Restating Adj'!BE62+'Pro Forma Adj'!BE62</f>
        <v>0</v>
      </c>
      <c r="BF62" s="97">
        <f>'Restating Adj'!BF62+'Pro Forma Adj'!BF62</f>
        <v>-3236612.0862499997</v>
      </c>
      <c r="BG62" s="97">
        <f>'Restating Adj'!BG62+'Pro Forma Adj'!BG62</f>
        <v>0</v>
      </c>
      <c r="BH62" s="97">
        <f>'Restating Adj'!BH62+'Pro Forma Adj'!BH62</f>
        <v>0</v>
      </c>
      <c r="BI62" s="97">
        <f>'Restating Adj'!BI62+'Pro Forma Adj'!BI62</f>
        <v>0</v>
      </c>
      <c r="BJ62" s="97">
        <f>'Restating Adj'!BJ62+'Pro Forma Adj'!BJ62</f>
        <v>0</v>
      </c>
      <c r="BK62" s="97">
        <f>'Restating Adj'!BK62+'Pro Forma Adj'!BK62</f>
        <v>0</v>
      </c>
      <c r="BL62" s="97">
        <f>'Restating Adj'!BL62+'Pro Forma Adj'!BL62</f>
        <v>0</v>
      </c>
      <c r="BM62" s="97">
        <f>'Restating Adj'!BM62+'Pro Forma Adj'!BM62</f>
        <v>0</v>
      </c>
      <c r="BN62" s="97">
        <f>'Restating Adj'!BN62+'Pro Forma Adj'!BN62</f>
        <v>0</v>
      </c>
      <c r="BO62" s="97">
        <f>'Restating Adj'!BO62+'Pro Forma Adj'!BO62</f>
        <v>0</v>
      </c>
      <c r="BP62" s="98">
        <f>'Restating Adj'!BP62+'Pro Forma Adj'!BP62</f>
        <v>0</v>
      </c>
      <c r="BQ62" s="309">
        <f>'Restating Adj'!BQ62+'Pro Forma Adj'!BQ62</f>
        <v>0</v>
      </c>
    </row>
    <row r="63" spans="1:69">
      <c r="A63" s="14" t="s">
        <v>99</v>
      </c>
      <c r="B63" s="106">
        <f t="shared" si="38"/>
        <v>-577483.14407488797</v>
      </c>
      <c r="C63" s="32">
        <f>'Restating Adj'!C63+'Pro Forma Adj'!C63</f>
        <v>0</v>
      </c>
      <c r="D63" s="97">
        <f>'Restating Adj'!D63+'Pro Forma Adj'!D63</f>
        <v>0</v>
      </c>
      <c r="E63" s="97">
        <f>'Restating Adj'!E63+'Pro Forma Adj'!E63</f>
        <v>0</v>
      </c>
      <c r="F63" s="97">
        <f>'Restating Adj'!F63+'Pro Forma Adj'!F63</f>
        <v>-1721174.3189683419</v>
      </c>
      <c r="G63" s="97">
        <f>'Restating Adj'!G63+'Pro Forma Adj'!G63</f>
        <v>0</v>
      </c>
      <c r="H63" s="305">
        <f>'Restating Adj'!H63+'Pro Forma Adj'!H63</f>
        <v>0</v>
      </c>
      <c r="I63" s="95">
        <f>'Restating Adj'!I63+'Pro Forma Adj'!I63</f>
        <v>0</v>
      </c>
      <c r="J63" s="306">
        <f>'Restating Adj'!J63+'Pro Forma Adj'!J63</f>
        <v>0</v>
      </c>
      <c r="K63" s="32">
        <f>'Restating Adj'!K63+'Pro Forma Adj'!K63</f>
        <v>0</v>
      </c>
      <c r="L63" s="97">
        <f>'Restating Adj'!L63+'Pro Forma Adj'!L63</f>
        <v>0</v>
      </c>
      <c r="M63" s="97">
        <f>'Restating Adj'!M63+'Pro Forma Adj'!M63</f>
        <v>0</v>
      </c>
      <c r="N63" s="97">
        <f>'Restating Adj'!N63+'Pro Forma Adj'!N63</f>
        <v>0</v>
      </c>
      <c r="O63" s="307">
        <f>'Restating Adj'!O63+'Pro Forma Adj'!O63</f>
        <v>0</v>
      </c>
      <c r="P63" s="97">
        <f>'Restating Adj'!P63+'Pro Forma Adj'!P63</f>
        <v>0</v>
      </c>
      <c r="Q63" s="95">
        <f>'Restating Adj'!Q63+'Pro Forma Adj'!Q63</f>
        <v>0</v>
      </c>
      <c r="R63" s="305">
        <f>'Restating Adj'!R63+'Pro Forma Adj'!R63</f>
        <v>0</v>
      </c>
      <c r="S63" s="95">
        <f>'Restating Adj'!S63+'Pro Forma Adj'!S63</f>
        <v>0</v>
      </c>
      <c r="T63" s="95">
        <f>'Restating Adj'!T63+'Pro Forma Adj'!T63</f>
        <v>0</v>
      </c>
      <c r="U63" s="95">
        <f>'Restating Adj'!U63+'Pro Forma Adj'!U63</f>
        <v>0</v>
      </c>
      <c r="V63" s="305">
        <f>'Restating Adj'!V63+'Pro Forma Adj'!V63</f>
        <v>0</v>
      </c>
      <c r="W63" s="95">
        <f>'Restating Adj'!W63+'Pro Forma Adj'!W63</f>
        <v>0</v>
      </c>
      <c r="X63" s="95">
        <f>'Restating Adj'!X63+'Pro Forma Adj'!X63</f>
        <v>0</v>
      </c>
      <c r="Y63" s="306">
        <f>'Restating Adj'!Y63+'Pro Forma Adj'!Y63</f>
        <v>0</v>
      </c>
      <c r="Z63" s="32">
        <f>'Restating Adj'!Z63+'Pro Forma Adj'!Z63</f>
        <v>0</v>
      </c>
      <c r="AA63" s="307">
        <f>'Restating Adj'!AA63+'Pro Forma Adj'!AA63</f>
        <v>0</v>
      </c>
      <c r="AB63" s="97">
        <f>'Restating Adj'!AB63+'Pro Forma Adj'!AB63</f>
        <v>0</v>
      </c>
      <c r="AC63" s="97">
        <f>'Restating Adj'!AC63+'Pro Forma Adj'!AC63</f>
        <v>0</v>
      </c>
      <c r="AD63" s="98">
        <f>'Restating Adj'!AD63+'Pro Forma Adj'!AD63</f>
        <v>0</v>
      </c>
      <c r="AE63" s="307">
        <f>'Restating Adj'!AE63+'Pro Forma Adj'!AE63</f>
        <v>0</v>
      </c>
      <c r="AF63" s="97">
        <f>'Restating Adj'!AF63+'Pro Forma Adj'!AF63</f>
        <v>0</v>
      </c>
      <c r="AG63" s="97">
        <f>'Restating Adj'!AG63+'Pro Forma Adj'!AG63</f>
        <v>0</v>
      </c>
      <c r="AH63" s="97">
        <f>'Restating Adj'!AH63+'Pro Forma Adj'!AH63</f>
        <v>0</v>
      </c>
      <c r="AI63" s="97">
        <f>'Restating Adj'!AI63+'Pro Forma Adj'!AI63</f>
        <v>0</v>
      </c>
      <c r="AJ63" s="307">
        <f>'Restating Adj'!AJ63+'Pro Forma Adj'!AJ63</f>
        <v>0</v>
      </c>
      <c r="AK63" s="307">
        <f>'Restating Adj'!AK63+'Pro Forma Adj'!AK63</f>
        <v>0</v>
      </c>
      <c r="AL63" s="307">
        <f>'Restating Adj'!AL63+'Pro Forma Adj'!AL63</f>
        <v>0</v>
      </c>
      <c r="AM63" s="308">
        <f>'Restating Adj'!AM63+'Pro Forma Adj'!AM63</f>
        <v>0</v>
      </c>
      <c r="AN63" s="307">
        <f>'Restating Adj'!AN63+'Pro Forma Adj'!AN63</f>
        <v>0</v>
      </c>
      <c r="AO63" s="307">
        <f>'Restating Adj'!AO63+'Pro Forma Adj'!AO63</f>
        <v>0</v>
      </c>
      <c r="AP63" s="97">
        <f>'Restating Adj'!AP63+'Pro Forma Adj'!AP63</f>
        <v>0</v>
      </c>
      <c r="AQ63" s="97">
        <f>'Restating Adj'!AQ63+'Pro Forma Adj'!AQ63</f>
        <v>0</v>
      </c>
      <c r="AR63" s="307">
        <f>'Restating Adj'!AR63+'Pro Forma Adj'!AR63</f>
        <v>0</v>
      </c>
      <c r="AS63" s="307">
        <f>'Restating Adj'!AS63+'Pro Forma Adj'!AS63</f>
        <v>0</v>
      </c>
      <c r="AT63" s="307">
        <f>'Restating Adj'!AT63+'Pro Forma Adj'!AT63</f>
        <v>0</v>
      </c>
      <c r="AU63" s="97">
        <f>'Restating Adj'!AU63+'Pro Forma Adj'!AU63</f>
        <v>0</v>
      </c>
      <c r="AV63" s="98">
        <f>'Restating Adj'!AV63+'Pro Forma Adj'!AV63</f>
        <v>0</v>
      </c>
      <c r="AW63" s="32">
        <f>'Restating Adj'!AW63+'Pro Forma Adj'!AW63</f>
        <v>0</v>
      </c>
      <c r="AX63" s="95">
        <f>'Restating Adj'!AX63+'Pro Forma Adj'!AX63</f>
        <v>0</v>
      </c>
      <c r="AY63" s="95">
        <f>'Restating Adj'!AY63+'Pro Forma Adj'!AY63</f>
        <v>0</v>
      </c>
      <c r="AZ63" s="307">
        <f>'Restating Adj'!AZ63+'Pro Forma Adj'!AZ63</f>
        <v>0</v>
      </c>
      <c r="BA63" s="95">
        <f>'Restating Adj'!BA63+'Pro Forma Adj'!BA63</f>
        <v>0</v>
      </c>
      <c r="BB63" s="12">
        <f>'Restating Adj'!BB63+'Pro Forma Adj'!BB63</f>
        <v>0</v>
      </c>
      <c r="BC63" s="305">
        <f>'Restating Adj'!BC63+'Pro Forma Adj'!BC63</f>
        <v>0</v>
      </c>
      <c r="BD63" s="97">
        <f>'Restating Adj'!BD63+'Pro Forma Adj'!BD63</f>
        <v>0</v>
      </c>
      <c r="BE63" s="97">
        <f>'Restating Adj'!BE63+'Pro Forma Adj'!BE63</f>
        <v>1143691.174893454</v>
      </c>
      <c r="BF63" s="97">
        <f>'Restating Adj'!BF63+'Pro Forma Adj'!BF63</f>
        <v>0</v>
      </c>
      <c r="BG63" s="97">
        <f>'Restating Adj'!BG63+'Pro Forma Adj'!BG63</f>
        <v>0</v>
      </c>
      <c r="BH63" s="97">
        <f>'Restating Adj'!BH63+'Pro Forma Adj'!BH63</f>
        <v>0</v>
      </c>
      <c r="BI63" s="97">
        <f>'Restating Adj'!BI63+'Pro Forma Adj'!BI63</f>
        <v>0</v>
      </c>
      <c r="BJ63" s="97">
        <f>'Restating Adj'!BJ63+'Pro Forma Adj'!BJ63</f>
        <v>0</v>
      </c>
      <c r="BK63" s="97">
        <f>'Restating Adj'!BK63+'Pro Forma Adj'!BK63</f>
        <v>0</v>
      </c>
      <c r="BL63" s="97">
        <f>'Restating Adj'!BL63+'Pro Forma Adj'!BL63</f>
        <v>0</v>
      </c>
      <c r="BM63" s="97">
        <f>'Restating Adj'!BM63+'Pro Forma Adj'!BM63</f>
        <v>0</v>
      </c>
      <c r="BN63" s="97">
        <f>'Restating Adj'!BN63+'Pro Forma Adj'!BN63</f>
        <v>0</v>
      </c>
      <c r="BO63" s="97">
        <f>'Restating Adj'!BO63+'Pro Forma Adj'!BO63</f>
        <v>0</v>
      </c>
      <c r="BP63" s="98">
        <f>'Restating Adj'!BP63+'Pro Forma Adj'!BP63</f>
        <v>0</v>
      </c>
      <c r="BQ63" s="309">
        <f>'Restating Adj'!BQ63+'Pro Forma Adj'!BQ63</f>
        <v>0</v>
      </c>
    </row>
    <row r="64" spans="1:69">
      <c r="A64" s="14"/>
      <c r="B64" s="94">
        <f t="shared" si="38"/>
        <v>0</v>
      </c>
      <c r="C64" s="30">
        <f>'Restating Adj'!C64+'Pro Forma Adj'!C64</f>
        <v>0</v>
      </c>
      <c r="D64" s="12">
        <f>'Restating Adj'!D64+'Pro Forma Adj'!D64</f>
        <v>0</v>
      </c>
      <c r="E64" s="12">
        <f>'Restating Adj'!E64+'Pro Forma Adj'!E64</f>
        <v>0</v>
      </c>
      <c r="F64" s="12">
        <f>'Restating Adj'!F64+'Pro Forma Adj'!F64</f>
        <v>0</v>
      </c>
      <c r="G64" s="12">
        <f>'Restating Adj'!G64+'Pro Forma Adj'!G64</f>
        <v>0</v>
      </c>
      <c r="H64" s="301">
        <f>'Restating Adj'!H64+'Pro Forma Adj'!H64</f>
        <v>0</v>
      </c>
      <c r="I64" s="12">
        <f>'Restating Adj'!I64+'Pro Forma Adj'!I64</f>
        <v>0</v>
      </c>
      <c r="J64" s="303">
        <f>'Restating Adj'!J64+'Pro Forma Adj'!J64</f>
        <v>0</v>
      </c>
      <c r="K64" s="30">
        <f>'Restating Adj'!K64+'Pro Forma Adj'!K64</f>
        <v>0</v>
      </c>
      <c r="L64" s="12">
        <f>'Restating Adj'!L64+'Pro Forma Adj'!L64</f>
        <v>0</v>
      </c>
      <c r="M64" s="12">
        <f>'Restating Adj'!M64+'Pro Forma Adj'!M64</f>
        <v>0</v>
      </c>
      <c r="N64" s="12">
        <f>'Restating Adj'!N64+'Pro Forma Adj'!N64</f>
        <v>0</v>
      </c>
      <c r="O64" s="301">
        <f>'Restating Adj'!O64+'Pro Forma Adj'!O64</f>
        <v>0</v>
      </c>
      <c r="P64" s="12">
        <f>'Restating Adj'!P64+'Pro Forma Adj'!P64</f>
        <v>0</v>
      </c>
      <c r="Q64" s="12">
        <f>'Restating Adj'!Q64+'Pro Forma Adj'!Q64</f>
        <v>0</v>
      </c>
      <c r="R64" s="301">
        <f>'Restating Adj'!R64+'Pro Forma Adj'!R64</f>
        <v>0</v>
      </c>
      <c r="S64" s="12">
        <f>'Restating Adj'!S64+'Pro Forma Adj'!S64</f>
        <v>0</v>
      </c>
      <c r="T64" s="12">
        <f>'Restating Adj'!T64+'Pro Forma Adj'!T64</f>
        <v>0</v>
      </c>
      <c r="U64" s="12">
        <f>'Restating Adj'!U64+'Pro Forma Adj'!U64</f>
        <v>0</v>
      </c>
      <c r="V64" s="301">
        <f>'Restating Adj'!V64+'Pro Forma Adj'!V64</f>
        <v>0</v>
      </c>
      <c r="W64" s="12">
        <f>'Restating Adj'!W64+'Pro Forma Adj'!W64</f>
        <v>0</v>
      </c>
      <c r="X64" s="12">
        <f>'Restating Adj'!X64+'Pro Forma Adj'!X64</f>
        <v>0</v>
      </c>
      <c r="Y64" s="303">
        <f>'Restating Adj'!Y64+'Pro Forma Adj'!Y64</f>
        <v>0</v>
      </c>
      <c r="Z64" s="30">
        <f>'Restating Adj'!Z64+'Pro Forma Adj'!Z64</f>
        <v>0</v>
      </c>
      <c r="AA64" s="301">
        <f>'Restating Adj'!AA64+'Pro Forma Adj'!AA64</f>
        <v>0</v>
      </c>
      <c r="AB64" s="12">
        <f>'Restating Adj'!AB64+'Pro Forma Adj'!AB64</f>
        <v>0</v>
      </c>
      <c r="AC64" s="12">
        <f>'Restating Adj'!AC64+'Pro Forma Adj'!AC64</f>
        <v>0</v>
      </c>
      <c r="AD64" s="92">
        <f>'Restating Adj'!AD64+'Pro Forma Adj'!AD64</f>
        <v>0</v>
      </c>
      <c r="AE64" s="301">
        <f>'Restating Adj'!AE64+'Pro Forma Adj'!AE64</f>
        <v>0</v>
      </c>
      <c r="AF64" s="12">
        <f>'Restating Adj'!AF64+'Pro Forma Adj'!AF64</f>
        <v>0</v>
      </c>
      <c r="AG64" s="12">
        <f>'Restating Adj'!AG64+'Pro Forma Adj'!AG64</f>
        <v>0</v>
      </c>
      <c r="AH64" s="12">
        <f>'Restating Adj'!AH64+'Pro Forma Adj'!AH64</f>
        <v>0</v>
      </c>
      <c r="AI64" s="12">
        <f>'Restating Adj'!AI64+'Pro Forma Adj'!AI64</f>
        <v>0</v>
      </c>
      <c r="AJ64" s="301">
        <f>'Restating Adj'!AJ64+'Pro Forma Adj'!AJ64</f>
        <v>0</v>
      </c>
      <c r="AK64" s="301">
        <f>'Restating Adj'!AK64+'Pro Forma Adj'!AK64</f>
        <v>0</v>
      </c>
      <c r="AL64" s="301">
        <f>'Restating Adj'!AL64+'Pro Forma Adj'!AL64</f>
        <v>0</v>
      </c>
      <c r="AM64" s="304">
        <f>'Restating Adj'!AM64+'Pro Forma Adj'!AM64</f>
        <v>0</v>
      </c>
      <c r="AN64" s="301">
        <f>'Restating Adj'!AN64+'Pro Forma Adj'!AN64</f>
        <v>0</v>
      </c>
      <c r="AO64" s="301">
        <f>'Restating Adj'!AO64+'Pro Forma Adj'!AO64</f>
        <v>0</v>
      </c>
      <c r="AP64" s="12">
        <f>'Restating Adj'!AP64+'Pro Forma Adj'!AP64</f>
        <v>0</v>
      </c>
      <c r="AQ64" s="12">
        <f>'Restating Adj'!AQ64+'Pro Forma Adj'!AQ64</f>
        <v>0</v>
      </c>
      <c r="AR64" s="301">
        <f>'Restating Adj'!AR64+'Pro Forma Adj'!AR64</f>
        <v>0</v>
      </c>
      <c r="AS64" s="301">
        <f>'Restating Adj'!AS64+'Pro Forma Adj'!AS64</f>
        <v>0</v>
      </c>
      <c r="AT64" s="301">
        <f>'Restating Adj'!AT64+'Pro Forma Adj'!AT64</f>
        <v>0</v>
      </c>
      <c r="AU64" s="12">
        <f>'Restating Adj'!AU64+'Pro Forma Adj'!AU64</f>
        <v>0</v>
      </c>
      <c r="AV64" s="92">
        <f>'Restating Adj'!AV64+'Pro Forma Adj'!AV64</f>
        <v>0</v>
      </c>
      <c r="AW64" s="30">
        <f>'Restating Adj'!AW64+'Pro Forma Adj'!AW64</f>
        <v>0</v>
      </c>
      <c r="AX64" s="12">
        <f>'Restating Adj'!AX64+'Pro Forma Adj'!AX64</f>
        <v>0</v>
      </c>
      <c r="AY64" s="12">
        <f>'Restating Adj'!AY64+'Pro Forma Adj'!AY64</f>
        <v>0</v>
      </c>
      <c r="AZ64" s="301">
        <f>'Restating Adj'!AZ64+'Pro Forma Adj'!AZ64</f>
        <v>0</v>
      </c>
      <c r="BA64" s="12">
        <f>'Restating Adj'!BA64+'Pro Forma Adj'!BA64</f>
        <v>0</v>
      </c>
      <c r="BB64" s="12">
        <f>'Restating Adj'!BB64+'Pro Forma Adj'!BB64</f>
        <v>0</v>
      </c>
      <c r="BC64" s="301">
        <f>'Restating Adj'!BC64+'Pro Forma Adj'!BC64</f>
        <v>0</v>
      </c>
      <c r="BD64" s="12">
        <f>'Restating Adj'!BD64+'Pro Forma Adj'!BD64</f>
        <v>0</v>
      </c>
      <c r="BE64" s="12">
        <f>'Restating Adj'!BE64+'Pro Forma Adj'!BE64</f>
        <v>0</v>
      </c>
      <c r="BF64" s="12">
        <f>'Restating Adj'!BF64+'Pro Forma Adj'!BF64</f>
        <v>0</v>
      </c>
      <c r="BG64" s="12">
        <f>'Restating Adj'!BG64+'Pro Forma Adj'!BG64</f>
        <v>0</v>
      </c>
      <c r="BH64" s="12">
        <f>'Restating Adj'!BH64+'Pro Forma Adj'!BH64</f>
        <v>0</v>
      </c>
      <c r="BI64" s="12">
        <f>'Restating Adj'!BI64+'Pro Forma Adj'!BI64</f>
        <v>0</v>
      </c>
      <c r="BJ64" s="12">
        <f>'Restating Adj'!BJ64+'Pro Forma Adj'!BJ64</f>
        <v>0</v>
      </c>
      <c r="BK64" s="12">
        <f>'Restating Adj'!BK64+'Pro Forma Adj'!BK64</f>
        <v>0</v>
      </c>
      <c r="BL64" s="12">
        <f>'Restating Adj'!BL64+'Pro Forma Adj'!BL64</f>
        <v>0</v>
      </c>
      <c r="BM64" s="12">
        <f>'Restating Adj'!BM64+'Pro Forma Adj'!BM64</f>
        <v>0</v>
      </c>
      <c r="BN64" s="12">
        <f>'Restating Adj'!BN64+'Pro Forma Adj'!BN64</f>
        <v>0</v>
      </c>
      <c r="BO64" s="12">
        <f>'Restating Adj'!BO64+'Pro Forma Adj'!BO64</f>
        <v>0</v>
      </c>
      <c r="BP64" s="92">
        <f>'Restating Adj'!BP64+'Pro Forma Adj'!BP64</f>
        <v>0</v>
      </c>
      <c r="BQ64" s="303">
        <f>'Restating Adj'!BQ64+'Pro Forma Adj'!BQ64</f>
        <v>0</v>
      </c>
    </row>
    <row r="65" spans="1:69">
      <c r="A65" s="14" t="s">
        <v>100</v>
      </c>
      <c r="B65" s="193">
        <f t="shared" si="38"/>
        <v>-60290289.055165812</v>
      </c>
      <c r="C65" s="33">
        <f t="shared" ref="C65" si="39">SUM(C57:C64)</f>
        <v>0</v>
      </c>
      <c r="D65" s="99">
        <f t="shared" ref="D65:BO65" si="40">SUM(D57:D64)</f>
        <v>0</v>
      </c>
      <c r="E65" s="99">
        <f t="shared" si="40"/>
        <v>0</v>
      </c>
      <c r="F65" s="99">
        <f t="shared" si="40"/>
        <v>-1067999.0645907591</v>
      </c>
      <c r="G65" s="99">
        <f t="shared" si="40"/>
        <v>0</v>
      </c>
      <c r="H65" s="310">
        <f t="shared" si="40"/>
        <v>0</v>
      </c>
      <c r="I65" s="99">
        <f t="shared" si="40"/>
        <v>0</v>
      </c>
      <c r="J65" s="311">
        <f t="shared" ref="J65" si="41">SUM(J57:J64)</f>
        <v>0</v>
      </c>
      <c r="K65" s="33">
        <f t="shared" si="40"/>
        <v>0</v>
      </c>
      <c r="L65" s="99">
        <f t="shared" si="40"/>
        <v>0</v>
      </c>
      <c r="M65" s="99">
        <f t="shared" si="40"/>
        <v>0</v>
      </c>
      <c r="N65" s="99">
        <f t="shared" si="40"/>
        <v>0</v>
      </c>
      <c r="O65" s="310">
        <f t="shared" si="40"/>
        <v>0</v>
      </c>
      <c r="P65" s="99">
        <f t="shared" si="40"/>
        <v>-563393.75</v>
      </c>
      <c r="Q65" s="99">
        <f t="shared" si="40"/>
        <v>0</v>
      </c>
      <c r="R65" s="310">
        <f t="shared" si="40"/>
        <v>0</v>
      </c>
      <c r="S65" s="99">
        <f t="shared" si="40"/>
        <v>0</v>
      </c>
      <c r="T65" s="99">
        <f t="shared" si="40"/>
        <v>0</v>
      </c>
      <c r="U65" s="99">
        <f t="shared" si="40"/>
        <v>0</v>
      </c>
      <c r="V65" s="310">
        <f t="shared" si="40"/>
        <v>0</v>
      </c>
      <c r="W65" s="99">
        <f t="shared" si="40"/>
        <v>0</v>
      </c>
      <c r="X65" s="99">
        <f t="shared" si="40"/>
        <v>0</v>
      </c>
      <c r="Y65" s="311">
        <f t="shared" ref="Y65" si="42">SUM(Y57:Y64)</f>
        <v>0</v>
      </c>
      <c r="Z65" s="33">
        <f t="shared" si="40"/>
        <v>0</v>
      </c>
      <c r="AA65" s="310">
        <f t="shared" si="40"/>
        <v>0</v>
      </c>
      <c r="AB65" s="99">
        <f t="shared" si="40"/>
        <v>0</v>
      </c>
      <c r="AC65" s="99">
        <f t="shared" si="40"/>
        <v>0</v>
      </c>
      <c r="AD65" s="100">
        <f t="shared" si="40"/>
        <v>19111155.721580002</v>
      </c>
      <c r="AE65" s="310">
        <f t="shared" si="40"/>
        <v>77585.921427625814</v>
      </c>
      <c r="AF65" s="99">
        <f t="shared" si="40"/>
        <v>-2110518.8941668412</v>
      </c>
      <c r="AG65" s="99">
        <f t="shared" si="40"/>
        <v>-1800715.3000000853</v>
      </c>
      <c r="AH65" s="99">
        <f t="shared" si="40"/>
        <v>-6537907.2864125371</v>
      </c>
      <c r="AI65" s="99">
        <f t="shared" si="40"/>
        <v>-2539765.6231965218</v>
      </c>
      <c r="AJ65" s="310">
        <f t="shared" ref="AJ65:AK65" si="43">SUM(AJ57:AJ64)</f>
        <v>0</v>
      </c>
      <c r="AK65" s="310">
        <f t="shared" si="43"/>
        <v>-526493.25212357426</v>
      </c>
      <c r="AL65" s="310">
        <f t="shared" ref="AL65" si="44">SUM(AL57:AL64)</f>
        <v>199810</v>
      </c>
      <c r="AM65" s="312">
        <f t="shared" si="40"/>
        <v>0</v>
      </c>
      <c r="AN65" s="310">
        <f t="shared" si="40"/>
        <v>0</v>
      </c>
      <c r="AO65" s="310">
        <f t="shared" si="40"/>
        <v>0</v>
      </c>
      <c r="AP65" s="99">
        <f t="shared" si="40"/>
        <v>-7524077.2726434628</v>
      </c>
      <c r="AQ65" s="99">
        <f t="shared" si="40"/>
        <v>0</v>
      </c>
      <c r="AR65" s="310">
        <f t="shared" si="40"/>
        <v>-9136272.3847909309</v>
      </c>
      <c r="AS65" s="310">
        <f t="shared" si="40"/>
        <v>0</v>
      </c>
      <c r="AT65" s="310">
        <f t="shared" si="40"/>
        <v>871145</v>
      </c>
      <c r="AU65" s="99">
        <f t="shared" si="40"/>
        <v>0</v>
      </c>
      <c r="AV65" s="100">
        <f t="shared" si="40"/>
        <v>0</v>
      </c>
      <c r="AW65" s="33">
        <f t="shared" si="40"/>
        <v>-39072737.509794131</v>
      </c>
      <c r="AX65" s="99">
        <f t="shared" si="40"/>
        <v>-288340.69532725256</v>
      </c>
      <c r="AY65" s="99">
        <f t="shared" si="40"/>
        <v>-159520.90100264389</v>
      </c>
      <c r="AZ65" s="310">
        <f t="shared" si="40"/>
        <v>-9734453.4923039731</v>
      </c>
      <c r="BA65" s="99">
        <f t="shared" si="40"/>
        <v>0</v>
      </c>
      <c r="BB65" s="99">
        <f t="shared" si="40"/>
        <v>0</v>
      </c>
      <c r="BC65" s="310">
        <f t="shared" si="40"/>
        <v>320117.84080483217</v>
      </c>
      <c r="BD65" s="99">
        <f t="shared" si="40"/>
        <v>0</v>
      </c>
      <c r="BE65" s="99">
        <f t="shared" si="40"/>
        <v>1143691.174893454</v>
      </c>
      <c r="BF65" s="99">
        <f t="shared" si="40"/>
        <v>-3236612.0862499997</v>
      </c>
      <c r="BG65" s="99">
        <f t="shared" si="40"/>
        <v>1664438.1666666667</v>
      </c>
      <c r="BH65" s="99">
        <f t="shared" si="40"/>
        <v>793555.87062256993</v>
      </c>
      <c r="BI65" s="99">
        <f t="shared" si="40"/>
        <v>0</v>
      </c>
      <c r="BJ65" s="99">
        <f t="shared" si="40"/>
        <v>0</v>
      </c>
      <c r="BK65" s="99">
        <f t="shared" si="40"/>
        <v>0</v>
      </c>
      <c r="BL65" s="99">
        <f t="shared" si="40"/>
        <v>0</v>
      </c>
      <c r="BM65" s="99">
        <f t="shared" si="40"/>
        <v>0</v>
      </c>
      <c r="BN65" s="99">
        <f t="shared" si="40"/>
        <v>0</v>
      </c>
      <c r="BO65" s="99">
        <f t="shared" si="40"/>
        <v>0</v>
      </c>
      <c r="BP65" s="100">
        <f t="shared" ref="BP65" si="45">SUM(BP57:BP64)</f>
        <v>0</v>
      </c>
      <c r="BQ65" s="311">
        <f t="shared" ref="BQ65" si="46">SUM(BQ57:BQ64)</f>
        <v>-172981.23855824233</v>
      </c>
    </row>
    <row r="66" spans="1:69">
      <c r="A66" s="14"/>
      <c r="B66" s="94"/>
      <c r="C66" s="30"/>
      <c r="D66" s="12"/>
      <c r="E66" s="12"/>
      <c r="F66" s="12"/>
      <c r="G66" s="12"/>
      <c r="H66" s="301"/>
      <c r="I66" s="12"/>
      <c r="J66" s="303"/>
      <c r="K66" s="30"/>
      <c r="L66" s="12"/>
      <c r="M66" s="12"/>
      <c r="N66" s="12"/>
      <c r="O66" s="301"/>
      <c r="P66" s="12"/>
      <c r="Q66" s="12"/>
      <c r="R66" s="301"/>
      <c r="S66" s="12"/>
      <c r="T66" s="12"/>
      <c r="U66" s="12"/>
      <c r="V66" s="301"/>
      <c r="W66" s="12"/>
      <c r="X66" s="12"/>
      <c r="Y66" s="303"/>
      <c r="Z66" s="30"/>
      <c r="AA66" s="301"/>
      <c r="AB66" s="12"/>
      <c r="AC66" s="12"/>
      <c r="AD66" s="92"/>
      <c r="AE66" s="301"/>
      <c r="AF66" s="12"/>
      <c r="AG66" s="12"/>
      <c r="AH66" s="12"/>
      <c r="AI66" s="12"/>
      <c r="AJ66" s="301"/>
      <c r="AK66" s="301"/>
      <c r="AL66" s="301"/>
      <c r="AM66" s="304"/>
      <c r="AN66" s="301"/>
      <c r="AO66" s="301"/>
      <c r="AP66" s="12"/>
      <c r="AQ66" s="12"/>
      <c r="AR66" s="301"/>
      <c r="AS66" s="301"/>
      <c r="AT66" s="301"/>
      <c r="AU66" s="12"/>
      <c r="AV66" s="92"/>
      <c r="AW66" s="30"/>
      <c r="AX66" s="12"/>
      <c r="AY66" s="12"/>
      <c r="AZ66" s="301"/>
      <c r="BA66" s="12"/>
      <c r="BB66" s="12"/>
      <c r="BC66" s="301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92"/>
      <c r="BQ66" s="303"/>
    </row>
    <row r="67" spans="1:69" ht="13.5" thickBot="1">
      <c r="A67" s="14" t="s">
        <v>101</v>
      </c>
      <c r="B67" s="197">
        <f>SUM(C67:BQ67)</f>
        <v>50887758.453409024</v>
      </c>
      <c r="C67" s="37">
        <f t="shared" ref="C67" si="47">C54+C65</f>
        <v>0</v>
      </c>
      <c r="D67" s="111">
        <f t="shared" ref="D67:BO67" si="48">D54+D65</f>
        <v>0</v>
      </c>
      <c r="E67" s="111">
        <f t="shared" si="48"/>
        <v>0</v>
      </c>
      <c r="F67" s="111">
        <f t="shared" si="48"/>
        <v>-1067999.0645907591</v>
      </c>
      <c r="G67" s="111">
        <f t="shared" si="48"/>
        <v>0</v>
      </c>
      <c r="H67" s="327">
        <f t="shared" si="48"/>
        <v>0</v>
      </c>
      <c r="I67" s="111">
        <f t="shared" si="48"/>
        <v>0</v>
      </c>
      <c r="J67" s="328">
        <f t="shared" ref="J67" si="49">J54+J65</f>
        <v>0</v>
      </c>
      <c r="K67" s="37">
        <f t="shared" si="48"/>
        <v>0</v>
      </c>
      <c r="L67" s="111">
        <f t="shared" si="48"/>
        <v>0</v>
      </c>
      <c r="M67" s="111">
        <f t="shared" si="48"/>
        <v>0</v>
      </c>
      <c r="N67" s="111">
        <f t="shared" si="48"/>
        <v>0</v>
      </c>
      <c r="O67" s="327">
        <f t="shared" si="48"/>
        <v>0</v>
      </c>
      <c r="P67" s="111">
        <f t="shared" si="48"/>
        <v>-563393.75</v>
      </c>
      <c r="Q67" s="111">
        <f t="shared" si="48"/>
        <v>0</v>
      </c>
      <c r="R67" s="327">
        <f t="shared" si="48"/>
        <v>0</v>
      </c>
      <c r="S67" s="111">
        <f t="shared" si="48"/>
        <v>0</v>
      </c>
      <c r="T67" s="111">
        <f t="shared" si="48"/>
        <v>0</v>
      </c>
      <c r="U67" s="111">
        <f t="shared" si="48"/>
        <v>0</v>
      </c>
      <c r="V67" s="327">
        <f t="shared" si="48"/>
        <v>0</v>
      </c>
      <c r="W67" s="111">
        <f t="shared" si="48"/>
        <v>0</v>
      </c>
      <c r="X67" s="111">
        <f t="shared" si="48"/>
        <v>0</v>
      </c>
      <c r="Y67" s="328">
        <f t="shared" ref="Y67" si="50">Y54+Y65</f>
        <v>0</v>
      </c>
      <c r="Z67" s="37">
        <f t="shared" si="48"/>
        <v>0</v>
      </c>
      <c r="AA67" s="327">
        <f t="shared" si="48"/>
        <v>0</v>
      </c>
      <c r="AB67" s="111">
        <f t="shared" si="48"/>
        <v>0</v>
      </c>
      <c r="AC67" s="111">
        <f t="shared" si="48"/>
        <v>0</v>
      </c>
      <c r="AD67" s="198">
        <f t="shared" si="48"/>
        <v>-8328881.9653628021</v>
      </c>
      <c r="AE67" s="327">
        <f t="shared" si="48"/>
        <v>77585.921427625814</v>
      </c>
      <c r="AF67" s="111">
        <f t="shared" si="48"/>
        <v>-2110518.8941668412</v>
      </c>
      <c r="AG67" s="111">
        <f t="shared" si="48"/>
        <v>-1800715.3000000853</v>
      </c>
      <c r="AH67" s="111">
        <f t="shared" si="48"/>
        <v>-6537907.2864125371</v>
      </c>
      <c r="AI67" s="111">
        <f t="shared" si="48"/>
        <v>-2539765.6231965218</v>
      </c>
      <c r="AJ67" s="327">
        <f t="shared" ref="AJ67:AK67" si="51">AJ54+AJ65</f>
        <v>0</v>
      </c>
      <c r="AK67" s="327">
        <f t="shared" si="51"/>
        <v>-526493.25212357426</v>
      </c>
      <c r="AL67" s="327">
        <f t="shared" ref="AL67" si="52">AL54+AL65</f>
        <v>199810</v>
      </c>
      <c r="AM67" s="329">
        <f t="shared" si="48"/>
        <v>0</v>
      </c>
      <c r="AN67" s="327">
        <f t="shared" si="48"/>
        <v>0</v>
      </c>
      <c r="AO67" s="327">
        <f t="shared" si="48"/>
        <v>0</v>
      </c>
      <c r="AP67" s="111">
        <f t="shared" si="48"/>
        <v>-7524077.2726434628</v>
      </c>
      <c r="AQ67" s="111">
        <f t="shared" si="48"/>
        <v>0</v>
      </c>
      <c r="AR67" s="327">
        <f t="shared" si="48"/>
        <v>-9136272.3847909309</v>
      </c>
      <c r="AS67" s="327">
        <f t="shared" si="48"/>
        <v>0</v>
      </c>
      <c r="AT67" s="327">
        <f t="shared" si="48"/>
        <v>871145</v>
      </c>
      <c r="AU67" s="111">
        <f t="shared" si="48"/>
        <v>0</v>
      </c>
      <c r="AV67" s="198">
        <f t="shared" si="48"/>
        <v>0</v>
      </c>
      <c r="AW67" s="37">
        <f t="shared" si="48"/>
        <v>27864469.24646356</v>
      </c>
      <c r="AX67" s="111">
        <f t="shared" si="48"/>
        <v>-147788.16018652092</v>
      </c>
      <c r="AY67" s="111">
        <f t="shared" si="48"/>
        <v>-159520.90100264389</v>
      </c>
      <c r="AZ67" s="327">
        <f t="shared" si="48"/>
        <v>36175322.899760827</v>
      </c>
      <c r="BA67" s="111">
        <f t="shared" si="48"/>
        <v>-19271027.544514682</v>
      </c>
      <c r="BB67" s="111">
        <f t="shared" si="48"/>
        <v>-2700570.4447207437</v>
      </c>
      <c r="BC67" s="327">
        <f t="shared" si="48"/>
        <v>46935.119645350729</v>
      </c>
      <c r="BD67" s="111">
        <f t="shared" si="48"/>
        <v>-387034.4681999993</v>
      </c>
      <c r="BE67" s="111">
        <f t="shared" si="48"/>
        <v>1143691.174893454</v>
      </c>
      <c r="BF67" s="111">
        <f t="shared" si="48"/>
        <v>-3236612.0862499997</v>
      </c>
      <c r="BG67" s="111">
        <f t="shared" si="48"/>
        <v>1664438.1666666667</v>
      </c>
      <c r="BH67" s="111">
        <f t="shared" si="48"/>
        <v>-165819.11136992346</v>
      </c>
      <c r="BI67" s="111">
        <f t="shared" si="48"/>
        <v>10973925.946728827</v>
      </c>
      <c r="BJ67" s="111">
        <f t="shared" si="48"/>
        <v>3615602.0887098601</v>
      </c>
      <c r="BK67" s="111">
        <f t="shared" si="48"/>
        <v>3486600.0012500728</v>
      </c>
      <c r="BL67" s="111">
        <f t="shared" si="48"/>
        <v>1412650.5262501421</v>
      </c>
      <c r="BM67" s="111">
        <f t="shared" si="48"/>
        <v>240994.40638998643</v>
      </c>
      <c r="BN67" s="111">
        <f t="shared" si="48"/>
        <v>1566663.887630525</v>
      </c>
      <c r="BO67" s="111">
        <f t="shared" si="48"/>
        <v>-1384477.8222525506</v>
      </c>
      <c r="BP67" s="198">
        <f t="shared" ref="BP67" si="53">BP54+BP65</f>
        <v>28493963.911447942</v>
      </c>
      <c r="BQ67" s="328">
        <f t="shared" ref="BQ67" si="54">BQ54+BQ65</f>
        <v>642835.48792875628</v>
      </c>
    </row>
    <row r="68" spans="1:69" ht="13.5" thickTop="1">
      <c r="A68" s="14"/>
      <c r="B68" s="94"/>
      <c r="C68" s="30"/>
      <c r="D68" s="12"/>
      <c r="E68" s="12"/>
      <c r="F68" s="12"/>
      <c r="G68" s="12"/>
      <c r="H68" s="301"/>
      <c r="I68" s="12"/>
      <c r="J68" s="303"/>
      <c r="K68" s="30"/>
      <c r="L68" s="12"/>
      <c r="M68" s="12"/>
      <c r="N68" s="12"/>
      <c r="O68" s="301"/>
      <c r="P68" s="12"/>
      <c r="Q68" s="12"/>
      <c r="R68" s="301"/>
      <c r="S68" s="12"/>
      <c r="T68" s="12"/>
      <c r="U68" s="12"/>
      <c r="V68" s="301"/>
      <c r="W68" s="12"/>
      <c r="X68" s="12"/>
      <c r="Y68" s="303"/>
      <c r="Z68" s="30"/>
      <c r="AA68" s="301"/>
      <c r="AB68" s="12"/>
      <c r="AC68" s="12"/>
      <c r="AD68" s="92"/>
      <c r="AE68" s="301"/>
      <c r="AF68" s="12"/>
      <c r="AG68" s="12"/>
      <c r="AH68" s="12"/>
      <c r="AI68" s="12"/>
      <c r="AJ68" s="301"/>
      <c r="AK68" s="301"/>
      <c r="AL68" s="301"/>
      <c r="AM68" s="304"/>
      <c r="AN68" s="301"/>
      <c r="AO68" s="301"/>
      <c r="AP68" s="12"/>
      <c r="AQ68" s="12"/>
      <c r="AR68" s="301"/>
      <c r="AS68" s="301"/>
      <c r="AT68" s="301"/>
      <c r="AU68" s="12"/>
      <c r="AV68" s="92"/>
      <c r="AW68" s="30"/>
      <c r="AX68" s="12"/>
      <c r="AY68" s="12"/>
      <c r="AZ68" s="301"/>
      <c r="BA68" s="12"/>
      <c r="BB68" s="12"/>
      <c r="BC68" s="301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92"/>
      <c r="BQ68" s="303"/>
    </row>
    <row r="69" spans="1:69">
      <c r="A69" s="14"/>
      <c r="B69" s="94"/>
      <c r="C69" s="30"/>
      <c r="D69" s="12"/>
      <c r="E69" s="12"/>
      <c r="F69" s="12"/>
      <c r="G69" s="12"/>
      <c r="H69" s="301"/>
      <c r="I69" s="12"/>
      <c r="J69" s="303"/>
      <c r="K69" s="30"/>
      <c r="L69" s="12"/>
      <c r="M69" s="12"/>
      <c r="N69" s="12"/>
      <c r="O69" s="301"/>
      <c r="P69" s="12"/>
      <c r="Q69" s="12"/>
      <c r="R69" s="301"/>
      <c r="S69" s="12"/>
      <c r="T69" s="12"/>
      <c r="U69" s="12"/>
      <c r="V69" s="301"/>
      <c r="W69" s="12"/>
      <c r="X69" s="12"/>
      <c r="Y69" s="303"/>
      <c r="Z69" s="30"/>
      <c r="AA69" s="301"/>
      <c r="AB69" s="12"/>
      <c r="AC69" s="12"/>
      <c r="AD69" s="92"/>
      <c r="AE69" s="301"/>
      <c r="AF69" s="12"/>
      <c r="AG69" s="12"/>
      <c r="AH69" s="12"/>
      <c r="AI69" s="12"/>
      <c r="AJ69" s="301"/>
      <c r="AK69" s="301"/>
      <c r="AL69" s="301"/>
      <c r="AM69" s="304"/>
      <c r="AN69" s="301"/>
      <c r="AO69" s="301"/>
      <c r="AP69" s="12"/>
      <c r="AQ69" s="12"/>
      <c r="AR69" s="301"/>
      <c r="AS69" s="301"/>
      <c r="AT69" s="301"/>
      <c r="AU69" s="12"/>
      <c r="AV69" s="92"/>
      <c r="AW69" s="30"/>
      <c r="AX69" s="12"/>
      <c r="AY69" s="12"/>
      <c r="AZ69" s="301"/>
      <c r="BA69" s="12"/>
      <c r="BB69" s="12"/>
      <c r="BC69" s="301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92"/>
      <c r="BQ69" s="303"/>
    </row>
    <row r="70" spans="1:69">
      <c r="A70" s="14" t="s">
        <v>158</v>
      </c>
      <c r="B70" s="25">
        <f t="shared" ref="B70:C70" si="55">(((B40+Unadj_Op_revenue)/(B67+Unadj_rate_base))-Weighted_cost_debt-Weighted_cost_pref)/Percent_common-Unadj_ROE</f>
        <v>1.3617076773939946E-2</v>
      </c>
      <c r="C70" s="23">
        <f t="shared" si="55"/>
        <v>-1.0752104038941404E-3</v>
      </c>
      <c r="D70" s="22">
        <f t="shared" ref="D70:BO70" si="56">(((D40+Unadj_Op_revenue)/(D67+Unadj_rate_base))-Weighted_cost_debt-Weighted_cost_pref)/Percent_common-Unadj_ROE</f>
        <v>1.5327626586597816E-2</v>
      </c>
      <c r="E70" s="22">
        <f t="shared" si="56"/>
        <v>6.9681842541660863E-3</v>
      </c>
      <c r="F70" s="22">
        <f t="shared" si="56"/>
        <v>1.4273825753351593E-3</v>
      </c>
      <c r="G70" s="22">
        <f t="shared" si="56"/>
        <v>-3.4059818008959977E-3</v>
      </c>
      <c r="H70" s="330">
        <f t="shared" si="56"/>
        <v>1.9451771785387872E-4</v>
      </c>
      <c r="I70" s="22">
        <f t="shared" si="56"/>
        <v>8.0933150794804121E-4</v>
      </c>
      <c r="J70" s="331">
        <f t="shared" ref="J70" si="57">(((J40+Unadj_Op_revenue)/(J67+Unadj_rate_base))-Weighted_cost_debt-Weighted_cost_pref)/Percent_common-Unadj_ROE</f>
        <v>0</v>
      </c>
      <c r="K70" s="23">
        <f t="shared" si="56"/>
        <v>2.843041856883527E-5</v>
      </c>
      <c r="L70" s="22">
        <f t="shared" si="56"/>
        <v>-1.3549028417687153E-4</v>
      </c>
      <c r="M70" s="22">
        <f t="shared" si="56"/>
        <v>-3.9956048020218377E-4</v>
      </c>
      <c r="N70" s="22">
        <f t="shared" si="56"/>
        <v>3.8423936566031602E-4</v>
      </c>
      <c r="O70" s="330">
        <f t="shared" si="56"/>
        <v>-1.7132772203599933E-3</v>
      </c>
      <c r="P70" s="22">
        <f t="shared" si="56"/>
        <v>-1.5798211956205635E-3</v>
      </c>
      <c r="Q70" s="22">
        <f t="shared" si="56"/>
        <v>7.6794761582767296E-3</v>
      </c>
      <c r="R70" s="330">
        <f t="shared" si="56"/>
        <v>-2.3809899900543996E-4</v>
      </c>
      <c r="S70" s="22">
        <f t="shared" si="56"/>
        <v>-1.5043511451665048E-5</v>
      </c>
      <c r="T70" s="22">
        <f t="shared" si="56"/>
        <v>-2.6614419912709963E-6</v>
      </c>
      <c r="U70" s="22">
        <f t="shared" si="56"/>
        <v>1.5672135184122138E-6</v>
      </c>
      <c r="V70" s="330">
        <f t="shared" si="56"/>
        <v>2.7070795453974089E-4</v>
      </c>
      <c r="W70" s="22">
        <f t="shared" si="56"/>
        <v>-1.2020124836188001E-4</v>
      </c>
      <c r="X70" s="22">
        <f t="shared" si="56"/>
        <v>3.4372601020278559E-4</v>
      </c>
      <c r="Y70" s="331">
        <f t="shared" ref="Y70" si="58">(((Y40+Unadj_Op_revenue)/(Y67+Unadj_rate_base))-Weighted_cost_debt-Weighted_cost_pref)/Percent_common-Unadj_ROE</f>
        <v>1.682956597232492E-3</v>
      </c>
      <c r="Z70" s="23">
        <f t="shared" si="56"/>
        <v>7.9387517492900822E-3</v>
      </c>
      <c r="AA70" s="330">
        <f t="shared" si="56"/>
        <v>8.3111159091184411E-3</v>
      </c>
      <c r="AB70" s="22">
        <f t="shared" si="56"/>
        <v>1.5667114197125825E-3</v>
      </c>
      <c r="AC70" s="22">
        <f t="shared" si="56"/>
        <v>-1.187596178581277E-2</v>
      </c>
      <c r="AD70" s="24">
        <f t="shared" si="56"/>
        <v>2.0749264347393881E-3</v>
      </c>
      <c r="AE70" s="330">
        <f t="shared" si="56"/>
        <v>-1.0832091250855685E-4</v>
      </c>
      <c r="AF70" s="22">
        <f t="shared" si="56"/>
        <v>2.2340246308485273E-4</v>
      </c>
      <c r="AG70" s="22">
        <f t="shared" si="56"/>
        <v>1.9053263792490061E-4</v>
      </c>
      <c r="AH70" s="22">
        <f t="shared" si="56"/>
        <v>6.9604498066429266E-4</v>
      </c>
      <c r="AI70" s="22">
        <f t="shared" si="56"/>
        <v>2.689887332500418E-4</v>
      </c>
      <c r="AJ70" s="330">
        <f t="shared" ref="AJ70:AK70" si="59">(((AJ40+Unadj_Op_revenue)/(AJ67+Unadj_rate_base))-Weighted_cost_debt-Weighted_cost_pref)/Percent_common-Unadj_ROE</f>
        <v>-1.69450525809587E-3</v>
      </c>
      <c r="AK70" s="330">
        <f t="shared" si="59"/>
        <v>5.5616111006594193E-5</v>
      </c>
      <c r="AL70" s="330">
        <f t="shared" ref="AL70" si="60">(((AL40+Unadj_Op_revenue)/(AL67+Unadj_rate_base))-Weighted_cost_debt-Weighted_cost_pref)/Percent_common-Unadj_ROE</f>
        <v>5.5823354860505547E-5</v>
      </c>
      <c r="AM70" s="332">
        <f t="shared" si="56"/>
        <v>-1.1366940858923771E-3</v>
      </c>
      <c r="AN70" s="330">
        <f t="shared" si="56"/>
        <v>-2.7961424210506264E-4</v>
      </c>
      <c r="AO70" s="330">
        <f t="shared" si="56"/>
        <v>2.0461003506326569E-4</v>
      </c>
      <c r="AP70" s="22">
        <f t="shared" si="56"/>
        <v>8.0206687691790346E-4</v>
      </c>
      <c r="AQ70" s="22">
        <f t="shared" si="56"/>
        <v>2.1149997869521209E-5</v>
      </c>
      <c r="AR70" s="330">
        <f t="shared" si="56"/>
        <v>1.1875353527994806E-3</v>
      </c>
      <c r="AS70" s="330">
        <f t="shared" si="56"/>
        <v>-3.0039662398431283E-3</v>
      </c>
      <c r="AT70" s="330">
        <f t="shared" si="56"/>
        <v>4.2167643023198684E-3</v>
      </c>
      <c r="AU70" s="22">
        <f t="shared" si="56"/>
        <v>-1.3486623853850022E-3</v>
      </c>
      <c r="AV70" s="24">
        <f t="shared" si="56"/>
        <v>1.6520039378089407E-4</v>
      </c>
      <c r="AW70" s="23">
        <f t="shared" si="56"/>
        <v>-2.8391802763754262E-3</v>
      </c>
      <c r="AX70" s="22">
        <f t="shared" si="56"/>
        <v>-4.2043212365033139E-4</v>
      </c>
      <c r="AY70" s="22">
        <f t="shared" si="56"/>
        <v>1.6842992909146814E-5</v>
      </c>
      <c r="AZ70" s="330">
        <f t="shared" si="56"/>
        <v>-6.1251501360742588E-3</v>
      </c>
      <c r="BA70" s="22">
        <f t="shared" si="56"/>
        <v>2.0862875962684088E-3</v>
      </c>
      <c r="BB70" s="22">
        <f t="shared" si="56"/>
        <v>6.0300339711311796E-4</v>
      </c>
      <c r="BC70" s="330">
        <f t="shared" si="56"/>
        <v>-5.0971523187993278E-4</v>
      </c>
      <c r="BD70" s="22">
        <f t="shared" si="56"/>
        <v>8.5439414260153612E-5</v>
      </c>
      <c r="BE70" s="22">
        <f t="shared" si="56"/>
        <v>-1.3782990335817896E-4</v>
      </c>
      <c r="BF70" s="22">
        <f t="shared" si="56"/>
        <v>3.3215359580590631E-4</v>
      </c>
      <c r="BG70" s="22">
        <f t="shared" si="56"/>
        <v>-4.9894257097511385E-3</v>
      </c>
      <c r="BH70" s="22">
        <f t="shared" si="56"/>
        <v>8.6612414726392611E-4</v>
      </c>
      <c r="BI70" s="22">
        <f t="shared" si="56"/>
        <v>-1.1422360715234864E-3</v>
      </c>
      <c r="BJ70" s="22">
        <f t="shared" si="56"/>
        <v>-3.7989834019301616E-4</v>
      </c>
      <c r="BK70" s="22">
        <f t="shared" si="56"/>
        <v>-3.6640466423081691E-4</v>
      </c>
      <c r="BL70" s="22">
        <f t="shared" si="56"/>
        <v>-1.4885190316023256E-4</v>
      </c>
      <c r="BM70" s="22">
        <f t="shared" si="56"/>
        <v>-2.5432190507913843E-5</v>
      </c>
      <c r="BN70" s="22">
        <f t="shared" si="56"/>
        <v>-1.6504758765405192E-4</v>
      </c>
      <c r="BO70" s="22">
        <f t="shared" si="56"/>
        <v>1.464118206359194E-4</v>
      </c>
      <c r="BP70" s="24">
        <f t="shared" ref="BP70" si="61">(((BP40+Unadj_Op_revenue)/(BP67+Unadj_rate_base))-Weighted_cost_debt-Weighted_cost_pref)/Percent_common-Unadj_ROE</f>
        <v>-2.9010421865711296E-3</v>
      </c>
      <c r="BQ70" s="331">
        <f t="shared" ref="BQ70" si="62">(((BQ40+Unadj_Op_revenue)/(BQ67+Unadj_rate_base))-Weighted_cost_debt-Weighted_cost_pref)/Percent_common-Unadj_ROE</f>
        <v>-3.8030180140906332E-3</v>
      </c>
    </row>
    <row r="71" spans="1:69">
      <c r="A71" s="14" t="s">
        <v>49</v>
      </c>
      <c r="B71" s="199">
        <f>SUM(C71:BQ71)</f>
        <v>-6599985.3286428805</v>
      </c>
      <c r="C71" s="38">
        <f t="shared" ref="C71" si="63">-(C40-(C67*Overall_ROR))/gross_up_factor</f>
        <v>701157.36115595791</v>
      </c>
      <c r="D71" s="112">
        <f t="shared" ref="D71:BO71" si="64">-(D40-(D67*Overall_ROR))/gross_up_factor</f>
        <v>-9995325.7253833096</v>
      </c>
      <c r="E71" s="112">
        <f t="shared" si="64"/>
        <v>-4544034.9777164645</v>
      </c>
      <c r="F71" s="112">
        <f t="shared" si="64"/>
        <v>-989637.04596099141</v>
      </c>
      <c r="G71" s="112">
        <f t="shared" si="64"/>
        <v>2221080.8256804952</v>
      </c>
      <c r="H71" s="333">
        <f t="shared" si="64"/>
        <v>-126847.29356649653</v>
      </c>
      <c r="I71" s="112">
        <f t="shared" si="64"/>
        <v>-527774.60333158204</v>
      </c>
      <c r="J71" s="334">
        <f t="shared" ref="J71" si="65">-(J40-(J67*Overall_ROR))/gross_up_factor</f>
        <v>0</v>
      </c>
      <c r="K71" s="38">
        <f t="shared" si="64"/>
        <v>-18539.810615753395</v>
      </c>
      <c r="L71" s="112">
        <f t="shared" si="64"/>
        <v>88354.809227718055</v>
      </c>
      <c r="M71" s="112">
        <f t="shared" si="64"/>
        <v>260558.09254273935</v>
      </c>
      <c r="N71" s="112">
        <f t="shared" si="64"/>
        <v>-250567.01339838741</v>
      </c>
      <c r="O71" s="333">
        <f t="shared" si="64"/>
        <v>1117248.2431396686</v>
      </c>
      <c r="P71" s="112">
        <f t="shared" si="64"/>
        <v>997760.59876493388</v>
      </c>
      <c r="Q71" s="112">
        <f t="shared" si="64"/>
        <v>-5007876.8013182003</v>
      </c>
      <c r="R71" s="333">
        <f t="shared" si="64"/>
        <v>155267.16001993444</v>
      </c>
      <c r="S71" s="112">
        <f t="shared" si="64"/>
        <v>9810.0509014442632</v>
      </c>
      <c r="T71" s="112">
        <f t="shared" si="64"/>
        <v>1735.5576515129674</v>
      </c>
      <c r="U71" s="112">
        <f t="shared" si="64"/>
        <v>-1021.9983837202508</v>
      </c>
      <c r="V71" s="333">
        <f t="shared" si="64"/>
        <v>-176531.84377827667</v>
      </c>
      <c r="W71" s="112">
        <f t="shared" si="64"/>
        <v>78384.648998770412</v>
      </c>
      <c r="X71" s="112">
        <f t="shared" si="64"/>
        <v>-224147.77740392784</v>
      </c>
      <c r="Y71" s="334">
        <f t="shared" ref="Y71" si="66">-(Y40-(Y67*Overall_ROR))/gross_up_factor</f>
        <v>-1097475.8078807995</v>
      </c>
      <c r="Z71" s="38">
        <f t="shared" si="64"/>
        <v>-5176953.4662655024</v>
      </c>
      <c r="AA71" s="333">
        <f t="shared" si="64"/>
        <v>-5419776.5181525769</v>
      </c>
      <c r="AB71" s="112">
        <f t="shared" si="64"/>
        <v>-1021670.9592467211</v>
      </c>
      <c r="AC71" s="112">
        <f t="shared" si="64"/>
        <v>7744454.477720377</v>
      </c>
      <c r="AD71" s="200">
        <f t="shared" si="64"/>
        <v>-1807281.4954949853</v>
      </c>
      <c r="AE71" s="301">
        <f t="shared" si="64"/>
        <v>75011.130028598782</v>
      </c>
      <c r="AF71" s="12">
        <f t="shared" si="64"/>
        <v>-264070.41378419468</v>
      </c>
      <c r="AG71" s="12">
        <f t="shared" si="64"/>
        <v>-225307.45196965872</v>
      </c>
      <c r="AH71" s="12">
        <f t="shared" si="64"/>
        <v>-818030.05278813641</v>
      </c>
      <c r="AI71" s="12">
        <f t="shared" si="64"/>
        <v>-317778.23021913215</v>
      </c>
      <c r="AJ71" s="301">
        <f t="shared" ref="AJ71:AK71" si="67">-(AJ40-(AJ67*Overall_ROR))/gross_up_factor</f>
        <v>1105006.8255741792</v>
      </c>
      <c r="AK71" s="301">
        <f t="shared" si="67"/>
        <v>-65875.406909229903</v>
      </c>
      <c r="AL71" s="301">
        <f t="shared" ref="AL71" si="68">-(AL40-(AL67*Overall_ROR))/gross_up_factor</f>
        <v>-25166.733936067241</v>
      </c>
      <c r="AM71" s="335">
        <f t="shared" si="64"/>
        <v>741251.59393858584</v>
      </c>
      <c r="AN71" s="333">
        <f t="shared" si="64"/>
        <v>182339.73873946635</v>
      </c>
      <c r="AO71" s="333">
        <f t="shared" si="64"/>
        <v>-133428.6124198609</v>
      </c>
      <c r="AP71" s="112">
        <f t="shared" si="64"/>
        <v>-941420.71138177009</v>
      </c>
      <c r="AQ71" s="112">
        <f t="shared" si="64"/>
        <v>-13792.162576687111</v>
      </c>
      <c r="AR71" s="333">
        <f t="shared" si="64"/>
        <v>-1279467.7902803479</v>
      </c>
      <c r="AS71" s="333">
        <f t="shared" si="64"/>
        <v>1958921.7460151846</v>
      </c>
      <c r="AT71" s="333">
        <f t="shared" si="64"/>
        <v>-2703868.6834032936</v>
      </c>
      <c r="AU71" s="112">
        <f t="shared" si="64"/>
        <v>879478.61721020425</v>
      </c>
      <c r="AV71" s="200">
        <f t="shared" si="64"/>
        <v>-107729.12143132879</v>
      </c>
      <c r="AW71" s="38">
        <f t="shared" si="64"/>
        <v>3486432.6228623283</v>
      </c>
      <c r="AX71" s="112">
        <f t="shared" si="64"/>
        <v>265798.51707049424</v>
      </c>
      <c r="AY71" s="112">
        <f t="shared" si="64"/>
        <v>-19959.428201008883</v>
      </c>
      <c r="AZ71" s="333">
        <f t="shared" si="64"/>
        <v>6217115.2119733104</v>
      </c>
      <c r="BA71" s="112">
        <f t="shared" si="64"/>
        <v>-2411211.873910055</v>
      </c>
      <c r="BB71" s="112">
        <f t="shared" si="64"/>
        <v>-543846.62060926808</v>
      </c>
      <c r="BC71" s="333">
        <f t="shared" si="64"/>
        <v>335053.08160078665</v>
      </c>
      <c r="BD71" s="112">
        <f t="shared" si="64"/>
        <v>-77471.301397319912</v>
      </c>
      <c r="BE71" s="112">
        <f t="shared" si="64"/>
        <v>154382.79966701241</v>
      </c>
      <c r="BF71" s="112">
        <f t="shared" si="64"/>
        <v>-397858.41129658103</v>
      </c>
      <c r="BG71" s="112">
        <f t="shared" si="64"/>
        <v>3354342.7822087938</v>
      </c>
      <c r="BH71" s="112">
        <f t="shared" si="64"/>
        <v>-574021.32599923341</v>
      </c>
      <c r="BI71" s="112">
        <f t="shared" si="64"/>
        <v>1373069.520296229</v>
      </c>
      <c r="BJ71" s="112">
        <f t="shared" si="64"/>
        <v>452388.05598161794</v>
      </c>
      <c r="BK71" s="112">
        <f t="shared" si="64"/>
        <v>436247.1748415897</v>
      </c>
      <c r="BL71" s="112">
        <f t="shared" si="64"/>
        <v>176752.36645848566</v>
      </c>
      <c r="BM71" s="112">
        <f t="shared" si="64"/>
        <v>30153.481587381259</v>
      </c>
      <c r="BN71" s="112">
        <f t="shared" si="64"/>
        <v>196022.68532671247</v>
      </c>
      <c r="BO71" s="112">
        <f t="shared" si="64"/>
        <v>-173227.36716915187</v>
      </c>
      <c r="BP71" s="200">
        <f t="shared" ref="BP71" si="69">-(BP40-(BP67*Overall_ROR))/gross_up_factor</f>
        <v>3565195.6782970871</v>
      </c>
      <c r="BQ71" s="334">
        <f t="shared" ref="BQ71" si="70">-(BQ40-(BQ67*Overall_ROR))/gross_up_factor</f>
        <v>2518234.0534555432</v>
      </c>
    </row>
    <row r="72" spans="1:69">
      <c r="A72" s="14"/>
      <c r="B72" s="16"/>
      <c r="C72" s="336"/>
      <c r="D72" s="337"/>
      <c r="E72" s="337"/>
      <c r="F72" s="337"/>
      <c r="G72" s="337"/>
      <c r="H72" s="338"/>
      <c r="I72" s="337"/>
      <c r="J72" s="339"/>
      <c r="K72" s="336"/>
      <c r="L72" s="337"/>
      <c r="M72" s="337"/>
      <c r="N72" s="337"/>
      <c r="O72" s="338"/>
      <c r="P72" s="337"/>
      <c r="Q72" s="337"/>
      <c r="R72" s="338"/>
      <c r="S72" s="337"/>
      <c r="T72" s="337"/>
      <c r="U72" s="337"/>
      <c r="V72" s="338"/>
      <c r="W72" s="337"/>
      <c r="X72" s="337"/>
      <c r="Y72" s="339"/>
      <c r="Z72" s="336"/>
      <c r="AA72" s="338"/>
      <c r="AB72" s="337"/>
      <c r="AC72" s="337"/>
      <c r="AD72" s="340"/>
      <c r="AE72" s="338"/>
      <c r="AF72" s="337"/>
      <c r="AG72" s="337"/>
      <c r="AH72" s="337"/>
      <c r="AI72" s="337"/>
      <c r="AJ72" s="338"/>
      <c r="AK72" s="338"/>
      <c r="AL72" s="338"/>
      <c r="AM72" s="341"/>
      <c r="AN72" s="338"/>
      <c r="AO72" s="338"/>
      <c r="AP72" s="337"/>
      <c r="AQ72" s="337"/>
      <c r="AR72" s="338"/>
      <c r="AS72" s="338"/>
      <c r="AT72" s="338"/>
      <c r="AU72" s="337"/>
      <c r="AV72" s="340"/>
      <c r="AW72" s="336"/>
      <c r="AX72" s="337"/>
      <c r="AY72" s="337"/>
      <c r="AZ72" s="338"/>
      <c r="BA72" s="337"/>
      <c r="BB72" s="337"/>
      <c r="BC72" s="338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40"/>
      <c r="BQ72" s="339"/>
    </row>
    <row r="73" spans="1:69">
      <c r="A73" s="14" t="s">
        <v>103</v>
      </c>
      <c r="B73" s="94"/>
      <c r="C73" s="30"/>
      <c r="D73" s="12"/>
      <c r="E73" s="12"/>
      <c r="F73" s="12"/>
      <c r="G73" s="12"/>
      <c r="H73" s="301"/>
      <c r="I73" s="12"/>
      <c r="J73" s="303"/>
      <c r="K73" s="30"/>
      <c r="L73" s="12"/>
      <c r="M73" s="12"/>
      <c r="N73" s="12"/>
      <c r="O73" s="301"/>
      <c r="P73" s="12"/>
      <c r="Q73" s="12"/>
      <c r="R73" s="301"/>
      <c r="S73" s="12"/>
      <c r="T73" s="12"/>
      <c r="U73" s="12"/>
      <c r="V73" s="301"/>
      <c r="W73" s="12"/>
      <c r="X73" s="12"/>
      <c r="Y73" s="303"/>
      <c r="Z73" s="30"/>
      <c r="AA73" s="301"/>
      <c r="AB73" s="12"/>
      <c r="AC73" s="12"/>
      <c r="AD73" s="92"/>
      <c r="AE73" s="301"/>
      <c r="AF73" s="12"/>
      <c r="AG73" s="12"/>
      <c r="AH73" s="12"/>
      <c r="AI73" s="12"/>
      <c r="AJ73" s="301"/>
      <c r="AK73" s="301"/>
      <c r="AL73" s="301"/>
      <c r="AM73" s="304"/>
      <c r="AN73" s="301"/>
      <c r="AO73" s="301"/>
      <c r="AP73" s="12"/>
      <c r="AQ73" s="12"/>
      <c r="AR73" s="301"/>
      <c r="AS73" s="301"/>
      <c r="AT73" s="301"/>
      <c r="AU73" s="12"/>
      <c r="AV73" s="92"/>
      <c r="AW73" s="30"/>
      <c r="AX73" s="12"/>
      <c r="AY73" s="12"/>
      <c r="AZ73" s="301"/>
      <c r="BA73" s="12"/>
      <c r="BB73" s="12"/>
      <c r="BC73" s="301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92"/>
      <c r="BQ73" s="303"/>
    </row>
    <row r="74" spans="1:69">
      <c r="A74" s="14" t="s">
        <v>104</v>
      </c>
      <c r="B74" s="199">
        <f t="shared" ref="B74:B80" si="71">SUM(C74:BQ74)</f>
        <v>10973646.377279755</v>
      </c>
      <c r="C74" s="38">
        <f t="shared" ref="C74" si="72">C16-C29-C30-C31-C32-C37</f>
        <v>-668149.03000000038</v>
      </c>
      <c r="D74" s="112">
        <f t="shared" ref="D74:BO74" si="73">D16-D29-D30-D31-D32-D37</f>
        <v>8526831.2373883408</v>
      </c>
      <c r="E74" s="112">
        <f t="shared" si="73"/>
        <v>4330115.7926116586</v>
      </c>
      <c r="F74" s="112">
        <f t="shared" si="73"/>
        <v>854510.60376880702</v>
      </c>
      <c r="G74" s="112">
        <f t="shared" si="73"/>
        <v>-2116519.1745023057</v>
      </c>
      <c r="H74" s="333">
        <f t="shared" si="73"/>
        <v>120875.71328475069</v>
      </c>
      <c r="I74" s="112">
        <f t="shared" si="73"/>
        <v>502928.59892858757</v>
      </c>
      <c r="J74" s="334">
        <f t="shared" ref="J74" si="74">J16-J29-J30-J31-J32-J37</f>
        <v>0</v>
      </c>
      <c r="K74" s="38">
        <f t="shared" si="73"/>
        <v>17667.013377534844</v>
      </c>
      <c r="L74" s="112">
        <f t="shared" si="73"/>
        <v>-84195.336670228542</v>
      </c>
      <c r="M74" s="112">
        <f t="shared" si="73"/>
        <v>-248291.81926303499</v>
      </c>
      <c r="N74" s="112">
        <f t="shared" si="73"/>
        <v>238771.08938301713</v>
      </c>
      <c r="O74" s="333">
        <f t="shared" si="73"/>
        <v>-1064651.6335395547</v>
      </c>
      <c r="P74" s="112">
        <f t="shared" si="73"/>
        <v>-1017962.97</v>
      </c>
      <c r="Q74" s="112">
        <f t="shared" si="73"/>
        <v>4415957</v>
      </c>
      <c r="R74" s="333">
        <f t="shared" si="73"/>
        <v>257360.7534348144</v>
      </c>
      <c r="S74" s="112">
        <f t="shared" si="73"/>
        <v>-9348.2238897762709</v>
      </c>
      <c r="T74" s="112">
        <f t="shared" si="73"/>
        <v>-1653.8529374571262</v>
      </c>
      <c r="U74" s="112">
        <f t="shared" si="73"/>
        <v>973.88584442511274</v>
      </c>
      <c r="V74" s="333">
        <f t="shared" si="73"/>
        <v>109343.82403626456</v>
      </c>
      <c r="W74" s="112">
        <f t="shared" si="73"/>
        <v>-74694.540907443676</v>
      </c>
      <c r="X74" s="112">
        <f t="shared" si="73"/>
        <v>213595.58972921982</v>
      </c>
      <c r="Y74" s="334">
        <f t="shared" ref="Y74" si="75">Y16-Y29-Y30-Y31-Y32-Y37</f>
        <v>1045810.0236944109</v>
      </c>
      <c r="Z74" s="38">
        <f t="shared" si="73"/>
        <v>4933238.4261613116</v>
      </c>
      <c r="AA74" s="333">
        <f t="shared" si="73"/>
        <v>5164630.1159133911</v>
      </c>
      <c r="AB74" s="112">
        <f t="shared" si="73"/>
        <v>973573.83408833691</v>
      </c>
      <c r="AC74" s="112">
        <f t="shared" si="73"/>
        <v>-7379869.3900000006</v>
      </c>
      <c r="AD74" s="200">
        <f t="shared" si="73"/>
        <v>726782.71421967086</v>
      </c>
      <c r="AE74" s="301">
        <f t="shared" si="73"/>
        <v>0</v>
      </c>
      <c r="AF74" s="12">
        <f t="shared" si="73"/>
        <v>0</v>
      </c>
      <c r="AG74" s="12">
        <f t="shared" si="73"/>
        <v>0</v>
      </c>
      <c r="AH74" s="12">
        <f t="shared" si="73"/>
        <v>0</v>
      </c>
      <c r="AI74" s="12">
        <f t="shared" si="73"/>
        <v>0</v>
      </c>
      <c r="AJ74" s="301">
        <f t="shared" ref="AJ74:AK74" si="76">AJ16-AJ29-AJ30-AJ31-AJ32-AJ37</f>
        <v>-1052986.5042471485</v>
      </c>
      <c r="AK74" s="301">
        <f t="shared" si="76"/>
        <v>0</v>
      </c>
      <c r="AL74" s="301">
        <f t="shared" ref="AL74" si="77">AL16-AL29-AL30-AL31-AL32-AL37</f>
        <v>0</v>
      </c>
      <c r="AM74" s="335">
        <f t="shared" si="73"/>
        <v>0</v>
      </c>
      <c r="AN74" s="333">
        <f t="shared" si="73"/>
        <v>-173755.74488496222</v>
      </c>
      <c r="AO74" s="333">
        <f t="shared" si="73"/>
        <v>0</v>
      </c>
      <c r="AP74" s="112">
        <f t="shared" si="73"/>
        <v>0</v>
      </c>
      <c r="AQ74" s="112">
        <f t="shared" si="73"/>
        <v>13142.869999999995</v>
      </c>
      <c r="AR74" s="333">
        <f t="shared" si="73"/>
        <v>0</v>
      </c>
      <c r="AS74" s="333">
        <f t="shared" si="73"/>
        <v>0</v>
      </c>
      <c r="AT74" s="333">
        <f t="shared" si="73"/>
        <v>0</v>
      </c>
      <c r="AU74" s="112">
        <f t="shared" si="73"/>
        <v>-838075.47000000067</v>
      </c>
      <c r="AV74" s="200">
        <f t="shared" si="73"/>
        <v>0</v>
      </c>
      <c r="AW74" s="38">
        <f t="shared" si="73"/>
        <v>0</v>
      </c>
      <c r="AX74" s="112">
        <f t="shared" si="73"/>
        <v>-99341.711835648108</v>
      </c>
      <c r="AY74" s="112">
        <f t="shared" si="73"/>
        <v>0</v>
      </c>
      <c r="AZ74" s="333">
        <f t="shared" si="73"/>
        <v>-1543729.1135745749</v>
      </c>
      <c r="BA74" s="112">
        <f t="shared" si="73"/>
        <v>0</v>
      </c>
      <c r="BB74" s="112">
        <f t="shared" si="73"/>
        <v>0</v>
      </c>
      <c r="BC74" s="333">
        <f t="shared" si="73"/>
        <v>-318929.77928544738</v>
      </c>
      <c r="BD74" s="112">
        <f t="shared" si="73"/>
        <v>17990.552800000001</v>
      </c>
      <c r="BE74" s="112">
        <f t="shared" si="73"/>
        <v>0</v>
      </c>
      <c r="BF74" s="112">
        <f t="shared" si="73"/>
        <v>-6775.2872727272734</v>
      </c>
      <c r="BG74" s="112">
        <f t="shared" si="73"/>
        <v>-2996912.8641284006</v>
      </c>
      <c r="BH74" s="112">
        <f t="shared" si="73"/>
        <v>527227.4279888554</v>
      </c>
      <c r="BI74" s="112">
        <f t="shared" si="73"/>
        <v>0</v>
      </c>
      <c r="BJ74" s="112">
        <f t="shared" si="73"/>
        <v>0</v>
      </c>
      <c r="BK74" s="112">
        <f t="shared" si="73"/>
        <v>0</v>
      </c>
      <c r="BL74" s="112">
        <f t="shared" si="73"/>
        <v>0</v>
      </c>
      <c r="BM74" s="112">
        <f t="shared" si="73"/>
        <v>0</v>
      </c>
      <c r="BN74" s="112">
        <f t="shared" si="73"/>
        <v>0</v>
      </c>
      <c r="BO74" s="112">
        <f t="shared" si="73"/>
        <v>0</v>
      </c>
      <c r="BP74" s="200">
        <f t="shared" ref="BP74" si="78">BP16-BP29-BP30-BP31-BP32-BP37</f>
        <v>0</v>
      </c>
      <c r="BQ74" s="334">
        <f t="shared" ref="BQ74" si="79">BQ16-BQ29-BQ30-BQ31-BQ32-BQ37</f>
        <v>-2321838.2424349254</v>
      </c>
    </row>
    <row r="75" spans="1:69">
      <c r="A75" s="14" t="s">
        <v>105</v>
      </c>
      <c r="B75" s="94">
        <f t="shared" si="71"/>
        <v>0</v>
      </c>
      <c r="C75" s="30">
        <f>'Restating Adj'!C75+'Pro Forma Adj'!C75</f>
        <v>0</v>
      </c>
      <c r="D75" s="12">
        <f>'Restating Adj'!D75+'Pro Forma Adj'!D75</f>
        <v>0</v>
      </c>
      <c r="E75" s="12">
        <f>'Restating Adj'!E75+'Pro Forma Adj'!E75</f>
        <v>0</v>
      </c>
      <c r="F75" s="12">
        <f>'Restating Adj'!F75+'Pro Forma Adj'!F75</f>
        <v>0</v>
      </c>
      <c r="G75" s="12">
        <f>'Restating Adj'!G75+'Pro Forma Adj'!G75</f>
        <v>0</v>
      </c>
      <c r="H75" s="301">
        <f>'Restating Adj'!H75+'Pro Forma Adj'!H75</f>
        <v>0</v>
      </c>
      <c r="I75" s="12">
        <f>'Restating Adj'!I75+'Pro Forma Adj'!I75</f>
        <v>0</v>
      </c>
      <c r="J75" s="303">
        <f>'Restating Adj'!J75+'Pro Forma Adj'!J75</f>
        <v>0</v>
      </c>
      <c r="K75" s="30">
        <f>'Restating Adj'!K75+'Pro Forma Adj'!K75</f>
        <v>0</v>
      </c>
      <c r="L75" s="12">
        <f>'Restating Adj'!L75+'Pro Forma Adj'!L75</f>
        <v>0</v>
      </c>
      <c r="M75" s="12">
        <f>'Restating Adj'!M75+'Pro Forma Adj'!M75</f>
        <v>0</v>
      </c>
      <c r="N75" s="12">
        <f>'Restating Adj'!N75+'Pro Forma Adj'!N75</f>
        <v>0</v>
      </c>
      <c r="O75" s="301">
        <f>'Restating Adj'!O75+'Pro Forma Adj'!O75</f>
        <v>0</v>
      </c>
      <c r="P75" s="12">
        <f>'Restating Adj'!P75+'Pro Forma Adj'!P75</f>
        <v>0</v>
      </c>
      <c r="Q75" s="12">
        <f>'Restating Adj'!Q75+'Pro Forma Adj'!Q75</f>
        <v>0</v>
      </c>
      <c r="R75" s="301">
        <f>'Restating Adj'!R75+'Pro Forma Adj'!R75</f>
        <v>0</v>
      </c>
      <c r="S75" s="12">
        <f>'Restating Adj'!S75+'Pro Forma Adj'!S75</f>
        <v>0</v>
      </c>
      <c r="T75" s="12">
        <f>'Restating Adj'!T75+'Pro Forma Adj'!T75</f>
        <v>0</v>
      </c>
      <c r="U75" s="12">
        <f>'Restating Adj'!U75+'Pro Forma Adj'!U75</f>
        <v>0</v>
      </c>
      <c r="V75" s="301">
        <f>'Restating Adj'!V75+'Pro Forma Adj'!V75</f>
        <v>0</v>
      </c>
      <c r="W75" s="12">
        <f>'Restating Adj'!W75+'Pro Forma Adj'!W75</f>
        <v>0</v>
      </c>
      <c r="X75" s="12">
        <f>'Restating Adj'!X75+'Pro Forma Adj'!X75</f>
        <v>0</v>
      </c>
      <c r="Y75" s="303">
        <f>'Restating Adj'!Y75+'Pro Forma Adj'!Y75</f>
        <v>0</v>
      </c>
      <c r="Z75" s="30">
        <f>'Restating Adj'!Z75+'Pro Forma Adj'!Z75</f>
        <v>0</v>
      </c>
      <c r="AA75" s="301">
        <f>'Restating Adj'!AA75+'Pro Forma Adj'!AA75</f>
        <v>0</v>
      </c>
      <c r="AB75" s="12">
        <f>'Restating Adj'!AB75+'Pro Forma Adj'!AB75</f>
        <v>0</v>
      </c>
      <c r="AC75" s="12">
        <f>'Restating Adj'!AC75+'Pro Forma Adj'!AC75</f>
        <v>0</v>
      </c>
      <c r="AD75" s="92">
        <f>'Restating Adj'!AD75+'Pro Forma Adj'!AD75</f>
        <v>0</v>
      </c>
      <c r="AE75" s="301">
        <f>'Restating Adj'!AE75+'Pro Forma Adj'!AE75</f>
        <v>0</v>
      </c>
      <c r="AF75" s="12">
        <f>'Restating Adj'!AF75+'Pro Forma Adj'!AF75</f>
        <v>0</v>
      </c>
      <c r="AG75" s="12">
        <f>'Restating Adj'!AG75+'Pro Forma Adj'!AG75</f>
        <v>0</v>
      </c>
      <c r="AH75" s="12">
        <f>'Restating Adj'!AH75+'Pro Forma Adj'!AH75</f>
        <v>0</v>
      </c>
      <c r="AI75" s="12">
        <f>'Restating Adj'!AI75+'Pro Forma Adj'!AI75</f>
        <v>0</v>
      </c>
      <c r="AJ75" s="301">
        <f>'Restating Adj'!AJ75+'Pro Forma Adj'!AJ75</f>
        <v>0</v>
      </c>
      <c r="AK75" s="301">
        <f>'Restating Adj'!AK75+'Pro Forma Adj'!AK75</f>
        <v>0</v>
      </c>
      <c r="AL75" s="301">
        <f>'Restating Adj'!AL75+'Pro Forma Adj'!AL75</f>
        <v>0</v>
      </c>
      <c r="AM75" s="304">
        <f>'Restating Adj'!AM75+'Pro Forma Adj'!AM75</f>
        <v>0</v>
      </c>
      <c r="AN75" s="301">
        <f>'Restating Adj'!AN75+'Pro Forma Adj'!AN75</f>
        <v>0</v>
      </c>
      <c r="AO75" s="301">
        <f>'Restating Adj'!AO75+'Pro Forma Adj'!AO75</f>
        <v>0</v>
      </c>
      <c r="AP75" s="12">
        <f>'Restating Adj'!AP75+'Pro Forma Adj'!AP75</f>
        <v>0</v>
      </c>
      <c r="AQ75" s="12">
        <f>'Restating Adj'!AQ75+'Pro Forma Adj'!AQ75</f>
        <v>0</v>
      </c>
      <c r="AR75" s="301">
        <f>'Restating Adj'!AR75+'Pro Forma Adj'!AR75</f>
        <v>0</v>
      </c>
      <c r="AS75" s="301">
        <f>'Restating Adj'!AS75+'Pro Forma Adj'!AS75</f>
        <v>0</v>
      </c>
      <c r="AT75" s="301">
        <f>'Restating Adj'!AT75+'Pro Forma Adj'!AT75</f>
        <v>0</v>
      </c>
      <c r="AU75" s="12">
        <f>'Restating Adj'!AU75+'Pro Forma Adj'!AU75</f>
        <v>0</v>
      </c>
      <c r="AV75" s="92">
        <f>'Restating Adj'!AV75+'Pro Forma Adj'!AV75</f>
        <v>0</v>
      </c>
      <c r="AW75" s="30">
        <f>'Restating Adj'!AW75+'Pro Forma Adj'!AW75</f>
        <v>0</v>
      </c>
      <c r="AX75" s="12">
        <f>'Restating Adj'!AX75+'Pro Forma Adj'!AX75</f>
        <v>0</v>
      </c>
      <c r="AY75" s="12">
        <f>'Restating Adj'!AY75+'Pro Forma Adj'!AY75</f>
        <v>0</v>
      </c>
      <c r="AZ75" s="301">
        <f>'Restating Adj'!AZ75+'Pro Forma Adj'!AZ75</f>
        <v>0</v>
      </c>
      <c r="BA75" s="12">
        <f>'Restating Adj'!BA75+'Pro Forma Adj'!BA75</f>
        <v>0</v>
      </c>
      <c r="BB75" s="12">
        <f>'Restating Adj'!BB75+'Pro Forma Adj'!BB75</f>
        <v>0</v>
      </c>
      <c r="BC75" s="301">
        <f>'Restating Adj'!BC75+'Pro Forma Adj'!BC75</f>
        <v>0</v>
      </c>
      <c r="BD75" s="12">
        <f>'Restating Adj'!BD75+'Pro Forma Adj'!BD75</f>
        <v>0</v>
      </c>
      <c r="BE75" s="12">
        <f>'Restating Adj'!BE75+'Pro Forma Adj'!BE75</f>
        <v>0</v>
      </c>
      <c r="BF75" s="12">
        <f>'Restating Adj'!BF75+'Pro Forma Adj'!BF75</f>
        <v>0</v>
      </c>
      <c r="BG75" s="12">
        <f>'Restating Adj'!BG75+'Pro Forma Adj'!BG75</f>
        <v>0</v>
      </c>
      <c r="BH75" s="12">
        <f>'Restating Adj'!BH75+'Pro Forma Adj'!BH75</f>
        <v>0</v>
      </c>
      <c r="BI75" s="12">
        <f>'Restating Adj'!BI75+'Pro Forma Adj'!BI75</f>
        <v>0</v>
      </c>
      <c r="BJ75" s="12">
        <f>'Restating Adj'!BJ75+'Pro Forma Adj'!BJ75</f>
        <v>0</v>
      </c>
      <c r="BK75" s="12">
        <f>'Restating Adj'!BK75+'Pro Forma Adj'!BK75</f>
        <v>0</v>
      </c>
      <c r="BL75" s="12">
        <f>'Restating Adj'!BL75+'Pro Forma Adj'!BL75</f>
        <v>0</v>
      </c>
      <c r="BM75" s="12">
        <f>'Restating Adj'!BM75+'Pro Forma Adj'!BM75</f>
        <v>0</v>
      </c>
      <c r="BN75" s="12">
        <f>'Restating Adj'!BN75+'Pro Forma Adj'!BN75</f>
        <v>0</v>
      </c>
      <c r="BO75" s="12">
        <f>'Restating Adj'!BO75+'Pro Forma Adj'!BO75</f>
        <v>0</v>
      </c>
      <c r="BP75" s="92">
        <f>'Restating Adj'!BP75+'Pro Forma Adj'!BP75</f>
        <v>0</v>
      </c>
      <c r="BQ75" s="303">
        <f>'Restating Adj'!BQ75+'Pro Forma Adj'!BQ75</f>
        <v>0</v>
      </c>
    </row>
    <row r="76" spans="1:69">
      <c r="A76" s="14" t="s">
        <v>106</v>
      </c>
      <c r="B76" s="106">
        <f t="shared" si="71"/>
        <v>30427.593380334856</v>
      </c>
      <c r="C76" s="31">
        <f>'Restating Adj'!C76+'Pro Forma Adj'!C76</f>
        <v>0</v>
      </c>
      <c r="D76" s="95">
        <f>'Restating Adj'!D76+'Pro Forma Adj'!D76</f>
        <v>0</v>
      </c>
      <c r="E76" s="95">
        <f>'Restating Adj'!E76+'Pro Forma Adj'!E76</f>
        <v>0</v>
      </c>
      <c r="F76" s="95">
        <f>'Restating Adj'!F76+'Pro Forma Adj'!F76</f>
        <v>0</v>
      </c>
      <c r="G76" s="95">
        <f>'Restating Adj'!G76+'Pro Forma Adj'!G76</f>
        <v>0</v>
      </c>
      <c r="H76" s="305">
        <f>'Restating Adj'!H76+'Pro Forma Adj'!H76</f>
        <v>0</v>
      </c>
      <c r="I76" s="95">
        <f>'Restating Adj'!I76+'Pro Forma Adj'!I76</f>
        <v>0</v>
      </c>
      <c r="J76" s="306">
        <f>'Restating Adj'!J76+'Pro Forma Adj'!J76</f>
        <v>0</v>
      </c>
      <c r="K76" s="31">
        <f>'Restating Adj'!K76+'Pro Forma Adj'!K76</f>
        <v>0</v>
      </c>
      <c r="L76" s="95">
        <f>'Restating Adj'!L76+'Pro Forma Adj'!L76</f>
        <v>0</v>
      </c>
      <c r="M76" s="95">
        <f>'Restating Adj'!M76+'Pro Forma Adj'!M76</f>
        <v>0</v>
      </c>
      <c r="N76" s="95">
        <f>'Restating Adj'!N76+'Pro Forma Adj'!N76</f>
        <v>0</v>
      </c>
      <c r="O76" s="305">
        <f>'Restating Adj'!O76+'Pro Forma Adj'!O76</f>
        <v>0</v>
      </c>
      <c r="P76" s="95">
        <f>'Restating Adj'!P76+'Pro Forma Adj'!P76</f>
        <v>0</v>
      </c>
      <c r="Q76" s="95">
        <f>'Restating Adj'!Q76+'Pro Forma Adj'!Q76</f>
        <v>0</v>
      </c>
      <c r="R76" s="305">
        <f>'Restating Adj'!R76+'Pro Forma Adj'!R76</f>
        <v>0</v>
      </c>
      <c r="S76" s="95">
        <f>'Restating Adj'!S76+'Pro Forma Adj'!S76</f>
        <v>0</v>
      </c>
      <c r="T76" s="95">
        <f>'Restating Adj'!T76+'Pro Forma Adj'!T76</f>
        <v>0</v>
      </c>
      <c r="U76" s="95">
        <f>'Restating Adj'!U76+'Pro Forma Adj'!U76</f>
        <v>0</v>
      </c>
      <c r="V76" s="305">
        <f>'Restating Adj'!V76+'Pro Forma Adj'!V76</f>
        <v>0</v>
      </c>
      <c r="W76" s="95">
        <f>'Restating Adj'!W76+'Pro Forma Adj'!W76</f>
        <v>0</v>
      </c>
      <c r="X76" s="95">
        <f>'Restating Adj'!X76+'Pro Forma Adj'!X76</f>
        <v>0</v>
      </c>
      <c r="Y76" s="306">
        <f>'Restating Adj'!Y76+'Pro Forma Adj'!Y76</f>
        <v>0</v>
      </c>
      <c r="Z76" s="31">
        <f>'Restating Adj'!Z76+'Pro Forma Adj'!Z76</f>
        <v>0</v>
      </c>
      <c r="AA76" s="305">
        <f>'Restating Adj'!AA76+'Pro Forma Adj'!AA76</f>
        <v>0</v>
      </c>
      <c r="AB76" s="95">
        <f>'Restating Adj'!AB76+'Pro Forma Adj'!AB76</f>
        <v>0</v>
      </c>
      <c r="AC76" s="95">
        <f>'Restating Adj'!AC76+'Pro Forma Adj'!AC76</f>
        <v>0</v>
      </c>
      <c r="AD76" s="96">
        <f>'Restating Adj'!AD76+'Pro Forma Adj'!AD76</f>
        <v>0</v>
      </c>
      <c r="AE76" s="305">
        <f>'Restating Adj'!AE76+'Pro Forma Adj'!AE76</f>
        <v>0</v>
      </c>
      <c r="AF76" s="95">
        <f>'Restating Adj'!AF76+'Pro Forma Adj'!AF76</f>
        <v>0</v>
      </c>
      <c r="AG76" s="95">
        <f>'Restating Adj'!AG76+'Pro Forma Adj'!AG76</f>
        <v>0</v>
      </c>
      <c r="AH76" s="95">
        <f>'Restating Adj'!AH76+'Pro Forma Adj'!AH76</f>
        <v>0</v>
      </c>
      <c r="AI76" s="95">
        <f>'Restating Adj'!AI76+'Pro Forma Adj'!AI76</f>
        <v>0</v>
      </c>
      <c r="AJ76" s="305">
        <f>'Restating Adj'!AJ76+'Pro Forma Adj'!AJ76</f>
        <v>0</v>
      </c>
      <c r="AK76" s="305">
        <f>'Restating Adj'!AK76+'Pro Forma Adj'!AK76</f>
        <v>0</v>
      </c>
      <c r="AL76" s="305">
        <f>'Restating Adj'!AL76+'Pro Forma Adj'!AL76</f>
        <v>0</v>
      </c>
      <c r="AM76" s="313">
        <f>'Restating Adj'!AM76+'Pro Forma Adj'!AM76</f>
        <v>0</v>
      </c>
      <c r="AN76" s="305">
        <f>'Restating Adj'!AN76+'Pro Forma Adj'!AN76</f>
        <v>0</v>
      </c>
      <c r="AO76" s="305">
        <f>'Restating Adj'!AO76+'Pro Forma Adj'!AO76</f>
        <v>0</v>
      </c>
      <c r="AP76" s="95">
        <f>'Restating Adj'!AP76+'Pro Forma Adj'!AP76</f>
        <v>0</v>
      </c>
      <c r="AQ76" s="95">
        <f>'Restating Adj'!AQ76+'Pro Forma Adj'!AQ76</f>
        <v>0</v>
      </c>
      <c r="AR76" s="305">
        <f>'Restating Adj'!AR76+'Pro Forma Adj'!AR76</f>
        <v>0</v>
      </c>
      <c r="AS76" s="305">
        <f>'Restating Adj'!AS76+'Pro Forma Adj'!AS76</f>
        <v>0</v>
      </c>
      <c r="AT76" s="305">
        <f>'Restating Adj'!AT76+'Pro Forma Adj'!AT76</f>
        <v>0</v>
      </c>
      <c r="AU76" s="95">
        <f>'Restating Adj'!AU76+'Pro Forma Adj'!AU76</f>
        <v>0</v>
      </c>
      <c r="AV76" s="96">
        <f>'Restating Adj'!AV76+'Pro Forma Adj'!AV76</f>
        <v>30427.593380334856</v>
      </c>
      <c r="AW76" s="31">
        <f>'Restating Adj'!AW76+'Pro Forma Adj'!AW76</f>
        <v>0</v>
      </c>
      <c r="AX76" s="95">
        <f>'Restating Adj'!AX76+'Pro Forma Adj'!AX76</f>
        <v>0</v>
      </c>
      <c r="AY76" s="95">
        <f>'Restating Adj'!AY76+'Pro Forma Adj'!AY76</f>
        <v>0</v>
      </c>
      <c r="AZ76" s="305">
        <f>'Restating Adj'!AZ76+'Pro Forma Adj'!AZ76</f>
        <v>0</v>
      </c>
      <c r="BA76" s="95">
        <f>'Restating Adj'!BA76+'Pro Forma Adj'!BA76</f>
        <v>0</v>
      </c>
      <c r="BB76" s="12">
        <f>'Restating Adj'!BB76+'Pro Forma Adj'!BB76</f>
        <v>0</v>
      </c>
      <c r="BC76" s="305">
        <f>'Restating Adj'!BC76+'Pro Forma Adj'!BC76</f>
        <v>0</v>
      </c>
      <c r="BD76" s="95">
        <f>'Restating Adj'!BD76+'Pro Forma Adj'!BD76</f>
        <v>0</v>
      </c>
      <c r="BE76" s="95">
        <f>'Restating Adj'!BE76+'Pro Forma Adj'!BE76</f>
        <v>0</v>
      </c>
      <c r="BF76" s="95">
        <f>'Restating Adj'!BF76+'Pro Forma Adj'!BF76</f>
        <v>0</v>
      </c>
      <c r="BG76" s="95">
        <f>'Restating Adj'!BG76+'Pro Forma Adj'!BG76</f>
        <v>0</v>
      </c>
      <c r="BH76" s="95">
        <f>'Restating Adj'!BH76+'Pro Forma Adj'!BH76</f>
        <v>0</v>
      </c>
      <c r="BI76" s="95">
        <f>'Restating Adj'!BI76+'Pro Forma Adj'!BI76</f>
        <v>0</v>
      </c>
      <c r="BJ76" s="95">
        <f>'Restating Adj'!BJ76+'Pro Forma Adj'!BJ76</f>
        <v>0</v>
      </c>
      <c r="BK76" s="95">
        <f>'Restating Adj'!BK76+'Pro Forma Adj'!BK76</f>
        <v>0</v>
      </c>
      <c r="BL76" s="95">
        <f>'Restating Adj'!BL76+'Pro Forma Adj'!BL76</f>
        <v>0</v>
      </c>
      <c r="BM76" s="95">
        <f>'Restating Adj'!BM76+'Pro Forma Adj'!BM76</f>
        <v>0</v>
      </c>
      <c r="BN76" s="95">
        <f>'Restating Adj'!BN76+'Pro Forma Adj'!BN76</f>
        <v>0</v>
      </c>
      <c r="BO76" s="95">
        <f>'Restating Adj'!BO76+'Pro Forma Adj'!BO76</f>
        <v>0</v>
      </c>
      <c r="BP76" s="96">
        <f>'Restating Adj'!BP76+'Pro Forma Adj'!BP76</f>
        <v>0</v>
      </c>
      <c r="BQ76" s="306">
        <f>'Restating Adj'!BQ76+'Pro Forma Adj'!BQ76</f>
        <v>0</v>
      </c>
    </row>
    <row r="77" spans="1:69">
      <c r="A77" s="14" t="s">
        <v>107</v>
      </c>
      <c r="B77" s="106">
        <f t="shared" si="71"/>
        <v>-1311803.5351016</v>
      </c>
      <c r="C77" s="31">
        <f>'Restating Adj'!C77+'Pro Forma Adj'!C77</f>
        <v>0</v>
      </c>
      <c r="D77" s="95">
        <f>'Restating Adj'!D77+'Pro Forma Adj'!D77</f>
        <v>0</v>
      </c>
      <c r="E77" s="95">
        <f>'Restating Adj'!E77+'Pro Forma Adj'!E77</f>
        <v>0</v>
      </c>
      <c r="F77" s="95">
        <f>'Restating Adj'!F77+'Pro Forma Adj'!F77</f>
        <v>0</v>
      </c>
      <c r="G77" s="95">
        <f>'Restating Adj'!G77+'Pro Forma Adj'!G77</f>
        <v>0</v>
      </c>
      <c r="H77" s="305">
        <f>'Restating Adj'!H77+'Pro Forma Adj'!H77</f>
        <v>0</v>
      </c>
      <c r="I77" s="95">
        <f>'Restating Adj'!I77+'Pro Forma Adj'!I77</f>
        <v>0</v>
      </c>
      <c r="J77" s="306">
        <f>'Restating Adj'!J77+'Pro Forma Adj'!J77</f>
        <v>0</v>
      </c>
      <c r="K77" s="31">
        <f>'Restating Adj'!K77+'Pro Forma Adj'!K77</f>
        <v>0</v>
      </c>
      <c r="L77" s="95">
        <f>'Restating Adj'!L77+'Pro Forma Adj'!L77</f>
        <v>0</v>
      </c>
      <c r="M77" s="95">
        <f>'Restating Adj'!M77+'Pro Forma Adj'!M77</f>
        <v>0</v>
      </c>
      <c r="N77" s="95">
        <f>'Restating Adj'!N77+'Pro Forma Adj'!N77</f>
        <v>0</v>
      </c>
      <c r="O77" s="305">
        <f>'Restating Adj'!O77+'Pro Forma Adj'!O77</f>
        <v>0</v>
      </c>
      <c r="P77" s="95">
        <f>'Restating Adj'!P77+'Pro Forma Adj'!P77</f>
        <v>0</v>
      </c>
      <c r="Q77" s="95">
        <f>'Restating Adj'!Q77+'Pro Forma Adj'!Q77</f>
        <v>0</v>
      </c>
      <c r="R77" s="305">
        <f>'Restating Adj'!R77+'Pro Forma Adj'!R77</f>
        <v>0</v>
      </c>
      <c r="S77" s="95">
        <f>'Restating Adj'!S77+'Pro Forma Adj'!S77</f>
        <v>0</v>
      </c>
      <c r="T77" s="95">
        <f>'Restating Adj'!T77+'Pro Forma Adj'!T77</f>
        <v>0</v>
      </c>
      <c r="U77" s="95">
        <f>'Restating Adj'!U77+'Pro Forma Adj'!U77</f>
        <v>0</v>
      </c>
      <c r="V77" s="305">
        <f>'Restating Adj'!V77+'Pro Forma Adj'!V77</f>
        <v>0</v>
      </c>
      <c r="W77" s="95">
        <f>'Restating Adj'!W77+'Pro Forma Adj'!W77</f>
        <v>0</v>
      </c>
      <c r="X77" s="95">
        <f>'Restating Adj'!X77+'Pro Forma Adj'!X77</f>
        <v>0</v>
      </c>
      <c r="Y77" s="306">
        <f>'Restating Adj'!Y77+'Pro Forma Adj'!Y77</f>
        <v>0</v>
      </c>
      <c r="Z77" s="31">
        <f>'Restating Adj'!Z77+'Pro Forma Adj'!Z77</f>
        <v>0</v>
      </c>
      <c r="AA77" s="305">
        <f>'Restating Adj'!AA77+'Pro Forma Adj'!AA77</f>
        <v>0</v>
      </c>
      <c r="AB77" s="95">
        <f>'Restating Adj'!AB77+'Pro Forma Adj'!AB77</f>
        <v>0</v>
      </c>
      <c r="AC77" s="95">
        <f>'Restating Adj'!AC77+'Pro Forma Adj'!AC77</f>
        <v>0</v>
      </c>
      <c r="AD77" s="96">
        <f>'Restating Adj'!AD77+'Pro Forma Adj'!AD77</f>
        <v>0</v>
      </c>
      <c r="AE77" s="305">
        <f>'Restating Adj'!AE77+'Pro Forma Adj'!AE77</f>
        <v>0</v>
      </c>
      <c r="AF77" s="95">
        <f>'Restating Adj'!AF77+'Pro Forma Adj'!AF77</f>
        <v>0</v>
      </c>
      <c r="AG77" s="95">
        <f>'Restating Adj'!AG77+'Pro Forma Adj'!AG77</f>
        <v>0</v>
      </c>
      <c r="AH77" s="95">
        <f>'Restating Adj'!AH77+'Pro Forma Adj'!AH77</f>
        <v>0</v>
      </c>
      <c r="AI77" s="95">
        <f>'Restating Adj'!AI77+'Pro Forma Adj'!AI77</f>
        <v>0</v>
      </c>
      <c r="AJ77" s="305">
        <f>'Restating Adj'!AJ77+'Pro Forma Adj'!AJ77</f>
        <v>0</v>
      </c>
      <c r="AK77" s="305">
        <f>'Restating Adj'!AK77+'Pro Forma Adj'!AK77</f>
        <v>0</v>
      </c>
      <c r="AL77" s="305">
        <f>'Restating Adj'!AL77+'Pro Forma Adj'!AL77</f>
        <v>0</v>
      </c>
      <c r="AM77" s="313">
        <f>'Restating Adj'!AM77+'Pro Forma Adj'!AM77</f>
        <v>-1311803.5351016</v>
      </c>
      <c r="AN77" s="305">
        <f>'Restating Adj'!AN77+'Pro Forma Adj'!AN77</f>
        <v>0</v>
      </c>
      <c r="AO77" s="305">
        <f>'Restating Adj'!AO77+'Pro Forma Adj'!AO77</f>
        <v>0</v>
      </c>
      <c r="AP77" s="95">
        <f>'Restating Adj'!AP77+'Pro Forma Adj'!AP77</f>
        <v>0</v>
      </c>
      <c r="AQ77" s="95">
        <f>'Restating Adj'!AQ77+'Pro Forma Adj'!AQ77</f>
        <v>0</v>
      </c>
      <c r="AR77" s="305">
        <f>'Restating Adj'!AR77+'Pro Forma Adj'!AR77</f>
        <v>0</v>
      </c>
      <c r="AS77" s="305">
        <f>'Restating Adj'!AS77+'Pro Forma Adj'!AS77</f>
        <v>0</v>
      </c>
      <c r="AT77" s="305">
        <f>'Restating Adj'!AT77+'Pro Forma Adj'!AT77</f>
        <v>0</v>
      </c>
      <c r="AU77" s="95">
        <f>'Restating Adj'!AU77+'Pro Forma Adj'!AU77</f>
        <v>0</v>
      </c>
      <c r="AV77" s="96">
        <f>'Restating Adj'!AV77+'Pro Forma Adj'!AV77</f>
        <v>0</v>
      </c>
      <c r="AW77" s="31">
        <f>'Restating Adj'!AW77+'Pro Forma Adj'!AW77</f>
        <v>0</v>
      </c>
      <c r="AX77" s="95">
        <f>'Restating Adj'!AX77+'Pro Forma Adj'!AX77</f>
        <v>0</v>
      </c>
      <c r="AY77" s="95">
        <f>'Restating Adj'!AY77+'Pro Forma Adj'!AY77</f>
        <v>0</v>
      </c>
      <c r="AZ77" s="305">
        <f>'Restating Adj'!AZ77+'Pro Forma Adj'!AZ77</f>
        <v>0</v>
      </c>
      <c r="BA77" s="95">
        <f>'Restating Adj'!BA77+'Pro Forma Adj'!BA77</f>
        <v>0</v>
      </c>
      <c r="BB77" s="12">
        <f>'Restating Adj'!BB77+'Pro Forma Adj'!BB77</f>
        <v>0</v>
      </c>
      <c r="BC77" s="305">
        <f>'Restating Adj'!BC77+'Pro Forma Adj'!BC77</f>
        <v>0</v>
      </c>
      <c r="BD77" s="95">
        <f>'Restating Adj'!BD77+'Pro Forma Adj'!BD77</f>
        <v>0</v>
      </c>
      <c r="BE77" s="95">
        <f>'Restating Adj'!BE77+'Pro Forma Adj'!BE77</f>
        <v>0</v>
      </c>
      <c r="BF77" s="95">
        <f>'Restating Adj'!BF77+'Pro Forma Adj'!BF77</f>
        <v>0</v>
      </c>
      <c r="BG77" s="95">
        <f>'Restating Adj'!BG77+'Pro Forma Adj'!BG77</f>
        <v>0</v>
      </c>
      <c r="BH77" s="95">
        <f>'Restating Adj'!BH77+'Pro Forma Adj'!BH77</f>
        <v>0</v>
      </c>
      <c r="BI77" s="95">
        <f>'Restating Adj'!BI77+'Pro Forma Adj'!BI77</f>
        <v>0</v>
      </c>
      <c r="BJ77" s="95">
        <f>'Restating Adj'!BJ77+'Pro Forma Adj'!BJ77</f>
        <v>0</v>
      </c>
      <c r="BK77" s="95">
        <f>'Restating Adj'!BK77+'Pro Forma Adj'!BK77</f>
        <v>0</v>
      </c>
      <c r="BL77" s="95">
        <f>'Restating Adj'!BL77+'Pro Forma Adj'!BL77</f>
        <v>0</v>
      </c>
      <c r="BM77" s="95">
        <f>'Restating Adj'!BM77+'Pro Forma Adj'!BM77</f>
        <v>0</v>
      </c>
      <c r="BN77" s="95">
        <f>'Restating Adj'!BN77+'Pro Forma Adj'!BN77</f>
        <v>0</v>
      </c>
      <c r="BO77" s="95">
        <f>'Restating Adj'!BO77+'Pro Forma Adj'!BO77</f>
        <v>0</v>
      </c>
      <c r="BP77" s="96">
        <f>'Restating Adj'!BP77+'Pro Forma Adj'!BP77</f>
        <v>0</v>
      </c>
      <c r="BQ77" s="306">
        <f>'Restating Adj'!BQ77+'Pro Forma Adj'!BQ77</f>
        <v>0</v>
      </c>
    </row>
    <row r="78" spans="1:69">
      <c r="A78" s="14" t="s">
        <v>108</v>
      </c>
      <c r="B78" s="106">
        <f t="shared" si="71"/>
        <v>-1182885.3357437633</v>
      </c>
      <c r="C78" s="31">
        <f>'Restating Adj'!C78+'Pro Forma Adj'!C78</f>
        <v>0</v>
      </c>
      <c r="D78" s="95">
        <f>'Restating Adj'!D78+'Pro Forma Adj'!D78</f>
        <v>-1853327</v>
      </c>
      <c r="E78" s="95">
        <f>'Restating Adj'!E78+'Pro Forma Adj'!E78</f>
        <v>0</v>
      </c>
      <c r="F78" s="95">
        <f>'Restating Adj'!F78+'Pro Forma Adj'!F78</f>
        <v>0</v>
      </c>
      <c r="G78" s="95">
        <f>'Restating Adj'!G78+'Pro Forma Adj'!G78</f>
        <v>0</v>
      </c>
      <c r="H78" s="305">
        <f>'Restating Adj'!H78+'Pro Forma Adj'!H78</f>
        <v>0</v>
      </c>
      <c r="I78" s="95">
        <f>'Restating Adj'!I78+'Pro Forma Adj'!I78</f>
        <v>0</v>
      </c>
      <c r="J78" s="306">
        <f>'Restating Adj'!J78+'Pro Forma Adj'!J78</f>
        <v>0</v>
      </c>
      <c r="K78" s="31">
        <f>'Restating Adj'!K78+'Pro Forma Adj'!K78</f>
        <v>0</v>
      </c>
      <c r="L78" s="95">
        <f>'Restating Adj'!L78+'Pro Forma Adj'!L78</f>
        <v>0</v>
      </c>
      <c r="M78" s="95">
        <f>'Restating Adj'!M78+'Pro Forma Adj'!M78</f>
        <v>0</v>
      </c>
      <c r="N78" s="95">
        <f>'Restating Adj'!N78+'Pro Forma Adj'!N78</f>
        <v>0</v>
      </c>
      <c r="O78" s="305">
        <f>'Restating Adj'!O78+'Pro Forma Adj'!O78</f>
        <v>0</v>
      </c>
      <c r="P78" s="95">
        <f>'Restating Adj'!P78+'Pro Forma Adj'!P78</f>
        <v>0</v>
      </c>
      <c r="Q78" s="95">
        <f>'Restating Adj'!Q78+'Pro Forma Adj'!Q78</f>
        <v>-661448.11638998112</v>
      </c>
      <c r="R78" s="305">
        <f>'Restating Adj'!R78+'Pro Forma Adj'!R78</f>
        <v>-58964.497950869401</v>
      </c>
      <c r="S78" s="95">
        <f>'Restating Adj'!S78+'Pro Forma Adj'!S78</f>
        <v>0</v>
      </c>
      <c r="T78" s="95">
        <f>'Restating Adj'!T78+'Pro Forma Adj'!T78</f>
        <v>0</v>
      </c>
      <c r="U78" s="95">
        <f>'Restating Adj'!U78+'Pro Forma Adj'!U78</f>
        <v>0</v>
      </c>
      <c r="V78" s="305">
        <f>'Restating Adj'!V78+'Pro Forma Adj'!V78</f>
        <v>-109343.82403626456</v>
      </c>
      <c r="W78" s="95">
        <f>'Restating Adj'!W78+'Pro Forma Adj'!W78</f>
        <v>0</v>
      </c>
      <c r="X78" s="95">
        <f>'Restating Adj'!X78+'Pro Forma Adj'!X78</f>
        <v>0</v>
      </c>
      <c r="Y78" s="306">
        <f>'Restating Adj'!Y78+'Pro Forma Adj'!Y78</f>
        <v>0</v>
      </c>
      <c r="Z78" s="31">
        <f>'Restating Adj'!Z78+'Pro Forma Adj'!Z78</f>
        <v>0</v>
      </c>
      <c r="AA78" s="305">
        <f>'Restating Adj'!AA78+'Pro Forma Adj'!AA78</f>
        <v>0</v>
      </c>
      <c r="AB78" s="95">
        <f>'Restating Adj'!AB78+'Pro Forma Adj'!AB78</f>
        <v>0</v>
      </c>
      <c r="AC78" s="95">
        <f>'Restating Adj'!AC78+'Pro Forma Adj'!AC78</f>
        <v>0</v>
      </c>
      <c r="AD78" s="96">
        <f>'Restating Adj'!AD78+'Pro Forma Adj'!AD78</f>
        <v>-52188</v>
      </c>
      <c r="AE78" s="305">
        <f>'Restating Adj'!AE78+'Pro Forma Adj'!AE78</f>
        <v>0</v>
      </c>
      <c r="AF78" s="95">
        <f>'Restating Adj'!AF78+'Pro Forma Adj'!AF78</f>
        <v>0</v>
      </c>
      <c r="AG78" s="95">
        <f>'Restating Adj'!AG78+'Pro Forma Adj'!AG78</f>
        <v>0</v>
      </c>
      <c r="AH78" s="95">
        <f>'Restating Adj'!AH78+'Pro Forma Adj'!AH78</f>
        <v>0</v>
      </c>
      <c r="AI78" s="95">
        <f>'Restating Adj'!AI78+'Pro Forma Adj'!AI78</f>
        <v>0</v>
      </c>
      <c r="AJ78" s="305">
        <f>'Restating Adj'!AJ78+'Pro Forma Adj'!AJ78</f>
        <v>0</v>
      </c>
      <c r="AK78" s="305">
        <f>'Restating Adj'!AK78+'Pro Forma Adj'!AK78</f>
        <v>0</v>
      </c>
      <c r="AL78" s="305">
        <f>'Restating Adj'!AL78+'Pro Forma Adj'!AL78</f>
        <v>1052987</v>
      </c>
      <c r="AM78" s="313">
        <f>'Restating Adj'!AM78+'Pro Forma Adj'!AM78</f>
        <v>0</v>
      </c>
      <c r="AN78" s="305">
        <f>'Restating Adj'!AN78+'Pro Forma Adj'!AN78</f>
        <v>0</v>
      </c>
      <c r="AO78" s="305">
        <f>'Restating Adj'!AO78+'Pro Forma Adj'!AO78</f>
        <v>0</v>
      </c>
      <c r="AP78" s="95">
        <f>'Restating Adj'!AP78+'Pro Forma Adj'!AP78</f>
        <v>0</v>
      </c>
      <c r="AQ78" s="95">
        <f>'Restating Adj'!AQ78+'Pro Forma Adj'!AQ78</f>
        <v>0</v>
      </c>
      <c r="AR78" s="305">
        <f>'Restating Adj'!AR78+'Pro Forma Adj'!AR78</f>
        <v>-260603</v>
      </c>
      <c r="AS78" s="305">
        <f>'Restating Adj'!AS78+'Pro Forma Adj'!AS78</f>
        <v>0</v>
      </c>
      <c r="AT78" s="305">
        <f>'Restating Adj'!AT78+'Pro Forma Adj'!AT78</f>
        <v>0</v>
      </c>
      <c r="AU78" s="95">
        <f>'Restating Adj'!AU78+'Pro Forma Adj'!AU78</f>
        <v>0</v>
      </c>
      <c r="AV78" s="96">
        <f>'Restating Adj'!AV78+'Pro Forma Adj'!AV78</f>
        <v>-160222.17180413674</v>
      </c>
      <c r="AW78" s="31">
        <f>'Restating Adj'!AW78+'Pro Forma Adj'!AW78</f>
        <v>0</v>
      </c>
      <c r="AX78" s="95">
        <f>'Restating Adj'!AX78+'Pro Forma Adj'!AX78</f>
        <v>-76626.306622675911</v>
      </c>
      <c r="AY78" s="95">
        <f>'Restating Adj'!AY78+'Pro Forma Adj'!AY78</f>
        <v>0</v>
      </c>
      <c r="AZ78" s="305">
        <f>'Restating Adj'!AZ78+'Pro Forma Adj'!AZ78</f>
        <v>1331103.5173362887</v>
      </c>
      <c r="BA78" s="95">
        <f>'Restating Adj'!BA78+'Pro Forma Adj'!BA78</f>
        <v>0</v>
      </c>
      <c r="BB78" s="12">
        <f>'Restating Adj'!BB78+'Pro Forma Adj'!BB78</f>
        <v>-383863.49040929117</v>
      </c>
      <c r="BC78" s="305">
        <f>'Restating Adj'!BC78+'Pro Forma Adj'!BC78</f>
        <v>52440.30160294415</v>
      </c>
      <c r="BD78" s="95">
        <f>'Restating Adj'!BD78+'Pro Forma Adj'!BD78</f>
        <v>0</v>
      </c>
      <c r="BE78" s="95">
        <f>'Restating Adj'!BE78+'Pro Forma Adj'!BE78</f>
        <v>-3013.456972843414</v>
      </c>
      <c r="BF78" s="95">
        <f>'Restating Adj'!BF78+'Pro Forma Adj'!BF78</f>
        <v>0</v>
      </c>
      <c r="BG78" s="95">
        <f>'Restating Adj'!BG78+'Pro Forma Adj'!BG78</f>
        <v>-23470</v>
      </c>
      <c r="BH78" s="95">
        <f>'Restating Adj'!BH78+'Pro Forma Adj'!BH78</f>
        <v>0</v>
      </c>
      <c r="BI78" s="95">
        <f>'Restating Adj'!BI78+'Pro Forma Adj'!BI78</f>
        <v>0</v>
      </c>
      <c r="BJ78" s="95">
        <f>'Restating Adj'!BJ78+'Pro Forma Adj'!BJ78</f>
        <v>0</v>
      </c>
      <c r="BK78" s="95">
        <f>'Restating Adj'!BK78+'Pro Forma Adj'!BK78</f>
        <v>0</v>
      </c>
      <c r="BL78" s="95">
        <f>'Restating Adj'!BL78+'Pro Forma Adj'!BL78</f>
        <v>0</v>
      </c>
      <c r="BM78" s="95">
        <f>'Restating Adj'!BM78+'Pro Forma Adj'!BM78</f>
        <v>0</v>
      </c>
      <c r="BN78" s="95">
        <f>'Restating Adj'!BN78+'Pro Forma Adj'!BN78</f>
        <v>0</v>
      </c>
      <c r="BO78" s="95">
        <f>'Restating Adj'!BO78+'Pro Forma Adj'!BO78</f>
        <v>0</v>
      </c>
      <c r="BP78" s="96">
        <f>'Restating Adj'!BP78+'Pro Forma Adj'!BP78</f>
        <v>0</v>
      </c>
      <c r="BQ78" s="306">
        <f>'Restating Adj'!BQ78+'Pro Forma Adj'!BQ78</f>
        <v>23653.709503066028</v>
      </c>
    </row>
    <row r="79" spans="1:69">
      <c r="A79" s="14" t="s">
        <v>109</v>
      </c>
      <c r="B79" s="94">
        <f t="shared" si="71"/>
        <v>4429423.9083117712</v>
      </c>
      <c r="C79" s="114">
        <f>'Restating Adj'!C79+'Pro Forma Adj'!C79</f>
        <v>0</v>
      </c>
      <c r="D79" s="105">
        <f>'Restating Adj'!D79+'Pro Forma Adj'!D79</f>
        <v>0</v>
      </c>
      <c r="E79" s="105">
        <f>'Restating Adj'!E79+'Pro Forma Adj'!E79</f>
        <v>0</v>
      </c>
      <c r="F79" s="12">
        <f>'Restating Adj'!F79+'Pro Forma Adj'!F79</f>
        <v>854647.89922117116</v>
      </c>
      <c r="G79" s="105">
        <f>'Restating Adj'!G79+'Pro Forma Adj'!G79</f>
        <v>0</v>
      </c>
      <c r="H79" s="342">
        <f>'Restating Adj'!H79+'Pro Forma Adj'!H79</f>
        <v>0</v>
      </c>
      <c r="I79" s="105">
        <f>'Restating Adj'!I79+'Pro Forma Adj'!I79</f>
        <v>0</v>
      </c>
      <c r="J79" s="343">
        <f>'Restating Adj'!J79+'Pro Forma Adj'!J79</f>
        <v>0</v>
      </c>
      <c r="K79" s="114">
        <f>'Restating Adj'!K79+'Pro Forma Adj'!K79</f>
        <v>0</v>
      </c>
      <c r="L79" s="103">
        <f>'Restating Adj'!L79+'Pro Forma Adj'!L79</f>
        <v>0</v>
      </c>
      <c r="M79" s="103">
        <f>'Restating Adj'!M79+'Pro Forma Adj'!M79</f>
        <v>0</v>
      </c>
      <c r="N79" s="103">
        <f>'Restating Adj'!N79+'Pro Forma Adj'!N79</f>
        <v>0</v>
      </c>
      <c r="O79" s="316">
        <f>'Restating Adj'!O79+'Pro Forma Adj'!O79</f>
        <v>0</v>
      </c>
      <c r="P79" s="103">
        <f>'Restating Adj'!P79+'Pro Forma Adj'!P79</f>
        <v>0</v>
      </c>
      <c r="Q79" s="103">
        <f>'Restating Adj'!Q79+'Pro Forma Adj'!Q79</f>
        <v>0</v>
      </c>
      <c r="R79" s="316">
        <f>'Restating Adj'!R79+'Pro Forma Adj'!R79</f>
        <v>-811698.69409080292</v>
      </c>
      <c r="S79" s="103">
        <f>'Restating Adj'!S79+'Pro Forma Adj'!S79</f>
        <v>0</v>
      </c>
      <c r="T79" s="103">
        <f>'Restating Adj'!T79+'Pro Forma Adj'!T79</f>
        <v>0</v>
      </c>
      <c r="U79" s="103">
        <f>'Restating Adj'!U79+'Pro Forma Adj'!U79</f>
        <v>0</v>
      </c>
      <c r="V79" s="316">
        <f>'Restating Adj'!V79+'Pro Forma Adj'!V79</f>
        <v>0</v>
      </c>
      <c r="W79" s="103">
        <f>'Restating Adj'!W79+'Pro Forma Adj'!W79</f>
        <v>0</v>
      </c>
      <c r="X79" s="103">
        <f>'Restating Adj'!X79+'Pro Forma Adj'!X79</f>
        <v>0</v>
      </c>
      <c r="Y79" s="317">
        <f>'Restating Adj'!Y79+'Pro Forma Adj'!Y79</f>
        <v>0</v>
      </c>
      <c r="Z79" s="114">
        <f>'Restating Adj'!Z79+'Pro Forma Adj'!Z79</f>
        <v>0</v>
      </c>
      <c r="AA79" s="316">
        <f>'Restating Adj'!AA79+'Pro Forma Adj'!AA79</f>
        <v>0</v>
      </c>
      <c r="AB79" s="103">
        <f>'Restating Adj'!AB79+'Pro Forma Adj'!AB79</f>
        <v>0</v>
      </c>
      <c r="AC79" s="103">
        <f>'Restating Adj'!AC79+'Pro Forma Adj'!AC79</f>
        <v>0</v>
      </c>
      <c r="AD79" s="115">
        <f>'Restating Adj'!AD79+'Pro Forma Adj'!AD79</f>
        <v>567019.93388035533</v>
      </c>
      <c r="AE79" s="342">
        <f>'Restating Adj'!AE79+'Pro Forma Adj'!AE79</f>
        <v>1370684.7972112817</v>
      </c>
      <c r="AF79" s="105">
        <f>'Restating Adj'!AF79+'Pro Forma Adj'!AF79</f>
        <v>0</v>
      </c>
      <c r="AG79" s="105">
        <f>'Restating Adj'!AG79+'Pro Forma Adj'!AG79</f>
        <v>0</v>
      </c>
      <c r="AH79" s="105">
        <f>'Restating Adj'!AH79+'Pro Forma Adj'!AH79</f>
        <v>0</v>
      </c>
      <c r="AI79" s="105">
        <f>'Restating Adj'!AI79+'Pro Forma Adj'!AI79</f>
        <v>0</v>
      </c>
      <c r="AJ79" s="342">
        <f>'Restating Adj'!AJ79+'Pro Forma Adj'!AJ79</f>
        <v>0</v>
      </c>
      <c r="AK79" s="342">
        <f>'Restating Adj'!AK79+'Pro Forma Adj'!AK79</f>
        <v>0</v>
      </c>
      <c r="AL79" s="342">
        <f>'Restating Adj'!AL79+'Pro Forma Adj'!AL79</f>
        <v>0</v>
      </c>
      <c r="AM79" s="344">
        <f>'Restating Adj'!AM79+'Pro Forma Adj'!AM79</f>
        <v>0</v>
      </c>
      <c r="AN79" s="342">
        <f>'Restating Adj'!AN79+'Pro Forma Adj'!AN79</f>
        <v>0</v>
      </c>
      <c r="AO79" s="342">
        <f>'Restating Adj'!AO79+'Pro Forma Adj'!AO79</f>
        <v>0</v>
      </c>
      <c r="AP79" s="105">
        <f>'Restating Adj'!AP79+'Pro Forma Adj'!AP79</f>
        <v>0</v>
      </c>
      <c r="AQ79" s="105">
        <f>'Restating Adj'!AQ79+'Pro Forma Adj'!AQ79</f>
        <v>0</v>
      </c>
      <c r="AR79" s="342">
        <f>'Restating Adj'!AR79+'Pro Forma Adj'!AR79</f>
        <v>-19342.315776142263</v>
      </c>
      <c r="AS79" s="342">
        <f>'Restating Adj'!AS79+'Pro Forma Adj'!AS79</f>
        <v>0</v>
      </c>
      <c r="AT79" s="342">
        <f>'Restating Adj'!AT79+'Pro Forma Adj'!AT79</f>
        <v>0</v>
      </c>
      <c r="AU79" s="105">
        <f>'Restating Adj'!AU79+'Pro Forma Adj'!AU79</f>
        <v>0</v>
      </c>
      <c r="AV79" s="113">
        <f>'Restating Adj'!AV79+'Pro Forma Adj'!AV79</f>
        <v>0</v>
      </c>
      <c r="AW79" s="39">
        <f>'Restating Adj'!AW79+'Pro Forma Adj'!AW79</f>
        <v>0</v>
      </c>
      <c r="AX79" s="105">
        <f>'Restating Adj'!AX79+'Pro Forma Adj'!AX79</f>
        <v>-312158.07777437306</v>
      </c>
      <c r="AY79" s="105">
        <f>'Restating Adj'!AY79+'Pro Forma Adj'!AY79</f>
        <v>0</v>
      </c>
      <c r="AZ79" s="342">
        <f>'Restating Adj'!AZ79+'Pro Forma Adj'!AZ79</f>
        <v>2817716.4625430047</v>
      </c>
      <c r="BA79" s="105">
        <f>'Restating Adj'!BA79+'Pro Forma Adj'!BA79</f>
        <v>0</v>
      </c>
      <c r="BB79" s="105">
        <f>'Restating Adj'!BB79+'Pro Forma Adj'!BB79</f>
        <v>-19393.812296368294</v>
      </c>
      <c r="BC79" s="342">
        <f>'Restating Adj'!BC79+'Pro Forma Adj'!BC79</f>
        <v>-63132.658945743591</v>
      </c>
      <c r="BD79" s="105">
        <f>'Restating Adj'!BD79+'Pro Forma Adj'!BD79</f>
        <v>17990.552800000001</v>
      </c>
      <c r="BE79" s="105">
        <f>'Restating Adj'!BE79+'Pro Forma Adj'!BE79</f>
        <v>-22981</v>
      </c>
      <c r="BF79" s="105">
        <f>'Restating Adj'!BF79+'Pro Forma Adj'!BF79</f>
        <v>0</v>
      </c>
      <c r="BG79" s="105">
        <f>'Restating Adj'!BG79+'Pro Forma Adj'!BG79</f>
        <v>0</v>
      </c>
      <c r="BH79" s="105">
        <f>'Restating Adj'!BH79+'Pro Forma Adj'!BH79</f>
        <v>0</v>
      </c>
      <c r="BI79" s="105">
        <f>'Restating Adj'!BI79+'Pro Forma Adj'!BI79</f>
        <v>0</v>
      </c>
      <c r="BJ79" s="105">
        <f>'Restating Adj'!BJ79+'Pro Forma Adj'!BJ79</f>
        <v>0</v>
      </c>
      <c r="BK79" s="105">
        <f>'Restating Adj'!BK79+'Pro Forma Adj'!BK79</f>
        <v>0</v>
      </c>
      <c r="BL79" s="105">
        <f>'Restating Adj'!BL79+'Pro Forma Adj'!BL79</f>
        <v>0</v>
      </c>
      <c r="BM79" s="105">
        <f>'Restating Adj'!BM79+'Pro Forma Adj'!BM79</f>
        <v>0</v>
      </c>
      <c r="BN79" s="105">
        <f>'Restating Adj'!BN79+'Pro Forma Adj'!BN79</f>
        <v>0</v>
      </c>
      <c r="BO79" s="105">
        <f>'Restating Adj'!BO79+'Pro Forma Adj'!BO79</f>
        <v>0</v>
      </c>
      <c r="BP79" s="113">
        <f>'Restating Adj'!BP79+'Pro Forma Adj'!BP79</f>
        <v>0</v>
      </c>
      <c r="BQ79" s="343">
        <f>'Restating Adj'!BQ79+'Pro Forma Adj'!BQ79</f>
        <v>50070.821539389319</v>
      </c>
    </row>
    <row r="80" spans="1:69">
      <c r="A80" s="14" t="s">
        <v>110</v>
      </c>
      <c r="B80" s="201">
        <f t="shared" si="71"/>
        <v>6642713.0749454871</v>
      </c>
      <c r="C80" s="208">
        <f t="shared" ref="C80" si="80">C74-C76-C77+C78-C79</f>
        <v>-668149.03000000038</v>
      </c>
      <c r="D80" s="13">
        <f t="shared" ref="D80:BO80" si="81">D74-D76-D77+D78-D79</f>
        <v>6673504.2373883408</v>
      </c>
      <c r="E80" s="13">
        <f t="shared" si="81"/>
        <v>4330115.7926116586</v>
      </c>
      <c r="F80" s="121">
        <f t="shared" si="81"/>
        <v>-137.29545236413833</v>
      </c>
      <c r="G80" s="13">
        <f t="shared" si="81"/>
        <v>-2116519.1745023057</v>
      </c>
      <c r="H80" s="345">
        <f t="shared" si="81"/>
        <v>120875.71328475069</v>
      </c>
      <c r="I80" s="13">
        <f t="shared" si="81"/>
        <v>502928.59892858757</v>
      </c>
      <c r="J80" s="346">
        <f t="shared" ref="J80" si="82">J74-J76-J77+J78-J79</f>
        <v>0</v>
      </c>
      <c r="K80" s="208">
        <f t="shared" si="81"/>
        <v>17667.013377534844</v>
      </c>
      <c r="L80" s="13">
        <f t="shared" si="81"/>
        <v>-84195.336670228542</v>
      </c>
      <c r="M80" s="13">
        <f t="shared" si="81"/>
        <v>-248291.81926303499</v>
      </c>
      <c r="N80" s="13">
        <f t="shared" si="81"/>
        <v>238771.08938301713</v>
      </c>
      <c r="O80" s="345">
        <f t="shared" si="81"/>
        <v>-1064651.6335395547</v>
      </c>
      <c r="P80" s="13">
        <f t="shared" si="81"/>
        <v>-1017962.97</v>
      </c>
      <c r="Q80" s="13">
        <f t="shared" si="81"/>
        <v>3754508.883610019</v>
      </c>
      <c r="R80" s="345">
        <f t="shared" si="81"/>
        <v>1010094.9495747479</v>
      </c>
      <c r="S80" s="13">
        <f t="shared" si="81"/>
        <v>-9348.2238897762709</v>
      </c>
      <c r="T80" s="13">
        <f t="shared" si="81"/>
        <v>-1653.8529374571262</v>
      </c>
      <c r="U80" s="13">
        <f t="shared" si="81"/>
        <v>973.88584442511274</v>
      </c>
      <c r="V80" s="345">
        <f t="shared" si="81"/>
        <v>0</v>
      </c>
      <c r="W80" s="13">
        <f t="shared" si="81"/>
        <v>-74694.540907443676</v>
      </c>
      <c r="X80" s="13">
        <f t="shared" si="81"/>
        <v>213595.58972921982</v>
      </c>
      <c r="Y80" s="346">
        <f t="shared" ref="Y80" si="83">Y74-Y76-Y77+Y78-Y79</f>
        <v>1045810.0236944109</v>
      </c>
      <c r="Z80" s="208">
        <f t="shared" si="81"/>
        <v>4933238.4261613116</v>
      </c>
      <c r="AA80" s="345">
        <f t="shared" si="81"/>
        <v>5164630.1159133911</v>
      </c>
      <c r="AB80" s="13">
        <f t="shared" si="81"/>
        <v>973573.83408833691</v>
      </c>
      <c r="AC80" s="13">
        <f t="shared" si="81"/>
        <v>-7379869.3900000006</v>
      </c>
      <c r="AD80" s="209">
        <f t="shared" si="81"/>
        <v>107574.78033931553</v>
      </c>
      <c r="AE80" s="345">
        <f t="shared" si="81"/>
        <v>-1370684.7972112817</v>
      </c>
      <c r="AF80" s="13">
        <f t="shared" si="81"/>
        <v>0</v>
      </c>
      <c r="AG80" s="13">
        <f t="shared" si="81"/>
        <v>0</v>
      </c>
      <c r="AH80" s="13">
        <f t="shared" si="81"/>
        <v>0</v>
      </c>
      <c r="AI80" s="13">
        <f t="shared" si="81"/>
        <v>0</v>
      </c>
      <c r="AJ80" s="345">
        <f t="shared" ref="AJ80:AK80" si="84">AJ74-AJ76-AJ77+AJ78-AJ79</f>
        <v>-1052986.5042471485</v>
      </c>
      <c r="AK80" s="345">
        <f t="shared" si="84"/>
        <v>0</v>
      </c>
      <c r="AL80" s="345">
        <f t="shared" ref="AL80" si="85">AL74-AL76-AL77+AL78-AL79</f>
        <v>1052987</v>
      </c>
      <c r="AM80" s="347">
        <f t="shared" si="81"/>
        <v>1311803.5351016</v>
      </c>
      <c r="AN80" s="345">
        <f t="shared" si="81"/>
        <v>-173755.74488496222</v>
      </c>
      <c r="AO80" s="345">
        <f t="shared" si="81"/>
        <v>0</v>
      </c>
      <c r="AP80" s="13">
        <f t="shared" si="81"/>
        <v>0</v>
      </c>
      <c r="AQ80" s="13">
        <f t="shared" si="81"/>
        <v>13142.869999999995</v>
      </c>
      <c r="AR80" s="345">
        <f t="shared" si="81"/>
        <v>-241260.68422385774</v>
      </c>
      <c r="AS80" s="345">
        <f t="shared" si="81"/>
        <v>0</v>
      </c>
      <c r="AT80" s="345">
        <f t="shared" si="81"/>
        <v>0</v>
      </c>
      <c r="AU80" s="13">
        <f t="shared" si="81"/>
        <v>-838075.47000000067</v>
      </c>
      <c r="AV80" s="209">
        <f t="shared" si="81"/>
        <v>-190649.76518447159</v>
      </c>
      <c r="AW80" s="208">
        <f t="shared" si="81"/>
        <v>0</v>
      </c>
      <c r="AX80" s="13">
        <f t="shared" si="81"/>
        <v>136190.05931604904</v>
      </c>
      <c r="AY80" s="13">
        <f t="shared" si="81"/>
        <v>0</v>
      </c>
      <c r="AZ80" s="345">
        <f t="shared" si="81"/>
        <v>-3030342.0587812909</v>
      </c>
      <c r="BA80" s="13">
        <f t="shared" si="81"/>
        <v>0</v>
      </c>
      <c r="BB80" s="13">
        <f t="shared" si="81"/>
        <v>-364469.67811292288</v>
      </c>
      <c r="BC80" s="345">
        <f t="shared" si="81"/>
        <v>-203356.81873675965</v>
      </c>
      <c r="BD80" s="13">
        <f t="shared" si="81"/>
        <v>0</v>
      </c>
      <c r="BE80" s="13">
        <f t="shared" si="81"/>
        <v>19967.543027156586</v>
      </c>
      <c r="BF80" s="13">
        <f t="shared" si="81"/>
        <v>-6775.2872727272734</v>
      </c>
      <c r="BG80" s="13">
        <f t="shared" si="81"/>
        <v>-3020382.8641284006</v>
      </c>
      <c r="BH80" s="13">
        <f t="shared" si="81"/>
        <v>527227.4279888554</v>
      </c>
      <c r="BI80" s="13">
        <f t="shared" si="81"/>
        <v>0</v>
      </c>
      <c r="BJ80" s="13">
        <f t="shared" si="81"/>
        <v>0</v>
      </c>
      <c r="BK80" s="13">
        <f t="shared" si="81"/>
        <v>0</v>
      </c>
      <c r="BL80" s="13">
        <f t="shared" si="81"/>
        <v>0</v>
      </c>
      <c r="BM80" s="13">
        <f t="shared" si="81"/>
        <v>0</v>
      </c>
      <c r="BN80" s="13">
        <f t="shared" si="81"/>
        <v>0</v>
      </c>
      <c r="BO80" s="13">
        <f t="shared" si="81"/>
        <v>0</v>
      </c>
      <c r="BP80" s="209">
        <f t="shared" ref="BP80" si="86">BP74-BP76-BP77+BP78-BP79</f>
        <v>0</v>
      </c>
      <c r="BQ80" s="346">
        <f t="shared" ref="BQ80" si="87">BQ74-BQ76-BQ77+BQ78-BQ79</f>
        <v>-2348255.354471249</v>
      </c>
    </row>
    <row r="81" spans="1:71">
      <c r="A81" s="14"/>
      <c r="B81" s="94"/>
      <c r="C81" s="30"/>
      <c r="D81" s="12"/>
      <c r="E81" s="12"/>
      <c r="F81" s="12"/>
      <c r="G81" s="12"/>
      <c r="H81" s="301"/>
      <c r="I81" s="12"/>
      <c r="J81" s="303"/>
      <c r="K81" s="30"/>
      <c r="L81" s="12"/>
      <c r="M81" s="12"/>
      <c r="N81" s="12"/>
      <c r="O81" s="301"/>
      <c r="P81" s="12"/>
      <c r="Q81" s="12"/>
      <c r="R81" s="301"/>
      <c r="S81" s="12"/>
      <c r="T81" s="12"/>
      <c r="U81" s="12"/>
      <c r="V81" s="301"/>
      <c r="W81" s="12"/>
      <c r="X81" s="12"/>
      <c r="Y81" s="303"/>
      <c r="Z81" s="30"/>
      <c r="AA81" s="301"/>
      <c r="AB81" s="12"/>
      <c r="AC81" s="12"/>
      <c r="AD81" s="92"/>
      <c r="AE81" s="301"/>
      <c r="AF81" s="12"/>
      <c r="AG81" s="12"/>
      <c r="AH81" s="12"/>
      <c r="AI81" s="12"/>
      <c r="AJ81" s="301"/>
      <c r="AK81" s="301"/>
      <c r="AL81" s="301"/>
      <c r="AM81" s="304"/>
      <c r="AN81" s="301"/>
      <c r="AO81" s="301"/>
      <c r="AP81" s="12"/>
      <c r="AQ81" s="12"/>
      <c r="AR81" s="301"/>
      <c r="AS81" s="301"/>
      <c r="AT81" s="301"/>
      <c r="AU81" s="12"/>
      <c r="AV81" s="92"/>
      <c r="AW81" s="30"/>
      <c r="AX81" s="12"/>
      <c r="AY81" s="12"/>
      <c r="AZ81" s="301"/>
      <c r="BA81" s="12"/>
      <c r="BB81" s="12"/>
      <c r="BC81" s="301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92"/>
      <c r="BQ81" s="303"/>
    </row>
    <row r="82" spans="1:71">
      <c r="A82" s="14" t="s">
        <v>111</v>
      </c>
      <c r="B82" s="202">
        <f>SUM(C82:BQ82)</f>
        <v>0</v>
      </c>
      <c r="C82" s="30">
        <v>0</v>
      </c>
      <c r="D82" s="12">
        <v>0</v>
      </c>
      <c r="E82" s="12">
        <v>0</v>
      </c>
      <c r="F82" s="12">
        <v>0</v>
      </c>
      <c r="G82" s="12">
        <v>0</v>
      </c>
      <c r="H82" s="301">
        <v>0</v>
      </c>
      <c r="I82" s="12">
        <v>0</v>
      </c>
      <c r="J82" s="303">
        <v>0</v>
      </c>
      <c r="K82" s="30">
        <v>0</v>
      </c>
      <c r="L82" s="12">
        <v>0</v>
      </c>
      <c r="M82" s="12">
        <v>0</v>
      </c>
      <c r="N82" s="12">
        <v>0</v>
      </c>
      <c r="O82" s="301">
        <v>0</v>
      </c>
      <c r="P82" s="12">
        <v>0</v>
      </c>
      <c r="Q82" s="12">
        <v>0</v>
      </c>
      <c r="R82" s="301">
        <v>0</v>
      </c>
      <c r="S82" s="12">
        <v>0</v>
      </c>
      <c r="T82" s="12">
        <v>0</v>
      </c>
      <c r="U82" s="12">
        <v>0</v>
      </c>
      <c r="V82" s="301">
        <v>0</v>
      </c>
      <c r="W82" s="12">
        <v>0</v>
      </c>
      <c r="X82" s="12">
        <v>0</v>
      </c>
      <c r="Y82" s="303">
        <v>0</v>
      </c>
      <c r="Z82" s="30">
        <v>0</v>
      </c>
      <c r="AA82" s="301">
        <v>0</v>
      </c>
      <c r="AB82" s="12">
        <v>0</v>
      </c>
      <c r="AC82" s="12">
        <v>0</v>
      </c>
      <c r="AD82" s="92">
        <v>0</v>
      </c>
      <c r="AE82" s="301">
        <v>0</v>
      </c>
      <c r="AF82" s="12">
        <v>0</v>
      </c>
      <c r="AG82" s="12">
        <v>0</v>
      </c>
      <c r="AH82" s="12">
        <v>0</v>
      </c>
      <c r="AI82" s="12">
        <v>0</v>
      </c>
      <c r="AJ82" s="301">
        <v>0</v>
      </c>
      <c r="AK82" s="301">
        <v>0</v>
      </c>
      <c r="AL82" s="301">
        <v>0</v>
      </c>
      <c r="AM82" s="348">
        <v>0</v>
      </c>
      <c r="AN82" s="314">
        <v>0</v>
      </c>
      <c r="AO82" s="314">
        <v>0</v>
      </c>
      <c r="AP82" s="2">
        <v>0</v>
      </c>
      <c r="AQ82" s="2">
        <v>0</v>
      </c>
      <c r="AR82" s="314">
        <v>0</v>
      </c>
      <c r="AS82" s="314">
        <v>0</v>
      </c>
      <c r="AT82" s="314">
        <v>0</v>
      </c>
      <c r="AU82" s="2">
        <v>0</v>
      </c>
      <c r="AV82" s="101">
        <v>0</v>
      </c>
      <c r="AW82" s="40">
        <v>0</v>
      </c>
      <c r="AX82" s="2">
        <v>0</v>
      </c>
      <c r="AY82" s="2">
        <v>0</v>
      </c>
      <c r="AZ82" s="314">
        <v>0</v>
      </c>
      <c r="BA82" s="2">
        <v>0</v>
      </c>
      <c r="BB82" s="2">
        <v>0</v>
      </c>
      <c r="BC82" s="314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101">
        <v>0</v>
      </c>
      <c r="BQ82" s="315">
        <v>0</v>
      </c>
    </row>
    <row r="83" spans="1:71">
      <c r="A83" s="14" t="s">
        <v>112</v>
      </c>
      <c r="B83" s="202">
        <f>SUM(C83:BQ83)</f>
        <v>6642713.0749454871</v>
      </c>
      <c r="C83" s="30">
        <f>C80-C82</f>
        <v>-668149.03000000038</v>
      </c>
      <c r="D83" s="12">
        <f t="shared" ref="D83:BO83" si="88">D80-D82</f>
        <v>6673504.2373883408</v>
      </c>
      <c r="E83" s="12">
        <f t="shared" si="88"/>
        <v>4330115.7926116586</v>
      </c>
      <c r="F83" s="12">
        <f t="shared" si="88"/>
        <v>-137.29545236413833</v>
      </c>
      <c r="G83" s="12">
        <f t="shared" si="88"/>
        <v>-2116519.1745023057</v>
      </c>
      <c r="H83" s="301">
        <f t="shared" si="88"/>
        <v>120875.71328475069</v>
      </c>
      <c r="I83" s="12">
        <f t="shared" si="88"/>
        <v>502928.59892858757</v>
      </c>
      <c r="J83" s="303">
        <f t="shared" ref="J83" si="89">J80-J82</f>
        <v>0</v>
      </c>
      <c r="K83" s="30">
        <f t="shared" si="88"/>
        <v>17667.013377534844</v>
      </c>
      <c r="L83" s="12">
        <f t="shared" si="88"/>
        <v>-84195.336670228542</v>
      </c>
      <c r="M83" s="12">
        <f t="shared" si="88"/>
        <v>-248291.81926303499</v>
      </c>
      <c r="N83" s="12">
        <f t="shared" si="88"/>
        <v>238771.08938301713</v>
      </c>
      <c r="O83" s="301">
        <f t="shared" si="88"/>
        <v>-1064651.6335395547</v>
      </c>
      <c r="P83" s="12">
        <f t="shared" si="88"/>
        <v>-1017962.97</v>
      </c>
      <c r="Q83" s="12">
        <f t="shared" si="88"/>
        <v>3754508.883610019</v>
      </c>
      <c r="R83" s="301">
        <f t="shared" si="88"/>
        <v>1010094.9495747479</v>
      </c>
      <c r="S83" s="12">
        <f t="shared" si="88"/>
        <v>-9348.2238897762709</v>
      </c>
      <c r="T83" s="12">
        <f t="shared" si="88"/>
        <v>-1653.8529374571262</v>
      </c>
      <c r="U83" s="12">
        <f t="shared" si="88"/>
        <v>973.88584442511274</v>
      </c>
      <c r="V83" s="301">
        <f t="shared" si="88"/>
        <v>0</v>
      </c>
      <c r="W83" s="12">
        <f t="shared" si="88"/>
        <v>-74694.540907443676</v>
      </c>
      <c r="X83" s="12">
        <f t="shared" si="88"/>
        <v>213595.58972921982</v>
      </c>
      <c r="Y83" s="303">
        <f t="shared" ref="Y83" si="90">Y80-Y82</f>
        <v>1045810.0236944109</v>
      </c>
      <c r="Z83" s="30">
        <f t="shared" si="88"/>
        <v>4933238.4261613116</v>
      </c>
      <c r="AA83" s="301">
        <f t="shared" si="88"/>
        <v>5164630.1159133911</v>
      </c>
      <c r="AB83" s="12">
        <f t="shared" si="88"/>
        <v>973573.83408833691</v>
      </c>
      <c r="AC83" s="12">
        <f t="shared" si="88"/>
        <v>-7379869.3900000006</v>
      </c>
      <c r="AD83" s="92">
        <f t="shared" si="88"/>
        <v>107574.78033931553</v>
      </c>
      <c r="AE83" s="301">
        <f t="shared" si="88"/>
        <v>-1370684.7972112817</v>
      </c>
      <c r="AF83" s="12">
        <f t="shared" si="88"/>
        <v>0</v>
      </c>
      <c r="AG83" s="12">
        <f t="shared" si="88"/>
        <v>0</v>
      </c>
      <c r="AH83" s="12">
        <f t="shared" si="88"/>
        <v>0</v>
      </c>
      <c r="AI83" s="12">
        <f t="shared" si="88"/>
        <v>0</v>
      </c>
      <c r="AJ83" s="301">
        <f t="shared" ref="AJ83:AK83" si="91">AJ80-AJ82</f>
        <v>-1052986.5042471485</v>
      </c>
      <c r="AK83" s="301">
        <f t="shared" si="91"/>
        <v>0</v>
      </c>
      <c r="AL83" s="301">
        <f t="shared" ref="AL83" si="92">AL80-AL82</f>
        <v>1052987</v>
      </c>
      <c r="AM83" s="348">
        <f t="shared" si="88"/>
        <v>1311803.5351016</v>
      </c>
      <c r="AN83" s="314">
        <f t="shared" si="88"/>
        <v>-173755.74488496222</v>
      </c>
      <c r="AO83" s="314">
        <f t="shared" si="88"/>
        <v>0</v>
      </c>
      <c r="AP83" s="2">
        <f t="shared" si="88"/>
        <v>0</v>
      </c>
      <c r="AQ83" s="2">
        <f t="shared" si="88"/>
        <v>13142.869999999995</v>
      </c>
      <c r="AR83" s="314">
        <f t="shared" si="88"/>
        <v>-241260.68422385774</v>
      </c>
      <c r="AS83" s="314">
        <f t="shared" si="88"/>
        <v>0</v>
      </c>
      <c r="AT83" s="314">
        <f t="shared" si="88"/>
        <v>0</v>
      </c>
      <c r="AU83" s="2">
        <f t="shared" si="88"/>
        <v>-838075.47000000067</v>
      </c>
      <c r="AV83" s="101">
        <f t="shared" si="88"/>
        <v>-190649.76518447159</v>
      </c>
      <c r="AW83" s="40">
        <f t="shared" si="88"/>
        <v>0</v>
      </c>
      <c r="AX83" s="2">
        <f t="shared" si="88"/>
        <v>136190.05931604904</v>
      </c>
      <c r="AY83" s="2">
        <f t="shared" si="88"/>
        <v>0</v>
      </c>
      <c r="AZ83" s="314">
        <f t="shared" si="88"/>
        <v>-3030342.0587812909</v>
      </c>
      <c r="BA83" s="2">
        <f t="shared" si="88"/>
        <v>0</v>
      </c>
      <c r="BB83" s="2">
        <f t="shared" si="88"/>
        <v>-364469.67811292288</v>
      </c>
      <c r="BC83" s="314">
        <f t="shared" si="88"/>
        <v>-203356.81873675965</v>
      </c>
      <c r="BD83" s="2">
        <f t="shared" si="88"/>
        <v>0</v>
      </c>
      <c r="BE83" s="2">
        <f t="shared" si="88"/>
        <v>19967.543027156586</v>
      </c>
      <c r="BF83" s="2">
        <f t="shared" si="88"/>
        <v>-6775.2872727272734</v>
      </c>
      <c r="BG83" s="2">
        <f t="shared" si="88"/>
        <v>-3020382.8641284006</v>
      </c>
      <c r="BH83" s="2">
        <f t="shared" si="88"/>
        <v>527227.4279888554</v>
      </c>
      <c r="BI83" s="2">
        <f t="shared" si="88"/>
        <v>0</v>
      </c>
      <c r="BJ83" s="2">
        <f t="shared" si="88"/>
        <v>0</v>
      </c>
      <c r="BK83" s="2">
        <f t="shared" si="88"/>
        <v>0</v>
      </c>
      <c r="BL83" s="2">
        <f t="shared" si="88"/>
        <v>0</v>
      </c>
      <c r="BM83" s="2">
        <f t="shared" si="88"/>
        <v>0</v>
      </c>
      <c r="BN83" s="2">
        <f t="shared" si="88"/>
        <v>0</v>
      </c>
      <c r="BO83" s="2">
        <f t="shared" si="88"/>
        <v>0</v>
      </c>
      <c r="BP83" s="101">
        <f t="shared" ref="BP83" si="93">BP80-BP82</f>
        <v>0</v>
      </c>
      <c r="BQ83" s="315">
        <f t="shared" ref="BQ83" si="94">BQ80-BQ82</f>
        <v>-2348255.354471249</v>
      </c>
    </row>
    <row r="84" spans="1:71">
      <c r="A84" s="14"/>
      <c r="B84" s="202"/>
      <c r="C84" s="30"/>
      <c r="D84" s="12"/>
      <c r="E84" s="12"/>
      <c r="F84" s="12"/>
      <c r="G84" s="12"/>
      <c r="H84" s="301"/>
      <c r="I84" s="12"/>
      <c r="J84" s="303"/>
      <c r="K84" s="30"/>
      <c r="L84" s="12"/>
      <c r="M84" s="12"/>
      <c r="N84" s="12"/>
      <c r="O84" s="301"/>
      <c r="P84" s="12"/>
      <c r="Q84" s="12"/>
      <c r="R84" s="301"/>
      <c r="S84" s="12"/>
      <c r="T84" s="12"/>
      <c r="U84" s="12"/>
      <c r="V84" s="301"/>
      <c r="W84" s="12"/>
      <c r="X84" s="12"/>
      <c r="Y84" s="303"/>
      <c r="Z84" s="30"/>
      <c r="AA84" s="301"/>
      <c r="AB84" s="12"/>
      <c r="AC84" s="12"/>
      <c r="AD84" s="92"/>
      <c r="AE84" s="301"/>
      <c r="AF84" s="12"/>
      <c r="AG84" s="12"/>
      <c r="AH84" s="12"/>
      <c r="AI84" s="12"/>
      <c r="AJ84" s="301"/>
      <c r="AK84" s="301"/>
      <c r="AL84" s="301"/>
      <c r="AM84" s="348"/>
      <c r="AN84" s="314"/>
      <c r="AO84" s="314"/>
      <c r="AP84" s="2"/>
      <c r="AQ84" s="2"/>
      <c r="AR84" s="314"/>
      <c r="AS84" s="314"/>
      <c r="AT84" s="314"/>
      <c r="AU84" s="2"/>
      <c r="AV84" s="101"/>
      <c r="AW84" s="40"/>
      <c r="AX84" s="2"/>
      <c r="AY84" s="2"/>
      <c r="AZ84" s="314"/>
      <c r="BA84" s="2"/>
      <c r="BB84" s="2"/>
      <c r="BC84" s="314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P84" s="101"/>
      <c r="BQ84" s="315"/>
    </row>
    <row r="85" spans="1:71">
      <c r="A85" s="14" t="s">
        <v>140</v>
      </c>
      <c r="B85" s="202">
        <f>SUM(C85:BQ85)</f>
        <v>2324949.5762309222</v>
      </c>
      <c r="C85" s="30">
        <f>C83*0.35</f>
        <v>-233852.16050000011</v>
      </c>
      <c r="D85" s="12">
        <f t="shared" ref="D85:BO85" si="95">D83*0.35</f>
        <v>2335726.4830859192</v>
      </c>
      <c r="E85" s="12">
        <f t="shared" si="95"/>
        <v>1515540.5274140805</v>
      </c>
      <c r="F85" s="12">
        <f t="shared" si="95"/>
        <v>-48.053408327448409</v>
      </c>
      <c r="G85" s="12">
        <f t="shared" si="95"/>
        <v>-740781.71107580699</v>
      </c>
      <c r="H85" s="301">
        <f t="shared" si="95"/>
        <v>42306.499649662735</v>
      </c>
      <c r="I85" s="12">
        <f t="shared" si="95"/>
        <v>176025.00962500565</v>
      </c>
      <c r="J85" s="303">
        <f t="shared" ref="J85" si="96">J83*0.35</f>
        <v>0</v>
      </c>
      <c r="K85" s="30">
        <f t="shared" si="95"/>
        <v>6183.4546821371951</v>
      </c>
      <c r="L85" s="12">
        <f t="shared" si="95"/>
        <v>-29468.367834579989</v>
      </c>
      <c r="M85" s="12">
        <f t="shared" si="95"/>
        <v>-86902.136742062241</v>
      </c>
      <c r="N85" s="12">
        <f t="shared" si="95"/>
        <v>83569.881284055984</v>
      </c>
      <c r="O85" s="301">
        <f t="shared" si="95"/>
        <v>-372628.0717388441</v>
      </c>
      <c r="P85" s="12">
        <f t="shared" si="95"/>
        <v>-356287.03949999996</v>
      </c>
      <c r="Q85" s="12">
        <f t="shared" si="95"/>
        <v>1314078.1092635065</v>
      </c>
      <c r="R85" s="301">
        <f t="shared" si="95"/>
        <v>353533.23235116177</v>
      </c>
      <c r="S85" s="12">
        <f t="shared" si="95"/>
        <v>-3271.8783614216945</v>
      </c>
      <c r="T85" s="12">
        <f t="shared" si="95"/>
        <v>-578.84852810999416</v>
      </c>
      <c r="U85" s="12">
        <f t="shared" si="95"/>
        <v>340.86004554878946</v>
      </c>
      <c r="V85" s="301">
        <f t="shared" si="95"/>
        <v>0</v>
      </c>
      <c r="W85" s="12">
        <f t="shared" si="95"/>
        <v>-26143.089317605285</v>
      </c>
      <c r="X85" s="12">
        <f t="shared" si="95"/>
        <v>74758.456405226927</v>
      </c>
      <c r="Y85" s="303">
        <f t="shared" ref="Y85" si="97">Y83*0.35</f>
        <v>366033.50829304382</v>
      </c>
      <c r="Z85" s="30">
        <f t="shared" si="95"/>
        <v>1726633.449156459</v>
      </c>
      <c r="AA85" s="301">
        <f t="shared" si="95"/>
        <v>1807620.5405696868</v>
      </c>
      <c r="AB85" s="12">
        <f t="shared" si="95"/>
        <v>340750.84193091787</v>
      </c>
      <c r="AC85" s="12">
        <f t="shared" si="95"/>
        <v>-2582954.2864999999</v>
      </c>
      <c r="AD85" s="92">
        <f t="shared" si="95"/>
        <v>37651.173118760431</v>
      </c>
      <c r="AE85" s="301">
        <f t="shared" si="95"/>
        <v>-479739.67902394856</v>
      </c>
      <c r="AF85" s="12">
        <f t="shared" si="95"/>
        <v>0</v>
      </c>
      <c r="AG85" s="12">
        <f t="shared" si="95"/>
        <v>0</v>
      </c>
      <c r="AH85" s="12">
        <f t="shared" si="95"/>
        <v>0</v>
      </c>
      <c r="AI85" s="12">
        <f t="shared" si="95"/>
        <v>0</v>
      </c>
      <c r="AJ85" s="301">
        <f t="shared" ref="AJ85:AK85" si="98">AJ83*0.35</f>
        <v>-368545.27648650197</v>
      </c>
      <c r="AK85" s="301">
        <f t="shared" si="98"/>
        <v>0</v>
      </c>
      <c r="AL85" s="301">
        <f t="shared" ref="AL85" si="99">AL83*0.35</f>
        <v>368545.44999999995</v>
      </c>
      <c r="AM85" s="348">
        <f t="shared" si="95"/>
        <v>459131.23728555994</v>
      </c>
      <c r="AN85" s="314">
        <f t="shared" si="95"/>
        <v>-60814.510709736773</v>
      </c>
      <c r="AO85" s="314">
        <f t="shared" si="95"/>
        <v>0</v>
      </c>
      <c r="AP85" s="2">
        <f t="shared" si="95"/>
        <v>0</v>
      </c>
      <c r="AQ85" s="2">
        <f t="shared" si="95"/>
        <v>4600.0044999999982</v>
      </c>
      <c r="AR85" s="314">
        <f t="shared" si="95"/>
        <v>-84441.23947835021</v>
      </c>
      <c r="AS85" s="314">
        <f t="shared" si="95"/>
        <v>0</v>
      </c>
      <c r="AT85" s="314">
        <f t="shared" si="95"/>
        <v>0</v>
      </c>
      <c r="AU85" s="2">
        <f t="shared" si="95"/>
        <v>-293326.41450000019</v>
      </c>
      <c r="AV85" s="101">
        <f t="shared" si="95"/>
        <v>-66727.417814565051</v>
      </c>
      <c r="AW85" s="40">
        <f t="shared" si="95"/>
        <v>0</v>
      </c>
      <c r="AX85" s="2">
        <f t="shared" si="95"/>
        <v>47666.520760617161</v>
      </c>
      <c r="AY85" s="2">
        <f t="shared" si="95"/>
        <v>0</v>
      </c>
      <c r="AZ85" s="314">
        <f t="shared" si="95"/>
        <v>-1060619.7205734518</v>
      </c>
      <c r="BA85" s="2">
        <f t="shared" si="95"/>
        <v>0</v>
      </c>
      <c r="BB85" s="2">
        <f t="shared" si="95"/>
        <v>-127564.387339523</v>
      </c>
      <c r="BC85" s="314">
        <f t="shared" si="95"/>
        <v>-71174.886557865873</v>
      </c>
      <c r="BD85" s="2">
        <f t="shared" si="95"/>
        <v>0</v>
      </c>
      <c r="BE85" s="2">
        <f t="shared" si="95"/>
        <v>6988.6400595048044</v>
      </c>
      <c r="BF85" s="2">
        <f t="shared" si="95"/>
        <v>-2371.3505454545457</v>
      </c>
      <c r="BG85" s="2">
        <f t="shared" si="95"/>
        <v>-1057134.0024449402</v>
      </c>
      <c r="BH85" s="2">
        <f t="shared" si="95"/>
        <v>184529.59979609938</v>
      </c>
      <c r="BI85" s="2">
        <f t="shared" si="95"/>
        <v>0</v>
      </c>
      <c r="BJ85" s="2">
        <f t="shared" si="95"/>
        <v>0</v>
      </c>
      <c r="BK85" s="2">
        <f t="shared" si="95"/>
        <v>0</v>
      </c>
      <c r="BL85" s="2">
        <f t="shared" si="95"/>
        <v>0</v>
      </c>
      <c r="BM85" s="2">
        <f t="shared" si="95"/>
        <v>0</v>
      </c>
      <c r="BN85" s="2">
        <f t="shared" si="95"/>
        <v>0</v>
      </c>
      <c r="BO85" s="2">
        <f t="shared" si="95"/>
        <v>0</v>
      </c>
      <c r="BP85" s="101">
        <f t="shared" ref="BP85" si="100">BP83*0.35</f>
        <v>0</v>
      </c>
      <c r="BQ85" s="315">
        <f t="shared" ref="BQ85" si="101">BQ83*0.35</f>
        <v>-821889.37406493712</v>
      </c>
    </row>
    <row r="86" spans="1:71">
      <c r="A86" s="14" t="s">
        <v>141</v>
      </c>
      <c r="B86" s="202">
        <f>SUM(C86:BQ86)</f>
        <v>-82645.682532861829</v>
      </c>
      <c r="C86" s="30">
        <f>'Restating Adj'!C86+'Pro Forma Adj'!C86</f>
        <v>0</v>
      </c>
      <c r="D86" s="12">
        <f>'Restating Adj'!D86+'Pro Forma Adj'!D86</f>
        <v>0</v>
      </c>
      <c r="E86" s="12">
        <f>'Restating Adj'!E86+'Pro Forma Adj'!E86</f>
        <v>0</v>
      </c>
      <c r="F86" s="12">
        <f>'Restating Adj'!F86+'Pro Forma Adj'!F86</f>
        <v>0</v>
      </c>
      <c r="G86" s="12">
        <f>'Restating Adj'!G86+'Pro Forma Adj'!G86</f>
        <v>0</v>
      </c>
      <c r="H86" s="301">
        <f>'Restating Adj'!H86+'Pro Forma Adj'!H86</f>
        <v>0</v>
      </c>
      <c r="I86" s="12">
        <f>'Restating Adj'!I86+'Pro Forma Adj'!I86</f>
        <v>0</v>
      </c>
      <c r="J86" s="303">
        <f>'Restating Adj'!J86+'Pro Forma Adj'!J86</f>
        <v>0</v>
      </c>
      <c r="K86" s="30">
        <f>'Restating Adj'!K86+'Pro Forma Adj'!K86</f>
        <v>0</v>
      </c>
      <c r="L86" s="12">
        <f>'Restating Adj'!L86+'Pro Forma Adj'!L86</f>
        <v>0</v>
      </c>
      <c r="M86" s="12">
        <f>'Restating Adj'!M86+'Pro Forma Adj'!M86</f>
        <v>0</v>
      </c>
      <c r="N86" s="12">
        <f>'Restating Adj'!N86+'Pro Forma Adj'!N86</f>
        <v>0</v>
      </c>
      <c r="O86" s="301">
        <f>'Restating Adj'!O86+'Pro Forma Adj'!O86</f>
        <v>0</v>
      </c>
      <c r="P86" s="12">
        <f>'Restating Adj'!P86+'Pro Forma Adj'!P86</f>
        <v>0</v>
      </c>
      <c r="Q86" s="12">
        <f>'Restating Adj'!Q86+'Pro Forma Adj'!Q86</f>
        <v>0</v>
      </c>
      <c r="R86" s="301">
        <f>'Restating Adj'!R86+'Pro Forma Adj'!R86</f>
        <v>0</v>
      </c>
      <c r="S86" s="12">
        <f>'Restating Adj'!S86+'Pro Forma Adj'!S86</f>
        <v>0</v>
      </c>
      <c r="T86" s="12">
        <f>'Restating Adj'!T86+'Pro Forma Adj'!T86</f>
        <v>0</v>
      </c>
      <c r="U86" s="12">
        <f>'Restating Adj'!U86+'Pro Forma Adj'!U86</f>
        <v>0</v>
      </c>
      <c r="V86" s="301">
        <f>'Restating Adj'!V86+'Pro Forma Adj'!V86</f>
        <v>0</v>
      </c>
      <c r="W86" s="12">
        <f>'Restating Adj'!W86+'Pro Forma Adj'!W86</f>
        <v>0</v>
      </c>
      <c r="X86" s="12">
        <f>'Restating Adj'!X86+'Pro Forma Adj'!X86</f>
        <v>0</v>
      </c>
      <c r="Y86" s="303">
        <f>'Restating Adj'!Y86+'Pro Forma Adj'!Y86</f>
        <v>0</v>
      </c>
      <c r="Z86" s="30">
        <f>'Restating Adj'!Z86+'Pro Forma Adj'!Z86</f>
        <v>0</v>
      </c>
      <c r="AA86" s="301">
        <f>'Restating Adj'!AA86+'Pro Forma Adj'!AA86</f>
        <v>0</v>
      </c>
      <c r="AB86" s="12">
        <f>'Restating Adj'!AB86+'Pro Forma Adj'!AB86</f>
        <v>0</v>
      </c>
      <c r="AC86" s="12">
        <f>'Restating Adj'!AC86+'Pro Forma Adj'!AC86</f>
        <v>0</v>
      </c>
      <c r="AD86" s="92">
        <f>'Restating Adj'!AD86+'Pro Forma Adj'!AD86</f>
        <v>0</v>
      </c>
      <c r="AE86" s="301">
        <f>'Restating Adj'!AE86+'Pro Forma Adj'!AE86</f>
        <v>0</v>
      </c>
      <c r="AF86" s="12">
        <f>'Restating Adj'!AF86+'Pro Forma Adj'!AF86</f>
        <v>0</v>
      </c>
      <c r="AG86" s="12">
        <f>'Restating Adj'!AG86+'Pro Forma Adj'!AG86</f>
        <v>0</v>
      </c>
      <c r="AH86" s="12">
        <f>'Restating Adj'!AH86+'Pro Forma Adj'!AH86</f>
        <v>0</v>
      </c>
      <c r="AI86" s="12">
        <f>'Restating Adj'!AI86+'Pro Forma Adj'!AI86</f>
        <v>0</v>
      </c>
      <c r="AJ86" s="301">
        <f>'Restating Adj'!AJ86+'Pro Forma Adj'!AJ86</f>
        <v>0</v>
      </c>
      <c r="AK86" s="301">
        <f>'Restating Adj'!AK86+'Pro Forma Adj'!AK86</f>
        <v>0</v>
      </c>
      <c r="AL86" s="301">
        <f>'Restating Adj'!AL86+'Pro Forma Adj'!AL86</f>
        <v>0</v>
      </c>
      <c r="AM86" s="348">
        <f>'Restating Adj'!AM86+'Pro Forma Adj'!AM86</f>
        <v>0</v>
      </c>
      <c r="AN86" s="314">
        <f>'Restating Adj'!AN86+'Pro Forma Adj'!AN86</f>
        <v>0</v>
      </c>
      <c r="AO86" s="314">
        <f>'Restating Adj'!AO86+'Pro Forma Adj'!AO86</f>
        <v>-82645.682532861829</v>
      </c>
      <c r="AP86" s="2">
        <f>'Restating Adj'!AP86+'Pro Forma Adj'!AP86</f>
        <v>0</v>
      </c>
      <c r="AQ86" s="2">
        <f>'Restating Adj'!AQ86+'Pro Forma Adj'!AQ86</f>
        <v>0</v>
      </c>
      <c r="AR86" s="314">
        <f>'Restating Adj'!AR86+'Pro Forma Adj'!AR86</f>
        <v>0</v>
      </c>
      <c r="AS86" s="314">
        <f>'Restating Adj'!AS86+'Pro Forma Adj'!AS86</f>
        <v>0</v>
      </c>
      <c r="AT86" s="314">
        <f>'Restating Adj'!AT86+'Pro Forma Adj'!AT86</f>
        <v>0</v>
      </c>
      <c r="AU86" s="2">
        <f>'Restating Adj'!AU86+'Pro Forma Adj'!AU86</f>
        <v>0</v>
      </c>
      <c r="AV86" s="101">
        <f>'Restating Adj'!AV86+'Pro Forma Adj'!AV86</f>
        <v>0</v>
      </c>
      <c r="AW86" s="40">
        <f>'Restating Adj'!AW86+'Pro Forma Adj'!AW86</f>
        <v>0</v>
      </c>
      <c r="AX86" s="2">
        <f>'Restating Adj'!AX86+'Pro Forma Adj'!AX86</f>
        <v>0</v>
      </c>
      <c r="AY86" s="2">
        <f>'Restating Adj'!AY86+'Pro Forma Adj'!AY86</f>
        <v>0</v>
      </c>
      <c r="AZ86" s="314">
        <f>'Restating Adj'!AZ86+'Pro Forma Adj'!AZ86</f>
        <v>0</v>
      </c>
      <c r="BA86" s="2">
        <f>'Restating Adj'!BA86+'Pro Forma Adj'!BA86</f>
        <v>0</v>
      </c>
      <c r="BB86" s="2">
        <f>'Restating Adj'!BB86+'Pro Forma Adj'!BB86</f>
        <v>0</v>
      </c>
      <c r="BC86" s="314">
        <f>'Restating Adj'!BC86+'Pro Forma Adj'!BC86</f>
        <v>0</v>
      </c>
      <c r="BD86" s="2">
        <f>'Restating Adj'!BD86+'Pro Forma Adj'!BD86</f>
        <v>0</v>
      </c>
      <c r="BE86" s="2">
        <f>'Restating Adj'!BE86+'Pro Forma Adj'!BE86</f>
        <v>0</v>
      </c>
      <c r="BF86" s="2">
        <f>'Restating Adj'!BF86+'Pro Forma Adj'!BF86</f>
        <v>0</v>
      </c>
      <c r="BG86" s="2">
        <f>'Restating Adj'!BG86+'Pro Forma Adj'!BG86</f>
        <v>0</v>
      </c>
      <c r="BH86" s="2">
        <f>'Restating Adj'!BH86+'Pro Forma Adj'!BH86</f>
        <v>0</v>
      </c>
      <c r="BI86" s="2">
        <f>'Restating Adj'!BI86+'Pro Forma Adj'!BI86</f>
        <v>0</v>
      </c>
      <c r="BJ86" s="2">
        <f>'Restating Adj'!BJ86+'Pro Forma Adj'!BJ86</f>
        <v>0</v>
      </c>
      <c r="BK86" s="2">
        <f>'Restating Adj'!BK86+'Pro Forma Adj'!BK86</f>
        <v>0</v>
      </c>
      <c r="BL86" s="2">
        <f>'Restating Adj'!BL86+'Pro Forma Adj'!BL86</f>
        <v>0</v>
      </c>
      <c r="BM86" s="2">
        <f>'Restating Adj'!BM86+'Pro Forma Adj'!BM86</f>
        <v>0</v>
      </c>
      <c r="BN86" s="2">
        <f>'Restating Adj'!BN86+'Pro Forma Adj'!BN86</f>
        <v>0</v>
      </c>
      <c r="BO86" s="2">
        <f>'Restating Adj'!BO86+'Pro Forma Adj'!BO86</f>
        <v>0</v>
      </c>
      <c r="BP86" s="101">
        <f>'Restating Adj'!BP86+'Pro Forma Adj'!BP86</f>
        <v>0</v>
      </c>
      <c r="BQ86" s="315">
        <f>'Restating Adj'!BQ86+'Pro Forma Adj'!BQ86</f>
        <v>0</v>
      </c>
    </row>
    <row r="87" spans="1:71" s="2" customFormat="1" ht="13.5" thickBot="1">
      <c r="A87" s="14" t="s">
        <v>142</v>
      </c>
      <c r="B87" s="203">
        <f>SUM(C87:BQ87)</f>
        <v>2242303.89369806</v>
      </c>
      <c r="C87" s="118">
        <f>C85+C86</f>
        <v>-233852.16050000011</v>
      </c>
      <c r="D87" s="116">
        <f t="shared" ref="D87:BO87" si="102">D85+D86</f>
        <v>2335726.4830859192</v>
      </c>
      <c r="E87" s="116">
        <f t="shared" si="102"/>
        <v>1515540.5274140805</v>
      </c>
      <c r="F87" s="116">
        <f t="shared" si="102"/>
        <v>-48.053408327448409</v>
      </c>
      <c r="G87" s="116">
        <f t="shared" si="102"/>
        <v>-740781.71107580699</v>
      </c>
      <c r="H87" s="349">
        <f t="shared" si="102"/>
        <v>42306.499649662735</v>
      </c>
      <c r="I87" s="116">
        <f t="shared" si="102"/>
        <v>176025.00962500565</v>
      </c>
      <c r="J87" s="350">
        <f t="shared" ref="J87" si="103">J85+J86</f>
        <v>0</v>
      </c>
      <c r="K87" s="118">
        <f t="shared" si="102"/>
        <v>6183.4546821371951</v>
      </c>
      <c r="L87" s="116">
        <f t="shared" si="102"/>
        <v>-29468.367834579989</v>
      </c>
      <c r="M87" s="116">
        <f t="shared" si="102"/>
        <v>-86902.136742062241</v>
      </c>
      <c r="N87" s="116">
        <f t="shared" si="102"/>
        <v>83569.881284055984</v>
      </c>
      <c r="O87" s="349">
        <f t="shared" si="102"/>
        <v>-372628.0717388441</v>
      </c>
      <c r="P87" s="116">
        <f t="shared" si="102"/>
        <v>-356287.03949999996</v>
      </c>
      <c r="Q87" s="116">
        <f t="shared" si="102"/>
        <v>1314078.1092635065</v>
      </c>
      <c r="R87" s="349">
        <f t="shared" si="102"/>
        <v>353533.23235116177</v>
      </c>
      <c r="S87" s="116">
        <f t="shared" si="102"/>
        <v>-3271.8783614216945</v>
      </c>
      <c r="T87" s="116">
        <f t="shared" si="102"/>
        <v>-578.84852810999416</v>
      </c>
      <c r="U87" s="116">
        <f t="shared" si="102"/>
        <v>340.86004554878946</v>
      </c>
      <c r="V87" s="349">
        <f t="shared" si="102"/>
        <v>0</v>
      </c>
      <c r="W87" s="116">
        <f t="shared" si="102"/>
        <v>-26143.089317605285</v>
      </c>
      <c r="X87" s="116">
        <f t="shared" si="102"/>
        <v>74758.456405226927</v>
      </c>
      <c r="Y87" s="350">
        <f t="shared" ref="Y87" si="104">Y85+Y86</f>
        <v>366033.50829304382</v>
      </c>
      <c r="Z87" s="118">
        <f t="shared" si="102"/>
        <v>1726633.449156459</v>
      </c>
      <c r="AA87" s="349">
        <f t="shared" si="102"/>
        <v>1807620.5405696868</v>
      </c>
      <c r="AB87" s="116">
        <f t="shared" si="102"/>
        <v>340750.84193091787</v>
      </c>
      <c r="AC87" s="116">
        <f t="shared" si="102"/>
        <v>-2582954.2864999999</v>
      </c>
      <c r="AD87" s="117">
        <f t="shared" si="102"/>
        <v>37651.173118760431</v>
      </c>
      <c r="AE87" s="349">
        <f t="shared" si="102"/>
        <v>-479739.67902394856</v>
      </c>
      <c r="AF87" s="116">
        <f t="shared" si="102"/>
        <v>0</v>
      </c>
      <c r="AG87" s="116">
        <f t="shared" si="102"/>
        <v>0</v>
      </c>
      <c r="AH87" s="116">
        <f t="shared" si="102"/>
        <v>0</v>
      </c>
      <c r="AI87" s="116">
        <f t="shared" si="102"/>
        <v>0</v>
      </c>
      <c r="AJ87" s="349">
        <f t="shared" ref="AJ87:AK87" si="105">AJ85+AJ86</f>
        <v>-368545.27648650197</v>
      </c>
      <c r="AK87" s="349">
        <f t="shared" si="105"/>
        <v>0</v>
      </c>
      <c r="AL87" s="349">
        <f t="shared" ref="AL87" si="106">AL85+AL86</f>
        <v>368545.44999999995</v>
      </c>
      <c r="AM87" s="351">
        <f t="shared" si="102"/>
        <v>459131.23728555994</v>
      </c>
      <c r="AN87" s="352">
        <f t="shared" si="102"/>
        <v>-60814.510709736773</v>
      </c>
      <c r="AO87" s="352">
        <f t="shared" si="102"/>
        <v>-82645.682532861829</v>
      </c>
      <c r="AP87" s="204">
        <f t="shared" si="102"/>
        <v>0</v>
      </c>
      <c r="AQ87" s="204">
        <f t="shared" si="102"/>
        <v>4600.0044999999982</v>
      </c>
      <c r="AR87" s="352">
        <f t="shared" si="102"/>
        <v>-84441.23947835021</v>
      </c>
      <c r="AS87" s="352">
        <f t="shared" si="102"/>
        <v>0</v>
      </c>
      <c r="AT87" s="352">
        <f t="shared" si="102"/>
        <v>0</v>
      </c>
      <c r="AU87" s="204">
        <f t="shared" si="102"/>
        <v>-293326.41450000019</v>
      </c>
      <c r="AV87" s="210">
        <f t="shared" si="102"/>
        <v>-66727.417814565051</v>
      </c>
      <c r="AW87" s="41">
        <f t="shared" si="102"/>
        <v>0</v>
      </c>
      <c r="AX87" s="204">
        <f t="shared" si="102"/>
        <v>47666.520760617161</v>
      </c>
      <c r="AY87" s="204">
        <f t="shared" si="102"/>
        <v>0</v>
      </c>
      <c r="AZ87" s="352">
        <f t="shared" si="102"/>
        <v>-1060619.7205734518</v>
      </c>
      <c r="BA87" s="204">
        <f t="shared" si="102"/>
        <v>0</v>
      </c>
      <c r="BB87" s="204">
        <f t="shared" si="102"/>
        <v>-127564.387339523</v>
      </c>
      <c r="BC87" s="352">
        <f t="shared" si="102"/>
        <v>-71174.886557865873</v>
      </c>
      <c r="BD87" s="204">
        <f t="shared" si="102"/>
        <v>0</v>
      </c>
      <c r="BE87" s="204">
        <f t="shared" si="102"/>
        <v>6988.6400595048044</v>
      </c>
      <c r="BF87" s="204">
        <f t="shared" si="102"/>
        <v>-2371.3505454545457</v>
      </c>
      <c r="BG87" s="204">
        <f t="shared" si="102"/>
        <v>-1057134.0024449402</v>
      </c>
      <c r="BH87" s="204">
        <f t="shared" si="102"/>
        <v>184529.59979609938</v>
      </c>
      <c r="BI87" s="204">
        <f t="shared" si="102"/>
        <v>0</v>
      </c>
      <c r="BJ87" s="204">
        <f t="shared" si="102"/>
        <v>0</v>
      </c>
      <c r="BK87" s="204">
        <f t="shared" si="102"/>
        <v>0</v>
      </c>
      <c r="BL87" s="204">
        <f t="shared" si="102"/>
        <v>0</v>
      </c>
      <c r="BM87" s="204">
        <f t="shared" si="102"/>
        <v>0</v>
      </c>
      <c r="BN87" s="204">
        <f t="shared" si="102"/>
        <v>0</v>
      </c>
      <c r="BO87" s="204">
        <f t="shared" si="102"/>
        <v>0</v>
      </c>
      <c r="BP87" s="210">
        <f t="shared" ref="BP87" si="107">BP85+BP86</f>
        <v>0</v>
      </c>
      <c r="BQ87" s="353">
        <f t="shared" ref="BQ87" si="108">BQ85+BQ86</f>
        <v>-821889.37406493712</v>
      </c>
      <c r="BS87" s="184"/>
    </row>
    <row r="88" spans="1:71" s="2" customFormat="1">
      <c r="A88" s="1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S88" s="78"/>
    </row>
    <row r="89" spans="1:71" s="2" customForma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S89" s="78"/>
    </row>
    <row r="90" spans="1:71" s="2" customFormat="1">
      <c r="A90" s="20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S90" s="78"/>
    </row>
    <row r="91" spans="1:71" s="2" customFormat="1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S91" s="78"/>
    </row>
    <row r="92" spans="1:71" s="2" customFormat="1">
      <c r="A92" s="14"/>
      <c r="BS92" s="78"/>
    </row>
    <row r="93" spans="1:71" s="2" customFormat="1">
      <c r="A93" s="206"/>
      <c r="BS93" s="78"/>
    </row>
  </sheetData>
  <mergeCells count="10">
    <mergeCell ref="C7:J7"/>
    <mergeCell ref="BJ7:BP7"/>
    <mergeCell ref="K7:R7"/>
    <mergeCell ref="S7:Y7"/>
    <mergeCell ref="Z7:AD7"/>
    <mergeCell ref="AM7:AT7"/>
    <mergeCell ref="AU7:AV7"/>
    <mergeCell ref="AW7:BA7"/>
    <mergeCell ref="BB7:BI7"/>
    <mergeCell ref="AE7:AL7"/>
  </mergeCells>
  <pageMargins left="1" right="0.5" top="0.75" bottom="0.5" header="0.4" footer="0.5"/>
  <pageSetup scale="58" firstPageNumber="7" fitToWidth="9" orientation="portrait" useFirstPageNumber="1" r:id="rId1"/>
  <headerFooter alignWithMargins="0">
    <oddHeader>&amp;RPage 1.&amp;P</oddHeader>
  </headerFooter>
  <colBreaks count="3" manualBreakCount="3">
    <brk id="10" min="6" max="86" man="1"/>
    <brk id="25" min="6" max="86" man="1"/>
    <brk id="38" min="6" max="86" man="1"/>
  </colBreaks>
  <ignoredErrors>
    <ignoredError sqref="B84 B55:D56 B17:D18 B41:D42 C29 B66 C16 AM41:BN42 AM17:BN18 AM55:BN56 Z55:AI56 Z17:AI18 Z41:AI42 B72:B73 B68:B70 B81 U41:X42 U17:X18 U55:X5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Q93"/>
  <sheetViews>
    <sheetView tabSelected="1" view="pageBreakPreview" zoomScale="85" zoomScaleNormal="85" zoomScaleSheetLayoutView="85" workbookViewId="0">
      <pane xSplit="2" ySplit="9" topLeftCell="BG28" activePane="bottomRight" state="frozen"/>
      <selection activeCell="E9" sqref="E9"/>
      <selection pane="topRight" activeCell="E9" sqref="E9"/>
      <selection pane="bottomLeft" activeCell="E9" sqref="E9"/>
      <selection pane="bottomRight" activeCell="BI43" sqref="BI43:BO43"/>
    </sheetView>
  </sheetViews>
  <sheetFormatPr defaultRowHeight="12.75"/>
  <cols>
    <col min="1" max="1" width="36" style="2" customWidth="1"/>
    <col min="2" max="5" width="13.7109375" style="15" customWidth="1"/>
    <col min="6" max="6" width="14.42578125" style="15" bestFit="1" customWidth="1"/>
    <col min="7" max="7" width="13.7109375" style="15" customWidth="1"/>
    <col min="8" max="9" width="12.140625" style="2" bestFit="1" customWidth="1"/>
    <col min="10" max="10" width="12.140625" style="15" bestFit="1" customWidth="1"/>
    <col min="11" max="11" width="14.85546875" style="15" customWidth="1"/>
    <col min="12" max="16" width="13.7109375" style="15" customWidth="1"/>
    <col min="17" max="19" width="13.7109375" style="2" customWidth="1"/>
    <col min="20" max="20" width="14.42578125" style="2" customWidth="1"/>
    <col min="21" max="21" width="13.7109375" style="2" customWidth="1"/>
    <col min="22" max="25" width="16.140625" style="2" bestFit="1" customWidth="1"/>
    <col min="26" max="26" width="13.7109375" style="2" customWidth="1"/>
    <col min="27" max="30" width="13.7109375" style="15" customWidth="1"/>
    <col min="31" max="34" width="18.28515625" style="2" bestFit="1" customWidth="1"/>
    <col min="35" max="35" width="18.28515625" style="15" bestFit="1" customWidth="1"/>
    <col min="36" max="36" width="18.28515625" style="2" bestFit="1" customWidth="1"/>
    <col min="37" max="37" width="18.28515625" style="15" bestFit="1" customWidth="1"/>
    <col min="38" max="38" width="18.28515625" style="15" customWidth="1"/>
    <col min="39" max="49" width="13.7109375" style="15" customWidth="1"/>
    <col min="50" max="50" width="14.5703125" style="15" customWidth="1"/>
    <col min="51" max="51" width="15.140625" style="15" bestFit="1" customWidth="1"/>
    <col min="52" max="52" width="13.7109375" style="15" customWidth="1"/>
    <col min="53" max="54" width="14.85546875" style="15" customWidth="1"/>
    <col min="55" max="66" width="13.7109375" style="15" customWidth="1"/>
    <col min="67" max="67" width="13.7109375" style="2" customWidth="1"/>
    <col min="68" max="69" width="13.7109375" style="15" customWidth="1"/>
    <col min="70" max="16384" width="9.140625" style="15"/>
  </cols>
  <sheetData>
    <row r="1" spans="1:69">
      <c r="A1" s="4" t="s">
        <v>48</v>
      </c>
    </row>
    <row r="2" spans="1:69" s="2" customFormat="1">
      <c r="A2" s="185" t="str">
        <f>Summary!$A$2</f>
        <v>Rebuttal - Washington General Rate Case - June 2012</v>
      </c>
    </row>
    <row r="3" spans="1:69" s="2" customFormat="1">
      <c r="A3" s="186" t="s">
        <v>210</v>
      </c>
    </row>
    <row r="4" spans="1:69" s="2" customFormat="1">
      <c r="A4" s="187"/>
    </row>
    <row r="5" spans="1:69" s="2" customFormat="1">
      <c r="A5" s="185"/>
    </row>
    <row r="6" spans="1:69" s="4" customFormat="1" ht="13.5" thickBot="1">
      <c r="A6" s="187"/>
      <c r="G6" s="75"/>
      <c r="H6" s="75"/>
      <c r="I6" s="75"/>
      <c r="J6" s="75"/>
      <c r="O6" s="75"/>
      <c r="AM6" s="75"/>
      <c r="AW6" s="75"/>
    </row>
    <row r="7" spans="1:69" s="188" customFormat="1" ht="13.5" thickBot="1">
      <c r="A7" s="4"/>
      <c r="B7" s="42"/>
      <c r="C7" s="397" t="s">
        <v>38</v>
      </c>
      <c r="D7" s="398"/>
      <c r="E7" s="398"/>
      <c r="F7" s="398"/>
      <c r="G7" s="398"/>
      <c r="H7" s="398"/>
      <c r="I7" s="398"/>
      <c r="J7" s="399"/>
      <c r="K7" s="397" t="s">
        <v>287</v>
      </c>
      <c r="L7" s="398"/>
      <c r="M7" s="398"/>
      <c r="N7" s="398"/>
      <c r="O7" s="398"/>
      <c r="P7" s="398"/>
      <c r="Q7" s="398"/>
      <c r="R7" s="398"/>
      <c r="S7" s="398" t="s">
        <v>287</v>
      </c>
      <c r="T7" s="398"/>
      <c r="U7" s="398"/>
      <c r="V7" s="398"/>
      <c r="W7" s="398"/>
      <c r="X7" s="398"/>
      <c r="Y7" s="399"/>
      <c r="Z7" s="397" t="s">
        <v>39</v>
      </c>
      <c r="AA7" s="398"/>
      <c r="AB7" s="398"/>
      <c r="AC7" s="398"/>
      <c r="AD7" s="399"/>
      <c r="AE7" s="397" t="s">
        <v>267</v>
      </c>
      <c r="AF7" s="398"/>
      <c r="AG7" s="398" t="s">
        <v>267</v>
      </c>
      <c r="AH7" s="398"/>
      <c r="AI7" s="398"/>
      <c r="AJ7" s="398"/>
      <c r="AK7" s="398"/>
      <c r="AL7" s="290"/>
      <c r="AM7" s="397" t="s">
        <v>40</v>
      </c>
      <c r="AN7" s="398"/>
      <c r="AO7" s="398"/>
      <c r="AP7" s="398"/>
      <c r="AQ7" s="398"/>
      <c r="AR7" s="398"/>
      <c r="AS7" s="398"/>
      <c r="AT7" s="398"/>
      <c r="AU7" s="398" t="s">
        <v>40</v>
      </c>
      <c r="AV7" s="399"/>
      <c r="AW7" s="397" t="s">
        <v>41</v>
      </c>
      <c r="AX7" s="398"/>
      <c r="AY7" s="398"/>
      <c r="AZ7" s="398"/>
      <c r="BA7" s="398"/>
      <c r="BB7" s="398" t="s">
        <v>41</v>
      </c>
      <c r="BC7" s="398"/>
      <c r="BD7" s="398"/>
      <c r="BE7" s="398"/>
      <c r="BF7" s="398"/>
      <c r="BG7" s="398"/>
      <c r="BH7" s="398"/>
      <c r="BI7" s="398"/>
      <c r="BJ7" s="398" t="s">
        <v>41</v>
      </c>
      <c r="BK7" s="398"/>
      <c r="BL7" s="398"/>
      <c r="BM7" s="398"/>
      <c r="BN7" s="398"/>
      <c r="BO7" s="398"/>
      <c r="BP7" s="399"/>
      <c r="BQ7" s="289" t="s">
        <v>305</v>
      </c>
    </row>
    <row r="8" spans="1:69">
      <c r="B8" s="89"/>
      <c r="C8" s="90" t="s">
        <v>0</v>
      </c>
      <c r="D8" s="85" t="s">
        <v>2</v>
      </c>
      <c r="E8" s="85" t="s">
        <v>3</v>
      </c>
      <c r="F8" s="85" t="s">
        <v>4</v>
      </c>
      <c r="G8" s="85" t="s">
        <v>5</v>
      </c>
      <c r="H8" s="291" t="s">
        <v>6</v>
      </c>
      <c r="I8" s="85" t="s">
        <v>195</v>
      </c>
      <c r="J8" s="292" t="s">
        <v>309</v>
      </c>
      <c r="K8" s="29" t="s">
        <v>1</v>
      </c>
      <c r="L8" s="87" t="s">
        <v>7</v>
      </c>
      <c r="M8" s="87" t="s">
        <v>8</v>
      </c>
      <c r="N8" s="87" t="s">
        <v>9</v>
      </c>
      <c r="O8" s="293" t="s">
        <v>10</v>
      </c>
      <c r="P8" s="87" t="s">
        <v>11</v>
      </c>
      <c r="Q8" s="87" t="s">
        <v>12</v>
      </c>
      <c r="R8" s="293" t="s">
        <v>43</v>
      </c>
      <c r="S8" s="87" t="s">
        <v>197</v>
      </c>
      <c r="T8" s="87" t="s">
        <v>198</v>
      </c>
      <c r="U8" s="87" t="s">
        <v>205</v>
      </c>
      <c r="V8" s="293" t="s">
        <v>199</v>
      </c>
      <c r="W8" s="87" t="s">
        <v>200</v>
      </c>
      <c r="X8" s="87" t="s">
        <v>266</v>
      </c>
      <c r="Y8" s="294" t="s">
        <v>307</v>
      </c>
      <c r="Z8" s="29" t="s">
        <v>13</v>
      </c>
      <c r="AA8" s="293" t="s">
        <v>207</v>
      </c>
      <c r="AB8" s="87" t="s">
        <v>47</v>
      </c>
      <c r="AC8" s="87" t="s">
        <v>44</v>
      </c>
      <c r="AD8" s="88" t="s">
        <v>42</v>
      </c>
      <c r="AE8" s="291" t="s">
        <v>14</v>
      </c>
      <c r="AF8" s="85" t="s">
        <v>268</v>
      </c>
      <c r="AG8" s="85" t="s">
        <v>297</v>
      </c>
      <c r="AH8" s="85" t="s">
        <v>298</v>
      </c>
      <c r="AI8" s="85" t="s">
        <v>299</v>
      </c>
      <c r="AJ8" s="291" t="s">
        <v>301</v>
      </c>
      <c r="AK8" s="291" t="s">
        <v>302</v>
      </c>
      <c r="AL8" s="291" t="s">
        <v>336</v>
      </c>
      <c r="AM8" s="295" t="s">
        <v>15</v>
      </c>
      <c r="AN8" s="291" t="s">
        <v>16</v>
      </c>
      <c r="AO8" s="291" t="s">
        <v>17</v>
      </c>
      <c r="AP8" s="85" t="s">
        <v>18</v>
      </c>
      <c r="AQ8" s="85" t="s">
        <v>45</v>
      </c>
      <c r="AR8" s="291" t="s">
        <v>46</v>
      </c>
      <c r="AS8" s="291" t="s">
        <v>211</v>
      </c>
      <c r="AT8" s="291" t="s">
        <v>19</v>
      </c>
      <c r="AU8" s="85" t="s">
        <v>20</v>
      </c>
      <c r="AV8" s="86" t="s">
        <v>271</v>
      </c>
      <c r="AW8" s="29" t="s">
        <v>21</v>
      </c>
      <c r="AX8" s="87" t="s">
        <v>22</v>
      </c>
      <c r="AY8" s="87" t="s">
        <v>23</v>
      </c>
      <c r="AZ8" s="293" t="s">
        <v>24</v>
      </c>
      <c r="BA8" s="87" t="s">
        <v>25</v>
      </c>
      <c r="BB8" s="87" t="s">
        <v>273</v>
      </c>
      <c r="BC8" s="293" t="s">
        <v>26</v>
      </c>
      <c r="BD8" s="87" t="s">
        <v>27</v>
      </c>
      <c r="BE8" s="87" t="s">
        <v>28</v>
      </c>
      <c r="BF8" s="87" t="s">
        <v>29</v>
      </c>
      <c r="BG8" s="87" t="s">
        <v>215</v>
      </c>
      <c r="BH8" s="87" t="s">
        <v>277</v>
      </c>
      <c r="BI8" s="87" t="s">
        <v>279</v>
      </c>
      <c r="BJ8" s="87" t="s">
        <v>280</v>
      </c>
      <c r="BK8" s="87" t="s">
        <v>281</v>
      </c>
      <c r="BL8" s="87" t="s">
        <v>282</v>
      </c>
      <c r="BM8" s="87" t="s">
        <v>283</v>
      </c>
      <c r="BN8" s="87" t="s">
        <v>284</v>
      </c>
      <c r="BO8" s="87" t="s">
        <v>285</v>
      </c>
      <c r="BP8" s="88" t="s">
        <v>306</v>
      </c>
      <c r="BQ8" s="294" t="s">
        <v>303</v>
      </c>
    </row>
    <row r="9" spans="1:69" s="188" customFormat="1" ht="89.25">
      <c r="A9" s="4"/>
      <c r="B9" s="211" t="s">
        <v>37</v>
      </c>
      <c r="C9" s="119" t="str">
        <f>'Total Adj'!C9</f>
        <v>Temperature Normalization</v>
      </c>
      <c r="D9" s="122" t="str">
        <f>'Total Adj'!D9</f>
        <v>Revenue Normalizing</v>
      </c>
      <c r="E9" s="122" t="str">
        <f>'Total Adj'!E9</f>
        <v>Effective Price Change</v>
      </c>
      <c r="F9" s="122" t="str">
        <f>'Total Adj'!F9</f>
        <v>SO2 Emission Allowance Sales</v>
      </c>
      <c r="G9" s="122" t="str">
        <f>'Total Adj'!G9</f>
        <v>Renewable Energy Credit and Renewable Energy Attribute Revenue</v>
      </c>
      <c r="H9" s="296" t="str">
        <f>'Total Adj'!H9</f>
        <v>Wheeling Revenue - REVISED</v>
      </c>
      <c r="I9" s="122" t="str">
        <f>'Total Adj'!I9</f>
        <v>Ancillary Revenue</v>
      </c>
      <c r="J9" s="297" t="str">
        <f>'Total Adj'!J9</f>
        <v>Schedule 300 Fee Change - REVISED</v>
      </c>
      <c r="K9" s="119" t="str">
        <f>'Total Adj'!K9</f>
        <v>Miscellaneous Expense &amp; Revenue</v>
      </c>
      <c r="L9" s="122" t="str">
        <f>'Total Adj'!L9</f>
        <v>General Wage Increase - Restating</v>
      </c>
      <c r="M9" s="122" t="str">
        <f>'Total Adj'!M9</f>
        <v>General Wage Increase - Pro Forma</v>
      </c>
      <c r="N9" s="122" t="str">
        <f>'Total Adj'!N9</f>
        <v>Irrigation Load Control Program</v>
      </c>
      <c r="O9" s="296" t="str">
        <f>'Total Adj'!O9</f>
        <v>Remove Non-Recurring Entries - REVISED</v>
      </c>
      <c r="P9" s="122" t="str">
        <f>'Total Adj'!P9</f>
        <v>Pension Curtailment</v>
      </c>
      <c r="Q9" s="122" t="str">
        <f>'Total Adj'!Q9</f>
        <v>DSM Revenue and Expense Removal</v>
      </c>
      <c r="R9" s="296" t="str">
        <f>'Total Adj'!R9</f>
        <v>Insurance Expense - REVISED</v>
      </c>
      <c r="S9" s="122" t="str">
        <f>'Total Adj'!S9</f>
        <v>Advertising</v>
      </c>
      <c r="T9" s="122" t="str">
        <f>'Total Adj'!T9</f>
        <v>Memberships &amp; Subscriptions</v>
      </c>
      <c r="U9" s="122" t="str">
        <f>'Total Adj'!U9</f>
        <v>AMR Savings</v>
      </c>
      <c r="V9" s="296" t="str">
        <f>'Total Adj'!V9</f>
        <v>Uncollectible Expense - REVISED</v>
      </c>
      <c r="W9" s="122" t="str">
        <f>'Total Adj'!W9</f>
        <v>Legal Expenses</v>
      </c>
      <c r="X9" s="122" t="str">
        <f>'Total Adj'!X9</f>
        <v>Naughton Write-Off</v>
      </c>
      <c r="Y9" s="297" t="str">
        <f>'Total Adj'!Y9</f>
        <v>O&amp;M Efficiency - REVISED</v>
      </c>
      <c r="Z9" s="119" t="str">
        <f>'Total Adj'!Z9</f>
        <v>Net Power Costs - Restating</v>
      </c>
      <c r="AA9" s="296" t="str">
        <f>'Total Adj'!AA9</f>
        <v>Net Power Costs - Pro Forma - REVISED</v>
      </c>
      <c r="AB9" s="122" t="str">
        <f>'Total Adj'!AB9</f>
        <v>James River Royalty Offset</v>
      </c>
      <c r="AC9" s="122" t="str">
        <f>'Total Adj'!AC9</f>
        <v>BPA Residential Exchange</v>
      </c>
      <c r="AD9" s="120" t="str">
        <f>'Total Adj'!AD9</f>
        <v>Colstrip #3 Removal</v>
      </c>
      <c r="AE9" s="296" t="str">
        <f>'Total Adj'!AE9</f>
        <v>Hydro Decommissioning - REVISED</v>
      </c>
      <c r="AF9" s="122" t="str">
        <f>'Total Adj'!AF9</f>
        <v>Depreciation and Amortization Reserve to June 2012 Balance</v>
      </c>
      <c r="AG9" s="122" t="str">
        <f>'Total Adj'!AG9</f>
        <v>(cont.) Depreciation and Amortization Reserve to June 2012 Balance</v>
      </c>
      <c r="AH9" s="122" t="str">
        <f>'Total Adj'!AH9</f>
        <v>(cont. 2) Depreciation and Amortization Reserve to June 2012 Balance</v>
      </c>
      <c r="AI9" s="122" t="str">
        <f>'Total Adj'!AI9</f>
        <v>(cont. 3) Depreciation and Amortization Reserve to June 2012 Balance</v>
      </c>
      <c r="AJ9" s="296" t="str">
        <f>'Total Adj'!AJ9</f>
        <v>Proposed Depreciation Rates - Expense - REVISED</v>
      </c>
      <c r="AK9" s="296" t="str">
        <f>'Total Adj'!AK9</f>
        <v>Proposed Depreciation Rates - Reserve - REVISED</v>
      </c>
      <c r="AL9" s="296" t="str">
        <f>'Total Adj'!AL9</f>
        <v>Proposed Depreciation Rates - Tax - REVISED</v>
      </c>
      <c r="AM9" s="298" t="str">
        <f>'Total Adj'!AM9</f>
        <v>Interest True Up - REVISED</v>
      </c>
      <c r="AN9" s="296" t="str">
        <f>'Total Adj'!AN9</f>
        <v>Property Tax Expense - REVISED</v>
      </c>
      <c r="AO9" s="296" t="str">
        <f>'Total Adj'!AO9</f>
        <v>Renewable Energy Tax Credit - REVISED</v>
      </c>
      <c r="AP9" s="122" t="str">
        <f>'Total Adj'!AP9</f>
        <v>PowerTax ADIT Balance</v>
      </c>
      <c r="AQ9" s="122" t="str">
        <f>'Total Adj'!AQ9</f>
        <v>WA Low Income Tax Credit</v>
      </c>
      <c r="AR9" s="296" t="str">
        <f>'Total Adj'!AR9</f>
        <v>Flow-Through Adjustment - REVISED</v>
      </c>
      <c r="AS9" s="296" t="str">
        <f>'Total Adj'!AS9</f>
        <v>(cont.) Flow-Through Adjustment - REVISED</v>
      </c>
      <c r="AT9" s="296" t="str">
        <f>'Total Adj'!AT9</f>
        <v>Remove Deferred State Tax Expense &amp; Balance - REVISED</v>
      </c>
      <c r="AU9" s="122" t="str">
        <f>'Total Adj'!AU9</f>
        <v>WA Public Utility Tax Adjustment</v>
      </c>
      <c r="AV9" s="120" t="str">
        <f>'Total Adj'!AV9</f>
        <v>AFUDC - Equity</v>
      </c>
      <c r="AW9" s="119" t="str">
        <f>'Total Adj'!AW9</f>
        <v>Jim Bridger Mine Rate Base</v>
      </c>
      <c r="AX9" s="234" t="str">
        <f>'Total Adj'!AX9</f>
        <v>Environmental Settlement (PERCO)</v>
      </c>
      <c r="AY9" s="234" t="str">
        <f>'Total Adj'!AY9</f>
        <v>Customer Advances for Construction</v>
      </c>
      <c r="AZ9" s="296" t="str">
        <f>'Total Adj'!AZ9</f>
        <v>Major Plant Additions - REVISED</v>
      </c>
      <c r="BA9" s="122" t="str">
        <f>'Total Adj'!BA9</f>
        <v>Miscellaneous Rate Base</v>
      </c>
      <c r="BB9" s="122" t="str">
        <f>'Total Adj'!BB9</f>
        <v>(cont.) Miscellaneous Rate Base</v>
      </c>
      <c r="BC9" s="296" t="str">
        <f>'Total Adj'!BC9</f>
        <v>Powerdale Hydro Removal - REVISED</v>
      </c>
      <c r="BD9" s="122" t="str">
        <f>'Total Adj'!BD9</f>
        <v>Removal of Colstrip #4 AFUDC</v>
      </c>
      <c r="BE9" s="122" t="str">
        <f>'Total Adj'!BE9</f>
        <v>Trojan Unrecovered Plant</v>
      </c>
      <c r="BF9" s="122" t="str">
        <f>'Total Adj'!BF9</f>
        <v>Customer Service Deposits</v>
      </c>
      <c r="BG9" s="122" t="str">
        <f>'Total Adj'!BG9</f>
        <v>Regulatory Asset Amortization</v>
      </c>
      <c r="BH9" s="122" t="str">
        <f>'Total Adj'!BH9</f>
        <v>Miscellaneous Asset Sales and Removals</v>
      </c>
      <c r="BI9" s="122" t="str">
        <f>'Total Adj'!BI9</f>
        <v>Adjust June 2012 AMA Plant Balances to June 2012 Balance</v>
      </c>
      <c r="BJ9" s="122" t="str">
        <f>'Total Adj'!BJ9</f>
        <v>(cont.) Adjust June 2012 AMA Plant Balances to June 2012 Balance</v>
      </c>
      <c r="BK9" s="122" t="str">
        <f>'Total Adj'!BK9</f>
        <v>(cont. 2) Adjust June 2012 AMA Plant Balances to June 2012 Balance</v>
      </c>
      <c r="BL9" s="122" t="str">
        <f>'Total Adj'!BL9</f>
        <v>(cont. 3) Adjust June 2012 AMA Plant Balances to June 2012 Balance</v>
      </c>
      <c r="BM9" s="122" t="str">
        <f>'Total Adj'!BM9</f>
        <v>(cont. 4) Adjust June 2012 AMA Plant Balances to June 2012 Balance</v>
      </c>
      <c r="BN9" s="122" t="str">
        <f>'Total Adj'!BN9</f>
        <v>(cont. 5) Adjust June 2012 AMA Plant Balances to June 2012 Balance</v>
      </c>
      <c r="BO9" s="122" t="str">
        <f>'Total Adj'!BO9</f>
        <v>(cont. 6) Adjust June 2012 AMA Plant Balances to June 2012 Balance</v>
      </c>
      <c r="BP9" s="120" t="str">
        <f>'Total Adj'!BP9</f>
        <v>Investor Supplied Working Capital</v>
      </c>
      <c r="BQ9" s="297" t="str">
        <f>'Total Adj'!BQ9</f>
        <v>Production Factor - REVISED</v>
      </c>
    </row>
    <row r="10" spans="1:69">
      <c r="B10" s="192"/>
      <c r="C10" s="40"/>
      <c r="D10" s="12"/>
      <c r="E10" s="12"/>
      <c r="F10" s="12"/>
      <c r="G10" s="12"/>
      <c r="H10" s="299"/>
      <c r="I10" s="70"/>
      <c r="J10" s="300"/>
      <c r="K10" s="30"/>
      <c r="L10" s="12"/>
      <c r="M10" s="12"/>
      <c r="N10" s="12"/>
      <c r="O10" s="299"/>
      <c r="P10" s="12"/>
      <c r="Q10" s="70"/>
      <c r="R10" s="299"/>
      <c r="S10" s="70"/>
      <c r="T10" s="70"/>
      <c r="U10" s="70"/>
      <c r="V10" s="299"/>
      <c r="W10" s="70"/>
      <c r="X10" s="70"/>
      <c r="Y10" s="300"/>
      <c r="Z10" s="30"/>
      <c r="AA10" s="301"/>
      <c r="AB10" s="12"/>
      <c r="AC10" s="12"/>
      <c r="AD10" s="92"/>
      <c r="AE10" s="301"/>
      <c r="AF10" s="12"/>
      <c r="AG10" s="12"/>
      <c r="AH10" s="12"/>
      <c r="AI10" s="12"/>
      <c r="AJ10" s="301"/>
      <c r="AK10" s="301"/>
      <c r="AL10" s="301"/>
      <c r="AM10" s="302"/>
      <c r="AN10" s="299"/>
      <c r="AO10" s="301"/>
      <c r="AP10" s="12"/>
      <c r="AQ10" s="70"/>
      <c r="AR10" s="301"/>
      <c r="AS10" s="301"/>
      <c r="AT10" s="301"/>
      <c r="AU10" s="12"/>
      <c r="AV10" s="92"/>
      <c r="AW10" s="30"/>
      <c r="AX10" s="70"/>
      <c r="AY10" s="70"/>
      <c r="AZ10" s="301"/>
      <c r="BA10" s="70"/>
      <c r="BB10" s="12"/>
      <c r="BC10" s="299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93"/>
      <c r="BQ10" s="300"/>
    </row>
    <row r="11" spans="1:69">
      <c r="A11" s="14" t="s">
        <v>51</v>
      </c>
      <c r="B11" s="94"/>
      <c r="C11" s="30"/>
      <c r="D11" s="12"/>
      <c r="E11" s="12"/>
      <c r="F11" s="12"/>
      <c r="G11" s="12"/>
      <c r="H11" s="301"/>
      <c r="I11" s="12"/>
      <c r="J11" s="303"/>
      <c r="K11" s="30"/>
      <c r="L11" s="12"/>
      <c r="M11" s="12"/>
      <c r="N11" s="12"/>
      <c r="O11" s="301"/>
      <c r="P11" s="12"/>
      <c r="Q11" s="12"/>
      <c r="R11" s="301"/>
      <c r="S11" s="12"/>
      <c r="T11" s="12"/>
      <c r="U11" s="12"/>
      <c r="V11" s="301"/>
      <c r="W11" s="12"/>
      <c r="X11" s="12"/>
      <c r="Y11" s="303"/>
      <c r="Z11" s="30"/>
      <c r="AA11" s="301"/>
      <c r="AB11" s="12"/>
      <c r="AC11" s="12"/>
      <c r="AD11" s="92"/>
      <c r="AE11" s="301"/>
      <c r="AF11" s="12"/>
      <c r="AG11" s="12"/>
      <c r="AH11" s="12"/>
      <c r="AI11" s="12"/>
      <c r="AJ11" s="301"/>
      <c r="AK11" s="301"/>
      <c r="AL11" s="301"/>
      <c r="AM11" s="304"/>
      <c r="AN11" s="301"/>
      <c r="AO11" s="301"/>
      <c r="AP11" s="12"/>
      <c r="AQ11" s="12"/>
      <c r="AR11" s="301"/>
      <c r="AS11" s="301"/>
      <c r="AT11" s="301"/>
      <c r="AU11" s="12"/>
      <c r="AV11" s="92"/>
      <c r="AW11" s="30"/>
      <c r="AX11" s="12"/>
      <c r="AY11" s="12"/>
      <c r="AZ11" s="301"/>
      <c r="BA11" s="12"/>
      <c r="BB11" s="12"/>
      <c r="BC11" s="301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92"/>
      <c r="BQ11" s="303"/>
    </row>
    <row r="12" spans="1:69">
      <c r="A12" s="14" t="s">
        <v>52</v>
      </c>
      <c r="B12" s="106">
        <f>SUM(C12:BQ12)</f>
        <v>12188798</v>
      </c>
      <c r="C12" s="32">
        <f>'[18]3.1'!$H$14</f>
        <v>-668149.03000000038</v>
      </c>
      <c r="D12" s="95">
        <f>'[18]3.2'!$H$14</f>
        <v>8526831.2373883408</v>
      </c>
      <c r="E12" s="95">
        <f>'[18]3.3'!$H$14</f>
        <v>4330115.7926116586</v>
      </c>
      <c r="F12" s="95"/>
      <c r="G12" s="95"/>
      <c r="H12" s="305"/>
      <c r="I12" s="95"/>
      <c r="J12" s="306"/>
      <c r="K12" s="31"/>
      <c r="L12" s="95"/>
      <c r="M12" s="95"/>
      <c r="N12" s="95"/>
      <c r="O12" s="307"/>
      <c r="P12" s="95"/>
      <c r="Q12" s="95"/>
      <c r="R12" s="305"/>
      <c r="S12" s="95"/>
      <c r="T12" s="95"/>
      <c r="U12" s="95"/>
      <c r="V12" s="305"/>
      <c r="W12" s="95"/>
      <c r="X12" s="95"/>
      <c r="Y12" s="306"/>
      <c r="Z12" s="31"/>
      <c r="AA12" s="305"/>
      <c r="AB12" s="95"/>
      <c r="AC12" s="95"/>
      <c r="AD12" s="96"/>
      <c r="AE12" s="307"/>
      <c r="AF12" s="97"/>
      <c r="AG12" s="97"/>
      <c r="AH12" s="97"/>
      <c r="AI12" s="97"/>
      <c r="AJ12" s="307"/>
      <c r="AK12" s="307"/>
      <c r="AL12" s="307"/>
      <c r="AM12" s="308"/>
      <c r="AN12" s="307"/>
      <c r="AO12" s="307"/>
      <c r="AP12" s="97"/>
      <c r="AQ12" s="97"/>
      <c r="AR12" s="307"/>
      <c r="AS12" s="307"/>
      <c r="AT12" s="307"/>
      <c r="AU12" s="97"/>
      <c r="AV12" s="98"/>
      <c r="AW12" s="31"/>
      <c r="AX12" s="95"/>
      <c r="AY12" s="95"/>
      <c r="AZ12" s="305"/>
      <c r="BA12" s="95"/>
      <c r="BB12" s="12"/>
      <c r="BC12" s="305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8"/>
      <c r="BQ12" s="309"/>
    </row>
    <row r="13" spans="1:69">
      <c r="A13" s="14" t="s">
        <v>53</v>
      </c>
      <c r="B13" s="106">
        <f>SUM(C13:BQ13)</f>
        <v>0</v>
      </c>
      <c r="C13" s="32"/>
      <c r="D13" s="97"/>
      <c r="E13" s="97"/>
      <c r="F13" s="97"/>
      <c r="G13" s="97"/>
      <c r="H13" s="305"/>
      <c r="I13" s="95"/>
      <c r="J13" s="306"/>
      <c r="K13" s="32"/>
      <c r="L13" s="97"/>
      <c r="M13" s="97"/>
      <c r="N13" s="97"/>
      <c r="O13" s="307"/>
      <c r="P13" s="97"/>
      <c r="Q13" s="95"/>
      <c r="R13" s="305"/>
      <c r="S13" s="95"/>
      <c r="T13" s="95"/>
      <c r="U13" s="95"/>
      <c r="V13" s="305"/>
      <c r="W13" s="95"/>
      <c r="X13" s="95"/>
      <c r="Y13" s="306"/>
      <c r="Z13" s="32"/>
      <c r="AA13" s="307"/>
      <c r="AB13" s="97"/>
      <c r="AC13" s="97"/>
      <c r="AD13" s="98"/>
      <c r="AE13" s="307"/>
      <c r="AF13" s="97"/>
      <c r="AG13" s="97"/>
      <c r="AH13" s="97"/>
      <c r="AI13" s="97"/>
      <c r="AJ13" s="307"/>
      <c r="AK13" s="307"/>
      <c r="AL13" s="307"/>
      <c r="AM13" s="308"/>
      <c r="AN13" s="307"/>
      <c r="AO13" s="307"/>
      <c r="AP13" s="97"/>
      <c r="AQ13" s="97"/>
      <c r="AR13" s="307"/>
      <c r="AS13" s="307"/>
      <c r="AT13" s="307"/>
      <c r="AU13" s="97"/>
      <c r="AV13" s="98"/>
      <c r="AW13" s="32"/>
      <c r="AX13" s="95"/>
      <c r="AY13" s="95"/>
      <c r="AZ13" s="307"/>
      <c r="BA13" s="95"/>
      <c r="BB13" s="12"/>
      <c r="BC13" s="305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8"/>
      <c r="BQ13" s="309"/>
    </row>
    <row r="14" spans="1:69">
      <c r="A14" s="14" t="s">
        <v>54</v>
      </c>
      <c r="B14" s="106">
        <f>SUM(C14:BQ14)</f>
        <v>29248552.714326911</v>
      </c>
      <c r="C14" s="32"/>
      <c r="D14" s="97"/>
      <c r="E14" s="97"/>
      <c r="F14" s="97"/>
      <c r="G14" s="97"/>
      <c r="H14" s="305"/>
      <c r="I14" s="95"/>
      <c r="J14" s="306"/>
      <c r="K14" s="32"/>
      <c r="L14" s="97"/>
      <c r="M14" s="97"/>
      <c r="N14" s="97"/>
      <c r="O14" s="307"/>
      <c r="P14" s="97"/>
      <c r="Q14" s="95"/>
      <c r="R14" s="305"/>
      <c r="S14" s="95"/>
      <c r="T14" s="95"/>
      <c r="U14" s="95"/>
      <c r="V14" s="305"/>
      <c r="W14" s="95"/>
      <c r="X14" s="95"/>
      <c r="Y14" s="306"/>
      <c r="Z14" s="32">
        <f>'[19]5.1'!$I$13</f>
        <v>29248552.714326911</v>
      </c>
      <c r="AA14" s="307"/>
      <c r="AB14" s="97"/>
      <c r="AC14" s="97"/>
      <c r="AD14" s="98"/>
      <c r="AE14" s="307"/>
      <c r="AF14" s="97"/>
      <c r="AG14" s="97"/>
      <c r="AH14" s="97"/>
      <c r="AI14" s="97"/>
      <c r="AJ14" s="307"/>
      <c r="AK14" s="307"/>
      <c r="AL14" s="307"/>
      <c r="AM14" s="308"/>
      <c r="AN14" s="307"/>
      <c r="AO14" s="307"/>
      <c r="AP14" s="97"/>
      <c r="AQ14" s="97"/>
      <c r="AR14" s="307"/>
      <c r="AS14" s="307"/>
      <c r="AT14" s="307"/>
      <c r="AU14" s="97"/>
      <c r="AV14" s="98"/>
      <c r="AW14" s="32"/>
      <c r="AX14" s="95"/>
      <c r="AY14" s="95"/>
      <c r="AZ14" s="307"/>
      <c r="BA14" s="95"/>
      <c r="BB14" s="12"/>
      <c r="BC14" s="305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8"/>
      <c r="BQ14" s="309"/>
    </row>
    <row r="15" spans="1:69">
      <c r="A15" s="14" t="s">
        <v>55</v>
      </c>
      <c r="B15" s="106">
        <f>SUM(C15:BQ15)</f>
        <v>-6643335.6433727471</v>
      </c>
      <c r="C15" s="32"/>
      <c r="D15" s="97"/>
      <c r="E15" s="97"/>
      <c r="F15" s="97"/>
      <c r="G15" s="97">
        <f>'[20]3.5'!$I$10+'[20]3.5'!$I$12</f>
        <v>-2116519.1745023057</v>
      </c>
      <c r="H15" s="305">
        <f>'[21]3.6'!$I$10</f>
        <v>-256103.4688704414</v>
      </c>
      <c r="I15" s="95"/>
      <c r="J15" s="306"/>
      <c r="K15" s="32"/>
      <c r="L15" s="97"/>
      <c r="M15" s="97"/>
      <c r="N15" s="97"/>
      <c r="O15" s="307"/>
      <c r="P15" s="97"/>
      <c r="Q15" s="95">
        <f>'[22]4.7'!$I$13</f>
        <v>-4270713</v>
      </c>
      <c r="R15" s="305"/>
      <c r="S15" s="95"/>
      <c r="T15" s="95"/>
      <c r="U15" s="95"/>
      <c r="V15" s="305"/>
      <c r="W15" s="95"/>
      <c r="X15" s="95"/>
      <c r="Y15" s="306"/>
      <c r="Z15" s="32"/>
      <c r="AA15" s="307"/>
      <c r="AB15" s="97"/>
      <c r="AC15" s="97"/>
      <c r="AD15" s="98"/>
      <c r="AE15" s="307"/>
      <c r="AF15" s="97"/>
      <c r="AG15" s="97"/>
      <c r="AH15" s="97"/>
      <c r="AI15" s="97"/>
      <c r="AJ15" s="307"/>
      <c r="AK15" s="307"/>
      <c r="AL15" s="307"/>
      <c r="AM15" s="308"/>
      <c r="AN15" s="307"/>
      <c r="AO15" s="307"/>
      <c r="AP15" s="97"/>
      <c r="AQ15" s="97"/>
      <c r="AR15" s="307"/>
      <c r="AS15" s="307"/>
      <c r="AT15" s="307"/>
      <c r="AU15" s="97"/>
      <c r="AV15" s="98"/>
      <c r="AW15" s="32"/>
      <c r="AX15" s="95"/>
      <c r="AY15" s="95"/>
      <c r="AZ15" s="307"/>
      <c r="BA15" s="95"/>
      <c r="BB15" s="12"/>
      <c r="BC15" s="305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8"/>
      <c r="BQ15" s="309"/>
    </row>
    <row r="16" spans="1:69">
      <c r="A16" s="14" t="s">
        <v>56</v>
      </c>
      <c r="B16" s="193">
        <f>SUM(C16:BQ16)</f>
        <v>34794015.070954166</v>
      </c>
      <c r="C16" s="33">
        <f>SUM(C12:C15)</f>
        <v>-668149.03000000038</v>
      </c>
      <c r="D16" s="99">
        <f t="shared" ref="D16:BF16" si="0">SUM(D12:D15)</f>
        <v>8526831.2373883408</v>
      </c>
      <c r="E16" s="99">
        <f t="shared" ref="E16" si="1">SUM(E12:E15)</f>
        <v>4330115.7926116586</v>
      </c>
      <c r="F16" s="99">
        <f t="shared" si="0"/>
        <v>0</v>
      </c>
      <c r="G16" s="99">
        <f t="shared" si="0"/>
        <v>-2116519.1745023057</v>
      </c>
      <c r="H16" s="310">
        <f t="shared" si="0"/>
        <v>-256103.4688704414</v>
      </c>
      <c r="I16" s="99">
        <f t="shared" ref="I16:J16" si="2">SUM(I12:I15)</f>
        <v>0</v>
      </c>
      <c r="J16" s="311">
        <f t="shared" si="2"/>
        <v>0</v>
      </c>
      <c r="K16" s="33">
        <f t="shared" si="0"/>
        <v>0</v>
      </c>
      <c r="L16" s="99">
        <f t="shared" si="0"/>
        <v>0</v>
      </c>
      <c r="M16" s="99">
        <f t="shared" ref="M16:N16" si="3">SUM(M12:M15)</f>
        <v>0</v>
      </c>
      <c r="N16" s="99">
        <f t="shared" si="3"/>
        <v>0</v>
      </c>
      <c r="O16" s="310">
        <f t="shared" si="0"/>
        <v>0</v>
      </c>
      <c r="P16" s="99">
        <f t="shared" si="0"/>
        <v>0</v>
      </c>
      <c r="Q16" s="99">
        <f t="shared" ref="Q16:X16" si="4">SUM(Q12:Q15)</f>
        <v>-4270713</v>
      </c>
      <c r="R16" s="310">
        <f t="shared" si="4"/>
        <v>0</v>
      </c>
      <c r="S16" s="99">
        <f t="shared" si="4"/>
        <v>0</v>
      </c>
      <c r="T16" s="99">
        <f t="shared" si="4"/>
        <v>0</v>
      </c>
      <c r="U16" s="99">
        <f t="shared" si="4"/>
        <v>0</v>
      </c>
      <c r="V16" s="310">
        <f t="shared" ref="V16:W16" si="5">SUM(V12:V15)</f>
        <v>0</v>
      </c>
      <c r="W16" s="99">
        <f t="shared" si="5"/>
        <v>0</v>
      </c>
      <c r="X16" s="99">
        <f t="shared" si="4"/>
        <v>0</v>
      </c>
      <c r="Y16" s="311">
        <f t="shared" ref="Y16" si="6">SUM(Y12:Y15)</f>
        <v>0</v>
      </c>
      <c r="Z16" s="33">
        <f t="shared" ref="Z16:AB16" si="7">SUM(Z12:Z15)</f>
        <v>29248552.714326911</v>
      </c>
      <c r="AA16" s="310">
        <f t="shared" si="7"/>
        <v>0</v>
      </c>
      <c r="AB16" s="99">
        <f t="shared" si="7"/>
        <v>0</v>
      </c>
      <c r="AC16" s="99">
        <f t="shared" ref="AC16:AH16" si="8">SUM(AC12:AC15)</f>
        <v>0</v>
      </c>
      <c r="AD16" s="100">
        <f t="shared" si="8"/>
        <v>0</v>
      </c>
      <c r="AE16" s="310">
        <f t="shared" ref="AE16:AF16" si="9">SUM(AE12:AE15)</f>
        <v>0</v>
      </c>
      <c r="AF16" s="99">
        <f t="shared" si="9"/>
        <v>0</v>
      </c>
      <c r="AG16" s="99">
        <f t="shared" ref="AG16" si="10">SUM(AG12:AG15)</f>
        <v>0</v>
      </c>
      <c r="AH16" s="99">
        <f t="shared" si="8"/>
        <v>0</v>
      </c>
      <c r="AI16" s="99">
        <f t="shared" si="0"/>
        <v>0</v>
      </c>
      <c r="AJ16" s="310">
        <f t="shared" ref="AJ16:AK16" si="11">SUM(AJ12:AJ15)</f>
        <v>0</v>
      </c>
      <c r="AK16" s="310">
        <f t="shared" si="11"/>
        <v>0</v>
      </c>
      <c r="AL16" s="310">
        <f t="shared" ref="AL16" si="12">SUM(AL12:AL15)</f>
        <v>0</v>
      </c>
      <c r="AM16" s="312">
        <f t="shared" si="0"/>
        <v>0</v>
      </c>
      <c r="AN16" s="310">
        <f t="shared" ref="AN16" si="13">SUM(AN12:AN15)</f>
        <v>0</v>
      </c>
      <c r="AO16" s="310">
        <f t="shared" si="0"/>
        <v>0</v>
      </c>
      <c r="AP16" s="99">
        <f t="shared" ref="AP16" si="14">SUM(AP12:AP15)</f>
        <v>0</v>
      </c>
      <c r="AQ16" s="99">
        <f t="shared" si="0"/>
        <v>0</v>
      </c>
      <c r="AR16" s="310">
        <f t="shared" si="0"/>
        <v>0</v>
      </c>
      <c r="AS16" s="310">
        <f t="shared" ref="AS16:AV16" si="15">SUM(AS12:AS15)</f>
        <v>0</v>
      </c>
      <c r="AT16" s="310">
        <f t="shared" ref="AT16" si="16">SUM(AT12:AT15)</f>
        <v>0</v>
      </c>
      <c r="AU16" s="99">
        <f t="shared" ref="AU16" si="17">SUM(AU12:AU15)</f>
        <v>0</v>
      </c>
      <c r="AV16" s="100">
        <f t="shared" si="15"/>
        <v>0</v>
      </c>
      <c r="AW16" s="33">
        <f t="shared" si="0"/>
        <v>0</v>
      </c>
      <c r="AX16" s="99">
        <f t="shared" si="0"/>
        <v>0</v>
      </c>
      <c r="AY16" s="99">
        <f t="shared" si="0"/>
        <v>0</v>
      </c>
      <c r="AZ16" s="310">
        <f t="shared" si="0"/>
        <v>0</v>
      </c>
      <c r="BA16" s="99">
        <f t="shared" ref="BA16" si="18">SUM(BA12:BA15)</f>
        <v>0</v>
      </c>
      <c r="BB16" s="99">
        <f t="shared" si="0"/>
        <v>0</v>
      </c>
      <c r="BC16" s="310">
        <f t="shared" si="0"/>
        <v>0</v>
      </c>
      <c r="BD16" s="99">
        <f t="shared" si="0"/>
        <v>0</v>
      </c>
      <c r="BE16" s="99">
        <f t="shared" ref="BE16" si="19">SUM(BE12:BE15)</f>
        <v>0</v>
      </c>
      <c r="BF16" s="99">
        <f t="shared" si="0"/>
        <v>0</v>
      </c>
      <c r="BG16" s="99">
        <f t="shared" ref="BG16:BM16" si="20">SUM(BG12:BG15)</f>
        <v>0</v>
      </c>
      <c r="BH16" s="99">
        <f t="shared" si="20"/>
        <v>0</v>
      </c>
      <c r="BI16" s="99">
        <f t="shared" si="20"/>
        <v>0</v>
      </c>
      <c r="BJ16" s="99">
        <f t="shared" si="20"/>
        <v>0</v>
      </c>
      <c r="BK16" s="99">
        <f t="shared" ref="BK16:BL16" si="21">SUM(BK12:BK15)</f>
        <v>0</v>
      </c>
      <c r="BL16" s="99">
        <f t="shared" si="21"/>
        <v>0</v>
      </c>
      <c r="BM16" s="99">
        <f t="shared" si="20"/>
        <v>0</v>
      </c>
      <c r="BN16" s="99">
        <f t="shared" ref="BN16:BO16" si="22">SUM(BN12:BN15)</f>
        <v>0</v>
      </c>
      <c r="BO16" s="99">
        <f t="shared" si="22"/>
        <v>0</v>
      </c>
      <c r="BP16" s="100">
        <f t="shared" ref="BP16" si="23">SUM(BP12:BP15)</f>
        <v>0</v>
      </c>
      <c r="BQ16" s="311">
        <f t="shared" ref="BQ16" si="24">SUM(BQ12:BQ15)</f>
        <v>0</v>
      </c>
    </row>
    <row r="17" spans="1:69">
      <c r="A17" s="14"/>
      <c r="B17" s="94"/>
      <c r="C17" s="30"/>
      <c r="D17" s="12"/>
      <c r="E17" s="12"/>
      <c r="F17" s="12"/>
      <c r="G17" s="12"/>
      <c r="H17" s="301"/>
      <c r="I17" s="12"/>
      <c r="J17" s="303"/>
      <c r="K17" s="30"/>
      <c r="L17" s="12"/>
      <c r="M17" s="12"/>
      <c r="N17" s="12"/>
      <c r="O17" s="301"/>
      <c r="P17" s="12"/>
      <c r="Q17" s="12"/>
      <c r="R17" s="301"/>
      <c r="S17" s="12"/>
      <c r="T17" s="12"/>
      <c r="U17" s="12"/>
      <c r="V17" s="301"/>
      <c r="W17" s="12"/>
      <c r="X17" s="12"/>
      <c r="Y17" s="303"/>
      <c r="Z17" s="30"/>
      <c r="AA17" s="301"/>
      <c r="AB17" s="12"/>
      <c r="AC17" s="12"/>
      <c r="AD17" s="92"/>
      <c r="AE17" s="301"/>
      <c r="AF17" s="12"/>
      <c r="AG17" s="12"/>
      <c r="AH17" s="12"/>
      <c r="AI17" s="12"/>
      <c r="AJ17" s="301"/>
      <c r="AK17" s="301"/>
      <c r="AL17" s="301"/>
      <c r="AM17" s="304"/>
      <c r="AN17" s="301"/>
      <c r="AO17" s="301"/>
      <c r="AP17" s="12"/>
      <c r="AQ17" s="12"/>
      <c r="AR17" s="301"/>
      <c r="AS17" s="301"/>
      <c r="AT17" s="301"/>
      <c r="AU17" s="12"/>
      <c r="AV17" s="92"/>
      <c r="AW17" s="30"/>
      <c r="AX17" s="12"/>
      <c r="AY17" s="12"/>
      <c r="AZ17" s="301"/>
      <c r="BA17" s="12"/>
      <c r="BB17" s="12"/>
      <c r="BC17" s="301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92"/>
      <c r="BQ17" s="303"/>
    </row>
    <row r="18" spans="1:69">
      <c r="A18" s="14" t="s">
        <v>57</v>
      </c>
      <c r="B18" s="94"/>
      <c r="C18" s="30"/>
      <c r="D18" s="12"/>
      <c r="E18" s="12"/>
      <c r="F18" s="12"/>
      <c r="G18" s="12"/>
      <c r="H18" s="301"/>
      <c r="I18" s="12"/>
      <c r="J18" s="303"/>
      <c r="K18" s="30"/>
      <c r="L18" s="12"/>
      <c r="M18" s="12"/>
      <c r="N18" s="12"/>
      <c r="O18" s="301"/>
      <c r="P18" s="12"/>
      <c r="Q18" s="12"/>
      <c r="R18" s="301"/>
      <c r="S18" s="12"/>
      <c r="T18" s="12"/>
      <c r="U18" s="12"/>
      <c r="V18" s="301"/>
      <c r="W18" s="12"/>
      <c r="X18" s="12"/>
      <c r="Y18" s="303"/>
      <c r="Z18" s="30"/>
      <c r="AA18" s="301"/>
      <c r="AB18" s="12"/>
      <c r="AC18" s="12"/>
      <c r="AD18" s="92"/>
      <c r="AE18" s="301"/>
      <c r="AF18" s="12"/>
      <c r="AG18" s="12"/>
      <c r="AH18" s="12"/>
      <c r="AI18" s="12"/>
      <c r="AJ18" s="301"/>
      <c r="AK18" s="301"/>
      <c r="AL18" s="301"/>
      <c r="AM18" s="313"/>
      <c r="AN18" s="301"/>
      <c r="AO18" s="301"/>
      <c r="AP18" s="12"/>
      <c r="AQ18" s="12"/>
      <c r="AR18" s="301"/>
      <c r="AS18" s="301"/>
      <c r="AT18" s="301"/>
      <c r="AU18" s="12"/>
      <c r="AV18" s="92"/>
      <c r="AW18" s="30"/>
      <c r="AX18" s="12"/>
      <c r="AY18" s="12"/>
      <c r="AZ18" s="301"/>
      <c r="BA18" s="12"/>
      <c r="BB18" s="12"/>
      <c r="BC18" s="301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92"/>
      <c r="BQ18" s="303"/>
    </row>
    <row r="19" spans="1:69">
      <c r="A19" s="14" t="s">
        <v>58</v>
      </c>
      <c r="B19" s="106">
        <f t="shared" ref="B19:B40" si="25">SUM(C19:BQ19)</f>
        <v>-3065915.1524787517</v>
      </c>
      <c r="C19" s="32"/>
      <c r="D19" s="97"/>
      <c r="E19" s="97"/>
      <c r="F19" s="97"/>
      <c r="G19" s="97"/>
      <c r="H19" s="305"/>
      <c r="I19" s="95"/>
      <c r="J19" s="306"/>
      <c r="K19" s="32"/>
      <c r="L19" s="97">
        <f>SUM('[23]4.2'!$I$10:$I$18)</f>
        <v>15475.174971216646</v>
      </c>
      <c r="M19" s="97"/>
      <c r="N19" s="97"/>
      <c r="O19" s="307"/>
      <c r="P19" s="97"/>
      <c r="Q19" s="95"/>
      <c r="R19" s="305"/>
      <c r="S19" s="95"/>
      <c r="T19" s="95"/>
      <c r="U19" s="95"/>
      <c r="V19" s="305"/>
      <c r="W19" s="95"/>
      <c r="X19" s="95"/>
      <c r="Y19" s="306"/>
      <c r="Z19" s="32">
        <f>'[19]5.1'!$I$30</f>
        <v>-3081390.3274499686</v>
      </c>
      <c r="AA19" s="307"/>
      <c r="AB19" s="97"/>
      <c r="AC19" s="97"/>
      <c r="AD19" s="98"/>
      <c r="AE19" s="307"/>
      <c r="AF19" s="97"/>
      <c r="AG19" s="97"/>
      <c r="AH19" s="97"/>
      <c r="AI19" s="97"/>
      <c r="AJ19" s="307"/>
      <c r="AK19" s="307"/>
      <c r="AL19" s="307"/>
      <c r="AM19" s="308"/>
      <c r="AN19" s="307"/>
      <c r="AO19" s="307"/>
      <c r="AP19" s="97"/>
      <c r="AQ19" s="97"/>
      <c r="AR19" s="307"/>
      <c r="AS19" s="307"/>
      <c r="AT19" s="307"/>
      <c r="AU19" s="97"/>
      <c r="AV19" s="98"/>
      <c r="AW19" s="32"/>
      <c r="AX19" s="95"/>
      <c r="AY19" s="95"/>
      <c r="AZ19" s="307"/>
      <c r="BA19" s="95"/>
      <c r="BB19" s="12"/>
      <c r="BC19" s="305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8"/>
      <c r="BQ19" s="309"/>
    </row>
    <row r="20" spans="1:69">
      <c r="A20" s="14" t="s">
        <v>59</v>
      </c>
      <c r="B20" s="106">
        <f t="shared" si="25"/>
        <v>0</v>
      </c>
      <c r="C20" s="32"/>
      <c r="D20" s="97"/>
      <c r="E20" s="97"/>
      <c r="F20" s="97"/>
      <c r="G20" s="97"/>
      <c r="H20" s="305"/>
      <c r="I20" s="95"/>
      <c r="J20" s="306"/>
      <c r="K20" s="32"/>
      <c r="L20" s="97"/>
      <c r="M20" s="97"/>
      <c r="N20" s="97"/>
      <c r="O20" s="307"/>
      <c r="P20" s="97"/>
      <c r="Q20" s="95"/>
      <c r="R20" s="305"/>
      <c r="S20" s="95"/>
      <c r="T20" s="95"/>
      <c r="U20" s="95"/>
      <c r="V20" s="305"/>
      <c r="W20" s="95"/>
      <c r="X20" s="95"/>
      <c r="Y20" s="306"/>
      <c r="Z20" s="32"/>
      <c r="AA20" s="307"/>
      <c r="AB20" s="97"/>
      <c r="AC20" s="97"/>
      <c r="AD20" s="98"/>
      <c r="AE20" s="307"/>
      <c r="AF20" s="97"/>
      <c r="AG20" s="97"/>
      <c r="AH20" s="97"/>
      <c r="AI20" s="97"/>
      <c r="AJ20" s="307"/>
      <c r="AK20" s="307"/>
      <c r="AL20" s="307"/>
      <c r="AM20" s="308"/>
      <c r="AN20" s="307"/>
      <c r="AO20" s="307"/>
      <c r="AP20" s="97"/>
      <c r="AQ20" s="97"/>
      <c r="AR20" s="307"/>
      <c r="AS20" s="307"/>
      <c r="AT20" s="307"/>
      <c r="AU20" s="97"/>
      <c r="AV20" s="98"/>
      <c r="AW20" s="32"/>
      <c r="AX20" s="95"/>
      <c r="AY20" s="95"/>
      <c r="AZ20" s="307"/>
      <c r="BA20" s="95"/>
      <c r="BB20" s="12"/>
      <c r="BC20" s="305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8"/>
      <c r="BQ20" s="309"/>
    </row>
    <row r="21" spans="1:69">
      <c r="A21" s="14" t="s">
        <v>60</v>
      </c>
      <c r="B21" s="106">
        <f t="shared" si="25"/>
        <v>-10937.488551293727</v>
      </c>
      <c r="C21" s="32"/>
      <c r="D21" s="97"/>
      <c r="E21" s="97"/>
      <c r="F21" s="97"/>
      <c r="G21" s="97"/>
      <c r="H21" s="305"/>
      <c r="I21" s="95"/>
      <c r="J21" s="306"/>
      <c r="K21" s="32"/>
      <c r="L21" s="97">
        <f>SUM('[23]4.2'!$I$19:$I$22)</f>
        <v>6699.156798882037</v>
      </c>
      <c r="M21" s="97"/>
      <c r="N21" s="97"/>
      <c r="O21" s="307"/>
      <c r="P21" s="97"/>
      <c r="R21" s="314"/>
      <c r="V21" s="314"/>
      <c r="Y21" s="315"/>
      <c r="Z21" s="32"/>
      <c r="AA21" s="307"/>
      <c r="AB21" s="97"/>
      <c r="AC21" s="97"/>
      <c r="AD21" s="98"/>
      <c r="AE21" s="307"/>
      <c r="AF21" s="97"/>
      <c r="AG21" s="97"/>
      <c r="AH21" s="97"/>
      <c r="AI21" s="97"/>
      <c r="AJ21" s="307"/>
      <c r="AK21" s="307"/>
      <c r="AL21" s="307"/>
      <c r="AM21" s="308"/>
      <c r="AN21" s="307"/>
      <c r="AO21" s="307"/>
      <c r="AP21" s="97"/>
      <c r="AQ21" s="97"/>
      <c r="AR21" s="307"/>
      <c r="AS21" s="307"/>
      <c r="AT21" s="307"/>
      <c r="AU21" s="97"/>
      <c r="AV21" s="98"/>
      <c r="AW21" s="32"/>
      <c r="AX21" s="95"/>
      <c r="AY21" s="95"/>
      <c r="AZ21" s="307"/>
      <c r="BA21" s="95"/>
      <c r="BB21" s="12"/>
      <c r="BC21" s="305"/>
      <c r="BD21" s="97"/>
      <c r="BE21" s="97"/>
      <c r="BF21" s="97"/>
      <c r="BG21" s="97"/>
      <c r="BH21" s="97">
        <f>'[24]8.11'!$I$26</f>
        <v>-17636.645350175764</v>
      </c>
      <c r="BI21" s="97"/>
      <c r="BJ21" s="97"/>
      <c r="BK21" s="97"/>
      <c r="BL21" s="97"/>
      <c r="BM21" s="97"/>
      <c r="BN21" s="97"/>
      <c r="BO21" s="97"/>
      <c r="BP21" s="98"/>
      <c r="BQ21" s="309"/>
    </row>
    <row r="22" spans="1:69">
      <c r="A22" s="14" t="s">
        <v>61</v>
      </c>
      <c r="B22" s="106">
        <f t="shared" si="25"/>
        <v>35831749.727180332</v>
      </c>
      <c r="C22" s="32"/>
      <c r="D22" s="97"/>
      <c r="E22" s="97"/>
      <c r="F22" s="97"/>
      <c r="G22" s="97"/>
      <c r="H22" s="305"/>
      <c r="I22" s="95"/>
      <c r="J22" s="306"/>
      <c r="K22" s="32"/>
      <c r="L22" s="97">
        <f>SUM('[23]4.2'!$I$23:$I$32)</f>
        <v>8214.6987732401667</v>
      </c>
      <c r="M22" s="97"/>
      <c r="N22" s="97">
        <f>'[25]4.4'!$I$9</f>
        <v>-238558.98872209704</v>
      </c>
      <c r="O22" s="307">
        <f>SUM('[26]4.5'!$I$10,'[26]4.5'!$I$16,'[26]4.5'!$I$22)</f>
        <v>1012405.4795773301</v>
      </c>
      <c r="P22" s="97"/>
      <c r="Q22" s="95"/>
      <c r="R22" s="305">
        <f>'[27]4.8'!$H$29</f>
        <v>74483.52656995281</v>
      </c>
      <c r="S22" s="95"/>
      <c r="T22" s="95"/>
      <c r="U22" s="95"/>
      <c r="V22" s="305"/>
      <c r="W22" s="95">
        <f>SUM('[28]4.13'!$I$23:$I$32)</f>
        <v>201834.22685490243</v>
      </c>
      <c r="X22" s="95">
        <f>'[29]4.14'!$I$11</f>
        <v>-213595.58972921982</v>
      </c>
      <c r="Y22" s="306"/>
      <c r="Z22" s="32">
        <f>SUM('[19]5.1'!$I$21,'[19]5.1'!$I$31)</f>
        <v>27610184.11972782</v>
      </c>
      <c r="AA22" s="307"/>
      <c r="AB22" s="97"/>
      <c r="AC22" s="97">
        <f>'[30]5.3'!$I$10</f>
        <v>7379869.3900000006</v>
      </c>
      <c r="AD22" s="98"/>
      <c r="AE22" s="307"/>
      <c r="AF22" s="97"/>
      <c r="AG22" s="97"/>
      <c r="AH22" s="97"/>
      <c r="AI22" s="97"/>
      <c r="AJ22" s="307"/>
      <c r="AK22" s="307"/>
      <c r="AL22" s="307"/>
      <c r="AM22" s="308"/>
      <c r="AN22" s="307"/>
      <c r="AO22" s="307"/>
      <c r="AP22" s="97"/>
      <c r="AQ22" s="97"/>
      <c r="AR22" s="307"/>
      <c r="AS22" s="307"/>
      <c r="AT22" s="307"/>
      <c r="AU22" s="97"/>
      <c r="AV22" s="98"/>
      <c r="AW22" s="32"/>
      <c r="AX22" s="95"/>
      <c r="AY22" s="95"/>
      <c r="AZ22" s="307"/>
      <c r="BA22" s="95"/>
      <c r="BB22" s="12"/>
      <c r="BC22" s="305"/>
      <c r="BD22" s="97"/>
      <c r="BE22" s="97"/>
      <c r="BF22" s="97"/>
      <c r="BG22" s="97">
        <f>'[31]8.10'!$H$11</f>
        <v>-3087.1358715995866</v>
      </c>
      <c r="BH22" s="97"/>
      <c r="BI22" s="97"/>
      <c r="BJ22" s="97"/>
      <c r="BK22" s="97"/>
      <c r="BL22" s="97"/>
      <c r="BM22" s="97"/>
      <c r="BN22" s="97"/>
      <c r="BO22" s="97"/>
      <c r="BP22" s="98"/>
      <c r="BQ22" s="309"/>
    </row>
    <row r="23" spans="1:69">
      <c r="A23" s="14" t="s">
        <v>62</v>
      </c>
      <c r="B23" s="106">
        <f t="shared" si="25"/>
        <v>-214183.04292550703</v>
      </c>
      <c r="C23" s="32"/>
      <c r="D23" s="97"/>
      <c r="E23" s="97"/>
      <c r="F23" s="97"/>
      <c r="G23" s="97"/>
      <c r="H23" s="305">
        <f>'[21]3.6'!$I$17</f>
        <v>-61124.785132394361</v>
      </c>
      <c r="I23" s="95"/>
      <c r="J23" s="306"/>
      <c r="K23" s="32"/>
      <c r="L23" s="97">
        <f>SUM('[23]4.2'!$I$33:$I$40)</f>
        <v>5210.8561733841843</v>
      </c>
      <c r="M23" s="97"/>
      <c r="N23" s="97"/>
      <c r="O23" s="307"/>
      <c r="P23" s="97"/>
      <c r="Q23" s="95"/>
      <c r="R23" s="305">
        <f>'[27]4.8'!$H$27</f>
        <v>60864.895217519188</v>
      </c>
      <c r="S23" s="95"/>
      <c r="T23" s="95"/>
      <c r="U23" s="95"/>
      <c r="V23" s="305"/>
      <c r="W23" s="95">
        <f>SUM('[28]4.13'!$I$35:$I$39)</f>
        <v>-5654.5050717640024</v>
      </c>
      <c r="X23" s="95"/>
      <c r="Y23" s="306"/>
      <c r="Z23" s="32">
        <f>'[19]5.1'!$I$27</f>
        <v>-213479.50411225203</v>
      </c>
      <c r="AA23" s="307"/>
      <c r="AB23" s="97"/>
      <c r="AC23" s="97"/>
      <c r="AD23" s="98"/>
      <c r="AE23" s="307"/>
      <c r="AF23" s="97"/>
      <c r="AG23" s="97"/>
      <c r="AH23" s="97"/>
      <c r="AI23" s="97"/>
      <c r="AJ23" s="307"/>
      <c r="AK23" s="307"/>
      <c r="AL23" s="307"/>
      <c r="AM23" s="308"/>
      <c r="AN23" s="307"/>
      <c r="AO23" s="307"/>
      <c r="AP23" s="97"/>
      <c r="AQ23" s="97"/>
      <c r="AR23" s="307"/>
      <c r="AS23" s="307"/>
      <c r="AT23" s="307"/>
      <c r="AU23" s="97"/>
      <c r="AV23" s="98"/>
      <c r="AW23" s="32"/>
      <c r="AX23" s="95"/>
      <c r="AY23" s="95"/>
      <c r="AZ23" s="307"/>
      <c r="BA23" s="95"/>
      <c r="BB23" s="12"/>
      <c r="BC23" s="305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8"/>
      <c r="BQ23" s="309"/>
    </row>
    <row r="24" spans="1:69">
      <c r="A24" s="14" t="s">
        <v>63</v>
      </c>
      <c r="B24" s="106">
        <f t="shared" si="25"/>
        <v>160020.2992769148</v>
      </c>
      <c r="C24" s="32"/>
      <c r="D24" s="97"/>
      <c r="E24" s="97"/>
      <c r="F24" s="97"/>
      <c r="G24" s="97"/>
      <c r="H24" s="305"/>
      <c r="I24" s="95"/>
      <c r="J24" s="306"/>
      <c r="K24" s="32"/>
      <c r="L24" s="97">
        <f>SUM('[23]4.2'!$I$41:$I$44)</f>
        <v>19843.690767768559</v>
      </c>
      <c r="M24" s="97"/>
      <c r="N24" s="97"/>
      <c r="O24" s="307"/>
      <c r="P24" s="97"/>
      <c r="Q24" s="95"/>
      <c r="R24" s="305">
        <f>'[27]4.8'!$H$28</f>
        <v>143846.50991876365</v>
      </c>
      <c r="S24" s="95"/>
      <c r="T24" s="95"/>
      <c r="U24" s="95"/>
      <c r="V24" s="305"/>
      <c r="W24" s="95">
        <f>SUM('[28]4.13'!$I$40:$I$45)</f>
        <v>-3669.9014096174133</v>
      </c>
      <c r="X24" s="95"/>
      <c r="Y24" s="306"/>
      <c r="Z24" s="32"/>
      <c r="AA24" s="307"/>
      <c r="AB24" s="97"/>
      <c r="AC24" s="97"/>
      <c r="AD24" s="98"/>
      <c r="AE24" s="307"/>
      <c r="AF24" s="97"/>
      <c r="AG24" s="97"/>
      <c r="AH24" s="97"/>
      <c r="AI24" s="97"/>
      <c r="AJ24" s="307"/>
      <c r="AK24" s="307"/>
      <c r="AL24" s="307"/>
      <c r="AM24" s="308"/>
      <c r="AN24" s="307"/>
      <c r="AO24" s="307"/>
      <c r="AP24" s="97"/>
      <c r="AQ24" s="97"/>
      <c r="AR24" s="307"/>
      <c r="AS24" s="307"/>
      <c r="AT24" s="307"/>
      <c r="AU24" s="97"/>
      <c r="AV24" s="98"/>
      <c r="AW24" s="32"/>
      <c r="AX24" s="95"/>
      <c r="AY24" s="95"/>
      <c r="AZ24" s="307"/>
      <c r="BA24" s="95"/>
      <c r="BB24" s="12"/>
      <c r="BC24" s="305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8"/>
      <c r="BQ24" s="309"/>
    </row>
    <row r="25" spans="1:69">
      <c r="A25" s="14" t="s">
        <v>64</v>
      </c>
      <c r="B25" s="106">
        <f t="shared" si="25"/>
        <v>-95892.097947057715</v>
      </c>
      <c r="C25" s="32"/>
      <c r="D25" s="97"/>
      <c r="E25" s="97"/>
      <c r="F25" s="97"/>
      <c r="G25" s="97"/>
      <c r="H25" s="305"/>
      <c r="I25" s="95"/>
      <c r="J25" s="306"/>
      <c r="K25" s="32">
        <f>'[32]4.1'!$I$22</f>
        <v>4147.7963857398463</v>
      </c>
      <c r="L25" s="97">
        <f>SUM('[23]4.2'!$I$45:$I$46)</f>
        <v>9996.1936559604455</v>
      </c>
      <c r="M25" s="97"/>
      <c r="N25" s="97"/>
      <c r="O25" s="307"/>
      <c r="P25" s="97"/>
      <c r="Q25" s="95"/>
      <c r="R25" s="305"/>
      <c r="S25" s="95"/>
      <c r="T25" s="95"/>
      <c r="U25" s="95"/>
      <c r="V25" s="305">
        <f>'[33]4.12'!$I$10</f>
        <v>-109343.82403626456</v>
      </c>
      <c r="W25" s="95">
        <f>SUM('[28]4.13'!$I$52:$I$55)</f>
        <v>-692.26395249344807</v>
      </c>
      <c r="X25" s="95"/>
      <c r="Y25" s="306"/>
      <c r="Z25" s="32"/>
      <c r="AA25" s="307"/>
      <c r="AB25" s="97"/>
      <c r="AC25" s="97"/>
      <c r="AD25" s="98"/>
      <c r="AE25" s="307"/>
      <c r="AF25" s="97"/>
      <c r="AG25" s="97"/>
      <c r="AH25" s="97"/>
      <c r="AI25" s="97"/>
      <c r="AJ25" s="307"/>
      <c r="AK25" s="307"/>
      <c r="AL25" s="307"/>
      <c r="AM25" s="308"/>
      <c r="AN25" s="307"/>
      <c r="AO25" s="307"/>
      <c r="AP25" s="97"/>
      <c r="AQ25" s="97"/>
      <c r="AR25" s="307"/>
      <c r="AS25" s="307"/>
      <c r="AT25" s="307"/>
      <c r="AU25" s="97"/>
      <c r="AV25" s="98"/>
      <c r="AW25" s="32"/>
      <c r="AX25" s="95"/>
      <c r="AY25" s="95"/>
      <c r="AZ25" s="307"/>
      <c r="BA25" s="95"/>
      <c r="BB25" s="12"/>
      <c r="BC25" s="305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8"/>
      <c r="BQ25" s="309"/>
    </row>
    <row r="26" spans="1:69">
      <c r="A26" s="14" t="s">
        <v>65</v>
      </c>
      <c r="B26" s="106">
        <f t="shared" si="25"/>
        <v>-8643023.3541713227</v>
      </c>
      <c r="C26" s="32"/>
      <c r="D26" s="97"/>
      <c r="E26" s="97"/>
      <c r="F26" s="97"/>
      <c r="G26" s="97"/>
      <c r="H26" s="305"/>
      <c r="I26" s="95"/>
      <c r="J26" s="306"/>
      <c r="K26" s="32">
        <f>'[32]4.1'!$I$24</f>
        <v>-16002.379715806774</v>
      </c>
      <c r="L26" s="97">
        <f>SUM('[23]4.2'!$I$47:$I$48)</f>
        <v>1684.4796732800783</v>
      </c>
      <c r="M26" s="97"/>
      <c r="N26" s="97">
        <f>'[25]4.4'!$I$11</f>
        <v>-212.10066092009828</v>
      </c>
      <c r="O26" s="307">
        <f>SUM('[26]4.5'!$I$14,'[26]4.5'!$I$20)</f>
        <v>48820.69</v>
      </c>
      <c r="P26" s="97"/>
      <c r="Q26" s="95">
        <f>'[22]4.7'!$I$22</f>
        <v>-8686670</v>
      </c>
      <c r="R26" s="305"/>
      <c r="S26" s="95">
        <f>'[34]4.9'!$I$18</f>
        <v>9355.9565321245973</v>
      </c>
      <c r="T26" s="95"/>
      <c r="U26" s="95"/>
      <c r="V26" s="305"/>
      <c r="W26" s="95"/>
      <c r="X26" s="95"/>
      <c r="Y26" s="306"/>
      <c r="Z26" s="32"/>
      <c r="AA26" s="307"/>
      <c r="AB26" s="97"/>
      <c r="AC26" s="97"/>
      <c r="AD26" s="98"/>
      <c r="AE26" s="307"/>
      <c r="AF26" s="97"/>
      <c r="AG26" s="97"/>
      <c r="AH26" s="97"/>
      <c r="AI26" s="97"/>
      <c r="AJ26" s="307"/>
      <c r="AK26" s="307"/>
      <c r="AL26" s="307"/>
      <c r="AM26" s="308"/>
      <c r="AN26" s="307"/>
      <c r="AO26" s="307"/>
      <c r="AP26" s="97"/>
      <c r="AQ26" s="97"/>
      <c r="AR26" s="307"/>
      <c r="AS26" s="307"/>
      <c r="AT26" s="307"/>
      <c r="AU26" s="97"/>
      <c r="AV26" s="98"/>
      <c r="AW26" s="32"/>
      <c r="AX26" s="95"/>
      <c r="AY26" s="95"/>
      <c r="AZ26" s="307"/>
      <c r="BA26" s="95"/>
      <c r="BB26" s="12"/>
      <c r="BC26" s="305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8"/>
      <c r="BQ26" s="309"/>
    </row>
    <row r="27" spans="1:69">
      <c r="A27" s="14" t="s">
        <v>66</v>
      </c>
      <c r="B27" s="106">
        <f t="shared" si="25"/>
        <v>0</v>
      </c>
      <c r="C27" s="32"/>
      <c r="D27" s="97"/>
      <c r="E27" s="97"/>
      <c r="F27" s="97"/>
      <c r="G27" s="97"/>
      <c r="H27" s="305"/>
      <c r="I27" s="95"/>
      <c r="J27" s="306"/>
      <c r="K27" s="32"/>
      <c r="L27" s="97"/>
      <c r="M27" s="97"/>
      <c r="N27" s="97"/>
      <c r="O27" s="307"/>
      <c r="P27" s="97"/>
      <c r="Q27" s="95"/>
      <c r="R27" s="305"/>
      <c r="S27" s="95"/>
      <c r="T27" s="95"/>
      <c r="U27" s="95"/>
      <c r="V27" s="305"/>
      <c r="W27" s="95"/>
      <c r="X27" s="95"/>
      <c r="Y27" s="306"/>
      <c r="Z27" s="32"/>
      <c r="AA27" s="307"/>
      <c r="AB27" s="97"/>
      <c r="AC27" s="97"/>
      <c r="AD27" s="98"/>
      <c r="AE27" s="307"/>
      <c r="AF27" s="97"/>
      <c r="AG27" s="97"/>
      <c r="AH27" s="97"/>
      <c r="AI27" s="97"/>
      <c r="AJ27" s="307"/>
      <c r="AK27" s="307"/>
      <c r="AL27" s="307"/>
      <c r="AM27" s="308"/>
      <c r="AN27" s="307"/>
      <c r="AO27" s="307"/>
      <c r="AP27" s="97"/>
      <c r="AQ27" s="97"/>
      <c r="AR27" s="307"/>
      <c r="AS27" s="307"/>
      <c r="AT27" s="307"/>
      <c r="AU27" s="97"/>
      <c r="AV27" s="98"/>
      <c r="AW27" s="32"/>
      <c r="AX27" s="95"/>
      <c r="AY27" s="95"/>
      <c r="AZ27" s="307"/>
      <c r="BA27" s="95"/>
      <c r="BB27" s="12"/>
      <c r="BC27" s="305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8"/>
      <c r="BQ27" s="309"/>
    </row>
    <row r="28" spans="1:69">
      <c r="A28" s="14" t="s">
        <v>67</v>
      </c>
      <c r="B28" s="106">
        <f t="shared" si="25"/>
        <v>-553246.26744828257</v>
      </c>
      <c r="C28" s="34"/>
      <c r="D28" s="102"/>
      <c r="E28" s="102"/>
      <c r="F28" s="102"/>
      <c r="G28" s="102"/>
      <c r="H28" s="316"/>
      <c r="I28" s="103"/>
      <c r="J28" s="317"/>
      <c r="K28" s="34">
        <f>SUM('[32]4.1'!$I$21,'[32]4.1'!$I$27:$I$28,'[32]4.1'!$I$33,'[32]4.1'!$I$35)</f>
        <v>-21051.948743126508</v>
      </c>
      <c r="L28" s="102">
        <f>SUM('[23]4.2'!$I$49:$I$52)</f>
        <v>17071.085856496426</v>
      </c>
      <c r="M28" s="102"/>
      <c r="N28" s="102"/>
      <c r="O28" s="318">
        <f>'[26]4.5'!$I$12</f>
        <v>3425.4639622245577</v>
      </c>
      <c r="P28" s="102"/>
      <c r="Q28" s="102"/>
      <c r="R28" s="318">
        <f>SUM('[27]4.8'!$H$10:$H$23)</f>
        <v>-536555.68514105002</v>
      </c>
      <c r="S28" s="102">
        <f>'[34]4.9'!$I$24</f>
        <v>-7.732642348325717</v>
      </c>
      <c r="T28" s="102">
        <f>'[35]4.10'!$I$18+'[35]4.10'!$I$29</f>
        <v>1653.8529374571262</v>
      </c>
      <c r="U28" s="102"/>
      <c r="V28" s="318"/>
      <c r="W28" s="102">
        <f>SUM('[28]4.13'!$I$58:$I$74)</f>
        <v>-117123.0155135839</v>
      </c>
      <c r="X28" s="102"/>
      <c r="Y28" s="319"/>
      <c r="Z28" s="34"/>
      <c r="AA28" s="318"/>
      <c r="AB28" s="102"/>
      <c r="AC28" s="102"/>
      <c r="AD28" s="104"/>
      <c r="AE28" s="318"/>
      <c r="AF28" s="102"/>
      <c r="AG28" s="102"/>
      <c r="AH28" s="102"/>
      <c r="AI28" s="102"/>
      <c r="AJ28" s="318"/>
      <c r="AK28" s="318"/>
      <c r="AL28" s="318"/>
      <c r="AM28" s="320"/>
      <c r="AN28" s="318"/>
      <c r="AO28" s="318"/>
      <c r="AP28" s="102"/>
      <c r="AQ28" s="102"/>
      <c r="AR28" s="318"/>
      <c r="AS28" s="318"/>
      <c r="AT28" s="318"/>
      <c r="AU28" s="102"/>
      <c r="AV28" s="104"/>
      <c r="AW28" s="34"/>
      <c r="AX28" s="103">
        <f>'[36]8.2'!$I$13</f>
        <v>99341.711835648108</v>
      </c>
      <c r="AY28" s="103"/>
      <c r="AZ28" s="318"/>
      <c r="BA28" s="102"/>
      <c r="BB28" s="105"/>
      <c r="BC28" s="316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4"/>
      <c r="BQ28" s="319"/>
    </row>
    <row r="29" spans="1:69">
      <c r="A29" s="14" t="s">
        <v>68</v>
      </c>
      <c r="B29" s="194">
        <f t="shared" si="25"/>
        <v>23408572.622935027</v>
      </c>
      <c r="C29" s="30">
        <f>SUM(C19:C28)</f>
        <v>0</v>
      </c>
      <c r="D29" s="12">
        <f t="shared" ref="D29:BF29" si="26">SUM(D19:D28)</f>
        <v>0</v>
      </c>
      <c r="E29" s="12">
        <f t="shared" ref="E29" si="27">SUM(E19:E28)</f>
        <v>0</v>
      </c>
      <c r="F29" s="12">
        <f t="shared" si="26"/>
        <v>0</v>
      </c>
      <c r="G29" s="12">
        <f t="shared" si="26"/>
        <v>0</v>
      </c>
      <c r="H29" s="301">
        <f t="shared" si="26"/>
        <v>-61124.785132394361</v>
      </c>
      <c r="I29" s="12">
        <f t="shared" ref="I29:J29" si="28">SUM(I19:I28)</f>
        <v>0</v>
      </c>
      <c r="J29" s="303">
        <f t="shared" si="28"/>
        <v>0</v>
      </c>
      <c r="K29" s="30">
        <f>SUM(K19:K28)</f>
        <v>-32906.532073193433</v>
      </c>
      <c r="L29" s="12">
        <f t="shared" si="26"/>
        <v>84195.336670228542</v>
      </c>
      <c r="M29" s="12">
        <f t="shared" ref="M29:N29" si="29">SUM(M19:M28)</f>
        <v>0</v>
      </c>
      <c r="N29" s="12">
        <f t="shared" si="29"/>
        <v>-238771.08938301713</v>
      </c>
      <c r="O29" s="301">
        <f t="shared" si="26"/>
        <v>1064651.6335395547</v>
      </c>
      <c r="P29" s="12">
        <f t="shared" si="26"/>
        <v>0</v>
      </c>
      <c r="Q29" s="12">
        <f t="shared" ref="Q29:X29" si="30">SUM(Q19:Q28)</f>
        <v>-8686670</v>
      </c>
      <c r="R29" s="301">
        <f t="shared" si="30"/>
        <v>-257360.7534348144</v>
      </c>
      <c r="S29" s="12">
        <f t="shared" si="30"/>
        <v>9348.2238897762709</v>
      </c>
      <c r="T29" s="12">
        <f t="shared" si="30"/>
        <v>1653.8529374571262</v>
      </c>
      <c r="U29" s="12">
        <f t="shared" si="30"/>
        <v>0</v>
      </c>
      <c r="V29" s="301">
        <f t="shared" ref="V29:W29" si="31">SUM(V19:V28)</f>
        <v>-109343.82403626456</v>
      </c>
      <c r="W29" s="12">
        <f t="shared" si="31"/>
        <v>74694.540907443676</v>
      </c>
      <c r="X29" s="12">
        <f t="shared" si="30"/>
        <v>-213595.58972921982</v>
      </c>
      <c r="Y29" s="303">
        <f t="shared" ref="Y29" si="32">SUM(Y19:Y28)</f>
        <v>0</v>
      </c>
      <c r="Z29" s="30">
        <f t="shared" ref="Z29:AH29" si="33">SUM(Z19:Z28)</f>
        <v>24315314.288165599</v>
      </c>
      <c r="AA29" s="301">
        <f t="shared" ref="AA29:AB29" si="34">SUM(AA19:AA28)</f>
        <v>0</v>
      </c>
      <c r="AB29" s="12">
        <f t="shared" si="34"/>
        <v>0</v>
      </c>
      <c r="AC29" s="12">
        <f t="shared" si="33"/>
        <v>7379869.3900000006</v>
      </c>
      <c r="AD29" s="92">
        <f t="shared" si="33"/>
        <v>0</v>
      </c>
      <c r="AE29" s="301">
        <f t="shared" ref="AE29:AF29" si="35">SUM(AE19:AE28)</f>
        <v>0</v>
      </c>
      <c r="AF29" s="12">
        <f t="shared" si="35"/>
        <v>0</v>
      </c>
      <c r="AG29" s="12">
        <f t="shared" ref="AG29" si="36">SUM(AG19:AG28)</f>
        <v>0</v>
      </c>
      <c r="AH29" s="12">
        <f t="shared" si="33"/>
        <v>0</v>
      </c>
      <c r="AI29" s="12">
        <f t="shared" si="26"/>
        <v>0</v>
      </c>
      <c r="AJ29" s="301">
        <f t="shared" ref="AJ29:AK29" si="37">SUM(AJ19:AJ28)</f>
        <v>0</v>
      </c>
      <c r="AK29" s="301">
        <f t="shared" si="37"/>
        <v>0</v>
      </c>
      <c r="AL29" s="301">
        <f t="shared" ref="AL29" si="38">SUM(AL19:AL28)</f>
        <v>0</v>
      </c>
      <c r="AM29" s="304">
        <f t="shared" si="26"/>
        <v>0</v>
      </c>
      <c r="AN29" s="301">
        <f t="shared" ref="AN29" si="39">SUM(AN19:AN28)</f>
        <v>0</v>
      </c>
      <c r="AO29" s="301">
        <f t="shared" si="26"/>
        <v>0</v>
      </c>
      <c r="AP29" s="12">
        <f t="shared" ref="AP29" si="40">SUM(AP19:AP28)</f>
        <v>0</v>
      </c>
      <c r="AQ29" s="12">
        <f t="shared" si="26"/>
        <v>0</v>
      </c>
      <c r="AR29" s="301">
        <f t="shared" si="26"/>
        <v>0</v>
      </c>
      <c r="AS29" s="301">
        <f t="shared" ref="AS29:AV29" si="41">SUM(AS19:AS28)</f>
        <v>0</v>
      </c>
      <c r="AT29" s="301">
        <f t="shared" ref="AT29" si="42">SUM(AT19:AT28)</f>
        <v>0</v>
      </c>
      <c r="AU29" s="12">
        <f t="shared" ref="AU29" si="43">SUM(AU19:AU28)</f>
        <v>0</v>
      </c>
      <c r="AV29" s="92">
        <f t="shared" si="41"/>
        <v>0</v>
      </c>
      <c r="AW29" s="30">
        <f t="shared" si="26"/>
        <v>0</v>
      </c>
      <c r="AX29" s="12">
        <f t="shared" si="26"/>
        <v>99341.711835648108</v>
      </c>
      <c r="AY29" s="12">
        <f t="shared" si="26"/>
        <v>0</v>
      </c>
      <c r="AZ29" s="301">
        <f t="shared" si="26"/>
        <v>0</v>
      </c>
      <c r="BA29" s="12">
        <f t="shared" ref="BA29" si="44">SUM(BA19:BA28)</f>
        <v>0</v>
      </c>
      <c r="BB29" s="12">
        <f t="shared" si="26"/>
        <v>0</v>
      </c>
      <c r="BC29" s="301">
        <f t="shared" si="26"/>
        <v>0</v>
      </c>
      <c r="BD29" s="12">
        <f t="shared" si="26"/>
        <v>0</v>
      </c>
      <c r="BE29" s="12">
        <f t="shared" ref="BE29" si="45">SUM(BE19:BE28)</f>
        <v>0</v>
      </c>
      <c r="BF29" s="12">
        <f t="shared" si="26"/>
        <v>0</v>
      </c>
      <c r="BG29" s="12">
        <f t="shared" ref="BG29:BM29" si="46">SUM(BG19:BG28)</f>
        <v>-3087.1358715995866</v>
      </c>
      <c r="BH29" s="12">
        <f t="shared" si="46"/>
        <v>-17636.645350175764</v>
      </c>
      <c r="BI29" s="12">
        <f t="shared" si="46"/>
        <v>0</v>
      </c>
      <c r="BJ29" s="12">
        <f t="shared" si="46"/>
        <v>0</v>
      </c>
      <c r="BK29" s="12">
        <f t="shared" ref="BK29:BL29" si="47">SUM(BK19:BK28)</f>
        <v>0</v>
      </c>
      <c r="BL29" s="12">
        <f t="shared" si="47"/>
        <v>0</v>
      </c>
      <c r="BM29" s="12">
        <f t="shared" si="46"/>
        <v>0</v>
      </c>
      <c r="BN29" s="12">
        <f t="shared" ref="BN29:BO29" si="48">SUM(BN19:BN28)</f>
        <v>0</v>
      </c>
      <c r="BO29" s="12">
        <f t="shared" si="48"/>
        <v>0</v>
      </c>
      <c r="BP29" s="92">
        <f t="shared" ref="BP29" si="49">SUM(BP19:BP28)</f>
        <v>0</v>
      </c>
      <c r="BQ29" s="303">
        <f t="shared" ref="BQ29" si="50">SUM(BQ19:BQ28)</f>
        <v>0</v>
      </c>
    </row>
    <row r="30" spans="1:69">
      <c r="A30" s="14" t="s">
        <v>69</v>
      </c>
      <c r="B30" s="106">
        <f t="shared" si="25"/>
        <v>-166635.12781469588</v>
      </c>
      <c r="C30" s="32"/>
      <c r="D30" s="97"/>
      <c r="E30" s="97"/>
      <c r="F30" s="97"/>
      <c r="G30" s="97"/>
      <c r="H30" s="305"/>
      <c r="I30" s="95"/>
      <c r="J30" s="306"/>
      <c r="K30" s="32"/>
      <c r="L30" s="97"/>
      <c r="M30" s="97"/>
      <c r="N30" s="97"/>
      <c r="O30" s="307"/>
      <c r="P30" s="97"/>
      <c r="Q30" s="95"/>
      <c r="R30" s="305"/>
      <c r="S30" s="95"/>
      <c r="T30" s="95"/>
      <c r="U30" s="95"/>
      <c r="V30" s="305"/>
      <c r="W30" s="95"/>
      <c r="X30" s="95"/>
      <c r="Y30" s="306"/>
      <c r="Z30" s="32"/>
      <c r="AA30" s="307"/>
      <c r="AB30" s="97"/>
      <c r="AC30" s="97"/>
      <c r="AD30" s="98">
        <f>SUM('[37]5.4'!$I$9:$I$10)</f>
        <v>-692040.29662316479</v>
      </c>
      <c r="AE30" s="301"/>
      <c r="AF30" s="12"/>
      <c r="AG30" s="12"/>
      <c r="AH30" s="12"/>
      <c r="AI30" s="12"/>
      <c r="AJ30" s="301">
        <f>'[38]6.3'!$I$42</f>
        <v>1052986.5042471485</v>
      </c>
      <c r="AK30" s="301"/>
      <c r="AL30" s="301"/>
      <c r="AM30" s="308"/>
      <c r="AN30" s="307"/>
      <c r="AO30" s="307"/>
      <c r="AP30" s="97"/>
      <c r="AQ30" s="97"/>
      <c r="AR30" s="307"/>
      <c r="AS30" s="307"/>
      <c r="AT30" s="307"/>
      <c r="AU30" s="97"/>
      <c r="AV30" s="98"/>
      <c r="AW30" s="32"/>
      <c r="AX30" s="95"/>
      <c r="AY30" s="95"/>
      <c r="AZ30" s="307"/>
      <c r="BA30" s="95"/>
      <c r="BB30" s="12"/>
      <c r="BC30" s="305"/>
      <c r="BD30" s="97">
        <f>'[39]8.7'!$I$9</f>
        <v>-17990.552800000001</v>
      </c>
      <c r="BE30" s="97"/>
      <c r="BF30" s="97"/>
      <c r="BG30" s="97"/>
      <c r="BH30" s="97">
        <f>'[24]8.11'!$I$23</f>
        <v>-509590.78263867961</v>
      </c>
      <c r="BI30" s="97"/>
      <c r="BJ30" s="97"/>
      <c r="BK30" s="97"/>
      <c r="BL30" s="97"/>
      <c r="BM30" s="97"/>
      <c r="BN30" s="97"/>
      <c r="BO30" s="97"/>
      <c r="BP30" s="98"/>
      <c r="BQ30" s="309"/>
    </row>
    <row r="31" spans="1:69">
      <c r="A31" s="14" t="s">
        <v>70</v>
      </c>
      <c r="B31" s="106">
        <f t="shared" si="25"/>
        <v>0</v>
      </c>
      <c r="C31" s="32"/>
      <c r="D31" s="97"/>
      <c r="E31" s="97"/>
      <c r="F31" s="97"/>
      <c r="G31" s="97"/>
      <c r="H31" s="305"/>
      <c r="I31" s="95"/>
      <c r="J31" s="306"/>
      <c r="K31" s="32"/>
      <c r="L31" s="97"/>
      <c r="M31" s="97"/>
      <c r="N31" s="97"/>
      <c r="O31" s="307"/>
      <c r="P31" s="97"/>
      <c r="Q31" s="95"/>
      <c r="R31" s="305"/>
      <c r="S31" s="95"/>
      <c r="T31" s="95"/>
      <c r="U31" s="95"/>
      <c r="V31" s="305"/>
      <c r="W31" s="95"/>
      <c r="X31" s="95"/>
      <c r="Y31" s="306"/>
      <c r="Z31" s="32"/>
      <c r="AA31" s="307"/>
      <c r="AB31" s="97"/>
      <c r="AC31" s="97"/>
      <c r="AD31" s="98"/>
      <c r="AE31" s="301"/>
      <c r="AF31" s="12"/>
      <c r="AG31" s="12"/>
      <c r="AH31" s="12"/>
      <c r="AI31" s="12"/>
      <c r="AJ31" s="301"/>
      <c r="AK31" s="301"/>
      <c r="AL31" s="301"/>
      <c r="AM31" s="308"/>
      <c r="AN31" s="307"/>
      <c r="AO31" s="307"/>
      <c r="AP31" s="97"/>
      <c r="AQ31" s="97"/>
      <c r="AR31" s="307"/>
      <c r="AS31" s="307"/>
      <c r="AT31" s="307"/>
      <c r="AU31" s="97"/>
      <c r="AV31" s="98"/>
      <c r="AW31" s="32"/>
      <c r="AX31" s="95"/>
      <c r="AY31" s="95"/>
      <c r="AZ31" s="307"/>
      <c r="BA31" s="95"/>
      <c r="BB31" s="12"/>
      <c r="BC31" s="305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8"/>
      <c r="BQ31" s="309"/>
    </row>
    <row r="32" spans="1:69">
      <c r="A32" s="14" t="s">
        <v>71</v>
      </c>
      <c r="B32" s="106">
        <f t="shared" si="25"/>
        <v>803333.0524034946</v>
      </c>
      <c r="C32" s="32"/>
      <c r="D32" s="97"/>
      <c r="E32" s="97"/>
      <c r="F32" s="97"/>
      <c r="G32" s="97"/>
      <c r="H32" s="305"/>
      <c r="I32" s="95"/>
      <c r="J32" s="306"/>
      <c r="K32" s="32"/>
      <c r="L32" s="97"/>
      <c r="M32" s="97"/>
      <c r="N32" s="97"/>
      <c r="O32" s="307"/>
      <c r="P32" s="97"/>
      <c r="Q32" s="95"/>
      <c r="R32" s="305"/>
      <c r="S32" s="95"/>
      <c r="T32" s="95"/>
      <c r="U32" s="95"/>
      <c r="V32" s="305"/>
      <c r="W32" s="95"/>
      <c r="X32" s="95"/>
      <c r="Y32" s="306"/>
      <c r="Z32" s="32"/>
      <c r="AA32" s="307"/>
      <c r="AB32" s="97"/>
      <c r="AC32" s="97"/>
      <c r="AD32" s="98">
        <f>'[37]5.4'!$I$11</f>
        <v>-34742.417596506071</v>
      </c>
      <c r="AE32" s="301"/>
      <c r="AF32" s="12"/>
      <c r="AG32" s="12"/>
      <c r="AH32" s="12"/>
      <c r="AI32" s="12"/>
      <c r="AJ32" s="301"/>
      <c r="AK32" s="301"/>
      <c r="AL32" s="301"/>
      <c r="AM32" s="308"/>
      <c r="AN32" s="307"/>
      <c r="AO32" s="307"/>
      <c r="AP32" s="97"/>
      <c r="AQ32" s="97"/>
      <c r="AR32" s="307"/>
      <c r="AS32" s="307"/>
      <c r="AT32" s="307"/>
      <c r="AU32" s="97">
        <f>'[40]7.8'!$I$9</f>
        <v>838075.47000000067</v>
      </c>
      <c r="AV32" s="98"/>
      <c r="AW32" s="32"/>
      <c r="AX32" s="95"/>
      <c r="AY32" s="95"/>
      <c r="AZ32" s="307"/>
      <c r="BA32" s="95"/>
      <c r="BB32" s="12"/>
      <c r="BC32" s="305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8"/>
      <c r="BQ32" s="309"/>
    </row>
    <row r="33" spans="1:69">
      <c r="A33" s="14" t="s">
        <v>72</v>
      </c>
      <c r="B33" s="106">
        <f t="shared" si="25"/>
        <v>9506871.9075133838</v>
      </c>
      <c r="C33" s="32">
        <f>C87</f>
        <v>-233852.16050000011</v>
      </c>
      <c r="D33" s="97">
        <f t="shared" ref="D33:BF33" si="51">D87</f>
        <v>2335726.4830859192</v>
      </c>
      <c r="E33" s="97">
        <f t="shared" ref="E33" si="52">E87</f>
        <v>1515540.5274140805</v>
      </c>
      <c r="F33" s="97">
        <f t="shared" si="51"/>
        <v>0</v>
      </c>
      <c r="G33" s="97">
        <f t="shared" si="51"/>
        <v>-740781.71107580699</v>
      </c>
      <c r="H33" s="305">
        <f t="shared" si="51"/>
        <v>-68242.539308316453</v>
      </c>
      <c r="I33" s="95">
        <f t="shared" ref="I33:J33" si="53">I87</f>
        <v>0</v>
      </c>
      <c r="J33" s="306">
        <f t="shared" si="53"/>
        <v>0</v>
      </c>
      <c r="K33" s="32">
        <f t="shared" si="51"/>
        <v>6183.4546821371951</v>
      </c>
      <c r="L33" s="97">
        <f t="shared" si="51"/>
        <v>-29468.367834579989</v>
      </c>
      <c r="M33" s="97">
        <f t="shared" ref="M33:N33" si="54">M87</f>
        <v>0</v>
      </c>
      <c r="N33" s="97">
        <f t="shared" si="54"/>
        <v>83569.881284055984</v>
      </c>
      <c r="O33" s="307">
        <f t="shared" si="51"/>
        <v>-372628.0717388441</v>
      </c>
      <c r="P33" s="97">
        <f t="shared" si="51"/>
        <v>0</v>
      </c>
      <c r="Q33" s="95">
        <f t="shared" si="51"/>
        <v>1314078.1092635065</v>
      </c>
      <c r="R33" s="305">
        <f t="shared" si="51"/>
        <v>353533.23235116177</v>
      </c>
      <c r="S33" s="95">
        <f t="shared" si="51"/>
        <v>-3271.8783614216945</v>
      </c>
      <c r="T33" s="95">
        <f t="shared" si="51"/>
        <v>-578.84852810999416</v>
      </c>
      <c r="U33" s="95">
        <f t="shared" si="51"/>
        <v>0</v>
      </c>
      <c r="V33" s="305">
        <f t="shared" ref="V33:W33" si="55">V87</f>
        <v>0</v>
      </c>
      <c r="W33" s="95">
        <f t="shared" si="55"/>
        <v>-26143.089317605285</v>
      </c>
      <c r="X33" s="95">
        <f t="shared" si="51"/>
        <v>74758.456405226927</v>
      </c>
      <c r="Y33" s="306">
        <f t="shared" ref="Y33" si="56">Y87</f>
        <v>0</v>
      </c>
      <c r="Z33" s="32">
        <f t="shared" si="51"/>
        <v>1726633.449156459</v>
      </c>
      <c r="AA33" s="307">
        <f t="shared" ref="AA33:AB33" si="57">AA87</f>
        <v>0</v>
      </c>
      <c r="AB33" s="97">
        <f t="shared" si="57"/>
        <v>0</v>
      </c>
      <c r="AC33" s="97">
        <f t="shared" si="51"/>
        <v>-2582954.2864999999</v>
      </c>
      <c r="AD33" s="98">
        <f t="shared" si="51"/>
        <v>37651.173118760431</v>
      </c>
      <c r="AE33" s="301">
        <f t="shared" ref="AE33:AH33" si="58">AE87</f>
        <v>0</v>
      </c>
      <c r="AF33" s="12">
        <f t="shared" ref="AF33:AG33" si="59">AF87</f>
        <v>0</v>
      </c>
      <c r="AG33" s="12">
        <f t="shared" si="59"/>
        <v>0</v>
      </c>
      <c r="AH33" s="12">
        <f t="shared" si="58"/>
        <v>0</v>
      </c>
      <c r="AI33" s="12">
        <f t="shared" si="51"/>
        <v>0</v>
      </c>
      <c r="AJ33" s="301">
        <f t="shared" ref="AJ33:AK33" si="60">AJ87</f>
        <v>-368545.27648650197</v>
      </c>
      <c r="AK33" s="301">
        <f t="shared" si="60"/>
        <v>0</v>
      </c>
      <c r="AL33" s="301">
        <f t="shared" ref="AL33" si="61">AL87</f>
        <v>368545.44999999995</v>
      </c>
      <c r="AM33" s="308">
        <f t="shared" si="51"/>
        <v>784282.97190987691</v>
      </c>
      <c r="AN33" s="307">
        <f t="shared" ref="AN33" si="62">AN87</f>
        <v>0</v>
      </c>
      <c r="AO33" s="307">
        <f t="shared" si="51"/>
        <v>5675215</v>
      </c>
      <c r="AP33" s="97">
        <f t="shared" ref="AP33" si="63">AP87</f>
        <v>0</v>
      </c>
      <c r="AQ33" s="97">
        <f t="shared" si="51"/>
        <v>0</v>
      </c>
      <c r="AR33" s="307">
        <f t="shared" si="51"/>
        <v>-84441.23947835021</v>
      </c>
      <c r="AS33" s="307">
        <f t="shared" si="51"/>
        <v>0</v>
      </c>
      <c r="AT33" s="307">
        <f t="shared" ref="AT33" si="64">AT87</f>
        <v>0</v>
      </c>
      <c r="AU33" s="97">
        <f t="shared" ref="AU33" si="65">AU87</f>
        <v>-293326.41450000019</v>
      </c>
      <c r="AV33" s="98">
        <f t="shared" si="51"/>
        <v>-66727.417814565051</v>
      </c>
      <c r="AW33" s="32">
        <f t="shared" si="51"/>
        <v>0</v>
      </c>
      <c r="AX33" s="95">
        <f t="shared" si="51"/>
        <v>47666.520760617161</v>
      </c>
      <c r="AY33" s="95">
        <f t="shared" si="51"/>
        <v>0</v>
      </c>
      <c r="AZ33" s="307">
        <f t="shared" si="51"/>
        <v>0</v>
      </c>
      <c r="BA33" s="95"/>
      <c r="BB33" s="12">
        <f t="shared" si="51"/>
        <v>-127564.387339523</v>
      </c>
      <c r="BC33" s="305"/>
      <c r="BD33" s="97">
        <f t="shared" si="51"/>
        <v>0</v>
      </c>
      <c r="BE33" s="97">
        <f t="shared" ref="BE33" si="66">BE87</f>
        <v>6988.6400595048044</v>
      </c>
      <c r="BF33" s="97">
        <f t="shared" si="51"/>
        <v>-2371.3505454545457</v>
      </c>
      <c r="BG33" s="97">
        <f t="shared" ref="BG33:BM33" si="67">BG87</f>
        <v>-7134.0024449401435</v>
      </c>
      <c r="BH33" s="97">
        <f t="shared" si="67"/>
        <v>184529.59979609938</v>
      </c>
      <c r="BI33" s="97">
        <f t="shared" si="67"/>
        <v>0</v>
      </c>
      <c r="BJ33" s="97">
        <f t="shared" si="67"/>
        <v>0</v>
      </c>
      <c r="BK33" s="97">
        <f t="shared" ref="BK33:BL33" si="68">BK87</f>
        <v>0</v>
      </c>
      <c r="BL33" s="97">
        <f t="shared" si="68"/>
        <v>0</v>
      </c>
      <c r="BM33" s="97">
        <f t="shared" si="67"/>
        <v>0</v>
      </c>
      <c r="BN33" s="97">
        <f t="shared" ref="BN33:BO33" si="69">BN87</f>
        <v>0</v>
      </c>
      <c r="BO33" s="97">
        <f t="shared" si="69"/>
        <v>0</v>
      </c>
      <c r="BP33" s="98">
        <f t="shared" ref="BP33" si="70">BP87</f>
        <v>0</v>
      </c>
      <c r="BQ33" s="309">
        <f t="shared" ref="BQ33" si="71">BQ87</f>
        <v>0</v>
      </c>
    </row>
    <row r="34" spans="1:69">
      <c r="A34" s="14" t="s">
        <v>73</v>
      </c>
      <c r="B34" s="106">
        <f t="shared" si="25"/>
        <v>0</v>
      </c>
      <c r="C34" s="31">
        <v>0</v>
      </c>
      <c r="D34" s="95">
        <v>0</v>
      </c>
      <c r="E34" s="95">
        <v>0</v>
      </c>
      <c r="F34" s="95">
        <v>0</v>
      </c>
      <c r="G34" s="95">
        <v>0</v>
      </c>
      <c r="H34" s="305">
        <v>0</v>
      </c>
      <c r="I34" s="95">
        <v>0</v>
      </c>
      <c r="J34" s="306">
        <v>0</v>
      </c>
      <c r="K34" s="31">
        <v>0</v>
      </c>
      <c r="L34" s="95">
        <v>0</v>
      </c>
      <c r="M34" s="95">
        <v>0</v>
      </c>
      <c r="N34" s="95">
        <v>0</v>
      </c>
      <c r="O34" s="305">
        <v>0</v>
      </c>
      <c r="P34" s="95">
        <v>0</v>
      </c>
      <c r="Q34" s="95">
        <v>0</v>
      </c>
      <c r="R34" s="305">
        <v>0</v>
      </c>
      <c r="S34" s="95">
        <v>0</v>
      </c>
      <c r="T34" s="95">
        <v>0</v>
      </c>
      <c r="U34" s="95">
        <v>0</v>
      </c>
      <c r="V34" s="305">
        <v>0</v>
      </c>
      <c r="W34" s="95">
        <v>0</v>
      </c>
      <c r="X34" s="95">
        <v>0</v>
      </c>
      <c r="Y34" s="306">
        <v>0</v>
      </c>
      <c r="Z34" s="31">
        <v>0</v>
      </c>
      <c r="AA34" s="305">
        <v>0</v>
      </c>
      <c r="AB34" s="95">
        <v>0</v>
      </c>
      <c r="AC34" s="95">
        <v>0</v>
      </c>
      <c r="AD34" s="96">
        <v>0</v>
      </c>
      <c r="AE34" s="305">
        <v>0</v>
      </c>
      <c r="AF34" s="95">
        <v>0</v>
      </c>
      <c r="AG34" s="95">
        <v>0</v>
      </c>
      <c r="AH34" s="95">
        <v>0</v>
      </c>
      <c r="AI34" s="95">
        <v>0</v>
      </c>
      <c r="AJ34" s="305">
        <v>0</v>
      </c>
      <c r="AK34" s="305">
        <v>0</v>
      </c>
      <c r="AL34" s="305">
        <v>0</v>
      </c>
      <c r="AM34" s="313">
        <v>0</v>
      </c>
      <c r="AN34" s="305">
        <v>0</v>
      </c>
      <c r="AO34" s="305">
        <v>0</v>
      </c>
      <c r="AP34" s="95">
        <v>0</v>
      </c>
      <c r="AQ34" s="95">
        <v>0</v>
      </c>
      <c r="AR34" s="305">
        <v>0</v>
      </c>
      <c r="AS34" s="305">
        <v>0</v>
      </c>
      <c r="AT34" s="305">
        <v>0</v>
      </c>
      <c r="AU34" s="95">
        <v>0</v>
      </c>
      <c r="AV34" s="96">
        <v>0</v>
      </c>
      <c r="AW34" s="31">
        <v>0</v>
      </c>
      <c r="AX34" s="95">
        <v>0</v>
      </c>
      <c r="AY34" s="95">
        <v>0</v>
      </c>
      <c r="AZ34" s="305">
        <v>0</v>
      </c>
      <c r="BA34" s="95">
        <v>0</v>
      </c>
      <c r="BB34" s="12">
        <v>0</v>
      </c>
      <c r="BC34" s="305">
        <v>0</v>
      </c>
      <c r="BD34" s="95">
        <v>0</v>
      </c>
      <c r="BE34" s="95">
        <v>0</v>
      </c>
      <c r="BF34" s="95">
        <v>0</v>
      </c>
      <c r="BG34" s="95">
        <v>0</v>
      </c>
      <c r="BH34" s="95">
        <v>0</v>
      </c>
      <c r="BI34" s="95">
        <v>0</v>
      </c>
      <c r="BJ34" s="95">
        <v>0</v>
      </c>
      <c r="BK34" s="95">
        <v>0</v>
      </c>
      <c r="BL34" s="95">
        <v>0</v>
      </c>
      <c r="BM34" s="95">
        <v>0</v>
      </c>
      <c r="BN34" s="95">
        <v>0</v>
      </c>
      <c r="BO34" s="95">
        <v>0</v>
      </c>
      <c r="BP34" s="96">
        <v>0</v>
      </c>
      <c r="BQ34" s="306">
        <v>0</v>
      </c>
    </row>
    <row r="35" spans="1:69">
      <c r="A35" s="14" t="s">
        <v>74</v>
      </c>
      <c r="B35" s="106">
        <f t="shared" si="25"/>
        <v>-675375.08441960684</v>
      </c>
      <c r="C35" s="32"/>
      <c r="D35" s="97"/>
      <c r="E35" s="97"/>
      <c r="F35" s="97"/>
      <c r="G35" s="97"/>
      <c r="H35" s="305"/>
      <c r="I35" s="95"/>
      <c r="J35" s="306"/>
      <c r="K35" s="32"/>
      <c r="L35" s="97"/>
      <c r="M35" s="97"/>
      <c r="N35" s="97"/>
      <c r="O35" s="307"/>
      <c r="P35" s="97"/>
      <c r="Q35" s="95"/>
      <c r="R35" s="305"/>
      <c r="S35" s="95"/>
      <c r="T35" s="95"/>
      <c r="U35" s="95"/>
      <c r="V35" s="305"/>
      <c r="W35" s="95"/>
      <c r="X35" s="95"/>
      <c r="Y35" s="306"/>
      <c r="Z35" s="32"/>
      <c r="AA35" s="307"/>
      <c r="AB35" s="97"/>
      <c r="AC35" s="97"/>
      <c r="AD35" s="98">
        <f>'[37]5.4'!$I$15</f>
        <v>215189.73510693363</v>
      </c>
      <c r="AE35" s="307"/>
      <c r="AF35" s="97"/>
      <c r="AG35" s="97"/>
      <c r="AH35" s="97"/>
      <c r="AI35" s="97"/>
      <c r="AJ35" s="307"/>
      <c r="AK35" s="307"/>
      <c r="AL35" s="307">
        <f>'[38]6.3.2'!$I$40</f>
        <v>-399619</v>
      </c>
      <c r="AM35" s="308"/>
      <c r="AN35" s="307"/>
      <c r="AO35" s="307"/>
      <c r="AP35" s="97"/>
      <c r="AQ35" s="97"/>
      <c r="AR35" s="307"/>
      <c r="AS35" s="307">
        <f>'[41]7.6 - 7.6.1'!$I$113</f>
        <v>1213356.1294818053</v>
      </c>
      <c r="AT35" s="307">
        <f>'[42]7.7'!$I$10</f>
        <v>-1742290</v>
      </c>
      <c r="AU35" s="97"/>
      <c r="AV35" s="98"/>
      <c r="AW35" s="32"/>
      <c r="AX35" s="95">
        <f>'[36]8.2'!$I$25+'[36]8.2'!$I$29</f>
        <v>29080.951291654219</v>
      </c>
      <c r="AY35" s="95"/>
      <c r="AZ35" s="307"/>
      <c r="BA35" s="95"/>
      <c r="BB35" s="12"/>
      <c r="BC35" s="305"/>
      <c r="BD35" s="97"/>
      <c r="BE35" s="97"/>
      <c r="BF35" s="97"/>
      <c r="BG35" s="97">
        <f>'[31]8.10'!$H$22</f>
        <v>8907.0997000000007</v>
      </c>
      <c r="BH35" s="97"/>
      <c r="BI35" s="97"/>
      <c r="BJ35" s="97"/>
      <c r="BK35" s="97"/>
      <c r="BL35" s="97"/>
      <c r="BM35" s="97"/>
      <c r="BN35" s="97"/>
      <c r="BO35" s="97"/>
      <c r="BP35" s="98"/>
      <c r="BQ35" s="309"/>
    </row>
    <row r="36" spans="1:69">
      <c r="A36" s="14" t="s">
        <v>75</v>
      </c>
      <c r="B36" s="106">
        <f t="shared" si="25"/>
        <v>0</v>
      </c>
      <c r="C36" s="32"/>
      <c r="D36" s="97"/>
      <c r="E36" s="97"/>
      <c r="F36" s="97"/>
      <c r="G36" s="97"/>
      <c r="H36" s="305"/>
      <c r="I36" s="95"/>
      <c r="J36" s="306"/>
      <c r="K36" s="32"/>
      <c r="L36" s="97"/>
      <c r="M36" s="97"/>
      <c r="N36" s="97"/>
      <c r="O36" s="307"/>
      <c r="P36" s="97"/>
      <c r="Q36" s="95"/>
      <c r="R36" s="305"/>
      <c r="S36" s="95"/>
      <c r="T36" s="95"/>
      <c r="U36" s="95"/>
      <c r="V36" s="305"/>
      <c r="W36" s="95"/>
      <c r="X36" s="95"/>
      <c r="Y36" s="306"/>
      <c r="Z36" s="32"/>
      <c r="AA36" s="307"/>
      <c r="AB36" s="97"/>
      <c r="AC36" s="97"/>
      <c r="AD36" s="98"/>
      <c r="AE36" s="307"/>
      <c r="AF36" s="97"/>
      <c r="AG36" s="97"/>
      <c r="AH36" s="97"/>
      <c r="AI36" s="97"/>
      <c r="AJ36" s="307"/>
      <c r="AK36" s="307"/>
      <c r="AL36" s="307"/>
      <c r="AM36" s="308"/>
      <c r="AN36" s="307"/>
      <c r="AO36" s="307"/>
      <c r="AP36" s="97"/>
      <c r="AQ36" s="97"/>
      <c r="AR36" s="307"/>
      <c r="AS36" s="307"/>
      <c r="AT36" s="307"/>
      <c r="AU36" s="97"/>
      <c r="AV36" s="98"/>
      <c r="AW36" s="32"/>
      <c r="AX36" s="95"/>
      <c r="AY36" s="95"/>
      <c r="AZ36" s="307"/>
      <c r="BA36" s="95"/>
      <c r="BB36" s="12"/>
      <c r="BC36" s="305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8"/>
      <c r="BQ36" s="309"/>
    </row>
    <row r="37" spans="1:69">
      <c r="A37" s="14" t="s">
        <v>76</v>
      </c>
      <c r="B37" s="106">
        <f t="shared" si="25"/>
        <v>22014.805968385859</v>
      </c>
      <c r="C37" s="32"/>
      <c r="D37" s="97"/>
      <c r="E37" s="97"/>
      <c r="F37" s="97"/>
      <c r="G37" s="97"/>
      <c r="H37" s="305"/>
      <c r="I37" s="95"/>
      <c r="J37" s="306"/>
      <c r="K37" s="32">
        <f>'[32]4.1'!$I$13+'[32]4.1'!$I$18</f>
        <v>15239.518695658588</v>
      </c>
      <c r="L37" s="97"/>
      <c r="M37" s="97"/>
      <c r="N37" s="97"/>
      <c r="O37" s="307"/>
      <c r="P37" s="97"/>
      <c r="Q37" s="97"/>
      <c r="R37" s="307"/>
      <c r="S37" s="97"/>
      <c r="T37" s="97"/>
      <c r="U37" s="97"/>
      <c r="V37" s="307"/>
      <c r="W37" s="97"/>
      <c r="X37" s="97"/>
      <c r="Y37" s="309"/>
      <c r="Z37" s="32"/>
      <c r="AA37" s="307"/>
      <c r="AB37" s="97"/>
      <c r="AC37" s="97"/>
      <c r="AD37" s="98"/>
      <c r="AE37" s="307"/>
      <c r="AF37" s="97"/>
      <c r="AG37" s="97"/>
      <c r="AH37" s="97"/>
      <c r="AI37" s="97"/>
      <c r="AJ37" s="307"/>
      <c r="AK37" s="307"/>
      <c r="AL37" s="307"/>
      <c r="AM37" s="308"/>
      <c r="AN37" s="307"/>
      <c r="AO37" s="307"/>
      <c r="AP37" s="97"/>
      <c r="AQ37" s="97"/>
      <c r="AR37" s="307"/>
      <c r="AS37" s="307"/>
      <c r="AT37" s="307"/>
      <c r="AU37" s="97"/>
      <c r="AV37" s="98"/>
      <c r="AW37" s="32"/>
      <c r="AX37" s="95"/>
      <c r="AY37" s="95"/>
      <c r="AZ37" s="307"/>
      <c r="BA37" s="95"/>
      <c r="BB37" s="12"/>
      <c r="BC37" s="305"/>
      <c r="BD37" s="97"/>
      <c r="BE37" s="97"/>
      <c r="BF37" s="97">
        <f>'[43]8.9'!$I$10</f>
        <v>6775.2872727272734</v>
      </c>
      <c r="BG37" s="97"/>
      <c r="BH37" s="97"/>
      <c r="BI37" s="97"/>
      <c r="BJ37" s="97"/>
      <c r="BK37" s="97"/>
      <c r="BL37" s="97"/>
      <c r="BM37" s="97"/>
      <c r="BN37" s="97"/>
      <c r="BO37" s="97"/>
      <c r="BP37" s="98"/>
      <c r="BQ37" s="309"/>
    </row>
    <row r="38" spans="1:69">
      <c r="A38" s="14" t="s">
        <v>77</v>
      </c>
      <c r="B38" s="193">
        <f t="shared" si="25"/>
        <v>32898782.176586002</v>
      </c>
      <c r="C38" s="33">
        <f>SUM(C29:C37)</f>
        <v>-233852.16050000011</v>
      </c>
      <c r="D38" s="99">
        <f t="shared" ref="D38:BF38" si="72">SUM(D29:D37)</f>
        <v>2335726.4830859192</v>
      </c>
      <c r="E38" s="99">
        <f t="shared" ref="E38" si="73">SUM(E29:E37)</f>
        <v>1515540.5274140805</v>
      </c>
      <c r="F38" s="99">
        <f t="shared" si="72"/>
        <v>0</v>
      </c>
      <c r="G38" s="99">
        <f t="shared" si="72"/>
        <v>-740781.71107580699</v>
      </c>
      <c r="H38" s="310">
        <f t="shared" si="72"/>
        <v>-129367.32444071081</v>
      </c>
      <c r="I38" s="99">
        <f t="shared" ref="I38:J38" si="74">SUM(I29:I37)</f>
        <v>0</v>
      </c>
      <c r="J38" s="311">
        <f t="shared" si="74"/>
        <v>0</v>
      </c>
      <c r="K38" s="33">
        <f t="shared" si="72"/>
        <v>-11483.558695397651</v>
      </c>
      <c r="L38" s="99">
        <f t="shared" si="72"/>
        <v>54726.968835648557</v>
      </c>
      <c r="M38" s="99">
        <f t="shared" ref="M38:N38" si="75">SUM(M29:M37)</f>
        <v>0</v>
      </c>
      <c r="N38" s="99">
        <f t="shared" si="75"/>
        <v>-155201.20809896116</v>
      </c>
      <c r="O38" s="310">
        <f t="shared" si="72"/>
        <v>692023.56180071062</v>
      </c>
      <c r="P38" s="99">
        <f t="shared" si="72"/>
        <v>0</v>
      </c>
      <c r="Q38" s="99">
        <f t="shared" ref="Q38:X38" si="76">SUM(Q29:Q37)</f>
        <v>-7372591.8907364933</v>
      </c>
      <c r="R38" s="310">
        <f t="shared" si="76"/>
        <v>96172.478916347376</v>
      </c>
      <c r="S38" s="99">
        <f t="shared" si="76"/>
        <v>6076.3455283545763</v>
      </c>
      <c r="T38" s="99">
        <f t="shared" si="76"/>
        <v>1075.004409347132</v>
      </c>
      <c r="U38" s="99">
        <f t="shared" si="76"/>
        <v>0</v>
      </c>
      <c r="V38" s="310">
        <f t="shared" ref="V38:W38" si="77">SUM(V29:V37)</f>
        <v>-109343.82403626456</v>
      </c>
      <c r="W38" s="99">
        <f t="shared" si="77"/>
        <v>48551.451589838391</v>
      </c>
      <c r="X38" s="99">
        <f t="shared" si="76"/>
        <v>-138837.13332399289</v>
      </c>
      <c r="Y38" s="311">
        <f t="shared" ref="Y38" si="78">SUM(Y29:Y37)</f>
        <v>0</v>
      </c>
      <c r="Z38" s="33">
        <f t="shared" ref="Z38:AH38" si="79">SUM(Z29:Z37)</f>
        <v>26041947.737322059</v>
      </c>
      <c r="AA38" s="310">
        <f t="shared" ref="AA38:AB38" si="80">SUM(AA29:AA37)</f>
        <v>0</v>
      </c>
      <c r="AB38" s="99">
        <f t="shared" si="80"/>
        <v>0</v>
      </c>
      <c r="AC38" s="99">
        <f t="shared" si="79"/>
        <v>4796915.1035000011</v>
      </c>
      <c r="AD38" s="100">
        <f t="shared" si="79"/>
        <v>-473941.80599397677</v>
      </c>
      <c r="AE38" s="310">
        <f t="shared" ref="AE38:AF38" si="81">SUM(AE29:AE37)</f>
        <v>0</v>
      </c>
      <c r="AF38" s="99">
        <f t="shared" si="81"/>
        <v>0</v>
      </c>
      <c r="AG38" s="99">
        <f t="shared" ref="AG38" si="82">SUM(AG29:AG37)</f>
        <v>0</v>
      </c>
      <c r="AH38" s="99">
        <f t="shared" si="79"/>
        <v>0</v>
      </c>
      <c r="AI38" s="99">
        <f t="shared" si="72"/>
        <v>0</v>
      </c>
      <c r="AJ38" s="310">
        <f t="shared" ref="AJ38:AK38" si="83">SUM(AJ29:AJ37)</f>
        <v>684441.22776064649</v>
      </c>
      <c r="AK38" s="310">
        <f t="shared" si="83"/>
        <v>0</v>
      </c>
      <c r="AL38" s="310">
        <f t="shared" ref="AL38" si="84">SUM(AL29:AL37)</f>
        <v>-31073.550000000047</v>
      </c>
      <c r="AM38" s="312">
        <f t="shared" si="72"/>
        <v>784282.97190987691</v>
      </c>
      <c r="AN38" s="310">
        <f t="shared" ref="AN38" si="85">SUM(AN29:AN37)</f>
        <v>0</v>
      </c>
      <c r="AO38" s="310">
        <f t="shared" si="72"/>
        <v>5675215</v>
      </c>
      <c r="AP38" s="99">
        <f t="shared" ref="AP38" si="86">SUM(AP29:AP37)</f>
        <v>0</v>
      </c>
      <c r="AQ38" s="99">
        <f t="shared" si="72"/>
        <v>0</v>
      </c>
      <c r="AR38" s="310">
        <f t="shared" si="72"/>
        <v>-84441.23947835021</v>
      </c>
      <c r="AS38" s="310">
        <f t="shared" ref="AS38:AV38" si="87">SUM(AS29:AS37)</f>
        <v>1213356.1294818053</v>
      </c>
      <c r="AT38" s="310">
        <f t="shared" ref="AT38" si="88">SUM(AT29:AT37)</f>
        <v>-1742290</v>
      </c>
      <c r="AU38" s="99">
        <f t="shared" ref="AU38" si="89">SUM(AU29:AU37)</f>
        <v>544749.05550000048</v>
      </c>
      <c r="AV38" s="100">
        <f t="shared" si="87"/>
        <v>-66727.417814565051</v>
      </c>
      <c r="AW38" s="33">
        <f t="shared" si="72"/>
        <v>0</v>
      </c>
      <c r="AX38" s="99">
        <f t="shared" si="72"/>
        <v>176089.1838879195</v>
      </c>
      <c r="AY38" s="99">
        <f t="shared" si="72"/>
        <v>0</v>
      </c>
      <c r="AZ38" s="310">
        <f t="shared" si="72"/>
        <v>0</v>
      </c>
      <c r="BA38" s="99">
        <f t="shared" ref="BA38" si="90">SUM(BA29:BA37)</f>
        <v>0</v>
      </c>
      <c r="BB38" s="99">
        <f t="shared" si="72"/>
        <v>-127564.387339523</v>
      </c>
      <c r="BC38" s="310">
        <f t="shared" si="72"/>
        <v>0</v>
      </c>
      <c r="BD38" s="99">
        <f t="shared" si="72"/>
        <v>-17990.552800000001</v>
      </c>
      <c r="BE38" s="99">
        <f t="shared" ref="BE38" si="91">SUM(BE29:BE37)</f>
        <v>6988.6400595048044</v>
      </c>
      <c r="BF38" s="99">
        <f t="shared" si="72"/>
        <v>4403.9367272727277</v>
      </c>
      <c r="BG38" s="99">
        <f t="shared" ref="BG38:BM38" si="92">SUM(BG29:BG37)</f>
        <v>-1314.0386165397304</v>
      </c>
      <c r="BH38" s="99">
        <f t="shared" si="92"/>
        <v>-342697.82819275605</v>
      </c>
      <c r="BI38" s="99">
        <f t="shared" si="92"/>
        <v>0</v>
      </c>
      <c r="BJ38" s="99">
        <f t="shared" si="92"/>
        <v>0</v>
      </c>
      <c r="BK38" s="99">
        <f t="shared" ref="BK38:BL38" si="93">SUM(BK29:BK37)</f>
        <v>0</v>
      </c>
      <c r="BL38" s="99">
        <f t="shared" si="93"/>
        <v>0</v>
      </c>
      <c r="BM38" s="99">
        <f t="shared" si="92"/>
        <v>0</v>
      </c>
      <c r="BN38" s="99">
        <f t="shared" ref="BN38:BO38" si="94">SUM(BN29:BN37)</f>
        <v>0</v>
      </c>
      <c r="BO38" s="99">
        <f t="shared" si="94"/>
        <v>0</v>
      </c>
      <c r="BP38" s="100">
        <f t="shared" ref="BP38" si="95">SUM(BP29:BP37)</f>
        <v>0</v>
      </c>
      <c r="BQ38" s="311">
        <f t="shared" ref="BQ38" si="96">SUM(BQ29:BQ37)</f>
        <v>0</v>
      </c>
    </row>
    <row r="39" spans="1:69">
      <c r="A39" s="14"/>
      <c r="B39" s="106">
        <f t="shared" si="25"/>
        <v>0</v>
      </c>
      <c r="C39" s="30"/>
      <c r="D39" s="12"/>
      <c r="E39" s="12"/>
      <c r="F39" s="12"/>
      <c r="G39" s="12"/>
      <c r="H39" s="301"/>
      <c r="I39" s="12"/>
      <c r="J39" s="303"/>
      <c r="K39" s="30"/>
      <c r="L39" s="12"/>
      <c r="M39" s="12"/>
      <c r="N39" s="12"/>
      <c r="O39" s="301"/>
      <c r="P39" s="12"/>
      <c r="Q39" s="12"/>
      <c r="R39" s="301"/>
      <c r="S39" s="12"/>
      <c r="T39" s="12"/>
      <c r="U39" s="12"/>
      <c r="V39" s="301"/>
      <c r="W39" s="12"/>
      <c r="X39" s="12"/>
      <c r="Y39" s="303"/>
      <c r="Z39" s="30"/>
      <c r="AA39" s="301"/>
      <c r="AB39" s="12"/>
      <c r="AC39" s="12"/>
      <c r="AD39" s="92"/>
      <c r="AE39" s="301"/>
      <c r="AF39" s="12"/>
      <c r="AG39" s="12"/>
      <c r="AH39" s="12"/>
      <c r="AI39" s="12"/>
      <c r="AJ39" s="301"/>
      <c r="AK39" s="301"/>
      <c r="AL39" s="301"/>
      <c r="AM39" s="304"/>
      <c r="AN39" s="301"/>
      <c r="AO39" s="301"/>
      <c r="AP39" s="12"/>
      <c r="AQ39" s="12"/>
      <c r="AR39" s="301"/>
      <c r="AS39" s="301"/>
      <c r="AT39" s="301"/>
      <c r="AU39" s="12"/>
      <c r="AV39" s="92"/>
      <c r="AW39" s="30"/>
      <c r="AX39" s="12"/>
      <c r="AY39" s="12"/>
      <c r="AZ39" s="301"/>
      <c r="BA39" s="12"/>
      <c r="BB39" s="12"/>
      <c r="BC39" s="301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92"/>
      <c r="BQ39" s="303"/>
    </row>
    <row r="40" spans="1:69" ht="13.5" thickBot="1">
      <c r="A40" s="14" t="s">
        <v>78</v>
      </c>
      <c r="B40" s="195">
        <f t="shared" si="25"/>
        <v>1895232.8943681689</v>
      </c>
      <c r="C40" s="35">
        <f t="shared" ref="C40:BF40" si="97">C16-C38</f>
        <v>-434296.86950000026</v>
      </c>
      <c r="D40" s="107">
        <f t="shared" si="97"/>
        <v>6191104.7543024216</v>
      </c>
      <c r="E40" s="107">
        <f t="shared" ref="E40" si="98">E16-E38</f>
        <v>2814575.2651975779</v>
      </c>
      <c r="F40" s="107">
        <f t="shared" si="97"/>
        <v>0</v>
      </c>
      <c r="G40" s="107">
        <f t="shared" si="97"/>
        <v>-1375737.4634264987</v>
      </c>
      <c r="H40" s="321">
        <f t="shared" si="97"/>
        <v>-126736.14442973059</v>
      </c>
      <c r="I40" s="107">
        <f t="shared" ref="I40:J40" si="99">I16-I38</f>
        <v>0</v>
      </c>
      <c r="J40" s="322">
        <f t="shared" si="99"/>
        <v>0</v>
      </c>
      <c r="K40" s="35">
        <f t="shared" si="97"/>
        <v>11483.558695397651</v>
      </c>
      <c r="L40" s="107">
        <f t="shared" si="97"/>
        <v>-54726.968835648557</v>
      </c>
      <c r="M40" s="107">
        <f t="shared" ref="M40:N40" si="100">M16-M38</f>
        <v>0</v>
      </c>
      <c r="N40" s="107">
        <f t="shared" si="100"/>
        <v>155201.20809896116</v>
      </c>
      <c r="O40" s="321">
        <f t="shared" si="97"/>
        <v>-692023.56180071062</v>
      </c>
      <c r="P40" s="107">
        <f t="shared" si="97"/>
        <v>0</v>
      </c>
      <c r="Q40" s="107">
        <f t="shared" ref="Q40:X40" si="101">Q16-Q38</f>
        <v>3101878.8907364933</v>
      </c>
      <c r="R40" s="321">
        <f t="shared" si="101"/>
        <v>-96172.478916347376</v>
      </c>
      <c r="S40" s="107">
        <f t="shared" si="101"/>
        <v>-6076.3455283545763</v>
      </c>
      <c r="T40" s="107">
        <f t="shared" si="101"/>
        <v>-1075.004409347132</v>
      </c>
      <c r="U40" s="107">
        <f t="shared" si="101"/>
        <v>0</v>
      </c>
      <c r="V40" s="321">
        <f t="shared" ref="V40:W40" si="102">V16-V38</f>
        <v>109343.82403626456</v>
      </c>
      <c r="W40" s="107">
        <f t="shared" si="102"/>
        <v>-48551.451589838391</v>
      </c>
      <c r="X40" s="107">
        <f t="shared" si="101"/>
        <v>138837.13332399289</v>
      </c>
      <c r="Y40" s="322">
        <f t="shared" ref="Y40" si="103">Y16-Y38</f>
        <v>0</v>
      </c>
      <c r="Z40" s="35">
        <f t="shared" ref="Z40:AH40" si="104">Z16-Z38</f>
        <v>3206604.9770048521</v>
      </c>
      <c r="AA40" s="321">
        <f t="shared" ref="AA40:AB40" si="105">AA16-AA38</f>
        <v>0</v>
      </c>
      <c r="AB40" s="107">
        <f t="shared" si="105"/>
        <v>0</v>
      </c>
      <c r="AC40" s="107">
        <f t="shared" si="104"/>
        <v>-4796915.1035000011</v>
      </c>
      <c r="AD40" s="108">
        <f t="shared" si="104"/>
        <v>473941.80599397677</v>
      </c>
      <c r="AE40" s="321">
        <f t="shared" ref="AE40:AF40" si="106">AE16-AE38</f>
        <v>0</v>
      </c>
      <c r="AF40" s="107">
        <f t="shared" si="106"/>
        <v>0</v>
      </c>
      <c r="AG40" s="107">
        <f t="shared" ref="AG40" si="107">AG16-AG38</f>
        <v>0</v>
      </c>
      <c r="AH40" s="107">
        <f t="shared" si="104"/>
        <v>0</v>
      </c>
      <c r="AI40" s="107">
        <f t="shared" si="97"/>
        <v>0</v>
      </c>
      <c r="AJ40" s="321">
        <f t="shared" ref="AJ40:AK40" si="108">AJ16-AJ38</f>
        <v>-684441.22776064649</v>
      </c>
      <c r="AK40" s="321">
        <f t="shared" si="108"/>
        <v>0</v>
      </c>
      <c r="AL40" s="321">
        <f t="shared" ref="AL40" si="109">AL16-AL38</f>
        <v>31073.550000000047</v>
      </c>
      <c r="AM40" s="323">
        <f t="shared" si="97"/>
        <v>-784282.97190987691</v>
      </c>
      <c r="AN40" s="321">
        <f t="shared" ref="AN40" si="110">AN16-AN38</f>
        <v>0</v>
      </c>
      <c r="AO40" s="321">
        <f t="shared" si="97"/>
        <v>-5675215</v>
      </c>
      <c r="AP40" s="107">
        <f t="shared" ref="AP40" si="111">AP16-AP38</f>
        <v>0</v>
      </c>
      <c r="AQ40" s="107">
        <f t="shared" si="97"/>
        <v>0</v>
      </c>
      <c r="AR40" s="321">
        <f t="shared" si="97"/>
        <v>84441.23947835021</v>
      </c>
      <c r="AS40" s="321">
        <f t="shared" ref="AS40:AV40" si="112">AS16-AS38</f>
        <v>-1213356.1294818053</v>
      </c>
      <c r="AT40" s="321">
        <f t="shared" ref="AT40" si="113">AT16-AT38</f>
        <v>1742290</v>
      </c>
      <c r="AU40" s="107">
        <f t="shared" ref="AU40" si="114">AU16-AU38</f>
        <v>-544749.05550000048</v>
      </c>
      <c r="AV40" s="108">
        <f t="shared" si="112"/>
        <v>66727.417814565051</v>
      </c>
      <c r="AW40" s="35">
        <f t="shared" si="97"/>
        <v>0</v>
      </c>
      <c r="AX40" s="107">
        <f t="shared" si="97"/>
        <v>-176089.1838879195</v>
      </c>
      <c r="AY40" s="107">
        <f t="shared" si="97"/>
        <v>0</v>
      </c>
      <c r="AZ40" s="321">
        <f t="shared" si="97"/>
        <v>0</v>
      </c>
      <c r="BA40" s="107">
        <f t="shared" ref="BA40" si="115">BA16-BA38</f>
        <v>0</v>
      </c>
      <c r="BB40" s="107">
        <f t="shared" si="97"/>
        <v>127564.387339523</v>
      </c>
      <c r="BC40" s="321">
        <f t="shared" si="97"/>
        <v>0</v>
      </c>
      <c r="BD40" s="107">
        <f t="shared" si="97"/>
        <v>17990.552800000001</v>
      </c>
      <c r="BE40" s="107">
        <f t="shared" ref="BE40" si="116">BE16-BE38</f>
        <v>-6988.6400595048044</v>
      </c>
      <c r="BF40" s="107">
        <f t="shared" si="97"/>
        <v>-4403.9367272727277</v>
      </c>
      <c r="BG40" s="107">
        <f t="shared" ref="BG40:BM40" si="117">BG16-BG38</f>
        <v>1314.0386165397304</v>
      </c>
      <c r="BH40" s="107">
        <f t="shared" si="117"/>
        <v>342697.82819275605</v>
      </c>
      <c r="BI40" s="107">
        <f t="shared" si="117"/>
        <v>0</v>
      </c>
      <c r="BJ40" s="107">
        <f t="shared" si="117"/>
        <v>0</v>
      </c>
      <c r="BK40" s="107">
        <f t="shared" ref="BK40:BL40" si="118">BK16-BK38</f>
        <v>0</v>
      </c>
      <c r="BL40" s="107">
        <f t="shared" si="118"/>
        <v>0</v>
      </c>
      <c r="BM40" s="107">
        <f t="shared" si="117"/>
        <v>0</v>
      </c>
      <c r="BN40" s="107">
        <f t="shared" ref="BN40:BO40" si="119">BN16-BN38</f>
        <v>0</v>
      </c>
      <c r="BO40" s="107">
        <f t="shared" si="119"/>
        <v>0</v>
      </c>
      <c r="BP40" s="108">
        <f t="shared" ref="BP40" si="120">BP16-BP38</f>
        <v>0</v>
      </c>
      <c r="BQ40" s="322">
        <f t="shared" ref="BQ40" si="121">BQ16-BQ38</f>
        <v>0</v>
      </c>
    </row>
    <row r="41" spans="1:69" ht="13.5" thickTop="1">
      <c r="A41" s="14"/>
      <c r="B41" s="94"/>
      <c r="C41" s="30"/>
      <c r="D41" s="12"/>
      <c r="E41" s="12"/>
      <c r="F41" s="12"/>
      <c r="G41" s="12"/>
      <c r="H41" s="301"/>
      <c r="I41" s="12"/>
      <c r="J41" s="303"/>
      <c r="K41" s="30"/>
      <c r="L41" s="12"/>
      <c r="M41" s="12"/>
      <c r="N41" s="12"/>
      <c r="O41" s="301"/>
      <c r="P41" s="12"/>
      <c r="Q41" s="12"/>
      <c r="R41" s="301"/>
      <c r="S41" s="12"/>
      <c r="T41" s="12"/>
      <c r="U41" s="12"/>
      <c r="V41" s="301"/>
      <c r="W41" s="12"/>
      <c r="X41" s="12"/>
      <c r="Y41" s="303"/>
      <c r="Z41" s="30"/>
      <c r="AA41" s="301"/>
      <c r="AB41" s="12"/>
      <c r="AC41" s="12"/>
      <c r="AD41" s="92"/>
      <c r="AE41" s="301"/>
      <c r="AF41" s="12"/>
      <c r="AG41" s="12"/>
      <c r="AH41" s="12"/>
      <c r="AI41" s="12"/>
      <c r="AJ41" s="301"/>
      <c r="AK41" s="301"/>
      <c r="AL41" s="301"/>
      <c r="AM41" s="304"/>
      <c r="AN41" s="301"/>
      <c r="AO41" s="301"/>
      <c r="AP41" s="12"/>
      <c r="AQ41" s="12"/>
      <c r="AR41" s="301"/>
      <c r="AS41" s="301"/>
      <c r="AT41" s="301"/>
      <c r="AU41" s="12"/>
      <c r="AV41" s="92"/>
      <c r="AW41" s="30"/>
      <c r="AX41" s="12"/>
      <c r="AY41" s="12"/>
      <c r="AZ41" s="301"/>
      <c r="BA41" s="12"/>
      <c r="BB41" s="12"/>
      <c r="BC41" s="301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92"/>
      <c r="BQ41" s="303"/>
    </row>
    <row r="42" spans="1:69">
      <c r="A42" s="14" t="s">
        <v>79</v>
      </c>
      <c r="B42" s="94"/>
      <c r="C42" s="30"/>
      <c r="D42" s="12"/>
      <c r="E42" s="12"/>
      <c r="F42" s="12"/>
      <c r="G42" s="12"/>
      <c r="H42" s="301"/>
      <c r="I42" s="12"/>
      <c r="J42" s="303"/>
      <c r="K42" s="30"/>
      <c r="L42" s="12"/>
      <c r="M42" s="12"/>
      <c r="N42" s="12"/>
      <c r="O42" s="301"/>
      <c r="P42" s="12"/>
      <c r="Q42" s="12"/>
      <c r="R42" s="301"/>
      <c r="S42" s="12"/>
      <c r="T42" s="12"/>
      <c r="U42" s="12"/>
      <c r="V42" s="301"/>
      <c r="W42" s="12"/>
      <c r="X42" s="12"/>
      <c r="Y42" s="303"/>
      <c r="Z42" s="30"/>
      <c r="AA42" s="301"/>
      <c r="AB42" s="12"/>
      <c r="AC42" s="12"/>
      <c r="AD42" s="92"/>
      <c r="AE42" s="301"/>
      <c r="AF42" s="12"/>
      <c r="AG42" s="12"/>
      <c r="AH42" s="12"/>
      <c r="AI42" s="12"/>
      <c r="AJ42" s="301"/>
      <c r="AK42" s="301"/>
      <c r="AL42" s="301"/>
      <c r="AM42" s="304"/>
      <c r="AN42" s="301"/>
      <c r="AO42" s="301"/>
      <c r="AP42" s="12"/>
      <c r="AQ42" s="12"/>
      <c r="AR42" s="301"/>
      <c r="AS42" s="301"/>
      <c r="AT42" s="301"/>
      <c r="AU42" s="12"/>
      <c r="AV42" s="92"/>
      <c r="AW42" s="30"/>
      <c r="AX42" s="12"/>
      <c r="AY42" s="12"/>
      <c r="AZ42" s="301"/>
      <c r="BA42" s="12"/>
      <c r="BB42" s="12"/>
      <c r="BC42" s="301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92"/>
      <c r="BQ42" s="303"/>
    </row>
    <row r="43" spans="1:69">
      <c r="A43" s="14" t="s">
        <v>80</v>
      </c>
      <c r="B43" s="106">
        <f t="shared" ref="B43:B54" si="122">SUM(C43:BQ43)</f>
        <v>57876178.740665235</v>
      </c>
      <c r="C43" s="32"/>
      <c r="D43" s="97"/>
      <c r="E43" s="97"/>
      <c r="F43" s="97"/>
      <c r="G43" s="97"/>
      <c r="H43" s="305"/>
      <c r="I43" s="95"/>
      <c r="J43" s="306"/>
      <c r="K43" s="32"/>
      <c r="L43" s="97"/>
      <c r="M43" s="97"/>
      <c r="N43" s="97"/>
      <c r="O43" s="307"/>
      <c r="P43" s="97"/>
      <c r="Q43" s="95"/>
      <c r="R43" s="305"/>
      <c r="S43" s="95"/>
      <c r="T43" s="95"/>
      <c r="U43" s="95"/>
      <c r="V43" s="305"/>
      <c r="W43" s="95"/>
      <c r="X43" s="95"/>
      <c r="Y43" s="306"/>
      <c r="Z43" s="32"/>
      <c r="AA43" s="307"/>
      <c r="AB43" s="97"/>
      <c r="AC43" s="97"/>
      <c r="AD43" s="98">
        <f>'[37]5.4'!$I$18+'[37]5.4'!$I$19</f>
        <v>-27440037.686942805</v>
      </c>
      <c r="AE43" s="307"/>
      <c r="AF43" s="97"/>
      <c r="AG43" s="97"/>
      <c r="AH43" s="97"/>
      <c r="AI43" s="97"/>
      <c r="AJ43" s="307"/>
      <c r="AK43" s="307"/>
      <c r="AL43" s="307"/>
      <c r="AM43" s="308"/>
      <c r="AN43" s="307"/>
      <c r="AO43" s="307"/>
      <c r="AP43" s="97"/>
      <c r="AQ43" s="97"/>
      <c r="AR43" s="307"/>
      <c r="AS43" s="307"/>
      <c r="AT43" s="307"/>
      <c r="AU43" s="97"/>
      <c r="AV43" s="98"/>
      <c r="AW43" s="32">
        <f>'[44]8.1'!$I$10+'[44]8.1'!$I$17</f>
        <v>66750666.843093663</v>
      </c>
      <c r="AX43" s="95"/>
      <c r="AY43" s="95"/>
      <c r="AZ43" s="307"/>
      <c r="BA43" s="95"/>
      <c r="BB43" s="12"/>
      <c r="BC43" s="305"/>
      <c r="BD43" s="97">
        <f>'[39]8.7'!$I$17</f>
        <v>-387034.4681999993</v>
      </c>
      <c r="BE43" s="97"/>
      <c r="BF43" s="97"/>
      <c r="BG43" s="97"/>
      <c r="BH43" s="97">
        <f>'[24]8.11'!$I$11</f>
        <v>-959374.98199249338</v>
      </c>
      <c r="BI43" s="97">
        <f>SUM('[66]Lead Sheet 1'!$I$10:$I$57)</f>
        <v>10973925.946728827</v>
      </c>
      <c r="BJ43" s="97">
        <f>SUM('[66]Lead Sheet 1'!$I$58:$I$101)</f>
        <v>3615602.0887098601</v>
      </c>
      <c r="BK43" s="97">
        <f>SUM('[66]Lead Sheet 2'!$I$10:$I$56)</f>
        <v>3486600.0012500728</v>
      </c>
      <c r="BL43" s="97">
        <f>SUM('[66]Lead Sheet 2'!$I$57:$I$103)</f>
        <v>1412650.5262501421</v>
      </c>
      <c r="BM43" s="97">
        <f>SUM('[66]Lead Sheet 3'!$I$10:$I$64)</f>
        <v>240994.40638998643</v>
      </c>
      <c r="BN43" s="97">
        <f>SUM('[66]Lead Sheet 3'!$I$65:$I$108)</f>
        <v>1566663.887630525</v>
      </c>
      <c r="BO43" s="97">
        <f>SUM('[66]Lead Sheet 4'!$I$10:$I$44)</f>
        <v>-1384477.8222525506</v>
      </c>
      <c r="BP43" s="98"/>
      <c r="BQ43" s="309"/>
    </row>
    <row r="44" spans="1:69">
      <c r="A44" s="14" t="s">
        <v>81</v>
      </c>
      <c r="B44" s="106">
        <f t="shared" si="122"/>
        <v>0</v>
      </c>
      <c r="C44" s="32"/>
      <c r="D44" s="97"/>
      <c r="E44" s="97"/>
      <c r="F44" s="97"/>
      <c r="G44" s="97"/>
      <c r="H44" s="305"/>
      <c r="I44" s="95"/>
      <c r="J44" s="306"/>
      <c r="K44" s="32"/>
      <c r="L44" s="97"/>
      <c r="M44" s="97"/>
      <c r="N44" s="97"/>
      <c r="O44" s="307"/>
      <c r="P44" s="97"/>
      <c r="Q44" s="95"/>
      <c r="R44" s="305"/>
      <c r="S44" s="95"/>
      <c r="T44" s="95"/>
      <c r="U44" s="95"/>
      <c r="V44" s="305"/>
      <c r="W44" s="95"/>
      <c r="X44" s="95"/>
      <c r="Y44" s="306"/>
      <c r="Z44" s="32"/>
      <c r="AA44" s="307"/>
      <c r="AB44" s="97"/>
      <c r="AC44" s="97"/>
      <c r="AD44" s="98"/>
      <c r="AE44" s="307"/>
      <c r="AF44" s="97"/>
      <c r="AG44" s="97"/>
      <c r="AH44" s="97"/>
      <c r="AI44" s="97"/>
      <c r="AJ44" s="307"/>
      <c r="AK44" s="307"/>
      <c r="AL44" s="307"/>
      <c r="AM44" s="308"/>
      <c r="AN44" s="307"/>
      <c r="AO44" s="307"/>
      <c r="AP44" s="97"/>
      <c r="AQ44" s="97"/>
      <c r="AR44" s="307"/>
      <c r="AS44" s="307"/>
      <c r="AT44" s="307"/>
      <c r="AU44" s="97"/>
      <c r="AV44" s="98"/>
      <c r="AW44" s="32"/>
      <c r="AX44" s="95"/>
      <c r="AY44" s="95"/>
      <c r="AZ44" s="307"/>
      <c r="BA44" s="95"/>
      <c r="BB44" s="12"/>
      <c r="BC44" s="305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8"/>
      <c r="BQ44" s="309"/>
    </row>
    <row r="45" spans="1:69">
      <c r="A45" s="14" t="s">
        <v>82</v>
      </c>
      <c r="B45" s="106">
        <f t="shared" si="122"/>
        <v>-3020114.2698418032</v>
      </c>
      <c r="C45" s="32"/>
      <c r="D45" s="97"/>
      <c r="E45" s="97"/>
      <c r="F45" s="97"/>
      <c r="G45" s="97"/>
      <c r="H45" s="305"/>
      <c r="I45" s="95"/>
      <c r="J45" s="306"/>
      <c r="K45" s="32"/>
      <c r="L45" s="97"/>
      <c r="M45" s="97"/>
      <c r="N45" s="97"/>
      <c r="O45" s="307"/>
      <c r="P45" s="97"/>
      <c r="Q45" s="95"/>
      <c r="R45" s="305"/>
      <c r="S45" s="95"/>
      <c r="T45" s="95"/>
      <c r="U45" s="95"/>
      <c r="V45" s="305"/>
      <c r="W45" s="95"/>
      <c r="X45" s="95"/>
      <c r="Y45" s="306"/>
      <c r="Z45" s="32"/>
      <c r="AA45" s="307"/>
      <c r="AB45" s="97"/>
      <c r="AC45" s="97"/>
      <c r="AD45" s="98"/>
      <c r="AE45" s="307"/>
      <c r="AF45" s="97"/>
      <c r="AG45" s="97"/>
      <c r="AH45" s="97"/>
      <c r="AI45" s="97"/>
      <c r="AJ45" s="307"/>
      <c r="AK45" s="307"/>
      <c r="AL45" s="307"/>
      <c r="AM45" s="308"/>
      <c r="AN45" s="307"/>
      <c r="AO45" s="307"/>
      <c r="AP45" s="97"/>
      <c r="AQ45" s="97"/>
      <c r="AR45" s="307"/>
      <c r="AS45" s="307"/>
      <c r="AT45" s="307"/>
      <c r="AU45" s="97"/>
      <c r="AV45" s="98"/>
      <c r="AW45" s="32">
        <f>'[44]8.1'!$I$11+'[44]8.1'!$I$18</f>
        <v>186539.91316402922</v>
      </c>
      <c r="AX45" s="95">
        <f>'[36]8.2'!$I$19</f>
        <v>140552.53514073163</v>
      </c>
      <c r="AY45" s="95"/>
      <c r="AZ45" s="307"/>
      <c r="BA45" s="95">
        <f>'[45]Lead Sheet'!$I$72</f>
        <v>-2544078.7987146722</v>
      </c>
      <c r="BB45" s="12">
        <f>'[45]Lead Sheet'!$I$90</f>
        <v>-803127.91943189153</v>
      </c>
      <c r="BC45" s="305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8"/>
      <c r="BQ45" s="309"/>
    </row>
    <row r="46" spans="1:69">
      <c r="A46" s="14" t="s">
        <v>83</v>
      </c>
      <c r="B46" s="106">
        <f t="shared" si="122"/>
        <v>0</v>
      </c>
      <c r="C46" s="32"/>
      <c r="D46" s="97"/>
      <c r="E46" s="97"/>
      <c r="F46" s="97"/>
      <c r="G46" s="97"/>
      <c r="H46" s="305"/>
      <c r="I46" s="95"/>
      <c r="J46" s="306"/>
      <c r="K46" s="32"/>
      <c r="L46" s="97"/>
      <c r="M46" s="97"/>
      <c r="N46" s="97"/>
      <c r="O46" s="307"/>
      <c r="P46" s="97"/>
      <c r="Q46" s="95"/>
      <c r="R46" s="305"/>
      <c r="S46" s="95"/>
      <c r="T46" s="95"/>
      <c r="U46" s="95"/>
      <c r="V46" s="305"/>
      <c r="W46" s="95"/>
      <c r="X46" s="95"/>
      <c r="Y46" s="306"/>
      <c r="Z46" s="32"/>
      <c r="AA46" s="307"/>
      <c r="AB46" s="97"/>
      <c r="AC46" s="97"/>
      <c r="AD46" s="98"/>
      <c r="AE46" s="307"/>
      <c r="AF46" s="97"/>
      <c r="AG46" s="97"/>
      <c r="AH46" s="97"/>
      <c r="AI46" s="97"/>
      <c r="AJ46" s="307"/>
      <c r="AK46" s="307"/>
      <c r="AL46" s="307"/>
      <c r="AM46" s="308"/>
      <c r="AN46" s="307"/>
      <c r="AO46" s="307"/>
      <c r="AP46" s="97"/>
      <c r="AQ46" s="97"/>
      <c r="AR46" s="307"/>
      <c r="AS46" s="307"/>
      <c r="AT46" s="307"/>
      <c r="AU46" s="97"/>
      <c r="AV46" s="98"/>
      <c r="AW46" s="32"/>
      <c r="AX46" s="95"/>
      <c r="AY46" s="95"/>
      <c r="AZ46" s="307"/>
      <c r="BA46" s="95"/>
      <c r="BB46" s="12"/>
      <c r="BC46" s="305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8"/>
      <c r="BQ46" s="309"/>
    </row>
    <row r="47" spans="1:69">
      <c r="A47" s="14" t="s">
        <v>84</v>
      </c>
      <c r="B47" s="106">
        <f t="shared" si="122"/>
        <v>0</v>
      </c>
      <c r="C47" s="32"/>
      <c r="D47" s="97"/>
      <c r="E47" s="97"/>
      <c r="F47" s="97"/>
      <c r="G47" s="97"/>
      <c r="H47" s="305"/>
      <c r="I47" s="95"/>
      <c r="J47" s="306"/>
      <c r="K47" s="32"/>
      <c r="L47" s="97"/>
      <c r="M47" s="97"/>
      <c r="N47" s="97"/>
      <c r="O47" s="307"/>
      <c r="P47" s="97"/>
      <c r="Q47" s="95"/>
      <c r="R47" s="305"/>
      <c r="S47" s="95"/>
      <c r="T47" s="95"/>
      <c r="U47" s="95"/>
      <c r="V47" s="305"/>
      <c r="W47" s="95"/>
      <c r="X47" s="95"/>
      <c r="Y47" s="306"/>
      <c r="Z47" s="32"/>
      <c r="AA47" s="307"/>
      <c r="AB47" s="97"/>
      <c r="AC47" s="97"/>
      <c r="AD47" s="98"/>
      <c r="AE47" s="307"/>
      <c r="AF47" s="97"/>
      <c r="AG47" s="97"/>
      <c r="AH47" s="97"/>
      <c r="AI47" s="97"/>
      <c r="AJ47" s="307"/>
      <c r="AK47" s="307"/>
      <c r="AL47" s="307"/>
      <c r="AM47" s="308"/>
      <c r="AN47" s="307"/>
      <c r="AO47" s="307"/>
      <c r="AP47" s="97"/>
      <c r="AQ47" s="97"/>
      <c r="AR47" s="307"/>
      <c r="AS47" s="307"/>
      <c r="AT47" s="307"/>
      <c r="AU47" s="97"/>
      <c r="AV47" s="98"/>
      <c r="AW47" s="32"/>
      <c r="AX47" s="95"/>
      <c r="AY47" s="95"/>
      <c r="AZ47" s="307"/>
      <c r="BA47" s="95"/>
      <c r="BB47" s="12"/>
      <c r="BC47" s="305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8"/>
      <c r="BQ47" s="309"/>
    </row>
    <row r="48" spans="1:69">
      <c r="A48" s="14" t="s">
        <v>85</v>
      </c>
      <c r="B48" s="106">
        <f t="shared" si="122"/>
        <v>-1897442.5252888522</v>
      </c>
      <c r="C48" s="32"/>
      <c r="D48" s="97"/>
      <c r="E48" s="97"/>
      <c r="F48" s="97"/>
      <c r="G48" s="97"/>
      <c r="H48" s="305"/>
      <c r="I48" s="95"/>
      <c r="J48" s="306"/>
      <c r="K48" s="32"/>
      <c r="L48" s="97"/>
      <c r="M48" s="97"/>
      <c r="N48" s="97"/>
      <c r="O48" s="307"/>
      <c r="P48" s="97"/>
      <c r="Q48" s="95"/>
      <c r="R48" s="305"/>
      <c r="S48" s="95"/>
      <c r="T48" s="95"/>
      <c r="U48" s="95"/>
      <c r="V48" s="305"/>
      <c r="W48" s="95"/>
      <c r="X48" s="95"/>
      <c r="Y48" s="306"/>
      <c r="Z48" s="32"/>
      <c r="AA48" s="307"/>
      <c r="AB48" s="97"/>
      <c r="AC48" s="97"/>
      <c r="AD48" s="98"/>
      <c r="AE48" s="307"/>
      <c r="AF48" s="97"/>
      <c r="AG48" s="97"/>
      <c r="AH48" s="97"/>
      <c r="AI48" s="97"/>
      <c r="AJ48" s="307"/>
      <c r="AK48" s="307"/>
      <c r="AL48" s="307"/>
      <c r="AM48" s="308"/>
      <c r="AN48" s="307"/>
      <c r="AO48" s="307"/>
      <c r="AP48" s="97"/>
      <c r="AQ48" s="97"/>
      <c r="AR48" s="307"/>
      <c r="AS48" s="307"/>
      <c r="AT48" s="307"/>
      <c r="AU48" s="97"/>
      <c r="AV48" s="98"/>
      <c r="AW48" s="32"/>
      <c r="AX48" s="95"/>
      <c r="AY48" s="95"/>
      <c r="AZ48" s="307"/>
      <c r="BA48" s="95"/>
      <c r="BB48" s="12">
        <f>'[45]Lead Sheet'!$I$63</f>
        <v>-1897442.5252888522</v>
      </c>
      <c r="BC48" s="305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309"/>
    </row>
    <row r="49" spans="1:69">
      <c r="A49" s="14" t="s">
        <v>86</v>
      </c>
      <c r="B49" s="106">
        <f t="shared" si="122"/>
        <v>-5765129.1757593453</v>
      </c>
      <c r="C49" s="32"/>
      <c r="D49" s="97"/>
      <c r="E49" s="97"/>
      <c r="F49" s="97"/>
      <c r="G49" s="97"/>
      <c r="H49" s="305"/>
      <c r="I49" s="95"/>
      <c r="J49" s="306"/>
      <c r="K49" s="32"/>
      <c r="L49" s="97"/>
      <c r="M49" s="97"/>
      <c r="N49" s="97"/>
      <c r="O49" s="307"/>
      <c r="P49" s="97"/>
      <c r="Q49" s="95"/>
      <c r="R49" s="305"/>
      <c r="S49" s="95"/>
      <c r="T49" s="95"/>
      <c r="U49" s="95"/>
      <c r="V49" s="305"/>
      <c r="W49" s="95"/>
      <c r="X49" s="95"/>
      <c r="Y49" s="306"/>
      <c r="Z49" s="32"/>
      <c r="AA49" s="307"/>
      <c r="AB49" s="97"/>
      <c r="AC49" s="97"/>
      <c r="AD49" s="98"/>
      <c r="AE49" s="307"/>
      <c r="AF49" s="97"/>
      <c r="AG49" s="97"/>
      <c r="AH49" s="97"/>
      <c r="AI49" s="97"/>
      <c r="AJ49" s="307"/>
      <c r="AK49" s="307"/>
      <c r="AL49" s="307"/>
      <c r="AM49" s="308"/>
      <c r="AN49" s="307"/>
      <c r="AO49" s="307"/>
      <c r="AP49" s="97"/>
      <c r="AQ49" s="97"/>
      <c r="AR49" s="307"/>
      <c r="AS49" s="307"/>
      <c r="AT49" s="307"/>
      <c r="AU49" s="97"/>
      <c r="AV49" s="98"/>
      <c r="AW49" s="32"/>
      <c r="AX49" s="95"/>
      <c r="AY49" s="95"/>
      <c r="AZ49" s="307"/>
      <c r="BA49" s="95">
        <f>'[45]Lead Sheet'!$I$28</f>
        <v>-5765129.1757593453</v>
      </c>
      <c r="BB49" s="12"/>
      <c r="BC49" s="305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309"/>
    </row>
    <row r="50" spans="1:69">
      <c r="A50" s="14" t="s">
        <v>87</v>
      </c>
      <c r="B50" s="106">
        <f t="shared" si="122"/>
        <v>-7434252.4054248659</v>
      </c>
      <c r="C50" s="32"/>
      <c r="D50" s="97"/>
      <c r="E50" s="97"/>
      <c r="F50" s="97"/>
      <c r="G50" s="97"/>
      <c r="H50" s="305"/>
      <c r="I50" s="95"/>
      <c r="J50" s="306"/>
      <c r="K50" s="32"/>
      <c r="L50" s="97"/>
      <c r="M50" s="97"/>
      <c r="N50" s="97"/>
      <c r="O50" s="307"/>
      <c r="P50" s="97"/>
      <c r="Q50" s="95"/>
      <c r="R50" s="305"/>
      <c r="S50" s="95"/>
      <c r="T50" s="95"/>
      <c r="U50" s="95"/>
      <c r="V50" s="305"/>
      <c r="W50" s="95"/>
      <c r="X50" s="95"/>
      <c r="Y50" s="306"/>
      <c r="Z50" s="32"/>
      <c r="AA50" s="307"/>
      <c r="AB50" s="97"/>
      <c r="AC50" s="97"/>
      <c r="AD50" s="98"/>
      <c r="AE50" s="307"/>
      <c r="AF50" s="97"/>
      <c r="AG50" s="97"/>
      <c r="AH50" s="97"/>
      <c r="AI50" s="97"/>
      <c r="AJ50" s="307"/>
      <c r="AK50" s="307"/>
      <c r="AL50" s="307"/>
      <c r="AM50" s="308"/>
      <c r="AN50" s="307"/>
      <c r="AO50" s="307"/>
      <c r="AP50" s="97"/>
      <c r="AQ50" s="97"/>
      <c r="AR50" s="307"/>
      <c r="AS50" s="307"/>
      <c r="AT50" s="307"/>
      <c r="AU50" s="97"/>
      <c r="AV50" s="98"/>
      <c r="AW50" s="32"/>
      <c r="AX50" s="95"/>
      <c r="AY50" s="95"/>
      <c r="AZ50" s="307"/>
      <c r="BA50" s="95">
        <f>'[45]Lead Sheet'!$I$45</f>
        <v>-7434252.4054248659</v>
      </c>
      <c r="BB50" s="12"/>
      <c r="BC50" s="305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309"/>
    </row>
    <row r="51" spans="1:69">
      <c r="A51" s="14" t="s">
        <v>88</v>
      </c>
      <c r="B51" s="106">
        <f t="shared" si="122"/>
        <v>24966396.746832144</v>
      </c>
      <c r="C51" s="32"/>
      <c r="D51" s="97"/>
      <c r="E51" s="97"/>
      <c r="F51" s="97"/>
      <c r="G51" s="97"/>
      <c r="H51" s="305"/>
      <c r="I51" s="95"/>
      <c r="J51" s="306"/>
      <c r="K51" s="32"/>
      <c r="L51" s="97"/>
      <c r="M51" s="97"/>
      <c r="N51" s="97"/>
      <c r="O51" s="307"/>
      <c r="P51" s="97"/>
      <c r="Q51" s="95"/>
      <c r="R51" s="305"/>
      <c r="S51" s="95"/>
      <c r="T51" s="95"/>
      <c r="U51" s="95"/>
      <c r="V51" s="305"/>
      <c r="W51" s="95"/>
      <c r="X51" s="95"/>
      <c r="Y51" s="306"/>
      <c r="Z51" s="32"/>
      <c r="AA51" s="307"/>
      <c r="AB51" s="97"/>
      <c r="AC51" s="97"/>
      <c r="AD51" s="98"/>
      <c r="AE51" s="307"/>
      <c r="AF51" s="97"/>
      <c r="AG51" s="97"/>
      <c r="AH51" s="97"/>
      <c r="AI51" s="97"/>
      <c r="AJ51" s="307"/>
      <c r="AK51" s="307"/>
      <c r="AL51" s="307"/>
      <c r="AM51" s="308"/>
      <c r="AN51" s="307"/>
      <c r="AO51" s="307"/>
      <c r="AP51" s="97"/>
      <c r="AQ51" s="97"/>
      <c r="AR51" s="307"/>
      <c r="AS51" s="307"/>
      <c r="AT51" s="307"/>
      <c r="AU51" s="97"/>
      <c r="AV51" s="98"/>
      <c r="AW51" s="32"/>
      <c r="AX51" s="95"/>
      <c r="AY51" s="95"/>
      <c r="AZ51" s="307"/>
      <c r="BA51" s="95">
        <f>'[45]Lead Sheet'!$I$22</f>
        <v>-3527567.1646157978</v>
      </c>
      <c r="BB51" s="12"/>
      <c r="BC51" s="305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>
        <f>'[46]8.13'!$I$10</f>
        <v>28493963.911447942</v>
      </c>
      <c r="BQ51" s="309"/>
    </row>
    <row r="52" spans="1:69">
      <c r="A52" s="14" t="s">
        <v>89</v>
      </c>
      <c r="B52" s="106">
        <f t="shared" si="122"/>
        <v>0</v>
      </c>
      <c r="C52" s="32"/>
      <c r="D52" s="97"/>
      <c r="E52" s="97"/>
      <c r="F52" s="97"/>
      <c r="G52" s="97"/>
      <c r="H52" s="305"/>
      <c r="I52" s="95"/>
      <c r="J52" s="306"/>
      <c r="K52" s="32"/>
      <c r="L52" s="97"/>
      <c r="M52" s="97"/>
      <c r="N52" s="97"/>
      <c r="O52" s="307"/>
      <c r="P52" s="97"/>
      <c r="Q52" s="95"/>
      <c r="R52" s="305"/>
      <c r="S52" s="95"/>
      <c r="T52" s="95"/>
      <c r="U52" s="95"/>
      <c r="V52" s="305"/>
      <c r="W52" s="95"/>
      <c r="X52" s="95"/>
      <c r="Y52" s="306"/>
      <c r="Z52" s="32"/>
      <c r="AA52" s="307"/>
      <c r="AB52" s="97"/>
      <c r="AC52" s="97"/>
      <c r="AD52" s="98"/>
      <c r="AE52" s="307"/>
      <c r="AF52" s="97"/>
      <c r="AG52" s="97"/>
      <c r="AH52" s="97"/>
      <c r="AI52" s="97"/>
      <c r="AJ52" s="307"/>
      <c r="AK52" s="307"/>
      <c r="AL52" s="307"/>
      <c r="AM52" s="308"/>
      <c r="AN52" s="307"/>
      <c r="AO52" s="307"/>
      <c r="AP52" s="97"/>
      <c r="AQ52" s="97"/>
      <c r="AR52" s="307"/>
      <c r="AS52" s="307"/>
      <c r="AT52" s="307"/>
      <c r="AU52" s="97"/>
      <c r="AV52" s="98"/>
      <c r="AW52" s="32"/>
      <c r="AX52" s="95"/>
      <c r="AY52" s="95"/>
      <c r="AZ52" s="307"/>
      <c r="BA52" s="95"/>
      <c r="BB52" s="12"/>
      <c r="BC52" s="305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309"/>
    </row>
    <row r="53" spans="1:69">
      <c r="A53" s="14" t="s">
        <v>90</v>
      </c>
      <c r="B53" s="106">
        <f t="shared" si="122"/>
        <v>0</v>
      </c>
      <c r="C53" s="32"/>
      <c r="D53" s="97"/>
      <c r="E53" s="97"/>
      <c r="F53" s="97"/>
      <c r="G53" s="97"/>
      <c r="H53" s="305"/>
      <c r="I53" s="95"/>
      <c r="J53" s="306"/>
      <c r="K53" s="32"/>
      <c r="L53" s="97"/>
      <c r="M53" s="97"/>
      <c r="N53" s="97"/>
      <c r="O53" s="307"/>
      <c r="P53" s="97"/>
      <c r="Q53" s="95"/>
      <c r="R53" s="305"/>
      <c r="S53" s="95"/>
      <c r="T53" s="95"/>
      <c r="U53" s="95"/>
      <c r="V53" s="305"/>
      <c r="W53" s="95"/>
      <c r="X53" s="95"/>
      <c r="Y53" s="306"/>
      <c r="Z53" s="32"/>
      <c r="AA53" s="307"/>
      <c r="AB53" s="97"/>
      <c r="AC53" s="97"/>
      <c r="AD53" s="98"/>
      <c r="AE53" s="307"/>
      <c r="AF53" s="97"/>
      <c r="AG53" s="97"/>
      <c r="AH53" s="97"/>
      <c r="AI53" s="97"/>
      <c r="AJ53" s="307"/>
      <c r="AK53" s="307"/>
      <c r="AL53" s="307"/>
      <c r="AM53" s="308"/>
      <c r="AN53" s="307"/>
      <c r="AO53" s="307"/>
      <c r="AP53" s="97"/>
      <c r="AQ53" s="97"/>
      <c r="AR53" s="307"/>
      <c r="AS53" s="307"/>
      <c r="AT53" s="307"/>
      <c r="AU53" s="97"/>
      <c r="AV53" s="98"/>
      <c r="AW53" s="32"/>
      <c r="AX53" s="95"/>
      <c r="AY53" s="95"/>
      <c r="AZ53" s="307"/>
      <c r="BA53" s="95"/>
      <c r="BB53" s="12"/>
      <c r="BC53" s="305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8"/>
      <c r="BQ53" s="309"/>
    </row>
    <row r="54" spans="1:69">
      <c r="A54" s="14" t="s">
        <v>91</v>
      </c>
      <c r="B54" s="196">
        <f t="shared" si="122"/>
        <v>64725637.111182496</v>
      </c>
      <c r="C54" s="36">
        <f>SUM(C43:C53)</f>
        <v>0</v>
      </c>
      <c r="D54" s="109">
        <f t="shared" ref="D54:BF54" si="123">SUM(D43:D53)</f>
        <v>0</v>
      </c>
      <c r="E54" s="109">
        <f t="shared" ref="E54" si="124">SUM(E43:E53)</f>
        <v>0</v>
      </c>
      <c r="F54" s="109">
        <f t="shared" si="123"/>
        <v>0</v>
      </c>
      <c r="G54" s="109">
        <f t="shared" si="123"/>
        <v>0</v>
      </c>
      <c r="H54" s="324">
        <f t="shared" si="123"/>
        <v>0</v>
      </c>
      <c r="I54" s="109">
        <f t="shared" ref="I54:J54" si="125">SUM(I43:I53)</f>
        <v>0</v>
      </c>
      <c r="J54" s="325">
        <f t="shared" si="125"/>
        <v>0</v>
      </c>
      <c r="K54" s="36">
        <f t="shared" si="123"/>
        <v>0</v>
      </c>
      <c r="L54" s="109">
        <f t="shared" si="123"/>
        <v>0</v>
      </c>
      <c r="M54" s="109">
        <f t="shared" ref="M54:N54" si="126">SUM(M43:M53)</f>
        <v>0</v>
      </c>
      <c r="N54" s="109">
        <f t="shared" si="126"/>
        <v>0</v>
      </c>
      <c r="O54" s="324">
        <f t="shared" si="123"/>
        <v>0</v>
      </c>
      <c r="P54" s="109">
        <f t="shared" si="123"/>
        <v>0</v>
      </c>
      <c r="Q54" s="109">
        <f t="shared" ref="Q54:X54" si="127">SUM(Q43:Q53)</f>
        <v>0</v>
      </c>
      <c r="R54" s="324">
        <f t="shared" si="127"/>
        <v>0</v>
      </c>
      <c r="S54" s="109">
        <f t="shared" si="127"/>
        <v>0</v>
      </c>
      <c r="T54" s="109">
        <f t="shared" si="127"/>
        <v>0</v>
      </c>
      <c r="U54" s="109">
        <f t="shared" si="127"/>
        <v>0</v>
      </c>
      <c r="V54" s="324">
        <f t="shared" ref="V54:W54" si="128">SUM(V43:V53)</f>
        <v>0</v>
      </c>
      <c r="W54" s="109">
        <f t="shared" si="128"/>
        <v>0</v>
      </c>
      <c r="X54" s="109">
        <f t="shared" si="127"/>
        <v>0</v>
      </c>
      <c r="Y54" s="325">
        <f t="shared" ref="Y54" si="129">SUM(Y43:Y53)</f>
        <v>0</v>
      </c>
      <c r="Z54" s="36">
        <f t="shared" ref="Z54:AH54" si="130">SUM(Z43:Z53)</f>
        <v>0</v>
      </c>
      <c r="AA54" s="324">
        <f t="shared" ref="AA54:AB54" si="131">SUM(AA43:AA53)</f>
        <v>0</v>
      </c>
      <c r="AB54" s="109">
        <f t="shared" si="131"/>
        <v>0</v>
      </c>
      <c r="AC54" s="109">
        <f t="shared" si="130"/>
        <v>0</v>
      </c>
      <c r="AD54" s="110">
        <f t="shared" si="130"/>
        <v>-27440037.686942805</v>
      </c>
      <c r="AE54" s="324">
        <f t="shared" ref="AE54:AF54" si="132">SUM(AE43:AE53)</f>
        <v>0</v>
      </c>
      <c r="AF54" s="109">
        <f t="shared" si="132"/>
        <v>0</v>
      </c>
      <c r="AG54" s="109">
        <f t="shared" ref="AG54" si="133">SUM(AG43:AG53)</f>
        <v>0</v>
      </c>
      <c r="AH54" s="109">
        <f t="shared" si="130"/>
        <v>0</v>
      </c>
      <c r="AI54" s="109">
        <f t="shared" si="123"/>
        <v>0</v>
      </c>
      <c r="AJ54" s="324">
        <f t="shared" ref="AJ54:AK54" si="134">SUM(AJ43:AJ53)</f>
        <v>0</v>
      </c>
      <c r="AK54" s="324">
        <f t="shared" si="134"/>
        <v>0</v>
      </c>
      <c r="AL54" s="324">
        <f t="shared" ref="AL54" si="135">SUM(AL43:AL53)</f>
        <v>0</v>
      </c>
      <c r="AM54" s="326">
        <f t="shared" si="123"/>
        <v>0</v>
      </c>
      <c r="AN54" s="324">
        <f t="shared" ref="AN54" si="136">SUM(AN43:AN53)</f>
        <v>0</v>
      </c>
      <c r="AO54" s="324">
        <f t="shared" si="123"/>
        <v>0</v>
      </c>
      <c r="AP54" s="109">
        <f t="shared" ref="AP54" si="137">SUM(AP43:AP53)</f>
        <v>0</v>
      </c>
      <c r="AQ54" s="109">
        <f t="shared" si="123"/>
        <v>0</v>
      </c>
      <c r="AR54" s="324">
        <f t="shared" si="123"/>
        <v>0</v>
      </c>
      <c r="AS54" s="324">
        <f t="shared" ref="AS54:AV54" si="138">SUM(AS43:AS53)</f>
        <v>0</v>
      </c>
      <c r="AT54" s="324">
        <f t="shared" ref="AT54" si="139">SUM(AT43:AT53)</f>
        <v>0</v>
      </c>
      <c r="AU54" s="109">
        <f t="shared" ref="AU54" si="140">SUM(AU43:AU53)</f>
        <v>0</v>
      </c>
      <c r="AV54" s="110">
        <f t="shared" si="138"/>
        <v>0</v>
      </c>
      <c r="AW54" s="36">
        <f t="shared" si="123"/>
        <v>66937206.75625769</v>
      </c>
      <c r="AX54" s="109">
        <f t="shared" si="123"/>
        <v>140552.53514073163</v>
      </c>
      <c r="AY54" s="109">
        <f t="shared" si="123"/>
        <v>0</v>
      </c>
      <c r="AZ54" s="324">
        <f t="shared" si="123"/>
        <v>0</v>
      </c>
      <c r="BA54" s="109">
        <f t="shared" ref="BA54" si="141">SUM(BA43:BA53)</f>
        <v>-19271027.544514682</v>
      </c>
      <c r="BB54" s="109">
        <f t="shared" si="123"/>
        <v>-2700570.4447207437</v>
      </c>
      <c r="BC54" s="324">
        <f t="shared" si="123"/>
        <v>0</v>
      </c>
      <c r="BD54" s="109">
        <f t="shared" si="123"/>
        <v>-387034.4681999993</v>
      </c>
      <c r="BE54" s="109">
        <f t="shared" ref="BE54" si="142">SUM(BE43:BE53)</f>
        <v>0</v>
      </c>
      <c r="BF54" s="109">
        <f t="shared" si="123"/>
        <v>0</v>
      </c>
      <c r="BG54" s="109">
        <f t="shared" ref="BG54:BM54" si="143">SUM(BG43:BG53)</f>
        <v>0</v>
      </c>
      <c r="BH54" s="109">
        <f t="shared" si="143"/>
        <v>-959374.98199249338</v>
      </c>
      <c r="BI54" s="109">
        <f t="shared" si="143"/>
        <v>10973925.946728827</v>
      </c>
      <c r="BJ54" s="109">
        <f t="shared" si="143"/>
        <v>3615602.0887098601</v>
      </c>
      <c r="BK54" s="109">
        <f t="shared" ref="BK54:BL54" si="144">SUM(BK43:BK53)</f>
        <v>3486600.0012500728</v>
      </c>
      <c r="BL54" s="109">
        <f t="shared" si="144"/>
        <v>1412650.5262501421</v>
      </c>
      <c r="BM54" s="109">
        <f t="shared" si="143"/>
        <v>240994.40638998643</v>
      </c>
      <c r="BN54" s="109">
        <f t="shared" ref="BN54:BO54" si="145">SUM(BN43:BN53)</f>
        <v>1566663.887630525</v>
      </c>
      <c r="BO54" s="109">
        <f t="shared" si="145"/>
        <v>-1384477.8222525506</v>
      </c>
      <c r="BP54" s="110">
        <f>SUM(BP44:BP53)</f>
        <v>28493963.911447942</v>
      </c>
      <c r="BQ54" s="325">
        <f t="shared" ref="BQ54" si="146">SUM(BQ43:BQ53)</f>
        <v>0</v>
      </c>
    </row>
    <row r="55" spans="1:69">
      <c r="A55" s="14"/>
      <c r="B55" s="94"/>
      <c r="C55" s="30"/>
      <c r="D55" s="12"/>
      <c r="E55" s="12"/>
      <c r="F55" s="12"/>
      <c r="G55" s="12"/>
      <c r="H55" s="301"/>
      <c r="I55" s="12"/>
      <c r="J55" s="303"/>
      <c r="K55" s="30"/>
      <c r="L55" s="12"/>
      <c r="M55" s="12"/>
      <c r="N55" s="12"/>
      <c r="O55" s="301"/>
      <c r="P55" s="12"/>
      <c r="Q55" s="12"/>
      <c r="R55" s="301"/>
      <c r="S55" s="12"/>
      <c r="T55" s="12"/>
      <c r="U55" s="12"/>
      <c r="V55" s="301"/>
      <c r="W55" s="12"/>
      <c r="X55" s="12"/>
      <c r="Y55" s="303"/>
      <c r="Z55" s="30"/>
      <c r="AA55" s="301"/>
      <c r="AB55" s="12"/>
      <c r="AC55" s="12"/>
      <c r="AD55" s="92"/>
      <c r="AE55" s="301"/>
      <c r="AF55" s="12"/>
      <c r="AG55" s="12"/>
      <c r="AH55" s="12"/>
      <c r="AI55" s="12"/>
      <c r="AJ55" s="301"/>
      <c r="AK55" s="301"/>
      <c r="AL55" s="301"/>
      <c r="AM55" s="304"/>
      <c r="AN55" s="301"/>
      <c r="AO55" s="301"/>
      <c r="AP55" s="12"/>
      <c r="AQ55" s="12"/>
      <c r="AR55" s="301"/>
      <c r="AS55" s="301"/>
      <c r="AT55" s="301"/>
      <c r="AU55" s="12"/>
      <c r="AV55" s="92"/>
      <c r="AW55" s="30"/>
      <c r="AX55" s="12"/>
      <c r="AY55" s="12"/>
      <c r="AZ55" s="301"/>
      <c r="BA55" s="12"/>
      <c r="BB55" s="12"/>
      <c r="BC55" s="301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92"/>
      <c r="BQ55" s="303"/>
    </row>
    <row r="56" spans="1:69">
      <c r="A56" s="14" t="s">
        <v>92</v>
      </c>
      <c r="B56" s="94"/>
      <c r="C56" s="30"/>
      <c r="D56" s="12"/>
      <c r="E56" s="12"/>
      <c r="F56" s="12"/>
      <c r="G56" s="12"/>
      <c r="H56" s="301"/>
      <c r="I56" s="12"/>
      <c r="J56" s="303"/>
      <c r="K56" s="30"/>
      <c r="L56" s="12"/>
      <c r="M56" s="12"/>
      <c r="N56" s="12"/>
      <c r="O56" s="301"/>
      <c r="P56" s="12"/>
      <c r="Q56" s="12"/>
      <c r="R56" s="301"/>
      <c r="S56" s="12"/>
      <c r="T56" s="12"/>
      <c r="U56" s="12"/>
      <c r="V56" s="301"/>
      <c r="W56" s="12"/>
      <c r="X56" s="12"/>
      <c r="Y56" s="303"/>
      <c r="Z56" s="30"/>
      <c r="AA56" s="301"/>
      <c r="AB56" s="12"/>
      <c r="AC56" s="12"/>
      <c r="AD56" s="92"/>
      <c r="AE56" s="301"/>
      <c r="AF56" s="12"/>
      <c r="AG56" s="12"/>
      <c r="AH56" s="12"/>
      <c r="AI56" s="12"/>
      <c r="AJ56" s="301"/>
      <c r="AK56" s="301"/>
      <c r="AL56" s="301"/>
      <c r="AM56" s="304"/>
      <c r="AN56" s="301"/>
      <c r="AO56" s="301"/>
      <c r="AP56" s="12"/>
      <c r="AQ56" s="12"/>
      <c r="AR56" s="301"/>
      <c r="AS56" s="301"/>
      <c r="AT56" s="301"/>
      <c r="AU56" s="12"/>
      <c r="AV56" s="92"/>
      <c r="AW56" s="30"/>
      <c r="AX56" s="12"/>
      <c r="AY56" s="12"/>
      <c r="AZ56" s="301"/>
      <c r="BA56" s="12"/>
      <c r="BB56" s="12"/>
      <c r="BC56" s="301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92"/>
      <c r="BQ56" s="303"/>
    </row>
    <row r="57" spans="1:69">
      <c r="A57" s="14" t="s">
        <v>93</v>
      </c>
      <c r="B57" s="106">
        <f t="shared" ref="B57:B65" si="147">SUM(C57:BQ57)</f>
        <v>-26760558.483397078</v>
      </c>
      <c r="C57" s="32"/>
      <c r="D57" s="97"/>
      <c r="E57" s="97"/>
      <c r="F57" s="97"/>
      <c r="G57" s="97"/>
      <c r="H57" s="305"/>
      <c r="I57" s="95"/>
      <c r="J57" s="306"/>
      <c r="K57" s="32"/>
      <c r="L57" s="97"/>
      <c r="M57" s="97"/>
      <c r="N57" s="97"/>
      <c r="O57" s="307"/>
      <c r="P57" s="97"/>
      <c r="Q57" s="95"/>
      <c r="R57" s="305"/>
      <c r="S57" s="95"/>
      <c r="T57" s="95"/>
      <c r="U57" s="95"/>
      <c r="V57" s="305"/>
      <c r="W57" s="95"/>
      <c r="X57" s="95"/>
      <c r="Y57" s="306"/>
      <c r="Z57" s="32"/>
      <c r="AA57" s="307"/>
      <c r="AB57" s="97"/>
      <c r="AC57" s="97"/>
      <c r="AD57" s="98">
        <f>'[37]5.4'!$I$20+'[37]5.4'!$I$21</f>
        <v>17910433.575932309</v>
      </c>
      <c r="AE57" s="307"/>
      <c r="AF57" s="97">
        <f>SUM('[65]Lead Sheet 1'!$I$10:$I$54)</f>
        <v>-2110518.8941668412</v>
      </c>
      <c r="AG57" s="97">
        <f>SUM('[65]Lead Sheet 1'!$I$55:$I$93)</f>
        <v>-1800715.3000000853</v>
      </c>
      <c r="AH57" s="97">
        <f>SUM('[65]Lead Sheet 2'!$I$10:$I$42)</f>
        <v>-6513739.0251209857</v>
      </c>
      <c r="AI57" s="97"/>
      <c r="AJ57" s="307"/>
      <c r="AK57" s="307">
        <f>'[38]6.3.1'!$I$42</f>
        <v>-526493.25212357426</v>
      </c>
      <c r="AL57" s="307"/>
      <c r="AM57" s="308"/>
      <c r="AN57" s="307"/>
      <c r="AO57" s="307"/>
      <c r="AP57" s="97"/>
      <c r="AQ57" s="97"/>
      <c r="AR57" s="307"/>
      <c r="AS57" s="307"/>
      <c r="AT57" s="307"/>
      <c r="AU57" s="97"/>
      <c r="AV57" s="98"/>
      <c r="AW57" s="32">
        <f>'[44]8.1'!$I$12+'[44]8.1'!$I$19</f>
        <v>-34513081.458540469</v>
      </c>
      <c r="AX57" s="95"/>
      <c r="AY57" s="95"/>
      <c r="AZ57" s="307"/>
      <c r="BA57" s="95"/>
      <c r="BB57" s="12"/>
      <c r="BC57" s="305"/>
      <c r="BD57" s="97"/>
      <c r="BE57" s="97"/>
      <c r="BF57" s="97"/>
      <c r="BG57" s="97"/>
      <c r="BH57" s="97">
        <f>'[24]8.11'!$I$17</f>
        <v>793555.87062256993</v>
      </c>
      <c r="BI57" s="97"/>
      <c r="BJ57" s="97"/>
      <c r="BK57" s="97"/>
      <c r="BL57" s="97"/>
      <c r="BM57" s="97"/>
      <c r="BN57" s="97"/>
      <c r="BO57" s="97"/>
      <c r="BP57" s="98"/>
      <c r="BQ57" s="309"/>
    </row>
    <row r="58" spans="1:69">
      <c r="A58" s="14" t="s">
        <v>94</v>
      </c>
      <c r="B58" s="106">
        <f t="shared" si="147"/>
        <v>-2563933.8844880732</v>
      </c>
      <c r="C58" s="32"/>
      <c r="D58" s="97"/>
      <c r="E58" s="97"/>
      <c r="F58" s="97"/>
      <c r="G58" s="97"/>
      <c r="H58" s="305"/>
      <c r="I58" s="95"/>
      <c r="J58" s="306"/>
      <c r="K58" s="32"/>
      <c r="L58" s="97"/>
      <c r="M58" s="97"/>
      <c r="N58" s="97"/>
      <c r="O58" s="307"/>
      <c r="P58" s="97"/>
      <c r="Q58" s="95"/>
      <c r="R58" s="305"/>
      <c r="S58" s="95"/>
      <c r="T58" s="95"/>
      <c r="U58" s="95"/>
      <c r="V58" s="305"/>
      <c r="W58" s="95"/>
      <c r="X58" s="95"/>
      <c r="Y58" s="306"/>
      <c r="Z58" s="32"/>
      <c r="AA58" s="307"/>
      <c r="AB58" s="97"/>
      <c r="AC58" s="97"/>
      <c r="AD58" s="98"/>
      <c r="AE58" s="307"/>
      <c r="AF58" s="97"/>
      <c r="AG58" s="97"/>
      <c r="AH58" s="97">
        <f>SUM('[65]Lead Sheet 2'!$I$43:$I$46)</f>
        <v>-24168.26129155124</v>
      </c>
      <c r="AI58" s="97">
        <f>SUM('[65]Lead Sheet 2'!$I$47:$I$64)</f>
        <v>-2539765.6231965218</v>
      </c>
      <c r="AJ58" s="307"/>
      <c r="AK58" s="307"/>
      <c r="AL58" s="307"/>
      <c r="AM58" s="308"/>
      <c r="AN58" s="307"/>
      <c r="AO58" s="307"/>
      <c r="AP58" s="97"/>
      <c r="AQ58" s="97"/>
      <c r="AR58" s="307"/>
      <c r="AS58" s="307"/>
      <c r="AT58" s="307"/>
      <c r="AU58" s="97"/>
      <c r="AV58" s="98"/>
      <c r="AW58" s="32"/>
      <c r="AX58" s="95"/>
      <c r="AY58" s="95"/>
      <c r="AZ58" s="307"/>
      <c r="BA58" s="95"/>
      <c r="BB58" s="12"/>
      <c r="BC58" s="305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8"/>
      <c r="BQ58" s="309"/>
    </row>
    <row r="59" spans="1:69">
      <c r="A59" s="14" t="s">
        <v>95</v>
      </c>
      <c r="B59" s="106">
        <f t="shared" si="147"/>
        <v>-19255762.276992604</v>
      </c>
      <c r="C59" s="32"/>
      <c r="D59" s="97"/>
      <c r="E59" s="97"/>
      <c r="F59" s="97"/>
      <c r="G59" s="97"/>
      <c r="H59" s="305"/>
      <c r="I59" s="95"/>
      <c r="J59" s="306"/>
      <c r="K59" s="32"/>
      <c r="L59" s="97"/>
      <c r="M59" s="97"/>
      <c r="N59" s="97"/>
      <c r="O59" s="307"/>
      <c r="P59" s="97"/>
      <c r="Q59" s="95"/>
      <c r="R59" s="305"/>
      <c r="S59" s="95"/>
      <c r="T59" s="95"/>
      <c r="U59" s="95"/>
      <c r="V59" s="305"/>
      <c r="W59" s="95"/>
      <c r="X59" s="95"/>
      <c r="Y59" s="306"/>
      <c r="Z59" s="32"/>
      <c r="AA59" s="307"/>
      <c r="AB59" s="97"/>
      <c r="AC59" s="97"/>
      <c r="AD59" s="98">
        <f>'[37]5.4'!$I$22</f>
        <v>1177547.2103560341</v>
      </c>
      <c r="AE59" s="307"/>
      <c r="AF59" s="97"/>
      <c r="AG59" s="97"/>
      <c r="AH59" s="97"/>
      <c r="AI59" s="97"/>
      <c r="AJ59" s="307"/>
      <c r="AK59" s="307"/>
      <c r="AL59" s="307">
        <f>'[38]6.3.2'!$I$56</f>
        <v>199810</v>
      </c>
      <c r="AM59" s="308"/>
      <c r="AN59" s="307"/>
      <c r="AO59" s="307"/>
      <c r="AP59" s="97">
        <f>'[47]7.4'!$I$20+'[47]7.4'!$I$22</f>
        <v>-7524077.2726434628</v>
      </c>
      <c r="AQ59" s="97"/>
      <c r="AR59" s="307">
        <f>'[41]7.6 - 7.6.1'!$I$50+SUM('[41]7.6 - 7.6.1'!$I$56:$I$57)</f>
        <v>-9136272.3847909309</v>
      </c>
      <c r="AS59" s="307"/>
      <c r="AT59" s="307">
        <f>'[42]7.7'!$I$12</f>
        <v>871145</v>
      </c>
      <c r="AU59" s="97"/>
      <c r="AV59" s="213"/>
      <c r="AW59" s="32">
        <f>'[44]8.1'!$I$32</f>
        <v>-4559656.0512536615</v>
      </c>
      <c r="AX59" s="95">
        <f>'[36]8.2'!$I$26+'[36]8.2'!$I$30</f>
        <v>-288340.69532725256</v>
      </c>
      <c r="AY59" s="95"/>
      <c r="AZ59" s="307"/>
      <c r="BA59" s="95"/>
      <c r="BB59" s="12"/>
      <c r="BC59" s="305"/>
      <c r="BD59" s="97"/>
      <c r="BE59" s="97"/>
      <c r="BF59" s="97"/>
      <c r="BG59" s="97">
        <f>'[31]8.10'!$H$23</f>
        <v>4081.9166666666665</v>
      </c>
      <c r="BH59" s="97"/>
      <c r="BI59" s="97"/>
      <c r="BJ59" s="97"/>
      <c r="BK59" s="97"/>
      <c r="BL59" s="97"/>
      <c r="BM59" s="97"/>
      <c r="BN59" s="97"/>
      <c r="BO59" s="97"/>
      <c r="BP59" s="98"/>
      <c r="BQ59" s="309"/>
    </row>
    <row r="60" spans="1:69">
      <c r="A60" s="14" t="s">
        <v>96</v>
      </c>
      <c r="B60" s="106">
        <f t="shared" si="147"/>
        <v>23174.935291657439</v>
      </c>
      <c r="C60" s="32"/>
      <c r="D60" s="97"/>
      <c r="E60" s="97"/>
      <c r="F60" s="97"/>
      <c r="G60" s="97"/>
      <c r="H60" s="305"/>
      <c r="I60" s="95"/>
      <c r="J60" s="306"/>
      <c r="K60" s="32"/>
      <c r="L60" s="97"/>
      <c r="M60" s="97"/>
      <c r="N60" s="97"/>
      <c r="O60" s="307"/>
      <c r="P60" s="97"/>
      <c r="Q60" s="95"/>
      <c r="R60" s="305"/>
      <c r="S60" s="95"/>
      <c r="T60" s="95"/>
      <c r="U60" s="95"/>
      <c r="V60" s="305"/>
      <c r="W60" s="95"/>
      <c r="X60" s="95"/>
      <c r="Y60" s="306"/>
      <c r="Z60" s="32"/>
      <c r="AA60" s="307"/>
      <c r="AB60" s="97"/>
      <c r="AC60" s="97"/>
      <c r="AD60" s="98">
        <f>'[37]5.4'!$I$23</f>
        <v>23174.935291657439</v>
      </c>
      <c r="AE60" s="307"/>
      <c r="AF60" s="97"/>
      <c r="AG60" s="97"/>
      <c r="AH60" s="97"/>
      <c r="AI60" s="97"/>
      <c r="AJ60" s="307"/>
      <c r="AK60" s="307"/>
      <c r="AL60" s="307"/>
      <c r="AM60" s="308"/>
      <c r="AN60" s="307"/>
      <c r="AO60" s="307"/>
      <c r="AP60" s="97"/>
      <c r="AQ60" s="97"/>
      <c r="AR60" s="307"/>
      <c r="AS60" s="307"/>
      <c r="AT60" s="307"/>
      <c r="AU60" s="97"/>
      <c r="AV60" s="98"/>
      <c r="AW60" s="32"/>
      <c r="AX60" s="95"/>
      <c r="AY60" s="95"/>
      <c r="AZ60" s="307"/>
      <c r="BA60" s="95"/>
      <c r="BB60" s="12"/>
      <c r="BC60" s="305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8"/>
      <c r="BQ60" s="309"/>
    </row>
    <row r="61" spans="1:69">
      <c r="A61" s="14" t="s">
        <v>97</v>
      </c>
      <c r="B61" s="106">
        <f t="shared" si="147"/>
        <v>-159520.90100264389</v>
      </c>
      <c r="C61" s="32"/>
      <c r="D61" s="97"/>
      <c r="E61" s="97"/>
      <c r="F61" s="97"/>
      <c r="G61" s="97"/>
      <c r="H61" s="305"/>
      <c r="I61" s="95"/>
      <c r="J61" s="306"/>
      <c r="K61" s="32"/>
      <c r="L61" s="97"/>
      <c r="M61" s="97"/>
      <c r="N61" s="97"/>
      <c r="O61" s="307"/>
      <c r="P61" s="97"/>
      <c r="Q61" s="95"/>
      <c r="R61" s="305"/>
      <c r="S61" s="95"/>
      <c r="T61" s="95"/>
      <c r="U61" s="95"/>
      <c r="V61" s="305"/>
      <c r="W61" s="95"/>
      <c r="X61" s="95"/>
      <c r="Y61" s="306"/>
      <c r="Z61" s="32"/>
      <c r="AA61" s="307"/>
      <c r="AB61" s="97"/>
      <c r="AC61" s="97"/>
      <c r="AD61" s="98"/>
      <c r="AE61" s="307"/>
      <c r="AF61" s="97"/>
      <c r="AG61" s="97"/>
      <c r="AH61" s="97"/>
      <c r="AI61" s="97"/>
      <c r="AJ61" s="307"/>
      <c r="AK61" s="307"/>
      <c r="AL61" s="307"/>
      <c r="AM61" s="308"/>
      <c r="AN61" s="307"/>
      <c r="AO61" s="307"/>
      <c r="AP61" s="97"/>
      <c r="AQ61" s="97"/>
      <c r="AR61" s="307"/>
      <c r="AS61" s="307"/>
      <c r="AT61" s="307"/>
      <c r="AU61" s="97"/>
      <c r="AV61" s="98"/>
      <c r="AW61" s="32"/>
      <c r="AX61" s="95"/>
      <c r="AY61" s="95">
        <f>'[48]8.3'!$I$22</f>
        <v>-159520.90100264389</v>
      </c>
      <c r="AZ61" s="307"/>
      <c r="BA61" s="95"/>
      <c r="BB61" s="12"/>
      <c r="BC61" s="305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8"/>
      <c r="BQ61" s="309"/>
    </row>
    <row r="62" spans="1:69">
      <c r="A62" s="14" t="s">
        <v>98</v>
      </c>
      <c r="B62" s="106">
        <f t="shared" si="147"/>
        <v>-3236612.0862499997</v>
      </c>
      <c r="C62" s="32"/>
      <c r="D62" s="97"/>
      <c r="E62" s="97"/>
      <c r="F62" s="97"/>
      <c r="G62" s="97"/>
      <c r="H62" s="305"/>
      <c r="I62" s="95"/>
      <c r="J62" s="306"/>
      <c r="K62" s="32"/>
      <c r="L62" s="97"/>
      <c r="M62" s="97"/>
      <c r="N62" s="97"/>
      <c r="O62" s="307"/>
      <c r="P62" s="97"/>
      <c r="Q62" s="95"/>
      <c r="R62" s="305"/>
      <c r="S62" s="95"/>
      <c r="T62" s="95"/>
      <c r="U62" s="95"/>
      <c r="V62" s="305"/>
      <c r="W62" s="95"/>
      <c r="X62" s="95"/>
      <c r="Y62" s="306"/>
      <c r="Z62" s="32"/>
      <c r="AA62" s="307"/>
      <c r="AB62" s="97"/>
      <c r="AC62" s="97"/>
      <c r="AD62" s="98"/>
      <c r="AE62" s="307"/>
      <c r="AF62" s="97"/>
      <c r="AG62" s="97"/>
      <c r="AH62" s="97"/>
      <c r="AI62" s="97"/>
      <c r="AJ62" s="307"/>
      <c r="AK62" s="307"/>
      <c r="AL62" s="307"/>
      <c r="AM62" s="308"/>
      <c r="AN62" s="307"/>
      <c r="AO62" s="307"/>
      <c r="AP62" s="97"/>
      <c r="AQ62" s="97"/>
      <c r="AR62" s="307"/>
      <c r="AS62" s="307"/>
      <c r="AT62" s="307"/>
      <c r="AU62" s="97"/>
      <c r="AV62" s="98"/>
      <c r="AW62" s="32"/>
      <c r="AX62" s="95"/>
      <c r="AY62" s="95"/>
      <c r="AZ62" s="307"/>
      <c r="BA62" s="95"/>
      <c r="BB62" s="12"/>
      <c r="BC62" s="305"/>
      <c r="BD62" s="97"/>
      <c r="BE62" s="97"/>
      <c r="BF62" s="97">
        <f>'[43]8.9'!$I$14</f>
        <v>-3236612.0862499997</v>
      </c>
      <c r="BG62" s="97"/>
      <c r="BH62" s="97"/>
      <c r="BI62" s="97"/>
      <c r="BJ62" s="97"/>
      <c r="BK62" s="97"/>
      <c r="BL62" s="97"/>
      <c r="BM62" s="97"/>
      <c r="BN62" s="97"/>
      <c r="BO62" s="97"/>
      <c r="BP62" s="98"/>
      <c r="BQ62" s="309"/>
    </row>
    <row r="63" spans="1:69">
      <c r="A63" s="14" t="s">
        <v>99</v>
      </c>
      <c r="B63" s="106">
        <f t="shared" si="147"/>
        <v>1143691.174893454</v>
      </c>
      <c r="C63" s="32"/>
      <c r="D63" s="97"/>
      <c r="E63" s="97"/>
      <c r="F63" s="97"/>
      <c r="G63" s="97"/>
      <c r="H63" s="305"/>
      <c r="I63" s="95"/>
      <c r="J63" s="306"/>
      <c r="K63" s="32"/>
      <c r="L63" s="97"/>
      <c r="M63" s="97"/>
      <c r="N63" s="97"/>
      <c r="O63" s="307"/>
      <c r="P63" s="97"/>
      <c r="Q63" s="95"/>
      <c r="R63" s="305"/>
      <c r="S63" s="95"/>
      <c r="T63" s="95"/>
      <c r="U63" s="95"/>
      <c r="V63" s="305"/>
      <c r="W63" s="95"/>
      <c r="X63" s="95"/>
      <c r="Y63" s="306"/>
      <c r="Z63" s="32"/>
      <c r="AA63" s="307"/>
      <c r="AB63" s="97"/>
      <c r="AC63" s="97"/>
      <c r="AD63" s="98"/>
      <c r="AE63" s="307"/>
      <c r="AF63" s="97"/>
      <c r="AG63" s="97"/>
      <c r="AH63" s="97"/>
      <c r="AI63" s="97"/>
      <c r="AJ63" s="307"/>
      <c r="AK63" s="307"/>
      <c r="AL63" s="307"/>
      <c r="AM63" s="308"/>
      <c r="AN63" s="307"/>
      <c r="AO63" s="307"/>
      <c r="AP63" s="97"/>
      <c r="AQ63" s="97"/>
      <c r="AR63" s="307"/>
      <c r="AS63" s="307"/>
      <c r="AT63" s="307"/>
      <c r="AU63" s="97"/>
      <c r="AV63" s="98"/>
      <c r="AW63" s="32"/>
      <c r="AX63" s="95"/>
      <c r="AY63" s="95"/>
      <c r="AZ63" s="307"/>
      <c r="BA63" s="95"/>
      <c r="BB63" s="12"/>
      <c r="BC63" s="305"/>
      <c r="BD63" s="97"/>
      <c r="BE63" s="97">
        <f>'[49]8.8'!$I$11</f>
        <v>1143691.174893454</v>
      </c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8"/>
      <c r="BQ63" s="309"/>
    </row>
    <row r="64" spans="1:69">
      <c r="A64" s="14"/>
      <c r="B64" s="106">
        <f t="shared" si="147"/>
        <v>0</v>
      </c>
      <c r="C64" s="30"/>
      <c r="D64" s="12"/>
      <c r="E64" s="12"/>
      <c r="F64" s="12"/>
      <c r="G64" s="12"/>
      <c r="H64" s="301"/>
      <c r="I64" s="12"/>
      <c r="J64" s="303"/>
      <c r="K64" s="30"/>
      <c r="L64" s="12"/>
      <c r="M64" s="12"/>
      <c r="N64" s="12"/>
      <c r="O64" s="301"/>
      <c r="P64" s="12"/>
      <c r="Q64" s="12"/>
      <c r="R64" s="301"/>
      <c r="S64" s="12"/>
      <c r="T64" s="12"/>
      <c r="U64" s="12"/>
      <c r="V64" s="301"/>
      <c r="W64" s="12"/>
      <c r="X64" s="12"/>
      <c r="Y64" s="303"/>
      <c r="Z64" s="30"/>
      <c r="AA64" s="301"/>
      <c r="AB64" s="12"/>
      <c r="AC64" s="12"/>
      <c r="AD64" s="92"/>
      <c r="AE64" s="301"/>
      <c r="AF64" s="12"/>
      <c r="AG64" s="12"/>
      <c r="AH64" s="12"/>
      <c r="AI64" s="12"/>
      <c r="AJ64" s="301"/>
      <c r="AK64" s="301"/>
      <c r="AL64" s="301"/>
      <c r="AM64" s="304"/>
      <c r="AN64" s="301"/>
      <c r="AO64" s="301"/>
      <c r="AP64" s="12"/>
      <c r="AQ64" s="12"/>
      <c r="AR64" s="301"/>
      <c r="AS64" s="301"/>
      <c r="AT64" s="301"/>
      <c r="AU64" s="12"/>
      <c r="AV64" s="92"/>
      <c r="AW64" s="30"/>
      <c r="AX64" s="12"/>
      <c r="AY64" s="12"/>
      <c r="AZ64" s="301"/>
      <c r="BA64" s="12"/>
      <c r="BB64" s="12"/>
      <c r="BC64" s="301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92"/>
      <c r="BQ64" s="303"/>
    </row>
    <row r="65" spans="1:69">
      <c r="A65" s="14" t="s">
        <v>100</v>
      </c>
      <c r="B65" s="193">
        <f t="shared" si="147"/>
        <v>-50809521.52194529</v>
      </c>
      <c r="C65" s="33">
        <f t="shared" ref="C65:BF65" si="148">SUM(C57:C64)</f>
        <v>0</v>
      </c>
      <c r="D65" s="99">
        <f t="shared" si="148"/>
        <v>0</v>
      </c>
      <c r="E65" s="99">
        <f t="shared" ref="E65" si="149">SUM(E57:E64)</f>
        <v>0</v>
      </c>
      <c r="F65" s="99">
        <f t="shared" si="148"/>
        <v>0</v>
      </c>
      <c r="G65" s="99">
        <f t="shared" si="148"/>
        <v>0</v>
      </c>
      <c r="H65" s="310">
        <f t="shared" si="148"/>
        <v>0</v>
      </c>
      <c r="I65" s="99">
        <f t="shared" ref="I65:J65" si="150">SUM(I57:I64)</f>
        <v>0</v>
      </c>
      <c r="J65" s="311">
        <f t="shared" si="150"/>
        <v>0</v>
      </c>
      <c r="K65" s="33">
        <f t="shared" si="148"/>
        <v>0</v>
      </c>
      <c r="L65" s="99">
        <f t="shared" si="148"/>
        <v>0</v>
      </c>
      <c r="M65" s="99">
        <f t="shared" ref="M65:N65" si="151">SUM(M57:M64)</f>
        <v>0</v>
      </c>
      <c r="N65" s="99">
        <f t="shared" si="151"/>
        <v>0</v>
      </c>
      <c r="O65" s="310">
        <f t="shared" si="148"/>
        <v>0</v>
      </c>
      <c r="P65" s="99">
        <f t="shared" si="148"/>
        <v>0</v>
      </c>
      <c r="Q65" s="99">
        <f t="shared" ref="Q65:X65" si="152">SUM(Q57:Q64)</f>
        <v>0</v>
      </c>
      <c r="R65" s="310">
        <f t="shared" si="152"/>
        <v>0</v>
      </c>
      <c r="S65" s="99">
        <f t="shared" si="152"/>
        <v>0</v>
      </c>
      <c r="T65" s="99">
        <f t="shared" si="152"/>
        <v>0</v>
      </c>
      <c r="U65" s="99">
        <f t="shared" si="152"/>
        <v>0</v>
      </c>
      <c r="V65" s="310">
        <f t="shared" ref="V65:W65" si="153">SUM(V57:V64)</f>
        <v>0</v>
      </c>
      <c r="W65" s="99">
        <f t="shared" si="153"/>
        <v>0</v>
      </c>
      <c r="X65" s="99">
        <f t="shared" si="152"/>
        <v>0</v>
      </c>
      <c r="Y65" s="311">
        <f t="shared" ref="Y65" si="154">SUM(Y57:Y64)</f>
        <v>0</v>
      </c>
      <c r="Z65" s="33">
        <f t="shared" ref="Z65:AH65" si="155">SUM(Z57:Z64)</f>
        <v>0</v>
      </c>
      <c r="AA65" s="310">
        <f t="shared" ref="AA65:AB65" si="156">SUM(AA57:AA64)</f>
        <v>0</v>
      </c>
      <c r="AB65" s="99">
        <f t="shared" si="156"/>
        <v>0</v>
      </c>
      <c r="AC65" s="99">
        <f t="shared" si="155"/>
        <v>0</v>
      </c>
      <c r="AD65" s="100">
        <f t="shared" si="155"/>
        <v>19111155.721580002</v>
      </c>
      <c r="AE65" s="310">
        <f t="shared" ref="AE65:AF65" si="157">SUM(AE57:AE64)</f>
        <v>0</v>
      </c>
      <c r="AF65" s="99">
        <f t="shared" si="157"/>
        <v>-2110518.8941668412</v>
      </c>
      <c r="AG65" s="99">
        <f t="shared" ref="AG65" si="158">SUM(AG57:AG64)</f>
        <v>-1800715.3000000853</v>
      </c>
      <c r="AH65" s="99">
        <f t="shared" si="155"/>
        <v>-6537907.2864125371</v>
      </c>
      <c r="AI65" s="99">
        <f t="shared" si="148"/>
        <v>-2539765.6231965218</v>
      </c>
      <c r="AJ65" s="310">
        <f t="shared" ref="AJ65:AK65" si="159">SUM(AJ57:AJ64)</f>
        <v>0</v>
      </c>
      <c r="AK65" s="310">
        <f t="shared" si="159"/>
        <v>-526493.25212357426</v>
      </c>
      <c r="AL65" s="310">
        <f t="shared" ref="AL65" si="160">SUM(AL57:AL64)</f>
        <v>199810</v>
      </c>
      <c r="AM65" s="312">
        <f t="shared" si="148"/>
        <v>0</v>
      </c>
      <c r="AN65" s="310">
        <f t="shared" ref="AN65" si="161">SUM(AN57:AN64)</f>
        <v>0</v>
      </c>
      <c r="AO65" s="310">
        <f t="shared" si="148"/>
        <v>0</v>
      </c>
      <c r="AP65" s="99">
        <f t="shared" ref="AP65" si="162">SUM(AP57:AP64)</f>
        <v>-7524077.2726434628</v>
      </c>
      <c r="AQ65" s="99">
        <f t="shared" si="148"/>
        <v>0</v>
      </c>
      <c r="AR65" s="310">
        <f t="shared" si="148"/>
        <v>-9136272.3847909309</v>
      </c>
      <c r="AS65" s="310">
        <f t="shared" ref="AS65:AV65" si="163">SUM(AS57:AS64)</f>
        <v>0</v>
      </c>
      <c r="AT65" s="310">
        <f t="shared" ref="AT65" si="164">SUM(AT57:AT64)</f>
        <v>871145</v>
      </c>
      <c r="AU65" s="99">
        <f t="shared" ref="AU65" si="165">SUM(AU57:AU64)</f>
        <v>0</v>
      </c>
      <c r="AV65" s="100">
        <f t="shared" si="163"/>
        <v>0</v>
      </c>
      <c r="AW65" s="33">
        <f t="shared" si="148"/>
        <v>-39072737.509794131</v>
      </c>
      <c r="AX65" s="99">
        <f t="shared" si="148"/>
        <v>-288340.69532725256</v>
      </c>
      <c r="AY65" s="99">
        <f t="shared" si="148"/>
        <v>-159520.90100264389</v>
      </c>
      <c r="AZ65" s="310">
        <f t="shared" si="148"/>
        <v>0</v>
      </c>
      <c r="BA65" s="99">
        <f t="shared" ref="BA65" si="166">SUM(BA57:BA64)</f>
        <v>0</v>
      </c>
      <c r="BB65" s="99">
        <f t="shared" si="148"/>
        <v>0</v>
      </c>
      <c r="BC65" s="310">
        <f t="shared" si="148"/>
        <v>0</v>
      </c>
      <c r="BD65" s="99">
        <f t="shared" si="148"/>
        <v>0</v>
      </c>
      <c r="BE65" s="99">
        <f t="shared" ref="BE65" si="167">SUM(BE57:BE64)</f>
        <v>1143691.174893454</v>
      </c>
      <c r="BF65" s="99">
        <f t="shared" si="148"/>
        <v>-3236612.0862499997</v>
      </c>
      <c r="BG65" s="99">
        <f t="shared" ref="BG65:BM65" si="168">SUM(BG57:BG64)</f>
        <v>4081.9166666666665</v>
      </c>
      <c r="BH65" s="99">
        <f t="shared" si="168"/>
        <v>793555.87062256993</v>
      </c>
      <c r="BI65" s="99">
        <f t="shared" si="168"/>
        <v>0</v>
      </c>
      <c r="BJ65" s="99">
        <f t="shared" si="168"/>
        <v>0</v>
      </c>
      <c r="BK65" s="99">
        <f t="shared" ref="BK65:BL65" si="169">SUM(BK57:BK64)</f>
        <v>0</v>
      </c>
      <c r="BL65" s="99">
        <f t="shared" si="169"/>
        <v>0</v>
      </c>
      <c r="BM65" s="99">
        <f t="shared" si="168"/>
        <v>0</v>
      </c>
      <c r="BN65" s="99">
        <f t="shared" ref="BN65:BO65" si="170">SUM(BN57:BN64)</f>
        <v>0</v>
      </c>
      <c r="BO65" s="99">
        <f t="shared" si="170"/>
        <v>0</v>
      </c>
      <c r="BP65" s="100">
        <f t="shared" ref="BP65" si="171">SUM(BP57:BP64)</f>
        <v>0</v>
      </c>
      <c r="BQ65" s="311">
        <f t="shared" ref="BQ65" si="172">SUM(BQ57:BQ64)</f>
        <v>0</v>
      </c>
    </row>
    <row r="66" spans="1:69">
      <c r="A66" s="14"/>
      <c r="B66" s="94"/>
      <c r="C66" s="30"/>
      <c r="D66" s="12"/>
      <c r="E66" s="12"/>
      <c r="F66" s="12"/>
      <c r="G66" s="12"/>
      <c r="H66" s="301"/>
      <c r="I66" s="12"/>
      <c r="J66" s="303"/>
      <c r="K66" s="30"/>
      <c r="L66" s="12"/>
      <c r="M66" s="12"/>
      <c r="N66" s="12"/>
      <c r="O66" s="301"/>
      <c r="P66" s="12"/>
      <c r="Q66" s="12"/>
      <c r="R66" s="301"/>
      <c r="S66" s="12"/>
      <c r="T66" s="12"/>
      <c r="U66" s="12"/>
      <c r="V66" s="301"/>
      <c r="W66" s="12"/>
      <c r="X66" s="12"/>
      <c r="Y66" s="303"/>
      <c r="Z66" s="30"/>
      <c r="AA66" s="301"/>
      <c r="AB66" s="12"/>
      <c r="AC66" s="12"/>
      <c r="AD66" s="92"/>
      <c r="AE66" s="301"/>
      <c r="AF66" s="12"/>
      <c r="AG66" s="12"/>
      <c r="AH66" s="12"/>
      <c r="AI66" s="12"/>
      <c r="AJ66" s="301"/>
      <c r="AK66" s="301"/>
      <c r="AL66" s="301"/>
      <c r="AM66" s="304"/>
      <c r="AN66" s="301"/>
      <c r="AO66" s="301"/>
      <c r="AP66" s="12"/>
      <c r="AQ66" s="12"/>
      <c r="AR66" s="301"/>
      <c r="AS66" s="301"/>
      <c r="AT66" s="301"/>
      <c r="AU66" s="12"/>
      <c r="AV66" s="92"/>
      <c r="AW66" s="30"/>
      <c r="AX66" s="12"/>
      <c r="AY66" s="12"/>
      <c r="AZ66" s="301"/>
      <c r="BA66" s="12"/>
      <c r="BB66" s="12"/>
      <c r="BC66" s="301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92"/>
      <c r="BQ66" s="303"/>
    </row>
    <row r="67" spans="1:69" ht="13.5" thickBot="1">
      <c r="A67" s="14" t="s">
        <v>101</v>
      </c>
      <c r="B67" s="197">
        <f>SUM(C67:BQ67)</f>
        <v>13916115.589237215</v>
      </c>
      <c r="C67" s="37">
        <f t="shared" ref="C67:BF67" si="173">C54+C65</f>
        <v>0</v>
      </c>
      <c r="D67" s="111">
        <f t="shared" si="173"/>
        <v>0</v>
      </c>
      <c r="E67" s="111">
        <f t="shared" ref="E67" si="174">E54+E65</f>
        <v>0</v>
      </c>
      <c r="F67" s="111">
        <f t="shared" si="173"/>
        <v>0</v>
      </c>
      <c r="G67" s="111">
        <f t="shared" si="173"/>
        <v>0</v>
      </c>
      <c r="H67" s="327">
        <f t="shared" si="173"/>
        <v>0</v>
      </c>
      <c r="I67" s="111">
        <f t="shared" ref="I67:J67" si="175">I54+I65</f>
        <v>0</v>
      </c>
      <c r="J67" s="328">
        <f t="shared" si="175"/>
        <v>0</v>
      </c>
      <c r="K67" s="37">
        <f t="shared" si="173"/>
        <v>0</v>
      </c>
      <c r="L67" s="111">
        <f t="shared" si="173"/>
        <v>0</v>
      </c>
      <c r="M67" s="111">
        <f t="shared" ref="M67:N67" si="176">M54+M65</f>
        <v>0</v>
      </c>
      <c r="N67" s="111">
        <f t="shared" si="176"/>
        <v>0</v>
      </c>
      <c r="O67" s="327">
        <f t="shared" si="173"/>
        <v>0</v>
      </c>
      <c r="P67" s="111">
        <f t="shared" si="173"/>
        <v>0</v>
      </c>
      <c r="Q67" s="111">
        <f t="shared" ref="Q67:X67" si="177">Q54+Q65</f>
        <v>0</v>
      </c>
      <c r="R67" s="327">
        <f t="shared" si="177"/>
        <v>0</v>
      </c>
      <c r="S67" s="111">
        <f t="shared" si="177"/>
        <v>0</v>
      </c>
      <c r="T67" s="111">
        <f t="shared" si="177"/>
        <v>0</v>
      </c>
      <c r="U67" s="111">
        <f t="shared" si="177"/>
        <v>0</v>
      </c>
      <c r="V67" s="327">
        <f t="shared" ref="V67:W67" si="178">V54+V65</f>
        <v>0</v>
      </c>
      <c r="W67" s="111">
        <f t="shared" si="178"/>
        <v>0</v>
      </c>
      <c r="X67" s="111">
        <f t="shared" si="177"/>
        <v>0</v>
      </c>
      <c r="Y67" s="328">
        <f t="shared" ref="Y67" si="179">Y54+Y65</f>
        <v>0</v>
      </c>
      <c r="Z67" s="37">
        <f t="shared" ref="Z67:AB67" si="180">Z54+Z65</f>
        <v>0</v>
      </c>
      <c r="AA67" s="327">
        <f t="shared" si="180"/>
        <v>0</v>
      </c>
      <c r="AB67" s="111">
        <f t="shared" si="180"/>
        <v>0</v>
      </c>
      <c r="AC67" s="111">
        <f t="shared" ref="AC67:AH67" si="181">AC54+AC65</f>
        <v>0</v>
      </c>
      <c r="AD67" s="198">
        <f t="shared" si="181"/>
        <v>-8328881.9653628021</v>
      </c>
      <c r="AE67" s="327">
        <f t="shared" ref="AE67:AF67" si="182">AE54+AE65</f>
        <v>0</v>
      </c>
      <c r="AF67" s="111">
        <f t="shared" si="182"/>
        <v>-2110518.8941668412</v>
      </c>
      <c r="AG67" s="111">
        <f t="shared" ref="AG67" si="183">AG54+AG65</f>
        <v>-1800715.3000000853</v>
      </c>
      <c r="AH67" s="111">
        <f t="shared" si="181"/>
        <v>-6537907.2864125371</v>
      </c>
      <c r="AI67" s="111">
        <f t="shared" si="173"/>
        <v>-2539765.6231965218</v>
      </c>
      <c r="AJ67" s="327">
        <f t="shared" ref="AJ67:AK67" si="184">AJ54+AJ65</f>
        <v>0</v>
      </c>
      <c r="AK67" s="327">
        <f t="shared" si="184"/>
        <v>-526493.25212357426</v>
      </c>
      <c r="AL67" s="327">
        <f t="shared" ref="AL67" si="185">AL54+AL65</f>
        <v>199810</v>
      </c>
      <c r="AM67" s="329">
        <f t="shared" si="173"/>
        <v>0</v>
      </c>
      <c r="AN67" s="327">
        <f t="shared" ref="AN67" si="186">AN54+AN65</f>
        <v>0</v>
      </c>
      <c r="AO67" s="327">
        <f t="shared" si="173"/>
        <v>0</v>
      </c>
      <c r="AP67" s="111">
        <f t="shared" ref="AP67" si="187">AP54+AP65</f>
        <v>-7524077.2726434628</v>
      </c>
      <c r="AQ67" s="111">
        <f t="shared" si="173"/>
        <v>0</v>
      </c>
      <c r="AR67" s="327">
        <f t="shared" si="173"/>
        <v>-9136272.3847909309</v>
      </c>
      <c r="AS67" s="327">
        <f t="shared" ref="AS67:AV67" si="188">AS54+AS65</f>
        <v>0</v>
      </c>
      <c r="AT67" s="327">
        <f t="shared" ref="AT67" si="189">AT54+AT65</f>
        <v>871145</v>
      </c>
      <c r="AU67" s="111">
        <f t="shared" ref="AU67" si="190">AU54+AU65</f>
        <v>0</v>
      </c>
      <c r="AV67" s="198">
        <f t="shared" si="188"/>
        <v>0</v>
      </c>
      <c r="AW67" s="37">
        <f t="shared" si="173"/>
        <v>27864469.24646356</v>
      </c>
      <c r="AX67" s="111">
        <f t="shared" si="173"/>
        <v>-147788.16018652092</v>
      </c>
      <c r="AY67" s="111">
        <f t="shared" si="173"/>
        <v>-159520.90100264389</v>
      </c>
      <c r="AZ67" s="327">
        <f t="shared" si="173"/>
        <v>0</v>
      </c>
      <c r="BA67" s="111">
        <f t="shared" ref="BA67" si="191">BA54+BA65</f>
        <v>-19271027.544514682</v>
      </c>
      <c r="BB67" s="111">
        <f t="shared" si="173"/>
        <v>-2700570.4447207437</v>
      </c>
      <c r="BC67" s="327">
        <f t="shared" si="173"/>
        <v>0</v>
      </c>
      <c r="BD67" s="111">
        <f t="shared" si="173"/>
        <v>-387034.4681999993</v>
      </c>
      <c r="BE67" s="111">
        <f t="shared" ref="BE67" si="192">BE54+BE65</f>
        <v>1143691.174893454</v>
      </c>
      <c r="BF67" s="111">
        <f t="shared" si="173"/>
        <v>-3236612.0862499997</v>
      </c>
      <c r="BG67" s="111">
        <f t="shared" ref="BG67:BM67" si="193">BG54+BG65</f>
        <v>4081.9166666666665</v>
      </c>
      <c r="BH67" s="111">
        <f t="shared" si="193"/>
        <v>-165819.11136992346</v>
      </c>
      <c r="BI67" s="111">
        <f t="shared" si="193"/>
        <v>10973925.946728827</v>
      </c>
      <c r="BJ67" s="111">
        <f t="shared" si="193"/>
        <v>3615602.0887098601</v>
      </c>
      <c r="BK67" s="111">
        <f t="shared" ref="BK67:BL67" si="194">BK54+BK65</f>
        <v>3486600.0012500728</v>
      </c>
      <c r="BL67" s="111">
        <f t="shared" si="194"/>
        <v>1412650.5262501421</v>
      </c>
      <c r="BM67" s="111">
        <f t="shared" si="193"/>
        <v>240994.40638998643</v>
      </c>
      <c r="BN67" s="111">
        <f t="shared" ref="BN67:BO67" si="195">BN54+BN65</f>
        <v>1566663.887630525</v>
      </c>
      <c r="BO67" s="111">
        <f t="shared" si="195"/>
        <v>-1384477.8222525506</v>
      </c>
      <c r="BP67" s="198">
        <f t="shared" ref="BP67" si="196">BP54+BP65</f>
        <v>28493963.911447942</v>
      </c>
      <c r="BQ67" s="328">
        <f t="shared" ref="BQ67" si="197">BQ54+BQ65</f>
        <v>0</v>
      </c>
    </row>
    <row r="68" spans="1:69" ht="13.5" thickTop="1">
      <c r="A68" s="14"/>
      <c r="B68" s="94"/>
      <c r="C68" s="30"/>
      <c r="D68" s="12"/>
      <c r="E68" s="12"/>
      <c r="F68" s="12"/>
      <c r="G68" s="12"/>
      <c r="H68" s="301"/>
      <c r="I68" s="12"/>
      <c r="J68" s="303"/>
      <c r="K68" s="30"/>
      <c r="L68" s="12"/>
      <c r="M68" s="12"/>
      <c r="N68" s="12"/>
      <c r="O68" s="301"/>
      <c r="P68" s="12"/>
      <c r="Q68" s="12"/>
      <c r="R68" s="301"/>
      <c r="S68" s="12"/>
      <c r="T68" s="12"/>
      <c r="U68" s="12"/>
      <c r="V68" s="301"/>
      <c r="W68" s="12"/>
      <c r="X68" s="12"/>
      <c r="Y68" s="303"/>
      <c r="Z68" s="30"/>
      <c r="AA68" s="301"/>
      <c r="AB68" s="12"/>
      <c r="AC68" s="12"/>
      <c r="AD68" s="92"/>
      <c r="AE68" s="301"/>
      <c r="AF68" s="12"/>
      <c r="AG68" s="12"/>
      <c r="AH68" s="12"/>
      <c r="AI68" s="12"/>
      <c r="AJ68" s="301"/>
      <c r="AK68" s="301"/>
      <c r="AL68" s="301"/>
      <c r="AM68" s="304"/>
      <c r="AN68" s="301"/>
      <c r="AO68" s="301"/>
      <c r="AP68" s="12"/>
      <c r="AQ68" s="12"/>
      <c r="AR68" s="301"/>
      <c r="AS68" s="301"/>
      <c r="AT68" s="301"/>
      <c r="AU68" s="12"/>
      <c r="AV68" s="92"/>
      <c r="AW68" s="30"/>
      <c r="AX68" s="12"/>
      <c r="AY68" s="12"/>
      <c r="AZ68" s="301"/>
      <c r="BA68" s="12"/>
      <c r="BB68" s="12"/>
      <c r="BC68" s="301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92"/>
      <c r="BQ68" s="303"/>
    </row>
    <row r="69" spans="1:69">
      <c r="A69" s="14"/>
      <c r="B69" s="94"/>
      <c r="C69" s="30"/>
      <c r="D69" s="12"/>
      <c r="E69" s="12"/>
      <c r="F69" s="12"/>
      <c r="G69" s="12"/>
      <c r="H69" s="301"/>
      <c r="I69" s="12"/>
      <c r="J69" s="303"/>
      <c r="K69" s="30"/>
      <c r="L69" s="12"/>
      <c r="M69" s="12"/>
      <c r="N69" s="12"/>
      <c r="O69" s="301"/>
      <c r="P69" s="12"/>
      <c r="Q69" s="12"/>
      <c r="R69" s="301"/>
      <c r="S69" s="12"/>
      <c r="T69" s="12"/>
      <c r="U69" s="12"/>
      <c r="V69" s="301"/>
      <c r="W69" s="12"/>
      <c r="X69" s="12"/>
      <c r="Y69" s="303"/>
      <c r="Z69" s="30"/>
      <c r="AA69" s="301"/>
      <c r="AB69" s="12"/>
      <c r="AC69" s="12"/>
      <c r="AD69" s="92"/>
      <c r="AE69" s="301"/>
      <c r="AF69" s="12"/>
      <c r="AG69" s="12"/>
      <c r="AH69" s="12"/>
      <c r="AI69" s="12"/>
      <c r="AJ69" s="301"/>
      <c r="AK69" s="301"/>
      <c r="AL69" s="301"/>
      <c r="AM69" s="304"/>
      <c r="AN69" s="301"/>
      <c r="AO69" s="301"/>
      <c r="AP69" s="12"/>
      <c r="AQ69" s="12"/>
      <c r="AR69" s="301"/>
      <c r="AS69" s="301"/>
      <c r="AT69" s="301"/>
      <c r="AU69" s="12"/>
      <c r="AV69" s="92"/>
      <c r="AW69" s="30"/>
      <c r="AX69" s="12"/>
      <c r="AY69" s="12"/>
      <c r="AZ69" s="301"/>
      <c r="BA69" s="12"/>
      <c r="BB69" s="12"/>
      <c r="BC69" s="301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92"/>
      <c r="BQ69" s="303"/>
    </row>
    <row r="70" spans="1:69">
      <c r="A70" s="14" t="s">
        <v>158</v>
      </c>
      <c r="B70" s="25">
        <f t="shared" ref="B70:BF70" si="198">(((B40+Unadj_Op_revenue)/(B67+Unadj_rate_base))-Weighted_cost_debt-Weighted_cost_pref)/Percent_common-Unadj_ROE</f>
        <v>3.1661316530185724E-3</v>
      </c>
      <c r="C70" s="23">
        <f t="shared" si="198"/>
        <v>-1.0752104038941404E-3</v>
      </c>
      <c r="D70" s="22">
        <f t="shared" si="198"/>
        <v>1.5327626586597816E-2</v>
      </c>
      <c r="E70" s="22">
        <f t="shared" ref="E70" si="199">(((E40+Unadj_Op_revenue)/(E67+Unadj_rate_base))-Weighted_cost_debt-Weighted_cost_pref)/Percent_common-Unadj_ROE</f>
        <v>6.9681842541660863E-3</v>
      </c>
      <c r="F70" s="22">
        <f t="shared" ref="F70" si="200">(((F40+Unadj_Op_revenue)/(F67+Unadj_rate_base))-Weighted_cost_debt-Weighted_cost_pref)/Percent_common-Unadj_ROE</f>
        <v>0</v>
      </c>
      <c r="G70" s="22">
        <f t="shared" si="198"/>
        <v>-3.4059818008959977E-3</v>
      </c>
      <c r="H70" s="330">
        <f t="shared" si="198"/>
        <v>-3.1376698891972393E-4</v>
      </c>
      <c r="I70" s="22">
        <f t="shared" ref="I70:J70" si="201">(((I40+Unadj_Op_revenue)/(I67+Unadj_rate_base))-Weighted_cost_debt-Weighted_cost_pref)/Percent_common-Unadj_ROE</f>
        <v>0</v>
      </c>
      <c r="J70" s="331">
        <f t="shared" si="201"/>
        <v>0</v>
      </c>
      <c r="K70" s="23">
        <f t="shared" si="198"/>
        <v>2.843041856883527E-5</v>
      </c>
      <c r="L70" s="22">
        <f t="shared" si="198"/>
        <v>-1.3549028417687153E-4</v>
      </c>
      <c r="M70" s="22">
        <f t="shared" ref="M70:N70" si="202">(((M40+Unadj_Op_revenue)/(M67+Unadj_rate_base))-Weighted_cost_debt-Weighted_cost_pref)/Percent_common-Unadj_ROE</f>
        <v>0</v>
      </c>
      <c r="N70" s="22">
        <f t="shared" si="202"/>
        <v>3.8423936566031602E-4</v>
      </c>
      <c r="O70" s="330">
        <f t="shared" si="198"/>
        <v>-1.7132772203599933E-3</v>
      </c>
      <c r="P70" s="22">
        <f t="shared" si="198"/>
        <v>0</v>
      </c>
      <c r="Q70" s="22">
        <f t="shared" si="198"/>
        <v>7.6794761582767296E-3</v>
      </c>
      <c r="R70" s="330">
        <f t="shared" ref="R70:X70" si="203">(((R40+Unadj_Op_revenue)/(R67+Unadj_rate_base))-Weighted_cost_debt-Weighted_cost_pref)/Percent_common-Unadj_ROE</f>
        <v>-2.3809899900543996E-4</v>
      </c>
      <c r="S70" s="22">
        <f t="shared" si="203"/>
        <v>-1.5043511451665048E-5</v>
      </c>
      <c r="T70" s="22">
        <f t="shared" si="203"/>
        <v>-2.6614419912709963E-6</v>
      </c>
      <c r="U70" s="22">
        <f t="shared" si="203"/>
        <v>0</v>
      </c>
      <c r="V70" s="330">
        <f t="shared" ref="V70:W70" si="204">(((V40+Unadj_Op_revenue)/(V67+Unadj_rate_base))-Weighted_cost_debt-Weighted_cost_pref)/Percent_common-Unadj_ROE</f>
        <v>2.7070795453974089E-4</v>
      </c>
      <c r="W70" s="22">
        <f t="shared" si="204"/>
        <v>-1.2020124836188001E-4</v>
      </c>
      <c r="X70" s="22">
        <f t="shared" si="203"/>
        <v>3.4372601020278559E-4</v>
      </c>
      <c r="Y70" s="331">
        <f t="shared" ref="Y70" si="205">(((Y40+Unadj_Op_revenue)/(Y67+Unadj_rate_base))-Weighted_cost_debt-Weighted_cost_pref)/Percent_common-Unadj_ROE</f>
        <v>0</v>
      </c>
      <c r="Z70" s="23">
        <f t="shared" si="198"/>
        <v>7.9387517492900822E-3</v>
      </c>
      <c r="AA70" s="330">
        <f t="shared" ref="AA70:AB70" si="206">(((AA40+Unadj_Op_revenue)/(AA67+Unadj_rate_base))-Weighted_cost_debt-Weighted_cost_pref)/Percent_common-Unadj_ROE</f>
        <v>0</v>
      </c>
      <c r="AB70" s="22">
        <f t="shared" si="206"/>
        <v>0</v>
      </c>
      <c r="AC70" s="22">
        <f t="shared" si="198"/>
        <v>-1.187596178581277E-2</v>
      </c>
      <c r="AD70" s="24">
        <f t="shared" si="198"/>
        <v>2.0749264347393881E-3</v>
      </c>
      <c r="AE70" s="330">
        <f t="shared" ref="AE70:AH70" si="207">(((AE40+Unadj_Op_revenue)/(AE67+Unadj_rate_base))-Weighted_cost_debt-Weighted_cost_pref)/Percent_common-Unadj_ROE</f>
        <v>0</v>
      </c>
      <c r="AF70" s="22">
        <f t="shared" ref="AF70:AG70" si="208">(((AF40+Unadj_Op_revenue)/(AF67+Unadj_rate_base))-Weighted_cost_debt-Weighted_cost_pref)/Percent_common-Unadj_ROE</f>
        <v>2.2340246308485273E-4</v>
      </c>
      <c r="AG70" s="22">
        <f t="shared" si="208"/>
        <v>1.9053263792490061E-4</v>
      </c>
      <c r="AH70" s="22">
        <f t="shared" si="207"/>
        <v>6.9604498066429266E-4</v>
      </c>
      <c r="AI70" s="22">
        <f t="shared" si="198"/>
        <v>2.689887332500418E-4</v>
      </c>
      <c r="AJ70" s="330">
        <f t="shared" ref="AJ70:AK70" si="209">(((AJ40+Unadj_Op_revenue)/(AJ67+Unadj_rate_base))-Weighted_cost_debt-Weighted_cost_pref)/Percent_common-Unadj_ROE</f>
        <v>-1.69450525809587E-3</v>
      </c>
      <c r="AK70" s="330">
        <f t="shared" si="209"/>
        <v>5.5616111006594193E-5</v>
      </c>
      <c r="AL70" s="330">
        <f t="shared" ref="AL70" si="210">(((AL40+Unadj_Op_revenue)/(AL67+Unadj_rate_base))-Weighted_cost_debt-Weighted_cost_pref)/Percent_common-Unadj_ROE</f>
        <v>5.5823354860505547E-5</v>
      </c>
      <c r="AM70" s="332">
        <f t="shared" si="198"/>
        <v>-1.9416884399036938E-3</v>
      </c>
      <c r="AN70" s="330">
        <f t="shared" ref="AN70" si="211">(((AN40+Unadj_Op_revenue)/(AN67+Unadj_rate_base))-Weighted_cost_debt-Weighted_cost_pref)/Percent_common-Unadj_ROE</f>
        <v>0</v>
      </c>
      <c r="AO70" s="330">
        <f t="shared" si="198"/>
        <v>-1.4050412611450007E-2</v>
      </c>
      <c r="AP70" s="22">
        <f t="shared" ref="AP70" si="212">(((AP40+Unadj_Op_revenue)/(AP67+Unadj_rate_base))-Weighted_cost_debt-Weighted_cost_pref)/Percent_common-Unadj_ROE</f>
        <v>8.0206687691790346E-4</v>
      </c>
      <c r="AQ70" s="22">
        <f t="shared" si="198"/>
        <v>0</v>
      </c>
      <c r="AR70" s="330">
        <f t="shared" si="198"/>
        <v>1.1875353527994806E-3</v>
      </c>
      <c r="AS70" s="330">
        <f t="shared" si="198"/>
        <v>-3.0039662398431283E-3</v>
      </c>
      <c r="AT70" s="330">
        <f t="shared" ref="AT70" si="213">(((AT40+Unadj_Op_revenue)/(AT67+Unadj_rate_base))-Weighted_cost_debt-Weighted_cost_pref)/Percent_common-Unadj_ROE</f>
        <v>4.2167643023198684E-3</v>
      </c>
      <c r="AU70" s="22">
        <f t="shared" ref="AU70" si="214">(((AU40+Unadj_Op_revenue)/(AU67+Unadj_rate_base))-Weighted_cost_debt-Weighted_cost_pref)/Percent_common-Unadj_ROE</f>
        <v>-1.3486623853850022E-3</v>
      </c>
      <c r="AV70" s="24">
        <f t="shared" ref="AV70" si="215">(((AV40+Unadj_Op_revenue)/(AV67+Unadj_rate_base))-Weighted_cost_debt-Weighted_cost_pref)/Percent_common-Unadj_ROE</f>
        <v>1.6520039378089407E-4</v>
      </c>
      <c r="AW70" s="23">
        <f t="shared" si="198"/>
        <v>-2.8391802763754262E-3</v>
      </c>
      <c r="AX70" s="22">
        <f t="shared" si="198"/>
        <v>-4.2043212365033139E-4</v>
      </c>
      <c r="AY70" s="22">
        <f t="shared" si="198"/>
        <v>1.6842992909146814E-5</v>
      </c>
      <c r="AZ70" s="330">
        <f t="shared" si="198"/>
        <v>0</v>
      </c>
      <c r="BA70" s="22">
        <f t="shared" si="198"/>
        <v>2.0862875962684088E-3</v>
      </c>
      <c r="BB70" s="22">
        <f t="shared" si="198"/>
        <v>6.0300339711311796E-4</v>
      </c>
      <c r="BC70" s="330">
        <f t="shared" si="198"/>
        <v>0</v>
      </c>
      <c r="BD70" s="22">
        <f t="shared" si="198"/>
        <v>8.5439414260153612E-5</v>
      </c>
      <c r="BE70" s="22">
        <f t="shared" ref="BE70" si="216">(((BE40+Unadj_Op_revenue)/(BE67+Unadj_rate_base))-Weighted_cost_debt-Weighted_cost_pref)/Percent_common-Unadj_ROE</f>
        <v>-1.3782990335817896E-4</v>
      </c>
      <c r="BF70" s="22">
        <f t="shared" si="198"/>
        <v>3.3215359580590631E-4</v>
      </c>
      <c r="BG70" s="22">
        <f t="shared" ref="BG70:BM70" si="217">(((BG40+Unadj_Op_revenue)/(BG67+Unadj_rate_base))-Weighted_cost_debt-Weighted_cost_pref)/Percent_common-Unadj_ROE</f>
        <v>2.8223162583385086E-6</v>
      </c>
      <c r="BH70" s="22">
        <f t="shared" si="217"/>
        <v>8.6612414726392611E-4</v>
      </c>
      <c r="BI70" s="22">
        <f t="shared" si="217"/>
        <v>-1.1422360715234864E-3</v>
      </c>
      <c r="BJ70" s="22">
        <f t="shared" si="217"/>
        <v>-3.7989834019301616E-4</v>
      </c>
      <c r="BK70" s="22">
        <f t="shared" ref="BK70:BL70" si="218">(((BK40+Unadj_Op_revenue)/(BK67+Unadj_rate_base))-Weighted_cost_debt-Weighted_cost_pref)/Percent_common-Unadj_ROE</f>
        <v>-3.6640466423081691E-4</v>
      </c>
      <c r="BL70" s="22">
        <f t="shared" si="218"/>
        <v>-1.4885190316023256E-4</v>
      </c>
      <c r="BM70" s="22">
        <f t="shared" si="217"/>
        <v>-2.5432190507913843E-5</v>
      </c>
      <c r="BN70" s="22">
        <f t="shared" ref="BN70:BO70" si="219">(((BN40+Unadj_Op_revenue)/(BN67+Unadj_rate_base))-Weighted_cost_debt-Weighted_cost_pref)/Percent_common-Unadj_ROE</f>
        <v>-1.6504758765405192E-4</v>
      </c>
      <c r="BO70" s="22">
        <f t="shared" si="219"/>
        <v>1.464118206359194E-4</v>
      </c>
      <c r="BP70" s="24">
        <f t="shared" ref="BP70" si="220">(((BP40+Unadj_Op_revenue)/(BP67+Unadj_rate_base))-Weighted_cost_debt-Weighted_cost_pref)/Percent_common-Unadj_ROE</f>
        <v>-2.9010421865711296E-3</v>
      </c>
      <c r="BQ70" s="331">
        <f t="shared" ref="BQ70" si="221">(((BQ40+Unadj_Op_revenue)/(BQ67+Unadj_rate_base))-Weighted_cost_debt-Weighted_cost_pref)/Percent_common-Unadj_ROE</f>
        <v>0</v>
      </c>
    </row>
    <row r="71" spans="1:69">
      <c r="A71" s="14" t="s">
        <v>49</v>
      </c>
      <c r="B71" s="199">
        <f>SUM(C71:BQ71)</f>
        <v>-1318588.8540559965</v>
      </c>
      <c r="C71" s="38">
        <f t="shared" ref="C71:BF71" si="222">-(C40-(C67*Overall_ROR))/gross_up_factor</f>
        <v>701157.36115595791</v>
      </c>
      <c r="D71" s="112">
        <f t="shared" si="222"/>
        <v>-9995325.7253833096</v>
      </c>
      <c r="E71" s="112">
        <f t="shared" ref="E71" si="223">-(E40-(E67*Overall_ROR))/gross_up_factor</f>
        <v>-4544034.9777164645</v>
      </c>
      <c r="F71" s="112">
        <f t="shared" ref="F71" si="224">-(F40-(F67*Overall_ROR))/gross_up_factor</f>
        <v>0</v>
      </c>
      <c r="G71" s="112">
        <f t="shared" si="222"/>
        <v>2221080.8256804952</v>
      </c>
      <c r="H71" s="333">
        <f t="shared" si="222"/>
        <v>204611.14696436972</v>
      </c>
      <c r="I71" s="112">
        <f t="shared" ref="I71:J71" si="225">-(I40-(I67*Overall_ROR))/gross_up_factor</f>
        <v>0</v>
      </c>
      <c r="J71" s="334">
        <f t="shared" si="225"/>
        <v>0</v>
      </c>
      <c r="K71" s="38">
        <f t="shared" si="222"/>
        <v>-18539.810615753395</v>
      </c>
      <c r="L71" s="112">
        <f t="shared" si="222"/>
        <v>88354.809227718055</v>
      </c>
      <c r="M71" s="112">
        <f t="shared" ref="M71:N71" si="226">-(M40-(M67*Overall_ROR))/gross_up_factor</f>
        <v>0</v>
      </c>
      <c r="N71" s="112">
        <f t="shared" si="226"/>
        <v>-250567.01339838741</v>
      </c>
      <c r="O71" s="333">
        <f t="shared" si="222"/>
        <v>1117248.2431396686</v>
      </c>
      <c r="P71" s="112">
        <f t="shared" si="222"/>
        <v>0</v>
      </c>
      <c r="Q71" s="112">
        <f t="shared" si="222"/>
        <v>-5007876.8013182003</v>
      </c>
      <c r="R71" s="333">
        <f t="shared" ref="R71:X71" si="227">-(R40-(R67*Overall_ROR))/gross_up_factor</f>
        <v>155267.16001993444</v>
      </c>
      <c r="S71" s="112">
        <f t="shared" si="227"/>
        <v>9810.0509014442632</v>
      </c>
      <c r="T71" s="112">
        <f t="shared" si="227"/>
        <v>1735.5576515129674</v>
      </c>
      <c r="U71" s="112">
        <f t="shared" si="227"/>
        <v>0</v>
      </c>
      <c r="V71" s="333">
        <f t="shared" ref="V71:W71" si="228">-(V40-(V67*Overall_ROR))/gross_up_factor</f>
        <v>-176531.84377827667</v>
      </c>
      <c r="W71" s="112">
        <f t="shared" si="228"/>
        <v>78384.648998770412</v>
      </c>
      <c r="X71" s="112">
        <f t="shared" si="227"/>
        <v>-224147.77740392784</v>
      </c>
      <c r="Y71" s="334">
        <f t="shared" ref="Y71" si="229">-(Y40-(Y67*Overall_ROR))/gross_up_factor</f>
        <v>0</v>
      </c>
      <c r="Z71" s="38">
        <f t="shared" si="222"/>
        <v>-5176953.4662655024</v>
      </c>
      <c r="AA71" s="333">
        <f t="shared" ref="AA71:AB71" si="230">-(AA40-(AA67*Overall_ROR))/gross_up_factor</f>
        <v>0</v>
      </c>
      <c r="AB71" s="112">
        <f t="shared" si="230"/>
        <v>0</v>
      </c>
      <c r="AC71" s="112">
        <f t="shared" si="222"/>
        <v>7744454.477720377</v>
      </c>
      <c r="AD71" s="200">
        <f t="shared" si="222"/>
        <v>-1807281.4954949853</v>
      </c>
      <c r="AE71" s="301">
        <f t="shared" ref="AE71:AH71" si="231">-(AE40-(AE67*Overall_ROR))/gross_up_factor</f>
        <v>0</v>
      </c>
      <c r="AF71" s="12">
        <f t="shared" ref="AF71:AG71" si="232">-(AF40-(AF67*Overall_ROR))/gross_up_factor</f>
        <v>-264070.41378419468</v>
      </c>
      <c r="AG71" s="12">
        <f t="shared" si="232"/>
        <v>-225307.45196965872</v>
      </c>
      <c r="AH71" s="12">
        <f t="shared" si="231"/>
        <v>-818030.05278813641</v>
      </c>
      <c r="AI71" s="12">
        <f t="shared" si="222"/>
        <v>-317778.23021913215</v>
      </c>
      <c r="AJ71" s="301">
        <f t="shared" ref="AJ71:AK71" si="233">-(AJ40-(AJ67*Overall_ROR))/gross_up_factor</f>
        <v>1105006.8255741792</v>
      </c>
      <c r="AK71" s="301">
        <f t="shared" si="233"/>
        <v>-65875.406909229903</v>
      </c>
      <c r="AL71" s="301">
        <f t="shared" ref="AL71" si="234">-(AL40-(AL67*Overall_ROR))/gross_up_factor</f>
        <v>-25166.733936067241</v>
      </c>
      <c r="AM71" s="335">
        <f t="shared" si="222"/>
        <v>1266197.888133479</v>
      </c>
      <c r="AN71" s="333">
        <f t="shared" ref="AN71" si="235">-(AN40-(AN67*Overall_ROR))/gross_up_factor</f>
        <v>0</v>
      </c>
      <c r="AO71" s="333">
        <f t="shared" si="222"/>
        <v>9162439.4575395547</v>
      </c>
      <c r="AP71" s="112">
        <f t="shared" ref="AP71" si="236">-(AP40-(AP67*Overall_ROR))/gross_up_factor</f>
        <v>-941420.71138177009</v>
      </c>
      <c r="AQ71" s="112">
        <f t="shared" si="222"/>
        <v>0</v>
      </c>
      <c r="AR71" s="333">
        <f t="shared" si="222"/>
        <v>-1279467.7902803479</v>
      </c>
      <c r="AS71" s="333">
        <f t="shared" si="222"/>
        <v>1958921.7460151846</v>
      </c>
      <c r="AT71" s="333">
        <f t="shared" ref="AT71" si="237">-(AT40-(AT67*Overall_ROR))/gross_up_factor</f>
        <v>-2703868.6834032936</v>
      </c>
      <c r="AU71" s="112">
        <f t="shared" ref="AU71" si="238">-(AU40-(AU67*Overall_ROR))/gross_up_factor</f>
        <v>879478.61721020425</v>
      </c>
      <c r="AV71" s="200">
        <f t="shared" ref="AV71" si="239">-(AV40-(AV67*Overall_ROR))/gross_up_factor</f>
        <v>-107729.12143132879</v>
      </c>
      <c r="AW71" s="38">
        <f t="shared" si="222"/>
        <v>3486432.6228623283</v>
      </c>
      <c r="AX71" s="112">
        <f t="shared" si="222"/>
        <v>265798.51707049424</v>
      </c>
      <c r="AY71" s="112">
        <f t="shared" si="222"/>
        <v>-19959.428201008883</v>
      </c>
      <c r="AZ71" s="333">
        <f t="shared" si="222"/>
        <v>0</v>
      </c>
      <c r="BA71" s="112">
        <f t="shared" si="222"/>
        <v>-2411211.873910055</v>
      </c>
      <c r="BB71" s="112">
        <f t="shared" si="222"/>
        <v>-543846.62060926808</v>
      </c>
      <c r="BC71" s="333">
        <f t="shared" si="222"/>
        <v>0</v>
      </c>
      <c r="BD71" s="112">
        <f t="shared" si="222"/>
        <v>-77471.301397319912</v>
      </c>
      <c r="BE71" s="112">
        <f t="shared" ref="BE71" si="240">-(BE40-(BE67*Overall_ROR))/gross_up_factor</f>
        <v>154382.79966701241</v>
      </c>
      <c r="BF71" s="112">
        <f t="shared" si="222"/>
        <v>-397858.41129658103</v>
      </c>
      <c r="BG71" s="112">
        <f t="shared" ref="BG71:BM71" si="241">-(BG40-(BG67*Overall_ROR))/gross_up_factor</f>
        <v>-1610.736317199005</v>
      </c>
      <c r="BH71" s="112">
        <f t="shared" si="241"/>
        <v>-574021.32599923341</v>
      </c>
      <c r="BI71" s="112">
        <f t="shared" si="241"/>
        <v>1373069.520296229</v>
      </c>
      <c r="BJ71" s="112">
        <f t="shared" si="241"/>
        <v>452388.05598161794</v>
      </c>
      <c r="BK71" s="112">
        <f t="shared" ref="BK71:BL71" si="242">-(BK40-(BK67*Overall_ROR))/gross_up_factor</f>
        <v>436247.1748415897</v>
      </c>
      <c r="BL71" s="112">
        <f t="shared" si="242"/>
        <v>176752.36645848566</v>
      </c>
      <c r="BM71" s="112">
        <f t="shared" si="241"/>
        <v>30153.481587381259</v>
      </c>
      <c r="BN71" s="112">
        <f t="shared" ref="BN71:BO71" si="243">-(BN40-(BN67*Overall_ROR))/gross_up_factor</f>
        <v>196022.68532671247</v>
      </c>
      <c r="BO71" s="112">
        <f t="shared" si="243"/>
        <v>-173227.36716915187</v>
      </c>
      <c r="BP71" s="200">
        <f t="shared" ref="BP71" si="244">-(BP40-(BP67*Overall_ROR))/gross_up_factor</f>
        <v>3565195.6782970871</v>
      </c>
      <c r="BQ71" s="334">
        <f t="shared" ref="BQ71" si="245">-(BQ40-(BQ67*Overall_ROR))/gross_up_factor</f>
        <v>0</v>
      </c>
    </row>
    <row r="72" spans="1:69">
      <c r="A72" s="14"/>
      <c r="B72" s="16"/>
      <c r="C72" s="336"/>
      <c r="D72" s="337"/>
      <c r="E72" s="337"/>
      <c r="F72" s="337"/>
      <c r="G72" s="337"/>
      <c r="H72" s="338"/>
      <c r="I72" s="337"/>
      <c r="J72" s="339"/>
      <c r="K72" s="336"/>
      <c r="L72" s="337"/>
      <c r="M72" s="337"/>
      <c r="N72" s="337"/>
      <c r="O72" s="338"/>
      <c r="P72" s="337"/>
      <c r="Q72" s="337"/>
      <c r="R72" s="338"/>
      <c r="S72" s="337"/>
      <c r="T72" s="337"/>
      <c r="U72" s="337"/>
      <c r="V72" s="338"/>
      <c r="W72" s="337"/>
      <c r="X72" s="337"/>
      <c r="Y72" s="339"/>
      <c r="Z72" s="336"/>
      <c r="AA72" s="338"/>
      <c r="AB72" s="337"/>
      <c r="AC72" s="337"/>
      <c r="AD72" s="340"/>
      <c r="AE72" s="338"/>
      <c r="AF72" s="337"/>
      <c r="AG72" s="337"/>
      <c r="AH72" s="337"/>
      <c r="AI72" s="337"/>
      <c r="AJ72" s="338"/>
      <c r="AK72" s="338"/>
      <c r="AL72" s="338"/>
      <c r="AM72" s="341"/>
      <c r="AN72" s="338"/>
      <c r="AO72" s="338"/>
      <c r="AP72" s="337"/>
      <c r="AQ72" s="337"/>
      <c r="AR72" s="338"/>
      <c r="AS72" s="338"/>
      <c r="AT72" s="338"/>
      <c r="AU72" s="337"/>
      <c r="AV72" s="340"/>
      <c r="AW72" s="336"/>
      <c r="AX72" s="337"/>
      <c r="AY72" s="337"/>
      <c r="AZ72" s="338"/>
      <c r="BA72" s="337"/>
      <c r="BB72" s="337"/>
      <c r="BC72" s="338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40"/>
      <c r="BQ72" s="339"/>
    </row>
    <row r="73" spans="1:69">
      <c r="A73" s="14" t="s">
        <v>103</v>
      </c>
      <c r="B73" s="94"/>
      <c r="C73" s="30"/>
      <c r="D73" s="12"/>
      <c r="E73" s="12"/>
      <c r="F73" s="12"/>
      <c r="G73" s="12"/>
      <c r="H73" s="301"/>
      <c r="I73" s="12"/>
      <c r="J73" s="303"/>
      <c r="K73" s="30"/>
      <c r="L73" s="12"/>
      <c r="M73" s="12"/>
      <c r="N73" s="12"/>
      <c r="O73" s="301"/>
      <c r="P73" s="12"/>
      <c r="Q73" s="12"/>
      <c r="R73" s="301"/>
      <c r="S73" s="12"/>
      <c r="T73" s="12"/>
      <c r="U73" s="12"/>
      <c r="V73" s="301"/>
      <c r="W73" s="12"/>
      <c r="X73" s="12"/>
      <c r="Y73" s="303"/>
      <c r="Z73" s="30"/>
      <c r="AA73" s="301"/>
      <c r="AB73" s="12"/>
      <c r="AC73" s="12"/>
      <c r="AD73" s="92"/>
      <c r="AE73" s="301"/>
      <c r="AF73" s="12"/>
      <c r="AG73" s="12"/>
      <c r="AH73" s="12"/>
      <c r="AI73" s="12"/>
      <c r="AJ73" s="301"/>
      <c r="AK73" s="301"/>
      <c r="AL73" s="301"/>
      <c r="AM73" s="304"/>
      <c r="AN73" s="301"/>
      <c r="AO73" s="301"/>
      <c r="AP73" s="12"/>
      <c r="AQ73" s="12"/>
      <c r="AR73" s="301"/>
      <c r="AS73" s="301"/>
      <c r="AT73" s="301"/>
      <c r="AU73" s="12"/>
      <c r="AV73" s="92"/>
      <c r="AW73" s="30"/>
      <c r="AX73" s="12"/>
      <c r="AY73" s="12"/>
      <c r="AZ73" s="301"/>
      <c r="BA73" s="12"/>
      <c r="BB73" s="12"/>
      <c r="BC73" s="301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92"/>
      <c r="BQ73" s="303"/>
    </row>
    <row r="74" spans="1:69">
      <c r="A74" s="14" t="s">
        <v>104</v>
      </c>
      <c r="B74" s="199">
        <f t="shared" ref="B74:B80" si="246">SUM(C74:BQ74)</f>
        <v>10726729.717461949</v>
      </c>
      <c r="C74" s="38">
        <f t="shared" ref="C74:BF74" si="247">C16-C29-C30-C31-C32-C37</f>
        <v>-668149.03000000038</v>
      </c>
      <c r="D74" s="112">
        <f t="shared" si="247"/>
        <v>8526831.2373883408</v>
      </c>
      <c r="E74" s="112">
        <f t="shared" ref="E74" si="248">E16-E29-E30-E31-E32-E37</f>
        <v>4330115.7926116586</v>
      </c>
      <c r="F74" s="112">
        <f t="shared" si="247"/>
        <v>0</v>
      </c>
      <c r="G74" s="112">
        <f t="shared" si="247"/>
        <v>-2116519.1745023057</v>
      </c>
      <c r="H74" s="333">
        <f t="shared" si="247"/>
        <v>-194978.68373804702</v>
      </c>
      <c r="I74" s="112">
        <f t="shared" ref="I74:J74" si="249">I16-I29-I30-I31-I32-I37</f>
        <v>0</v>
      </c>
      <c r="J74" s="334">
        <f t="shared" si="249"/>
        <v>0</v>
      </c>
      <c r="K74" s="38">
        <f>K16-K29-K30-K31-K32-K37</f>
        <v>17667.013377534844</v>
      </c>
      <c r="L74" s="112">
        <f t="shared" si="247"/>
        <v>-84195.336670228542</v>
      </c>
      <c r="M74" s="112">
        <f t="shared" ref="M74:N74" si="250">M16-M29-M30-M31-M32-M37</f>
        <v>0</v>
      </c>
      <c r="N74" s="112">
        <f t="shared" si="250"/>
        <v>238771.08938301713</v>
      </c>
      <c r="O74" s="333">
        <f t="shared" si="247"/>
        <v>-1064651.6335395547</v>
      </c>
      <c r="P74" s="112">
        <f t="shared" si="247"/>
        <v>0</v>
      </c>
      <c r="Q74" s="112">
        <f t="shared" si="247"/>
        <v>4415957</v>
      </c>
      <c r="R74" s="333">
        <f t="shared" ref="R74:X74" si="251">R16-R29-R30-R31-R32-R37</f>
        <v>257360.7534348144</v>
      </c>
      <c r="S74" s="112">
        <f t="shared" si="251"/>
        <v>-9348.2238897762709</v>
      </c>
      <c r="T74" s="112">
        <f t="shared" si="251"/>
        <v>-1653.8529374571262</v>
      </c>
      <c r="U74" s="112">
        <f t="shared" si="251"/>
        <v>0</v>
      </c>
      <c r="V74" s="333">
        <f t="shared" ref="V74:W74" si="252">V16-V29-V30-V31-V32-V37</f>
        <v>109343.82403626456</v>
      </c>
      <c r="W74" s="112">
        <f t="shared" si="252"/>
        <v>-74694.540907443676</v>
      </c>
      <c r="X74" s="112">
        <f t="shared" si="251"/>
        <v>213595.58972921982</v>
      </c>
      <c r="Y74" s="334">
        <f t="shared" ref="Y74" si="253">Y16-Y29-Y30-Y31-Y32-Y37</f>
        <v>0</v>
      </c>
      <c r="Z74" s="38">
        <f t="shared" si="247"/>
        <v>4933238.4261613116</v>
      </c>
      <c r="AA74" s="333">
        <f t="shared" ref="AA74:AB74" si="254">AA16-AA29-AA30-AA31-AA32-AA37</f>
        <v>0</v>
      </c>
      <c r="AB74" s="112">
        <f t="shared" si="254"/>
        <v>0</v>
      </c>
      <c r="AC74" s="112">
        <f t="shared" si="247"/>
        <v>-7379869.3900000006</v>
      </c>
      <c r="AD74" s="200">
        <f t="shared" si="247"/>
        <v>726782.71421967086</v>
      </c>
      <c r="AE74" s="301">
        <f t="shared" ref="AE74:AH74" si="255">AE16-AE29-AE30-AE31-AE32-AE37</f>
        <v>0</v>
      </c>
      <c r="AF74" s="12">
        <f t="shared" ref="AF74:AG74" si="256">AF16-AF29-AF30-AF31-AF32-AF37</f>
        <v>0</v>
      </c>
      <c r="AG74" s="12">
        <f t="shared" si="256"/>
        <v>0</v>
      </c>
      <c r="AH74" s="12">
        <f t="shared" si="255"/>
        <v>0</v>
      </c>
      <c r="AI74" s="12">
        <f t="shared" si="247"/>
        <v>0</v>
      </c>
      <c r="AJ74" s="301">
        <f t="shared" ref="AJ74:AK74" si="257">AJ16-AJ29-AJ30-AJ31-AJ32-AJ37</f>
        <v>-1052986.5042471485</v>
      </c>
      <c r="AK74" s="301">
        <f t="shared" si="257"/>
        <v>0</v>
      </c>
      <c r="AL74" s="301">
        <f t="shared" ref="AL74" si="258">AL16-AL29-AL30-AL31-AL32-AL37</f>
        <v>0</v>
      </c>
      <c r="AM74" s="335">
        <f t="shared" si="247"/>
        <v>0</v>
      </c>
      <c r="AN74" s="333">
        <f t="shared" ref="AN74" si="259">AN16-AN29-AN30-AN31-AN32-AN37</f>
        <v>0</v>
      </c>
      <c r="AO74" s="333">
        <f t="shared" si="247"/>
        <v>0</v>
      </c>
      <c r="AP74" s="112">
        <f t="shared" ref="AP74" si="260">AP16-AP29-AP30-AP31-AP32-AP37</f>
        <v>0</v>
      </c>
      <c r="AQ74" s="112">
        <f t="shared" si="247"/>
        <v>0</v>
      </c>
      <c r="AR74" s="333">
        <f t="shared" si="247"/>
        <v>0</v>
      </c>
      <c r="AS74" s="333">
        <f t="shared" si="247"/>
        <v>0</v>
      </c>
      <c r="AT74" s="333">
        <f t="shared" ref="AT74" si="261">AT16-AT29-AT30-AT31-AT32-AT37</f>
        <v>0</v>
      </c>
      <c r="AU74" s="112">
        <f t="shared" ref="AU74" si="262">AU16-AU29-AU30-AU31-AU32-AU37</f>
        <v>-838075.47000000067</v>
      </c>
      <c r="AV74" s="200">
        <f t="shared" si="247"/>
        <v>0</v>
      </c>
      <c r="AW74" s="38">
        <f t="shared" si="247"/>
        <v>0</v>
      </c>
      <c r="AX74" s="112">
        <f t="shared" si="247"/>
        <v>-99341.711835648108</v>
      </c>
      <c r="AY74" s="112">
        <f t="shared" si="247"/>
        <v>0</v>
      </c>
      <c r="AZ74" s="333">
        <f t="shared" si="247"/>
        <v>0</v>
      </c>
      <c r="BA74" s="112">
        <f t="shared" si="247"/>
        <v>0</v>
      </c>
      <c r="BB74" s="112">
        <f t="shared" si="247"/>
        <v>0</v>
      </c>
      <c r="BC74" s="333">
        <f t="shared" si="247"/>
        <v>0</v>
      </c>
      <c r="BD74" s="112">
        <f t="shared" si="247"/>
        <v>17990.552800000001</v>
      </c>
      <c r="BE74" s="112">
        <f t="shared" ref="BE74" si="263">BE16-BE29-BE30-BE31-BE32-BE37</f>
        <v>0</v>
      </c>
      <c r="BF74" s="112">
        <f t="shared" si="247"/>
        <v>-6775.2872727272734</v>
      </c>
      <c r="BG74" s="112">
        <f t="shared" ref="BG74:BM74" si="264">BG16-BG29-BG30-BG31-BG32-BG37</f>
        <v>3087.1358715995866</v>
      </c>
      <c r="BH74" s="112">
        <f t="shared" si="264"/>
        <v>527227.4279888554</v>
      </c>
      <c r="BI74" s="112">
        <f t="shared" si="264"/>
        <v>0</v>
      </c>
      <c r="BJ74" s="112">
        <f t="shared" si="264"/>
        <v>0</v>
      </c>
      <c r="BK74" s="112">
        <f t="shared" ref="BK74:BL74" si="265">BK16-BK29-BK30-BK31-BK32-BK37</f>
        <v>0</v>
      </c>
      <c r="BL74" s="112">
        <f t="shared" si="265"/>
        <v>0</v>
      </c>
      <c r="BM74" s="112">
        <f t="shared" si="264"/>
        <v>0</v>
      </c>
      <c r="BN74" s="112">
        <f t="shared" ref="BN74:BO74" si="266">BN16-BN29-BN30-BN31-BN32-BN37</f>
        <v>0</v>
      </c>
      <c r="BO74" s="112">
        <f t="shared" si="266"/>
        <v>0</v>
      </c>
      <c r="BP74" s="200">
        <f t="shared" ref="BP74" si="267">BP16-BP29-BP30-BP31-BP32-BP37</f>
        <v>0</v>
      </c>
      <c r="BQ74" s="334">
        <f t="shared" ref="BQ74" si="268">BQ16-BQ29-BQ30-BQ31-BQ32-BQ37</f>
        <v>0</v>
      </c>
    </row>
    <row r="75" spans="1:69">
      <c r="A75" s="14" t="s">
        <v>105</v>
      </c>
      <c r="B75" s="106">
        <f t="shared" si="246"/>
        <v>0</v>
      </c>
      <c r="C75" s="30"/>
      <c r="D75" s="12"/>
      <c r="E75" s="12"/>
      <c r="F75" s="12"/>
      <c r="G75" s="12"/>
      <c r="H75" s="301"/>
      <c r="I75" s="12"/>
      <c r="J75" s="303"/>
      <c r="K75" s="30"/>
      <c r="L75" s="12"/>
      <c r="M75" s="12"/>
      <c r="N75" s="12"/>
      <c r="O75" s="301"/>
      <c r="P75" s="12"/>
      <c r="Q75" s="12"/>
      <c r="R75" s="301"/>
      <c r="S75" s="12"/>
      <c r="T75" s="12"/>
      <c r="U75" s="12"/>
      <c r="V75" s="301"/>
      <c r="W75" s="12"/>
      <c r="X75" s="12"/>
      <c r="Y75" s="303"/>
      <c r="Z75" s="30"/>
      <c r="AA75" s="301"/>
      <c r="AB75" s="12"/>
      <c r="AC75" s="12"/>
      <c r="AD75" s="92"/>
      <c r="AE75" s="301"/>
      <c r="AF75" s="12"/>
      <c r="AG75" s="12"/>
      <c r="AH75" s="12"/>
      <c r="AI75" s="12"/>
      <c r="AJ75" s="301"/>
      <c r="AK75" s="301"/>
      <c r="AL75" s="301"/>
      <c r="AM75" s="304"/>
      <c r="AN75" s="301"/>
      <c r="AO75" s="301"/>
      <c r="AP75" s="12"/>
      <c r="AQ75" s="12"/>
      <c r="AR75" s="301"/>
      <c r="AS75" s="301"/>
      <c r="AT75" s="301"/>
      <c r="AU75" s="12"/>
      <c r="AV75" s="92"/>
      <c r="AW75" s="30"/>
      <c r="AX75" s="12"/>
      <c r="AY75" s="12"/>
      <c r="AZ75" s="301"/>
      <c r="BA75" s="12"/>
      <c r="BB75" s="12"/>
      <c r="BC75" s="301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92"/>
      <c r="BQ75" s="303"/>
    </row>
    <row r="76" spans="1:69">
      <c r="A76" s="14" t="s">
        <v>106</v>
      </c>
      <c r="B76" s="106">
        <f t="shared" si="246"/>
        <v>30427.593380334856</v>
      </c>
      <c r="C76" s="31"/>
      <c r="D76" s="95"/>
      <c r="E76" s="95"/>
      <c r="F76" s="95"/>
      <c r="G76" s="95"/>
      <c r="H76" s="305"/>
      <c r="I76" s="95"/>
      <c r="J76" s="306"/>
      <c r="K76" s="31"/>
      <c r="L76" s="95"/>
      <c r="M76" s="95"/>
      <c r="N76" s="95"/>
      <c r="O76" s="305"/>
      <c r="P76" s="95"/>
      <c r="Q76" s="95"/>
      <c r="R76" s="305"/>
      <c r="S76" s="95"/>
      <c r="T76" s="95"/>
      <c r="U76" s="95"/>
      <c r="V76" s="305"/>
      <c r="W76" s="95"/>
      <c r="X76" s="95"/>
      <c r="Y76" s="306"/>
      <c r="Z76" s="31"/>
      <c r="AA76" s="305"/>
      <c r="AB76" s="95"/>
      <c r="AC76" s="95"/>
      <c r="AD76" s="96"/>
      <c r="AE76" s="305"/>
      <c r="AF76" s="95"/>
      <c r="AG76" s="95"/>
      <c r="AH76" s="95"/>
      <c r="AI76" s="95"/>
      <c r="AJ76" s="305"/>
      <c r="AK76" s="305"/>
      <c r="AL76" s="305"/>
      <c r="AM76" s="313"/>
      <c r="AN76" s="305"/>
      <c r="AO76" s="305"/>
      <c r="AP76" s="95"/>
      <c r="AQ76" s="95"/>
      <c r="AR76" s="305"/>
      <c r="AS76" s="305"/>
      <c r="AT76" s="305"/>
      <c r="AU76" s="95"/>
      <c r="AV76" s="96">
        <f>'[50]7.9'!$I$9</f>
        <v>30427.593380334856</v>
      </c>
      <c r="AW76" s="31"/>
      <c r="AX76" s="95"/>
      <c r="AY76" s="95"/>
      <c r="AZ76" s="305"/>
      <c r="BA76" s="95"/>
      <c r="BB76" s="12"/>
      <c r="BC76" s="30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6"/>
      <c r="BQ76" s="306"/>
    </row>
    <row r="77" spans="1:69">
      <c r="A77" s="14" t="s">
        <v>107</v>
      </c>
      <c r="B77" s="106">
        <f t="shared" si="246"/>
        <v>-2240808.4911710769</v>
      </c>
      <c r="C77" s="31"/>
      <c r="D77" s="95"/>
      <c r="E77" s="95"/>
      <c r="F77" s="95"/>
      <c r="G77" s="95"/>
      <c r="H77" s="305"/>
      <c r="I77" s="95"/>
      <c r="J77" s="306"/>
      <c r="K77" s="31"/>
      <c r="L77" s="95"/>
      <c r="M77" s="95"/>
      <c r="N77" s="95"/>
      <c r="O77" s="305"/>
      <c r="P77" s="95"/>
      <c r="Q77" s="95"/>
      <c r="R77" s="305"/>
      <c r="S77" s="95"/>
      <c r="T77" s="95"/>
      <c r="U77" s="95"/>
      <c r="V77" s="305"/>
      <c r="W77" s="95"/>
      <c r="X77" s="95"/>
      <c r="Y77" s="306"/>
      <c r="Z77" s="31"/>
      <c r="AA77" s="305"/>
      <c r="AB77" s="95"/>
      <c r="AC77" s="95"/>
      <c r="AD77" s="96"/>
      <c r="AE77" s="305"/>
      <c r="AF77" s="95"/>
      <c r="AG77" s="95"/>
      <c r="AH77" s="95"/>
      <c r="AI77" s="95"/>
      <c r="AJ77" s="305"/>
      <c r="AK77" s="305"/>
      <c r="AL77" s="305"/>
      <c r="AM77" s="313">
        <f>'Interest Calc'!C16</f>
        <v>-2240808.4911710769</v>
      </c>
      <c r="AN77" s="305"/>
      <c r="AO77" s="305"/>
      <c r="AP77" s="95"/>
      <c r="AQ77" s="95"/>
      <c r="AR77" s="305"/>
      <c r="AS77" s="305"/>
      <c r="AT77" s="305"/>
      <c r="AU77" s="95"/>
      <c r="AV77" s="96"/>
      <c r="AW77" s="31"/>
      <c r="AX77" s="95"/>
      <c r="AY77" s="95"/>
      <c r="AZ77" s="305"/>
      <c r="BA77" s="95"/>
      <c r="BB77" s="12"/>
      <c r="BC77" s="30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6"/>
      <c r="BQ77" s="306"/>
    </row>
    <row r="78" spans="1:69">
      <c r="A78" s="14" t="s">
        <v>108</v>
      </c>
      <c r="B78" s="106">
        <f t="shared" si="246"/>
        <v>-2590082.8641860625</v>
      </c>
      <c r="C78" s="31"/>
      <c r="D78" s="95">
        <f>'[18]3.2'!$H$20</f>
        <v>-1853327</v>
      </c>
      <c r="E78" s="95"/>
      <c r="F78" s="95"/>
      <c r="G78" s="95"/>
      <c r="H78" s="305"/>
      <c r="I78" s="95"/>
      <c r="J78" s="306"/>
      <c r="K78" s="31"/>
      <c r="L78" s="95"/>
      <c r="M78" s="95"/>
      <c r="N78" s="95"/>
      <c r="O78" s="305"/>
      <c r="P78" s="95"/>
      <c r="Q78" s="95">
        <f>'[22]4.7'!$I$28</f>
        <v>-661448.11638998112</v>
      </c>
      <c r="R78" s="305">
        <f>'[27]4.8'!$H$33</f>
        <v>-58964.497950869401</v>
      </c>
      <c r="S78" s="95"/>
      <c r="T78" s="95"/>
      <c r="U78" s="95"/>
      <c r="V78" s="305">
        <f>'[33]4.12'!$I$15</f>
        <v>-109343.82403626456</v>
      </c>
      <c r="W78" s="95"/>
      <c r="X78" s="95"/>
      <c r="Y78" s="306"/>
      <c r="Z78" s="31"/>
      <c r="AA78" s="305"/>
      <c r="AB78" s="95"/>
      <c r="AC78" s="95"/>
      <c r="AD78" s="96">
        <f>'[37]5.4'!$I$26</f>
        <v>-52188</v>
      </c>
      <c r="AE78" s="305"/>
      <c r="AF78" s="95"/>
      <c r="AG78" s="95"/>
      <c r="AH78" s="95"/>
      <c r="AI78" s="95"/>
      <c r="AJ78" s="305"/>
      <c r="AK78" s="305"/>
      <c r="AL78" s="305">
        <f>'[38]6.3.2'!$I$24</f>
        <v>1052987</v>
      </c>
      <c r="AM78" s="313"/>
      <c r="AN78" s="305"/>
      <c r="AO78" s="305"/>
      <c r="AP78" s="95"/>
      <c r="AQ78" s="95"/>
      <c r="AR78" s="305">
        <f>SUM('[41]7.6 - 7.6.1'!$I$52)</f>
        <v>-260603</v>
      </c>
      <c r="AS78" s="305"/>
      <c r="AT78" s="305"/>
      <c r="AU78" s="95"/>
      <c r="AV78" s="96">
        <f>'[50]7.9'!$I$11</f>
        <v>-160222.17180413674</v>
      </c>
      <c r="AW78" s="31"/>
      <c r="AX78" s="95">
        <f>'[36]8.2'!$I$24+'[36]8.2'!$I$28</f>
        <v>-76626.306622675911</v>
      </c>
      <c r="AY78" s="95"/>
      <c r="AZ78" s="305"/>
      <c r="BA78" s="95"/>
      <c r="BB78" s="12">
        <f>'[45]Lead Sheet (2)'!$I$10+'[45]Lead Sheet (2)'!$I$12+'[45]Lead Sheet (2)'!$I$14+'[45]Lead Sheet (2)'!$I$18</f>
        <v>-383863.49040929117</v>
      </c>
      <c r="BC78" s="305"/>
      <c r="BD78" s="95"/>
      <c r="BE78" s="95">
        <f>'[49]8.8'!$I$15</f>
        <v>-3013.456972843414</v>
      </c>
      <c r="BF78" s="95"/>
      <c r="BG78" s="95">
        <f>'[31]8.10'!$H$21</f>
        <v>-23470</v>
      </c>
      <c r="BH78" s="95"/>
      <c r="BI78" s="95"/>
      <c r="BJ78" s="95"/>
      <c r="BK78" s="95"/>
      <c r="BL78" s="95"/>
      <c r="BM78" s="95"/>
      <c r="BN78" s="95"/>
      <c r="BO78" s="95"/>
      <c r="BP78" s="96"/>
      <c r="BQ78" s="306"/>
    </row>
    <row r="79" spans="1:69">
      <c r="A79" s="14" t="s">
        <v>109</v>
      </c>
      <c r="B79" s="106">
        <f t="shared" si="246"/>
        <v>-600563.41325733124</v>
      </c>
      <c r="C79" s="114"/>
      <c r="D79" s="105"/>
      <c r="E79" s="105"/>
      <c r="F79" s="12"/>
      <c r="G79" s="105"/>
      <c r="H79" s="342"/>
      <c r="I79" s="105"/>
      <c r="J79" s="343"/>
      <c r="K79" s="114"/>
      <c r="L79" s="103"/>
      <c r="M79" s="103"/>
      <c r="N79" s="103"/>
      <c r="O79" s="316"/>
      <c r="P79" s="103"/>
      <c r="Q79" s="103"/>
      <c r="R79" s="316">
        <f>SUM('[27]4.8'!$H$34:$H$35)</f>
        <v>-811698.69409080292</v>
      </c>
      <c r="S79" s="103"/>
      <c r="T79" s="103"/>
      <c r="U79" s="103"/>
      <c r="V79" s="316"/>
      <c r="W79" s="103"/>
      <c r="X79" s="103"/>
      <c r="Y79" s="317"/>
      <c r="Z79" s="114"/>
      <c r="AA79" s="316"/>
      <c r="AB79" s="103"/>
      <c r="AC79" s="103"/>
      <c r="AD79" s="115">
        <f>'[37]5.4'!$I$12</f>
        <v>567019.93388035533</v>
      </c>
      <c r="AE79" s="342"/>
      <c r="AF79" s="105"/>
      <c r="AG79" s="105"/>
      <c r="AH79" s="105"/>
      <c r="AI79" s="105"/>
      <c r="AJ79" s="342"/>
      <c r="AK79" s="342"/>
      <c r="AL79" s="342"/>
      <c r="AM79" s="344"/>
      <c r="AN79" s="342"/>
      <c r="AO79" s="342"/>
      <c r="AP79" s="105"/>
      <c r="AQ79" s="105"/>
      <c r="AR79" s="342">
        <f>SUM('[41]7.6 - 7.6.1'!$I$53:$I$55)</f>
        <v>-19342.315776142263</v>
      </c>
      <c r="AS79" s="342"/>
      <c r="AT79" s="342"/>
      <c r="AU79" s="105"/>
      <c r="AV79" s="113"/>
      <c r="AW79" s="39"/>
      <c r="AX79" s="105">
        <f>'[36]8.2'!$I$22</f>
        <v>-312158.07777437306</v>
      </c>
      <c r="AY79" s="105"/>
      <c r="AZ79" s="342"/>
      <c r="BA79" s="105"/>
      <c r="BB79" s="105">
        <f>'[45]Lead Sheet (2)'!$I$16</f>
        <v>-19393.812296368294</v>
      </c>
      <c r="BC79" s="342"/>
      <c r="BD79" s="105">
        <f>'[39]8.7'!$I$13</f>
        <v>17990.552800000001</v>
      </c>
      <c r="BE79" s="105">
        <f>'[49]8.8'!$I$16</f>
        <v>-22981</v>
      </c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13"/>
      <c r="BQ79" s="343"/>
    </row>
    <row r="80" spans="1:69">
      <c r="A80" s="14" t="s">
        <v>110</v>
      </c>
      <c r="B80" s="207">
        <f t="shared" si="246"/>
        <v>10947591.164323963</v>
      </c>
      <c r="C80" s="208">
        <f t="shared" ref="C80:BF80" si="269">C74-C76-C77+C78-C79</f>
        <v>-668149.03000000038</v>
      </c>
      <c r="D80" s="13">
        <f t="shared" si="269"/>
        <v>6673504.2373883408</v>
      </c>
      <c r="E80" s="13">
        <f t="shared" ref="E80" si="270">E74-E76-E77+E78-E79</f>
        <v>4330115.7926116586</v>
      </c>
      <c r="F80" s="121">
        <f t="shared" si="269"/>
        <v>0</v>
      </c>
      <c r="G80" s="13">
        <f t="shared" si="269"/>
        <v>-2116519.1745023057</v>
      </c>
      <c r="H80" s="345">
        <f t="shared" si="269"/>
        <v>-194978.68373804702</v>
      </c>
      <c r="I80" s="13">
        <f t="shared" ref="I80:J80" si="271">I74-I76-I77+I78-I79</f>
        <v>0</v>
      </c>
      <c r="J80" s="346">
        <f t="shared" si="271"/>
        <v>0</v>
      </c>
      <c r="K80" s="208">
        <f t="shared" si="269"/>
        <v>17667.013377534844</v>
      </c>
      <c r="L80" s="13">
        <f t="shared" si="269"/>
        <v>-84195.336670228542</v>
      </c>
      <c r="M80" s="13">
        <f t="shared" ref="M80:N80" si="272">M74-M76-M77+M78-M79</f>
        <v>0</v>
      </c>
      <c r="N80" s="13">
        <f t="shared" si="272"/>
        <v>238771.08938301713</v>
      </c>
      <c r="O80" s="345">
        <f t="shared" si="269"/>
        <v>-1064651.6335395547</v>
      </c>
      <c r="P80" s="13">
        <f t="shared" si="269"/>
        <v>0</v>
      </c>
      <c r="Q80" s="13">
        <f t="shared" ref="Q80:X80" si="273">Q74-Q76-Q77+Q78-Q79</f>
        <v>3754508.883610019</v>
      </c>
      <c r="R80" s="345">
        <f t="shared" si="273"/>
        <v>1010094.9495747479</v>
      </c>
      <c r="S80" s="13">
        <f t="shared" si="273"/>
        <v>-9348.2238897762709</v>
      </c>
      <c r="T80" s="13">
        <f t="shared" si="273"/>
        <v>-1653.8529374571262</v>
      </c>
      <c r="U80" s="13">
        <f t="shared" si="273"/>
        <v>0</v>
      </c>
      <c r="V80" s="345">
        <f t="shared" ref="V80:W80" si="274">V74-V76-V77+V78-V79</f>
        <v>0</v>
      </c>
      <c r="W80" s="13">
        <f t="shared" si="274"/>
        <v>-74694.540907443676</v>
      </c>
      <c r="X80" s="13">
        <f t="shared" si="273"/>
        <v>213595.58972921982</v>
      </c>
      <c r="Y80" s="346">
        <f t="shared" ref="Y80" si="275">Y74-Y76-Y77+Y78-Y79</f>
        <v>0</v>
      </c>
      <c r="Z80" s="208">
        <f t="shared" ref="Z80:AH80" si="276">Z74-Z76-Z77+Z78-Z79</f>
        <v>4933238.4261613116</v>
      </c>
      <c r="AA80" s="345">
        <f t="shared" ref="AA80:AB80" si="277">AA74-AA76-AA77+AA78-AA79</f>
        <v>0</v>
      </c>
      <c r="AB80" s="13">
        <f t="shared" si="277"/>
        <v>0</v>
      </c>
      <c r="AC80" s="13">
        <f t="shared" si="276"/>
        <v>-7379869.3900000006</v>
      </c>
      <c r="AD80" s="209">
        <f t="shared" si="276"/>
        <v>107574.78033931553</v>
      </c>
      <c r="AE80" s="345">
        <f t="shared" ref="AE80:AF80" si="278">AE74-AE76-AE77+AE78-AE79</f>
        <v>0</v>
      </c>
      <c r="AF80" s="13">
        <f t="shared" si="278"/>
        <v>0</v>
      </c>
      <c r="AG80" s="13">
        <f t="shared" ref="AG80" si="279">AG74-AG76-AG77+AG78-AG79</f>
        <v>0</v>
      </c>
      <c r="AH80" s="13">
        <f t="shared" si="276"/>
        <v>0</v>
      </c>
      <c r="AI80" s="13">
        <f t="shared" si="269"/>
        <v>0</v>
      </c>
      <c r="AJ80" s="345">
        <f t="shared" ref="AJ80:AK80" si="280">AJ74-AJ76-AJ77+AJ78-AJ79</f>
        <v>-1052986.5042471485</v>
      </c>
      <c r="AK80" s="345">
        <f t="shared" si="280"/>
        <v>0</v>
      </c>
      <c r="AL80" s="345">
        <f t="shared" ref="AL80" si="281">AL74-AL76-AL77+AL78-AL79</f>
        <v>1052987</v>
      </c>
      <c r="AM80" s="347">
        <f t="shared" si="269"/>
        <v>2240808.4911710769</v>
      </c>
      <c r="AN80" s="345">
        <f t="shared" ref="AN80" si="282">AN74-AN76-AN77+AN78-AN79</f>
        <v>0</v>
      </c>
      <c r="AO80" s="345">
        <f t="shared" si="269"/>
        <v>0</v>
      </c>
      <c r="AP80" s="13">
        <f t="shared" ref="AP80" si="283">AP74-AP76-AP77+AP78-AP79</f>
        <v>0</v>
      </c>
      <c r="AQ80" s="13">
        <f t="shared" si="269"/>
        <v>0</v>
      </c>
      <c r="AR80" s="345">
        <f t="shared" si="269"/>
        <v>-241260.68422385774</v>
      </c>
      <c r="AS80" s="345">
        <f t="shared" ref="AS80:AV80" si="284">AS74-AS76-AS77+AS78-AS79</f>
        <v>0</v>
      </c>
      <c r="AT80" s="345">
        <f t="shared" ref="AT80" si="285">AT74-AT76-AT77+AT78-AT79</f>
        <v>0</v>
      </c>
      <c r="AU80" s="13">
        <f t="shared" ref="AU80" si="286">AU74-AU76-AU77+AU78-AU79</f>
        <v>-838075.47000000067</v>
      </c>
      <c r="AV80" s="209">
        <f t="shared" si="284"/>
        <v>-190649.76518447159</v>
      </c>
      <c r="AW80" s="208">
        <f t="shared" si="269"/>
        <v>0</v>
      </c>
      <c r="AX80" s="13">
        <f t="shared" si="269"/>
        <v>136190.05931604904</v>
      </c>
      <c r="AY80" s="13">
        <f t="shared" si="269"/>
        <v>0</v>
      </c>
      <c r="AZ80" s="345">
        <f t="shared" si="269"/>
        <v>0</v>
      </c>
      <c r="BA80" s="13">
        <f t="shared" ref="BA80" si="287">BA74-BA76-BA77+BA78-BA79</f>
        <v>0</v>
      </c>
      <c r="BB80" s="13">
        <f t="shared" si="269"/>
        <v>-364469.67811292288</v>
      </c>
      <c r="BC80" s="345">
        <f t="shared" si="269"/>
        <v>0</v>
      </c>
      <c r="BD80" s="13">
        <f t="shared" si="269"/>
        <v>0</v>
      </c>
      <c r="BE80" s="13">
        <f t="shared" ref="BE80" si="288">BE74-BE76-BE77+BE78-BE79</f>
        <v>19967.543027156586</v>
      </c>
      <c r="BF80" s="13">
        <f t="shared" si="269"/>
        <v>-6775.2872727272734</v>
      </c>
      <c r="BG80" s="13">
        <f t="shared" ref="BG80:BM80" si="289">BG74-BG76-BG77+BG78-BG79</f>
        <v>-20382.864128400412</v>
      </c>
      <c r="BH80" s="13">
        <f t="shared" si="289"/>
        <v>527227.4279888554</v>
      </c>
      <c r="BI80" s="13">
        <f t="shared" si="289"/>
        <v>0</v>
      </c>
      <c r="BJ80" s="13">
        <f t="shared" si="289"/>
        <v>0</v>
      </c>
      <c r="BK80" s="13">
        <f t="shared" ref="BK80:BL80" si="290">BK74-BK76-BK77+BK78-BK79</f>
        <v>0</v>
      </c>
      <c r="BL80" s="13">
        <f t="shared" si="290"/>
        <v>0</v>
      </c>
      <c r="BM80" s="13">
        <f t="shared" si="289"/>
        <v>0</v>
      </c>
      <c r="BN80" s="13">
        <f t="shared" ref="BN80:BO80" si="291">BN74-BN76-BN77+BN78-BN79</f>
        <v>0</v>
      </c>
      <c r="BO80" s="13">
        <f t="shared" si="291"/>
        <v>0</v>
      </c>
      <c r="BP80" s="209">
        <f t="shared" ref="BP80" si="292">BP74-BP76-BP77+BP78-BP79</f>
        <v>0</v>
      </c>
      <c r="BQ80" s="346">
        <f t="shared" ref="BQ80" si="293">BQ74-BQ76-BQ77+BQ78-BQ79</f>
        <v>0</v>
      </c>
    </row>
    <row r="81" spans="1:69">
      <c r="A81" s="14"/>
      <c r="B81" s="94"/>
      <c r="C81" s="30"/>
      <c r="D81" s="12"/>
      <c r="E81" s="12"/>
      <c r="F81" s="12"/>
      <c r="G81" s="12"/>
      <c r="H81" s="301"/>
      <c r="I81" s="12"/>
      <c r="J81" s="303"/>
      <c r="K81" s="30"/>
      <c r="L81" s="12"/>
      <c r="M81" s="12"/>
      <c r="N81" s="12"/>
      <c r="O81" s="301"/>
      <c r="P81" s="12"/>
      <c r="Q81" s="12"/>
      <c r="R81" s="301"/>
      <c r="S81" s="12"/>
      <c r="T81" s="12"/>
      <c r="U81" s="12"/>
      <c r="V81" s="301"/>
      <c r="W81" s="12"/>
      <c r="X81" s="12"/>
      <c r="Y81" s="303"/>
      <c r="Z81" s="30"/>
      <c r="AA81" s="301"/>
      <c r="AB81" s="12"/>
      <c r="AC81" s="12"/>
      <c r="AD81" s="92"/>
      <c r="AE81" s="301"/>
      <c r="AF81" s="12"/>
      <c r="AG81" s="12"/>
      <c r="AH81" s="12"/>
      <c r="AI81" s="12"/>
      <c r="AJ81" s="301"/>
      <c r="AK81" s="301"/>
      <c r="AL81" s="301"/>
      <c r="AM81" s="304"/>
      <c r="AN81" s="301"/>
      <c r="AO81" s="301"/>
      <c r="AP81" s="12"/>
      <c r="AQ81" s="12"/>
      <c r="AR81" s="301"/>
      <c r="AS81" s="301"/>
      <c r="AT81" s="301"/>
      <c r="AU81" s="12"/>
      <c r="AV81" s="92"/>
      <c r="AW81" s="30"/>
      <c r="AX81" s="12"/>
      <c r="AY81" s="12"/>
      <c r="AZ81" s="301"/>
      <c r="BA81" s="12"/>
      <c r="BB81" s="12"/>
      <c r="BC81" s="301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92"/>
      <c r="BQ81" s="303"/>
    </row>
    <row r="82" spans="1:69">
      <c r="A82" s="14" t="s">
        <v>111</v>
      </c>
      <c r="B82" s="202">
        <f>SUM(C82:BQ82)</f>
        <v>0</v>
      </c>
      <c r="C82" s="30">
        <v>0</v>
      </c>
      <c r="D82" s="12">
        <v>0</v>
      </c>
      <c r="E82" s="12">
        <v>0</v>
      </c>
      <c r="F82" s="12">
        <v>0</v>
      </c>
      <c r="G82" s="12">
        <v>0</v>
      </c>
      <c r="H82" s="301">
        <v>0</v>
      </c>
      <c r="I82" s="12">
        <v>0</v>
      </c>
      <c r="J82" s="303">
        <v>0</v>
      </c>
      <c r="K82" s="30">
        <v>0</v>
      </c>
      <c r="L82" s="12">
        <v>0</v>
      </c>
      <c r="M82" s="12">
        <v>0</v>
      </c>
      <c r="N82" s="12">
        <v>0</v>
      </c>
      <c r="O82" s="301">
        <v>0</v>
      </c>
      <c r="P82" s="12">
        <v>0</v>
      </c>
      <c r="Q82" s="12">
        <v>0</v>
      </c>
      <c r="R82" s="301">
        <v>0</v>
      </c>
      <c r="S82" s="12">
        <v>0</v>
      </c>
      <c r="T82" s="12">
        <v>0</v>
      </c>
      <c r="U82" s="12">
        <v>0</v>
      </c>
      <c r="V82" s="301">
        <v>0</v>
      </c>
      <c r="W82" s="12">
        <v>0</v>
      </c>
      <c r="X82" s="12">
        <v>0</v>
      </c>
      <c r="Y82" s="303">
        <v>0</v>
      </c>
      <c r="Z82" s="30">
        <v>0</v>
      </c>
      <c r="AA82" s="301">
        <v>0</v>
      </c>
      <c r="AB82" s="12">
        <v>0</v>
      </c>
      <c r="AC82" s="12">
        <v>0</v>
      </c>
      <c r="AD82" s="92">
        <v>0</v>
      </c>
      <c r="AE82" s="301">
        <v>0</v>
      </c>
      <c r="AF82" s="12">
        <v>0</v>
      </c>
      <c r="AG82" s="12">
        <v>0</v>
      </c>
      <c r="AH82" s="12">
        <v>0</v>
      </c>
      <c r="AI82" s="12">
        <v>0</v>
      </c>
      <c r="AJ82" s="301">
        <v>0</v>
      </c>
      <c r="AK82" s="301">
        <v>0</v>
      </c>
      <c r="AL82" s="301">
        <v>0</v>
      </c>
      <c r="AM82" s="348">
        <v>0</v>
      </c>
      <c r="AN82" s="314">
        <v>0</v>
      </c>
      <c r="AO82" s="314">
        <v>0</v>
      </c>
      <c r="AP82" s="2">
        <v>0</v>
      </c>
      <c r="AQ82" s="2">
        <v>0</v>
      </c>
      <c r="AR82" s="314">
        <v>0</v>
      </c>
      <c r="AS82" s="314">
        <v>0</v>
      </c>
      <c r="AT82" s="314">
        <v>0</v>
      </c>
      <c r="AU82" s="2">
        <v>0</v>
      </c>
      <c r="AV82" s="101">
        <v>0</v>
      </c>
      <c r="AW82" s="40">
        <v>0</v>
      </c>
      <c r="AX82" s="2">
        <v>0</v>
      </c>
      <c r="AY82" s="2">
        <v>0</v>
      </c>
      <c r="AZ82" s="314">
        <v>0</v>
      </c>
      <c r="BA82" s="2">
        <v>0</v>
      </c>
      <c r="BB82" s="2">
        <v>0</v>
      </c>
      <c r="BC82" s="314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101">
        <v>0</v>
      </c>
      <c r="BQ82" s="315">
        <v>0</v>
      </c>
    </row>
    <row r="83" spans="1:69">
      <c r="A83" s="14" t="s">
        <v>112</v>
      </c>
      <c r="B83" s="202">
        <f>SUM(C83:BQ83)</f>
        <v>10947591.164323963</v>
      </c>
      <c r="C83" s="30">
        <f>C80-C82</f>
        <v>-668149.03000000038</v>
      </c>
      <c r="D83" s="12">
        <f t="shared" ref="D83:BF83" si="294">D80-D82</f>
        <v>6673504.2373883408</v>
      </c>
      <c r="E83" s="12">
        <f t="shared" ref="E83" si="295">E80-E82</f>
        <v>4330115.7926116586</v>
      </c>
      <c r="F83" s="12">
        <f t="shared" si="294"/>
        <v>0</v>
      </c>
      <c r="G83" s="12">
        <f t="shared" si="294"/>
        <v>-2116519.1745023057</v>
      </c>
      <c r="H83" s="301">
        <f t="shared" si="294"/>
        <v>-194978.68373804702</v>
      </c>
      <c r="I83" s="12">
        <f t="shared" ref="I83:J83" si="296">I80-I82</f>
        <v>0</v>
      </c>
      <c r="J83" s="303">
        <f t="shared" si="296"/>
        <v>0</v>
      </c>
      <c r="K83" s="30">
        <f t="shared" si="294"/>
        <v>17667.013377534844</v>
      </c>
      <c r="L83" s="12">
        <f t="shared" si="294"/>
        <v>-84195.336670228542</v>
      </c>
      <c r="M83" s="12">
        <f t="shared" ref="M83:N83" si="297">M80-M82</f>
        <v>0</v>
      </c>
      <c r="N83" s="12">
        <f t="shared" si="297"/>
        <v>238771.08938301713</v>
      </c>
      <c r="O83" s="301">
        <f t="shared" si="294"/>
        <v>-1064651.6335395547</v>
      </c>
      <c r="P83" s="12">
        <f t="shared" si="294"/>
        <v>0</v>
      </c>
      <c r="Q83" s="12">
        <f t="shared" si="294"/>
        <v>3754508.883610019</v>
      </c>
      <c r="R83" s="301">
        <f t="shared" ref="R83:X83" si="298">R80-R82</f>
        <v>1010094.9495747479</v>
      </c>
      <c r="S83" s="12">
        <f t="shared" si="298"/>
        <v>-9348.2238897762709</v>
      </c>
      <c r="T83" s="12">
        <f t="shared" si="298"/>
        <v>-1653.8529374571262</v>
      </c>
      <c r="U83" s="12">
        <f t="shared" si="298"/>
        <v>0</v>
      </c>
      <c r="V83" s="301">
        <f t="shared" ref="V83:W83" si="299">V80-V82</f>
        <v>0</v>
      </c>
      <c r="W83" s="12">
        <f t="shared" si="299"/>
        <v>-74694.540907443676</v>
      </c>
      <c r="X83" s="12">
        <f t="shared" si="298"/>
        <v>213595.58972921982</v>
      </c>
      <c r="Y83" s="303">
        <f t="shared" ref="Y83" si="300">Y80-Y82</f>
        <v>0</v>
      </c>
      <c r="Z83" s="30">
        <f t="shared" si="294"/>
        <v>4933238.4261613116</v>
      </c>
      <c r="AA83" s="301">
        <f t="shared" ref="AA83:AB83" si="301">AA80-AA82</f>
        <v>0</v>
      </c>
      <c r="AB83" s="12">
        <f t="shared" si="301"/>
        <v>0</v>
      </c>
      <c r="AC83" s="12">
        <f t="shared" si="294"/>
        <v>-7379869.3900000006</v>
      </c>
      <c r="AD83" s="92">
        <f t="shared" si="294"/>
        <v>107574.78033931553</v>
      </c>
      <c r="AE83" s="301">
        <f t="shared" ref="AE83:AH83" si="302">AE80-AE82</f>
        <v>0</v>
      </c>
      <c r="AF83" s="12">
        <f t="shared" ref="AF83:AG83" si="303">AF80-AF82</f>
        <v>0</v>
      </c>
      <c r="AG83" s="12">
        <f t="shared" si="303"/>
        <v>0</v>
      </c>
      <c r="AH83" s="12">
        <f t="shared" si="302"/>
        <v>0</v>
      </c>
      <c r="AI83" s="12">
        <f t="shared" si="294"/>
        <v>0</v>
      </c>
      <c r="AJ83" s="301">
        <f t="shared" ref="AJ83:AK83" si="304">AJ80-AJ82</f>
        <v>-1052986.5042471485</v>
      </c>
      <c r="AK83" s="301">
        <f t="shared" si="304"/>
        <v>0</v>
      </c>
      <c r="AL83" s="301">
        <f t="shared" ref="AL83" si="305">AL80-AL82</f>
        <v>1052987</v>
      </c>
      <c r="AM83" s="348">
        <f t="shared" si="294"/>
        <v>2240808.4911710769</v>
      </c>
      <c r="AN83" s="314">
        <f t="shared" ref="AN83" si="306">AN80-AN82</f>
        <v>0</v>
      </c>
      <c r="AO83" s="314">
        <f t="shared" si="294"/>
        <v>0</v>
      </c>
      <c r="AP83" s="2">
        <f t="shared" ref="AP83" si="307">AP80-AP82</f>
        <v>0</v>
      </c>
      <c r="AQ83" s="2">
        <f t="shared" si="294"/>
        <v>0</v>
      </c>
      <c r="AR83" s="314">
        <f t="shared" si="294"/>
        <v>-241260.68422385774</v>
      </c>
      <c r="AS83" s="314">
        <f t="shared" si="294"/>
        <v>0</v>
      </c>
      <c r="AT83" s="314">
        <f t="shared" ref="AT83" si="308">AT80-AT82</f>
        <v>0</v>
      </c>
      <c r="AU83" s="2">
        <f t="shared" ref="AU83" si="309">AU80-AU82</f>
        <v>-838075.47000000067</v>
      </c>
      <c r="AV83" s="101">
        <f t="shared" ref="AV83" si="310">AV80-AV82</f>
        <v>-190649.76518447159</v>
      </c>
      <c r="AW83" s="40">
        <f t="shared" si="294"/>
        <v>0</v>
      </c>
      <c r="AX83" s="2">
        <f t="shared" si="294"/>
        <v>136190.05931604904</v>
      </c>
      <c r="AY83" s="2">
        <f t="shared" si="294"/>
        <v>0</v>
      </c>
      <c r="AZ83" s="314">
        <f t="shared" si="294"/>
        <v>0</v>
      </c>
      <c r="BA83" s="2">
        <f t="shared" si="294"/>
        <v>0</v>
      </c>
      <c r="BB83" s="2">
        <f t="shared" si="294"/>
        <v>-364469.67811292288</v>
      </c>
      <c r="BC83" s="314">
        <f t="shared" si="294"/>
        <v>0</v>
      </c>
      <c r="BD83" s="2">
        <f t="shared" si="294"/>
        <v>0</v>
      </c>
      <c r="BE83" s="2">
        <f t="shared" ref="BE83" si="311">BE80-BE82</f>
        <v>19967.543027156586</v>
      </c>
      <c r="BF83" s="2">
        <f t="shared" si="294"/>
        <v>-6775.2872727272734</v>
      </c>
      <c r="BG83" s="2">
        <f t="shared" ref="BG83:BM83" si="312">BG80-BG82</f>
        <v>-20382.864128400412</v>
      </c>
      <c r="BH83" s="2">
        <f t="shared" si="312"/>
        <v>527227.4279888554</v>
      </c>
      <c r="BI83" s="2">
        <f t="shared" si="312"/>
        <v>0</v>
      </c>
      <c r="BJ83" s="2">
        <f t="shared" si="312"/>
        <v>0</v>
      </c>
      <c r="BK83" s="2">
        <f t="shared" ref="BK83:BL83" si="313">BK80-BK82</f>
        <v>0</v>
      </c>
      <c r="BL83" s="2">
        <f t="shared" si="313"/>
        <v>0</v>
      </c>
      <c r="BM83" s="2">
        <f t="shared" si="312"/>
        <v>0</v>
      </c>
      <c r="BN83" s="2">
        <f t="shared" ref="BN83:BO83" si="314">BN80-BN82</f>
        <v>0</v>
      </c>
      <c r="BO83" s="2">
        <f t="shared" si="314"/>
        <v>0</v>
      </c>
      <c r="BP83" s="101">
        <f t="shared" ref="BP83" si="315">BP80-BP82</f>
        <v>0</v>
      </c>
      <c r="BQ83" s="315">
        <f t="shared" ref="BQ83" si="316">BQ80-BQ82</f>
        <v>0</v>
      </c>
    </row>
    <row r="84" spans="1:69">
      <c r="A84" s="14"/>
      <c r="B84" s="202"/>
      <c r="C84" s="30"/>
      <c r="D84" s="12"/>
      <c r="E84" s="12"/>
      <c r="F84" s="12"/>
      <c r="G84" s="12"/>
      <c r="H84" s="301"/>
      <c r="I84" s="12"/>
      <c r="J84" s="303"/>
      <c r="K84" s="30"/>
      <c r="L84" s="12"/>
      <c r="M84" s="12"/>
      <c r="N84" s="12"/>
      <c r="O84" s="301"/>
      <c r="P84" s="12"/>
      <c r="Q84" s="12"/>
      <c r="R84" s="301"/>
      <c r="S84" s="12"/>
      <c r="T84" s="12"/>
      <c r="U84" s="12"/>
      <c r="V84" s="301"/>
      <c r="W84" s="12"/>
      <c r="X84" s="12"/>
      <c r="Y84" s="303"/>
      <c r="Z84" s="30"/>
      <c r="AA84" s="301"/>
      <c r="AB84" s="12"/>
      <c r="AC84" s="12"/>
      <c r="AD84" s="92"/>
      <c r="AE84" s="301"/>
      <c r="AF84" s="12"/>
      <c r="AG84" s="12"/>
      <c r="AH84" s="12"/>
      <c r="AI84" s="12"/>
      <c r="AJ84" s="301"/>
      <c r="AK84" s="301"/>
      <c r="AL84" s="301"/>
      <c r="AM84" s="348"/>
      <c r="AN84" s="314"/>
      <c r="AO84" s="314"/>
      <c r="AP84" s="2"/>
      <c r="AQ84" s="2"/>
      <c r="AR84" s="314"/>
      <c r="AS84" s="314"/>
      <c r="AT84" s="314"/>
      <c r="AU84" s="2"/>
      <c r="AV84" s="101"/>
      <c r="AW84" s="40"/>
      <c r="AX84" s="2"/>
      <c r="AY84" s="2"/>
      <c r="AZ84" s="314"/>
      <c r="BA84" s="2"/>
      <c r="BB84" s="2"/>
      <c r="BC84" s="314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P84" s="101"/>
      <c r="BQ84" s="315"/>
    </row>
    <row r="85" spans="1:69">
      <c r="A85" s="14" t="s">
        <v>140</v>
      </c>
      <c r="B85" s="202">
        <f>SUM(C85:BQ85)</f>
        <v>3831656.9075133852</v>
      </c>
      <c r="C85" s="30">
        <f>C83*0.35</f>
        <v>-233852.16050000011</v>
      </c>
      <c r="D85" s="12">
        <f t="shared" ref="D85:BF85" si="317">D83*0.35</f>
        <v>2335726.4830859192</v>
      </c>
      <c r="E85" s="12">
        <f t="shared" ref="E85" si="318">E83*0.35</f>
        <v>1515540.5274140805</v>
      </c>
      <c r="F85" s="12">
        <f t="shared" si="317"/>
        <v>0</v>
      </c>
      <c r="G85" s="12">
        <f t="shared" si="317"/>
        <v>-740781.71107580699</v>
      </c>
      <c r="H85" s="301">
        <f t="shared" si="317"/>
        <v>-68242.539308316453</v>
      </c>
      <c r="I85" s="12">
        <f t="shared" ref="I85:J85" si="319">I83*0.35</f>
        <v>0</v>
      </c>
      <c r="J85" s="303">
        <f t="shared" si="319"/>
        <v>0</v>
      </c>
      <c r="K85" s="30">
        <f t="shared" si="317"/>
        <v>6183.4546821371951</v>
      </c>
      <c r="L85" s="12">
        <f t="shared" si="317"/>
        <v>-29468.367834579989</v>
      </c>
      <c r="M85" s="12">
        <f t="shared" ref="M85:N85" si="320">M83*0.35</f>
        <v>0</v>
      </c>
      <c r="N85" s="12">
        <f t="shared" si="320"/>
        <v>83569.881284055984</v>
      </c>
      <c r="O85" s="301">
        <f t="shared" si="317"/>
        <v>-372628.0717388441</v>
      </c>
      <c r="P85" s="12">
        <f t="shared" si="317"/>
        <v>0</v>
      </c>
      <c r="Q85" s="12">
        <f t="shared" si="317"/>
        <v>1314078.1092635065</v>
      </c>
      <c r="R85" s="301">
        <f t="shared" ref="R85:X85" si="321">R83*0.35</f>
        <v>353533.23235116177</v>
      </c>
      <c r="S85" s="12">
        <f t="shared" si="321"/>
        <v>-3271.8783614216945</v>
      </c>
      <c r="T85" s="12">
        <f t="shared" si="321"/>
        <v>-578.84852810999416</v>
      </c>
      <c r="U85" s="12">
        <f t="shared" si="321"/>
        <v>0</v>
      </c>
      <c r="V85" s="301">
        <f t="shared" ref="V85:W85" si="322">V83*0.35</f>
        <v>0</v>
      </c>
      <c r="W85" s="12">
        <f t="shared" si="322"/>
        <v>-26143.089317605285</v>
      </c>
      <c r="X85" s="12">
        <f t="shared" si="321"/>
        <v>74758.456405226927</v>
      </c>
      <c r="Y85" s="303">
        <f t="shared" ref="Y85" si="323">Y83*0.35</f>
        <v>0</v>
      </c>
      <c r="Z85" s="30">
        <f t="shared" si="317"/>
        <v>1726633.449156459</v>
      </c>
      <c r="AA85" s="301">
        <f t="shared" ref="AA85:AB85" si="324">AA83*0.35</f>
        <v>0</v>
      </c>
      <c r="AB85" s="12">
        <f t="shared" si="324"/>
        <v>0</v>
      </c>
      <c r="AC85" s="12">
        <f t="shared" si="317"/>
        <v>-2582954.2864999999</v>
      </c>
      <c r="AD85" s="92">
        <f t="shared" si="317"/>
        <v>37651.173118760431</v>
      </c>
      <c r="AE85" s="301">
        <f t="shared" ref="AE85:AH85" si="325">AE83*0.35</f>
        <v>0</v>
      </c>
      <c r="AF85" s="12">
        <f t="shared" ref="AF85:AG85" si="326">AF83*0.35</f>
        <v>0</v>
      </c>
      <c r="AG85" s="12">
        <f t="shared" si="326"/>
        <v>0</v>
      </c>
      <c r="AH85" s="12">
        <f t="shared" si="325"/>
        <v>0</v>
      </c>
      <c r="AI85" s="12">
        <f t="shared" si="317"/>
        <v>0</v>
      </c>
      <c r="AJ85" s="301">
        <f t="shared" ref="AJ85:AK85" si="327">AJ83*0.35</f>
        <v>-368545.27648650197</v>
      </c>
      <c r="AK85" s="301">
        <f t="shared" si="327"/>
        <v>0</v>
      </c>
      <c r="AL85" s="301">
        <f t="shared" ref="AL85" si="328">AL83*0.35</f>
        <v>368545.44999999995</v>
      </c>
      <c r="AM85" s="348">
        <f t="shared" si="317"/>
        <v>784282.97190987691</v>
      </c>
      <c r="AN85" s="314">
        <f t="shared" ref="AN85" si="329">AN83*0.35</f>
        <v>0</v>
      </c>
      <c r="AO85" s="314">
        <f t="shared" si="317"/>
        <v>0</v>
      </c>
      <c r="AP85" s="2">
        <f t="shared" ref="AP85" si="330">AP83*0.35</f>
        <v>0</v>
      </c>
      <c r="AQ85" s="2">
        <f t="shared" si="317"/>
        <v>0</v>
      </c>
      <c r="AR85" s="314">
        <f t="shared" si="317"/>
        <v>-84441.23947835021</v>
      </c>
      <c r="AS85" s="314">
        <f t="shared" si="317"/>
        <v>0</v>
      </c>
      <c r="AT85" s="314">
        <f t="shared" ref="AT85" si="331">AT83*0.35</f>
        <v>0</v>
      </c>
      <c r="AU85" s="2">
        <f t="shared" ref="AU85" si="332">AU83*0.35</f>
        <v>-293326.41450000019</v>
      </c>
      <c r="AV85" s="101">
        <f t="shared" ref="AV85" si="333">AV83*0.35</f>
        <v>-66727.417814565051</v>
      </c>
      <c r="AW85" s="40">
        <f t="shared" si="317"/>
        <v>0</v>
      </c>
      <c r="AX85" s="2">
        <f t="shared" si="317"/>
        <v>47666.520760617161</v>
      </c>
      <c r="AY85" s="2">
        <f t="shared" si="317"/>
        <v>0</v>
      </c>
      <c r="AZ85" s="314">
        <f t="shared" si="317"/>
        <v>0</v>
      </c>
      <c r="BA85" s="2">
        <f t="shared" si="317"/>
        <v>0</v>
      </c>
      <c r="BB85" s="2">
        <f t="shared" si="317"/>
        <v>-127564.387339523</v>
      </c>
      <c r="BC85" s="314">
        <f t="shared" si="317"/>
        <v>0</v>
      </c>
      <c r="BD85" s="2">
        <f t="shared" si="317"/>
        <v>0</v>
      </c>
      <c r="BE85" s="2">
        <f t="shared" ref="BE85" si="334">BE83*0.35</f>
        <v>6988.6400595048044</v>
      </c>
      <c r="BF85" s="2">
        <f t="shared" si="317"/>
        <v>-2371.3505454545457</v>
      </c>
      <c r="BG85" s="2">
        <f t="shared" ref="BG85:BM85" si="335">BG83*0.35</f>
        <v>-7134.0024449401435</v>
      </c>
      <c r="BH85" s="2">
        <f t="shared" si="335"/>
        <v>184529.59979609938</v>
      </c>
      <c r="BI85" s="2">
        <f t="shared" si="335"/>
        <v>0</v>
      </c>
      <c r="BJ85" s="2">
        <f t="shared" si="335"/>
        <v>0</v>
      </c>
      <c r="BK85" s="2">
        <f t="shared" ref="BK85:BL85" si="336">BK83*0.35</f>
        <v>0</v>
      </c>
      <c r="BL85" s="2">
        <f t="shared" si="336"/>
        <v>0</v>
      </c>
      <c r="BM85" s="2">
        <f t="shared" si="335"/>
        <v>0</v>
      </c>
      <c r="BN85" s="2">
        <f t="shared" ref="BN85:BO85" si="337">BN83*0.35</f>
        <v>0</v>
      </c>
      <c r="BO85" s="2">
        <f t="shared" si="337"/>
        <v>0</v>
      </c>
      <c r="BP85" s="101">
        <f t="shared" ref="BP85" si="338">BP83*0.35</f>
        <v>0</v>
      </c>
      <c r="BQ85" s="315">
        <f t="shared" ref="BQ85" si="339">BQ83*0.35</f>
        <v>0</v>
      </c>
    </row>
    <row r="86" spans="1:69">
      <c r="A86" s="14" t="s">
        <v>141</v>
      </c>
      <c r="B86" s="106">
        <f>SUM(C86:BQ86)</f>
        <v>5675215</v>
      </c>
      <c r="C86" s="30"/>
      <c r="D86" s="12"/>
      <c r="E86" s="12"/>
      <c r="F86" s="12"/>
      <c r="G86" s="12"/>
      <c r="H86" s="301"/>
      <c r="I86" s="12"/>
      <c r="J86" s="303"/>
      <c r="K86" s="30"/>
      <c r="L86" s="12"/>
      <c r="M86" s="12"/>
      <c r="N86" s="12"/>
      <c r="O86" s="301"/>
      <c r="P86" s="12"/>
      <c r="Q86" s="12"/>
      <c r="R86" s="301"/>
      <c r="S86" s="12"/>
      <c r="T86" s="12"/>
      <c r="U86" s="12"/>
      <c r="V86" s="301"/>
      <c r="W86" s="12"/>
      <c r="X86" s="12"/>
      <c r="Y86" s="303"/>
      <c r="Z86" s="30"/>
      <c r="AA86" s="301"/>
      <c r="AB86" s="12"/>
      <c r="AC86" s="12"/>
      <c r="AD86" s="92"/>
      <c r="AE86" s="301"/>
      <c r="AF86" s="12"/>
      <c r="AG86" s="12"/>
      <c r="AH86" s="12"/>
      <c r="AI86" s="12"/>
      <c r="AJ86" s="301"/>
      <c r="AK86" s="301"/>
      <c r="AL86" s="301"/>
      <c r="AM86" s="348"/>
      <c r="AN86" s="314"/>
      <c r="AO86" s="314">
        <f>'[51]7.3'!$I$13</f>
        <v>5675215</v>
      </c>
      <c r="AP86" s="2"/>
      <c r="AQ86" s="2"/>
      <c r="AR86" s="314"/>
      <c r="AS86" s="314"/>
      <c r="AT86" s="314"/>
      <c r="AU86" s="2"/>
      <c r="AV86" s="101"/>
      <c r="AW86" s="40"/>
      <c r="AX86" s="2"/>
      <c r="AY86" s="2"/>
      <c r="AZ86" s="314"/>
      <c r="BA86" s="2"/>
      <c r="BB86" s="2"/>
      <c r="BC86" s="314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P86" s="101"/>
      <c r="BQ86" s="315"/>
    </row>
    <row r="87" spans="1:69" s="2" customFormat="1" ht="13.5" thickBot="1">
      <c r="A87" s="14" t="s">
        <v>142</v>
      </c>
      <c r="B87" s="203">
        <f>SUM(C87:BQ87)</f>
        <v>9506871.9075133838</v>
      </c>
      <c r="C87" s="118">
        <f>C85+C86</f>
        <v>-233852.16050000011</v>
      </c>
      <c r="D87" s="116">
        <f t="shared" ref="D87:BF87" si="340">D85+D86</f>
        <v>2335726.4830859192</v>
      </c>
      <c r="E87" s="116">
        <f t="shared" ref="E87" si="341">E85+E86</f>
        <v>1515540.5274140805</v>
      </c>
      <c r="F87" s="116">
        <f t="shared" si="340"/>
        <v>0</v>
      </c>
      <c r="G87" s="116">
        <f t="shared" si="340"/>
        <v>-740781.71107580699</v>
      </c>
      <c r="H87" s="349">
        <f t="shared" si="340"/>
        <v>-68242.539308316453</v>
      </c>
      <c r="I87" s="116">
        <f t="shared" ref="I87:J87" si="342">I85+I86</f>
        <v>0</v>
      </c>
      <c r="J87" s="350">
        <f t="shared" si="342"/>
        <v>0</v>
      </c>
      <c r="K87" s="118">
        <f t="shared" si="340"/>
        <v>6183.4546821371951</v>
      </c>
      <c r="L87" s="116">
        <f t="shared" si="340"/>
        <v>-29468.367834579989</v>
      </c>
      <c r="M87" s="116">
        <f t="shared" ref="M87:N87" si="343">M85+M86</f>
        <v>0</v>
      </c>
      <c r="N87" s="116">
        <f t="shared" si="343"/>
        <v>83569.881284055984</v>
      </c>
      <c r="O87" s="349">
        <f t="shared" si="340"/>
        <v>-372628.0717388441</v>
      </c>
      <c r="P87" s="116">
        <f t="shared" si="340"/>
        <v>0</v>
      </c>
      <c r="Q87" s="116">
        <f t="shared" si="340"/>
        <v>1314078.1092635065</v>
      </c>
      <c r="R87" s="349">
        <f t="shared" ref="R87:X87" si="344">R85+R86</f>
        <v>353533.23235116177</v>
      </c>
      <c r="S87" s="116">
        <f t="shared" si="344"/>
        <v>-3271.8783614216945</v>
      </c>
      <c r="T87" s="116">
        <f t="shared" si="344"/>
        <v>-578.84852810999416</v>
      </c>
      <c r="U87" s="116">
        <f t="shared" si="344"/>
        <v>0</v>
      </c>
      <c r="V87" s="349">
        <f t="shared" ref="V87:W87" si="345">V85+V86</f>
        <v>0</v>
      </c>
      <c r="W87" s="116">
        <f t="shared" si="345"/>
        <v>-26143.089317605285</v>
      </c>
      <c r="X87" s="116">
        <f t="shared" si="344"/>
        <v>74758.456405226927</v>
      </c>
      <c r="Y87" s="350">
        <f t="shared" ref="Y87" si="346">Y85+Y86</f>
        <v>0</v>
      </c>
      <c r="Z87" s="118">
        <f t="shared" si="340"/>
        <v>1726633.449156459</v>
      </c>
      <c r="AA87" s="349">
        <f t="shared" ref="AA87:AB87" si="347">AA85+AA86</f>
        <v>0</v>
      </c>
      <c r="AB87" s="116">
        <f t="shared" si="347"/>
        <v>0</v>
      </c>
      <c r="AC87" s="116">
        <f t="shared" si="340"/>
        <v>-2582954.2864999999</v>
      </c>
      <c r="AD87" s="117">
        <f t="shared" si="340"/>
        <v>37651.173118760431</v>
      </c>
      <c r="AE87" s="349">
        <f t="shared" ref="AE87:AH87" si="348">AE85+AE86</f>
        <v>0</v>
      </c>
      <c r="AF87" s="116">
        <f t="shared" ref="AF87:AG87" si="349">AF85+AF86</f>
        <v>0</v>
      </c>
      <c r="AG87" s="116">
        <f t="shared" si="349"/>
        <v>0</v>
      </c>
      <c r="AH87" s="116">
        <f t="shared" si="348"/>
        <v>0</v>
      </c>
      <c r="AI87" s="116">
        <f t="shared" si="340"/>
        <v>0</v>
      </c>
      <c r="AJ87" s="349">
        <f t="shared" ref="AJ87:AK87" si="350">AJ85+AJ86</f>
        <v>-368545.27648650197</v>
      </c>
      <c r="AK87" s="349">
        <f t="shared" si="350"/>
        <v>0</v>
      </c>
      <c r="AL87" s="349">
        <f t="shared" ref="AL87" si="351">AL85+AL86</f>
        <v>368545.44999999995</v>
      </c>
      <c r="AM87" s="351">
        <f t="shared" si="340"/>
        <v>784282.97190987691</v>
      </c>
      <c r="AN87" s="352">
        <f t="shared" ref="AN87" si="352">AN85+AN86</f>
        <v>0</v>
      </c>
      <c r="AO87" s="352">
        <f t="shared" si="340"/>
        <v>5675215</v>
      </c>
      <c r="AP87" s="204">
        <f t="shared" ref="AP87" si="353">AP85+AP86</f>
        <v>0</v>
      </c>
      <c r="AQ87" s="204">
        <f t="shared" si="340"/>
        <v>0</v>
      </c>
      <c r="AR87" s="352">
        <f t="shared" si="340"/>
        <v>-84441.23947835021</v>
      </c>
      <c r="AS87" s="352">
        <f t="shared" si="340"/>
        <v>0</v>
      </c>
      <c r="AT87" s="352">
        <f t="shared" ref="AT87" si="354">AT85+AT86</f>
        <v>0</v>
      </c>
      <c r="AU87" s="204">
        <f t="shared" ref="AU87" si="355">AU85+AU86</f>
        <v>-293326.41450000019</v>
      </c>
      <c r="AV87" s="210">
        <f t="shared" ref="AV87" si="356">AV85+AV86</f>
        <v>-66727.417814565051</v>
      </c>
      <c r="AW87" s="41">
        <f t="shared" si="340"/>
        <v>0</v>
      </c>
      <c r="AX87" s="204">
        <f t="shared" si="340"/>
        <v>47666.520760617161</v>
      </c>
      <c r="AY87" s="204">
        <f t="shared" si="340"/>
        <v>0</v>
      </c>
      <c r="AZ87" s="352">
        <f t="shared" si="340"/>
        <v>0</v>
      </c>
      <c r="BA87" s="204">
        <f t="shared" si="340"/>
        <v>0</v>
      </c>
      <c r="BB87" s="204">
        <f t="shared" si="340"/>
        <v>-127564.387339523</v>
      </c>
      <c r="BC87" s="352">
        <f t="shared" si="340"/>
        <v>0</v>
      </c>
      <c r="BD87" s="204">
        <f t="shared" si="340"/>
        <v>0</v>
      </c>
      <c r="BE87" s="204">
        <f t="shared" ref="BE87" si="357">BE85+BE86</f>
        <v>6988.6400595048044</v>
      </c>
      <c r="BF87" s="204">
        <f t="shared" si="340"/>
        <v>-2371.3505454545457</v>
      </c>
      <c r="BG87" s="204">
        <f t="shared" ref="BG87:BM87" si="358">BG85+BG86</f>
        <v>-7134.0024449401435</v>
      </c>
      <c r="BH87" s="204">
        <f t="shared" si="358"/>
        <v>184529.59979609938</v>
      </c>
      <c r="BI87" s="204">
        <f t="shared" si="358"/>
        <v>0</v>
      </c>
      <c r="BJ87" s="204">
        <f t="shared" si="358"/>
        <v>0</v>
      </c>
      <c r="BK87" s="204">
        <f t="shared" ref="BK87:BL87" si="359">BK85+BK86</f>
        <v>0</v>
      </c>
      <c r="BL87" s="204">
        <f t="shared" si="359"/>
        <v>0</v>
      </c>
      <c r="BM87" s="204">
        <f t="shared" si="358"/>
        <v>0</v>
      </c>
      <c r="BN87" s="204">
        <f t="shared" ref="BN87:BO87" si="360">BN85+BN86</f>
        <v>0</v>
      </c>
      <c r="BO87" s="204">
        <f t="shared" si="360"/>
        <v>0</v>
      </c>
      <c r="BP87" s="210">
        <f t="shared" ref="BP87" si="361">BP85+BP86</f>
        <v>0</v>
      </c>
      <c r="BQ87" s="353">
        <f t="shared" ref="BQ87" si="362">BQ85+BQ86</f>
        <v>0</v>
      </c>
    </row>
    <row r="88" spans="1:69" s="2" customFormat="1">
      <c r="A88" s="1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</row>
    <row r="89" spans="1:69" s="2" customForma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</row>
    <row r="90" spans="1:69" s="2" customFormat="1">
      <c r="A90" s="20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</row>
    <row r="91" spans="1:69" s="2" customFormat="1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</row>
    <row r="92" spans="1:69" s="2" customFormat="1">
      <c r="A92" s="14"/>
    </row>
    <row r="93" spans="1:69" s="2" customFormat="1">
      <c r="A93" s="206"/>
    </row>
  </sheetData>
  <mergeCells count="11">
    <mergeCell ref="K7:R7"/>
    <mergeCell ref="S7:Y7"/>
    <mergeCell ref="AU7:AV7"/>
    <mergeCell ref="AW7:BA7"/>
    <mergeCell ref="C7:J7"/>
    <mergeCell ref="BB7:BI7"/>
    <mergeCell ref="BJ7:BP7"/>
    <mergeCell ref="AE7:AF7"/>
    <mergeCell ref="Z7:AD7"/>
    <mergeCell ref="AG7:AK7"/>
    <mergeCell ref="AM7:AT7"/>
  </mergeCells>
  <phoneticPr fontId="4" type="noConversion"/>
  <pageMargins left="1" right="0.5" top="0.75" bottom="0.5" header="0.4" footer="0.5"/>
  <pageSetup scale="57" firstPageNumber="14" fitToWidth="8" orientation="portrait" useFirstPageNumber="1" r:id="rId1"/>
  <headerFooter alignWithMargins="0">
    <oddHeader xml:space="preserve">&amp;L&amp;12PacifiCorp
Washington General Rate Case - December 2010
Summary of Restating Adjustments&amp;10
&amp;R&amp;12Page 1.&amp;P
&amp;10
</oddHeader>
  </headerFooter>
  <colBreaks count="7" manualBreakCount="7">
    <brk id="10" min="4" max="87" man="1"/>
    <brk id="25" min="4" max="87" man="1"/>
    <brk id="32" min="4" max="87" man="1"/>
    <brk id="38" min="4" max="87" man="1"/>
    <brk id="46" min="4" max="87" man="1"/>
    <brk id="54" min="4" max="87" man="1"/>
    <brk id="62" min="4" max="8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93"/>
  <sheetViews>
    <sheetView view="pageBreakPreview" zoomScale="85" zoomScaleNormal="85" zoomScaleSheetLayoutView="85" workbookViewId="0">
      <pane xSplit="2" ySplit="9" topLeftCell="C40" activePane="bottomRight" state="frozen"/>
      <selection activeCell="E9" sqref="E9"/>
      <selection pane="topRight" activeCell="E9" sqref="E9"/>
      <selection pane="bottomLeft" activeCell="E9" sqref="E9"/>
      <selection pane="bottomRight" activeCell="BQ36" sqref="BQ36"/>
    </sheetView>
  </sheetViews>
  <sheetFormatPr defaultRowHeight="12.75"/>
  <cols>
    <col min="1" max="1" width="36" style="2" customWidth="1"/>
    <col min="2" max="5" width="13.7109375" style="15" customWidth="1"/>
    <col min="6" max="6" width="14.42578125" style="15" bestFit="1" customWidth="1"/>
    <col min="7" max="7" width="13.7109375" style="15" customWidth="1"/>
    <col min="8" max="9" width="12.140625" style="2" bestFit="1" customWidth="1"/>
    <col min="10" max="10" width="12.140625" style="15" bestFit="1" customWidth="1"/>
    <col min="11" max="11" width="14.85546875" style="15" customWidth="1"/>
    <col min="12" max="16" width="13.7109375" style="15" customWidth="1"/>
    <col min="17" max="19" width="13.7109375" style="2" customWidth="1"/>
    <col min="20" max="20" width="14.42578125" style="2" customWidth="1"/>
    <col min="21" max="21" width="13.7109375" style="2" customWidth="1"/>
    <col min="22" max="25" width="16.140625" style="2" bestFit="1" customWidth="1"/>
    <col min="26" max="26" width="13.7109375" style="2" customWidth="1"/>
    <col min="27" max="30" width="13.7109375" style="15" customWidth="1"/>
    <col min="31" max="34" width="18.28515625" style="2" bestFit="1" customWidth="1"/>
    <col min="35" max="35" width="18.28515625" style="15" bestFit="1" customWidth="1"/>
    <col min="36" max="36" width="18.28515625" style="2" bestFit="1" customWidth="1"/>
    <col min="37" max="37" width="18.28515625" style="15" bestFit="1" customWidth="1"/>
    <col min="38" max="38" width="18.28515625" style="15" customWidth="1"/>
    <col min="39" max="49" width="13.7109375" style="15" customWidth="1"/>
    <col min="50" max="50" width="14.5703125" style="15" customWidth="1"/>
    <col min="51" max="51" width="15.140625" style="15" bestFit="1" customWidth="1"/>
    <col min="52" max="52" width="13.7109375" style="15" customWidth="1"/>
    <col min="53" max="54" width="14.85546875" style="15" customWidth="1"/>
    <col min="55" max="66" width="13.7109375" style="15" customWidth="1"/>
    <col min="67" max="67" width="13.7109375" style="2" customWidth="1"/>
    <col min="68" max="69" width="13.7109375" style="15" customWidth="1"/>
    <col min="70" max="16384" width="9.140625" style="15"/>
  </cols>
  <sheetData>
    <row r="1" spans="1:69">
      <c r="A1" s="4" t="s">
        <v>48</v>
      </c>
    </row>
    <row r="2" spans="1:69" s="2" customFormat="1">
      <c r="A2" s="185" t="str">
        <f>Summary!$A$2</f>
        <v>Rebuttal - Washington General Rate Case - June 2012</v>
      </c>
    </row>
    <row r="3" spans="1:69" s="2" customFormat="1">
      <c r="A3" s="186" t="s">
        <v>260</v>
      </c>
    </row>
    <row r="4" spans="1:69" s="2" customFormat="1">
      <c r="A4" s="187"/>
    </row>
    <row r="5" spans="1:69" s="2" customFormat="1">
      <c r="A5" s="185"/>
    </row>
    <row r="6" spans="1:69" s="4" customFormat="1" ht="13.5" thickBot="1">
      <c r="A6" s="187"/>
      <c r="G6" s="75"/>
      <c r="H6" s="75"/>
      <c r="I6" s="75"/>
      <c r="J6" s="75"/>
      <c r="O6" s="75"/>
      <c r="AM6" s="75"/>
      <c r="AW6" s="75"/>
    </row>
    <row r="7" spans="1:69" s="188" customFormat="1" ht="13.5" thickBot="1">
      <c r="A7" s="4"/>
      <c r="B7" s="42"/>
      <c r="C7" s="397" t="s">
        <v>38</v>
      </c>
      <c r="D7" s="398"/>
      <c r="E7" s="398"/>
      <c r="F7" s="398"/>
      <c r="G7" s="398"/>
      <c r="H7" s="398"/>
      <c r="I7" s="398"/>
      <c r="J7" s="399"/>
      <c r="K7" s="397" t="s">
        <v>287</v>
      </c>
      <c r="L7" s="398"/>
      <c r="M7" s="398"/>
      <c r="N7" s="398"/>
      <c r="O7" s="398"/>
      <c r="P7" s="398"/>
      <c r="Q7" s="398"/>
      <c r="R7" s="398"/>
      <c r="S7" s="398" t="s">
        <v>287</v>
      </c>
      <c r="T7" s="398"/>
      <c r="U7" s="398"/>
      <c r="V7" s="398"/>
      <c r="W7" s="398"/>
      <c r="X7" s="398"/>
      <c r="Y7" s="399"/>
      <c r="Z7" s="397" t="s">
        <v>39</v>
      </c>
      <c r="AA7" s="398"/>
      <c r="AB7" s="398"/>
      <c r="AC7" s="398"/>
      <c r="AD7" s="399"/>
      <c r="AE7" s="397" t="s">
        <v>267</v>
      </c>
      <c r="AF7" s="398"/>
      <c r="AG7" s="398" t="s">
        <v>267</v>
      </c>
      <c r="AH7" s="398"/>
      <c r="AI7" s="398"/>
      <c r="AJ7" s="398"/>
      <c r="AK7" s="398"/>
      <c r="AL7" s="290"/>
      <c r="AM7" s="397" t="s">
        <v>40</v>
      </c>
      <c r="AN7" s="398"/>
      <c r="AO7" s="398"/>
      <c r="AP7" s="398"/>
      <c r="AQ7" s="398"/>
      <c r="AR7" s="398"/>
      <c r="AS7" s="398"/>
      <c r="AT7" s="398"/>
      <c r="AU7" s="398" t="s">
        <v>40</v>
      </c>
      <c r="AV7" s="399"/>
      <c r="AW7" s="397" t="s">
        <v>41</v>
      </c>
      <c r="AX7" s="398"/>
      <c r="AY7" s="398"/>
      <c r="AZ7" s="398"/>
      <c r="BA7" s="398"/>
      <c r="BB7" s="398" t="s">
        <v>41</v>
      </c>
      <c r="BC7" s="398"/>
      <c r="BD7" s="398"/>
      <c r="BE7" s="398"/>
      <c r="BF7" s="398"/>
      <c r="BG7" s="398"/>
      <c r="BH7" s="398"/>
      <c r="BI7" s="398"/>
      <c r="BJ7" s="398" t="s">
        <v>41</v>
      </c>
      <c r="BK7" s="398"/>
      <c r="BL7" s="398"/>
      <c r="BM7" s="398"/>
      <c r="BN7" s="398"/>
      <c r="BO7" s="398"/>
      <c r="BP7" s="399"/>
      <c r="BQ7" s="289" t="s">
        <v>305</v>
      </c>
    </row>
    <row r="8" spans="1:69">
      <c r="B8" s="89"/>
      <c r="C8" s="90" t="str">
        <f>'Restating Adj'!C8</f>
        <v>3.1</v>
      </c>
      <c r="D8" s="85" t="str">
        <f>'Restating Adj'!D8</f>
        <v>3.2</v>
      </c>
      <c r="E8" s="85" t="str">
        <f>'Restating Adj'!E8</f>
        <v>3.3</v>
      </c>
      <c r="F8" s="85" t="str">
        <f>'Restating Adj'!F8</f>
        <v>3.4</v>
      </c>
      <c r="G8" s="85" t="str">
        <f>'Restating Adj'!G8</f>
        <v>3.5</v>
      </c>
      <c r="H8" s="291" t="str">
        <f>'Restating Adj'!H8</f>
        <v>3.6</v>
      </c>
      <c r="I8" s="85" t="str">
        <f>'Restating Adj'!I8</f>
        <v>3.7</v>
      </c>
      <c r="J8" s="292" t="str">
        <f>'Restating Adj'!J8</f>
        <v>3.8</v>
      </c>
      <c r="K8" s="29" t="str">
        <f>'Restating Adj'!K8</f>
        <v>4.1</v>
      </c>
      <c r="L8" s="87" t="str">
        <f>'Restating Adj'!L8</f>
        <v>4.2</v>
      </c>
      <c r="M8" s="87" t="str">
        <f>'Restating Adj'!M8</f>
        <v>4.3</v>
      </c>
      <c r="N8" s="87" t="str">
        <f>'Restating Adj'!N8</f>
        <v>4.4</v>
      </c>
      <c r="O8" s="293" t="str">
        <f>'Restating Adj'!O8</f>
        <v>4.5</v>
      </c>
      <c r="P8" s="87" t="str">
        <f>'Restating Adj'!P8</f>
        <v>4.6</v>
      </c>
      <c r="Q8" s="87" t="str">
        <f>'Restating Adj'!Q8</f>
        <v>4.7</v>
      </c>
      <c r="R8" s="293" t="str">
        <f>'Restating Adj'!R8</f>
        <v>4.8</v>
      </c>
      <c r="S8" s="87" t="str">
        <f>'Restating Adj'!S8</f>
        <v>4.9</v>
      </c>
      <c r="T8" s="87" t="str">
        <f>'Restating Adj'!T8</f>
        <v>4.10</v>
      </c>
      <c r="U8" s="87" t="str">
        <f>'Restating Adj'!U8</f>
        <v>4.11</v>
      </c>
      <c r="V8" s="293" t="str">
        <f>'Restating Adj'!V8</f>
        <v>4.12</v>
      </c>
      <c r="W8" s="87" t="str">
        <f>'Restating Adj'!W8</f>
        <v>4.13</v>
      </c>
      <c r="X8" s="87" t="str">
        <f>'Restating Adj'!X8</f>
        <v>4.14</v>
      </c>
      <c r="Y8" s="294" t="str">
        <f>'Restating Adj'!Y8</f>
        <v>4.15</v>
      </c>
      <c r="Z8" s="29" t="str">
        <f>'Restating Adj'!Z8</f>
        <v>5.1</v>
      </c>
      <c r="AA8" s="293" t="str">
        <f>'Restating Adj'!AA8</f>
        <v>5.1.1</v>
      </c>
      <c r="AB8" s="87" t="str">
        <f>'Restating Adj'!AB8</f>
        <v>5.2</v>
      </c>
      <c r="AC8" s="87" t="str">
        <f>'Restating Adj'!AC8</f>
        <v>5.3</v>
      </c>
      <c r="AD8" s="88" t="str">
        <f>'Restating Adj'!AD8</f>
        <v>5.4</v>
      </c>
      <c r="AE8" s="291" t="str">
        <f>'Restating Adj'!AE8</f>
        <v>6.1</v>
      </c>
      <c r="AF8" s="85" t="str">
        <f>'Restating Adj'!AF8</f>
        <v>6.2</v>
      </c>
      <c r="AG8" s="85" t="str">
        <f>'Restating Adj'!AG8</f>
        <v>6.2.1</v>
      </c>
      <c r="AH8" s="85" t="str">
        <f>'Restating Adj'!AH8</f>
        <v>6.2.2</v>
      </c>
      <c r="AI8" s="85" t="str">
        <f>'Restating Adj'!AI8</f>
        <v>6.2.3</v>
      </c>
      <c r="AJ8" s="291" t="str">
        <f>'Restating Adj'!AJ8</f>
        <v>6.3</v>
      </c>
      <c r="AK8" s="291" t="str">
        <f>'Restating Adj'!AK8</f>
        <v>6.3.1</v>
      </c>
      <c r="AL8" s="291" t="s">
        <v>336</v>
      </c>
      <c r="AM8" s="295" t="str">
        <f>'Restating Adj'!AM8</f>
        <v>7.1</v>
      </c>
      <c r="AN8" s="291" t="str">
        <f>'Restating Adj'!AN8</f>
        <v>7.2</v>
      </c>
      <c r="AO8" s="291" t="str">
        <f>'Restating Adj'!AO8</f>
        <v>7.3</v>
      </c>
      <c r="AP8" s="85" t="str">
        <f>'Restating Adj'!AP8</f>
        <v>7.4</v>
      </c>
      <c r="AQ8" s="85" t="str">
        <f>'Restating Adj'!AQ8</f>
        <v>7.5</v>
      </c>
      <c r="AR8" s="291" t="str">
        <f>'Restating Adj'!AR8</f>
        <v>7.6</v>
      </c>
      <c r="AS8" s="291" t="str">
        <f>'Restating Adj'!AS8</f>
        <v>7.6.1</v>
      </c>
      <c r="AT8" s="291" t="str">
        <f>'Restating Adj'!AT8</f>
        <v>7.7</v>
      </c>
      <c r="AU8" s="85" t="str">
        <f>'Restating Adj'!AU8</f>
        <v>7.8</v>
      </c>
      <c r="AV8" s="86" t="str">
        <f>'Restating Adj'!AV8</f>
        <v>7.9</v>
      </c>
      <c r="AW8" s="29" t="str">
        <f>'Restating Adj'!AW8</f>
        <v>8.1</v>
      </c>
      <c r="AX8" s="87" t="str">
        <f>'Restating Adj'!AX8</f>
        <v>8.2</v>
      </c>
      <c r="AY8" s="87" t="str">
        <f>'Restating Adj'!AY8</f>
        <v>8.3</v>
      </c>
      <c r="AZ8" s="293" t="str">
        <f>'Restating Adj'!AZ8</f>
        <v>8.4</v>
      </c>
      <c r="BA8" s="87" t="str">
        <f>'Restating Adj'!BA8</f>
        <v>8.5</v>
      </c>
      <c r="BB8" s="87" t="str">
        <f>'Restating Adj'!BB8</f>
        <v>8.5.1</v>
      </c>
      <c r="BC8" s="293" t="str">
        <f>'Restating Adj'!BC8</f>
        <v>8.6</v>
      </c>
      <c r="BD8" s="87" t="str">
        <f>'Restating Adj'!BD8</f>
        <v>8.7</v>
      </c>
      <c r="BE8" s="87" t="str">
        <f>'Restating Adj'!BE8</f>
        <v>8.8</v>
      </c>
      <c r="BF8" s="87" t="str">
        <f>'Restating Adj'!BF8</f>
        <v>8.9</v>
      </c>
      <c r="BG8" s="87" t="str">
        <f>'Restating Adj'!BG8</f>
        <v>8.10</v>
      </c>
      <c r="BH8" s="87" t="str">
        <f>'Restating Adj'!BH8</f>
        <v>8.11</v>
      </c>
      <c r="BI8" s="87" t="str">
        <f>'Restating Adj'!BI8</f>
        <v>8.12</v>
      </c>
      <c r="BJ8" s="87" t="str">
        <f>'Restating Adj'!BJ8</f>
        <v>8.12.1</v>
      </c>
      <c r="BK8" s="87" t="str">
        <f>'Restating Adj'!BK8</f>
        <v>8.12.2</v>
      </c>
      <c r="BL8" s="87" t="str">
        <f>'Restating Adj'!BL8</f>
        <v>8.12.3</v>
      </c>
      <c r="BM8" s="87" t="str">
        <f>'Restating Adj'!BM8</f>
        <v>8.12.4</v>
      </c>
      <c r="BN8" s="87" t="str">
        <f>'Restating Adj'!BN8</f>
        <v>8.12.5</v>
      </c>
      <c r="BO8" s="87" t="str">
        <f>'Restating Adj'!BO8</f>
        <v>8.12.6</v>
      </c>
      <c r="BP8" s="88" t="str">
        <f>'Restating Adj'!BP8</f>
        <v>8.13</v>
      </c>
      <c r="BQ8" s="294" t="str">
        <f>'Restating Adj'!BQ8</f>
        <v>9.1</v>
      </c>
    </row>
    <row r="9" spans="1:69" s="188" customFormat="1" ht="89.25" customHeight="1">
      <c r="A9" s="4"/>
      <c r="B9" s="211" t="s">
        <v>37</v>
      </c>
      <c r="C9" s="119" t="str">
        <f>'Restating Adj'!C9</f>
        <v>Temperature Normalization</v>
      </c>
      <c r="D9" s="122" t="str">
        <f>'Restating Adj'!D9</f>
        <v>Revenue Normalizing</v>
      </c>
      <c r="E9" s="122" t="str">
        <f>'Restating Adj'!E9</f>
        <v>Effective Price Change</v>
      </c>
      <c r="F9" s="122" t="str">
        <f>'Restating Adj'!F9</f>
        <v>SO2 Emission Allowance Sales</v>
      </c>
      <c r="G9" s="122" t="str">
        <f>'Restating Adj'!G9</f>
        <v>Renewable Energy Credit and Renewable Energy Attribute Revenue</v>
      </c>
      <c r="H9" s="296" t="str">
        <f>'Restating Adj'!H9</f>
        <v>Wheeling Revenue - REVISED</v>
      </c>
      <c r="I9" s="122" t="str">
        <f>'Restating Adj'!I9</f>
        <v>Ancillary Revenue</v>
      </c>
      <c r="J9" s="297" t="str">
        <f>'Restating Adj'!J9</f>
        <v>Schedule 300 Fee Change - REVISED</v>
      </c>
      <c r="K9" s="119" t="str">
        <f>'Restating Adj'!K9</f>
        <v>Miscellaneous Expense &amp; Revenue</v>
      </c>
      <c r="L9" s="122" t="str">
        <f>'Restating Adj'!L9</f>
        <v>General Wage Increase - Restating</v>
      </c>
      <c r="M9" s="122" t="str">
        <f>'Restating Adj'!M9</f>
        <v>General Wage Increase - Pro Forma</v>
      </c>
      <c r="N9" s="122" t="str">
        <f>'Restating Adj'!N9</f>
        <v>Irrigation Load Control Program</v>
      </c>
      <c r="O9" s="296" t="str">
        <f>'Restating Adj'!O9</f>
        <v>Remove Non-Recurring Entries - REVISED</v>
      </c>
      <c r="P9" s="122" t="str">
        <f>'Restating Adj'!P9</f>
        <v>Pension Curtailment</v>
      </c>
      <c r="Q9" s="122" t="str">
        <f>'Restating Adj'!Q9</f>
        <v>DSM Revenue and Expense Removal</v>
      </c>
      <c r="R9" s="296" t="str">
        <f>'Restating Adj'!R9</f>
        <v>Insurance Expense - REVISED</v>
      </c>
      <c r="S9" s="122" t="str">
        <f>'Restating Adj'!S9</f>
        <v>Advertising</v>
      </c>
      <c r="T9" s="122" t="str">
        <f>'Restating Adj'!T9</f>
        <v>Memberships &amp; Subscriptions</v>
      </c>
      <c r="U9" s="122" t="str">
        <f>'Restating Adj'!U9</f>
        <v>AMR Savings</v>
      </c>
      <c r="V9" s="296" t="str">
        <f>'Restating Adj'!V9</f>
        <v>Uncollectible Expense - REVISED</v>
      </c>
      <c r="W9" s="122" t="str">
        <f>'Restating Adj'!W9</f>
        <v>Legal Expenses</v>
      </c>
      <c r="X9" s="122" t="str">
        <f>'Restating Adj'!X9</f>
        <v>Naughton Write-Off</v>
      </c>
      <c r="Y9" s="297" t="str">
        <f>'Restating Adj'!Y9</f>
        <v>O&amp;M Efficiency - REVISED</v>
      </c>
      <c r="Z9" s="119" t="str">
        <f>'Restating Adj'!Z9</f>
        <v>Net Power Costs - Restating</v>
      </c>
      <c r="AA9" s="296" t="str">
        <f>'Restating Adj'!AA9</f>
        <v>Net Power Costs - Pro Forma - REVISED</v>
      </c>
      <c r="AB9" s="122" t="str">
        <f>'Restating Adj'!AB9</f>
        <v>James River Royalty Offset</v>
      </c>
      <c r="AC9" s="122" t="str">
        <f>'Restating Adj'!AC9</f>
        <v>BPA Residential Exchange</v>
      </c>
      <c r="AD9" s="120" t="str">
        <f>'Restating Adj'!AD9</f>
        <v>Colstrip #3 Removal</v>
      </c>
      <c r="AE9" s="296" t="str">
        <f>'Restating Adj'!AE9</f>
        <v>Hydro Decommissioning - REVISED</v>
      </c>
      <c r="AF9" s="122" t="str">
        <f>'Restating Adj'!AF9</f>
        <v>Depreciation and Amortization Reserve to June 2012 Balance</v>
      </c>
      <c r="AG9" s="122" t="str">
        <f>'Restating Adj'!AG9</f>
        <v>(cont.) Depreciation and Amortization Reserve to June 2012 Balance</v>
      </c>
      <c r="AH9" s="122" t="str">
        <f>'Restating Adj'!AH9</f>
        <v>(cont. 2) Depreciation and Amortization Reserve to June 2012 Balance</v>
      </c>
      <c r="AI9" s="122" t="str">
        <f>'Restating Adj'!AI9</f>
        <v>(cont. 3) Depreciation and Amortization Reserve to June 2012 Balance</v>
      </c>
      <c r="AJ9" s="296" t="str">
        <f>'Restating Adj'!AJ9</f>
        <v>Proposed Depreciation Rates - Expense - REVISED</v>
      </c>
      <c r="AK9" s="296" t="str">
        <f>'Restating Adj'!AK9</f>
        <v>Proposed Depreciation Rates - Reserve - REVISED</v>
      </c>
      <c r="AL9" s="296" t="str">
        <f>'Restating Adj'!AL9</f>
        <v>Proposed Depreciation Rates - Tax - REVISED</v>
      </c>
      <c r="AM9" s="298" t="str">
        <f>'Restating Adj'!AM9</f>
        <v>Interest True Up - REVISED</v>
      </c>
      <c r="AN9" s="296" t="str">
        <f>'Restating Adj'!AN9</f>
        <v>Property Tax Expense - REVISED</v>
      </c>
      <c r="AO9" s="296" t="str">
        <f>'Restating Adj'!AO9</f>
        <v>Renewable Energy Tax Credit - REVISED</v>
      </c>
      <c r="AP9" s="122" t="str">
        <f>'Restating Adj'!AP9</f>
        <v>PowerTax ADIT Balance</v>
      </c>
      <c r="AQ9" s="122" t="str">
        <f>'Restating Adj'!AQ9</f>
        <v>WA Low Income Tax Credit</v>
      </c>
      <c r="AR9" s="296" t="str">
        <f>'Restating Adj'!AR9</f>
        <v>Flow-Through Adjustment - REVISED</v>
      </c>
      <c r="AS9" s="296" t="str">
        <f>'Restating Adj'!AS9</f>
        <v>(cont.) Flow-Through Adjustment - REVISED</v>
      </c>
      <c r="AT9" s="296" t="str">
        <f>'Restating Adj'!AT9</f>
        <v>Remove Deferred State Tax Expense &amp; Balance - REVISED</v>
      </c>
      <c r="AU9" s="122" t="str">
        <f>'Restating Adj'!AU9</f>
        <v>WA Public Utility Tax Adjustment</v>
      </c>
      <c r="AV9" s="120" t="str">
        <f>'Restating Adj'!AV9</f>
        <v>AFUDC - Equity</v>
      </c>
      <c r="AW9" s="119" t="str">
        <f>'Restating Adj'!AW9</f>
        <v>Jim Bridger Mine Rate Base</v>
      </c>
      <c r="AX9" s="234" t="str">
        <f>'Restating Adj'!AX9</f>
        <v>Environmental Settlement (PERCO)</v>
      </c>
      <c r="AY9" s="234" t="str">
        <f>'Restating Adj'!AY9</f>
        <v>Customer Advances for Construction</v>
      </c>
      <c r="AZ9" s="296" t="str">
        <f>'Restating Adj'!AZ9</f>
        <v>Major Plant Additions - REVISED</v>
      </c>
      <c r="BA9" s="122" t="str">
        <f>'Restating Adj'!BA9</f>
        <v>Miscellaneous Rate Base</v>
      </c>
      <c r="BB9" s="122" t="str">
        <f>'Restating Adj'!BB9</f>
        <v>(cont.) Miscellaneous Rate Base</v>
      </c>
      <c r="BC9" s="296" t="str">
        <f>'Restating Adj'!BC9</f>
        <v>Powerdale Hydro Removal - REVISED</v>
      </c>
      <c r="BD9" s="122" t="str">
        <f>'Restating Adj'!BD9</f>
        <v>Removal of Colstrip #4 AFUDC</v>
      </c>
      <c r="BE9" s="122" t="str">
        <f>'Restating Adj'!BE9</f>
        <v>Trojan Unrecovered Plant</v>
      </c>
      <c r="BF9" s="122" t="str">
        <f>'Restating Adj'!BF9</f>
        <v>Customer Service Deposits</v>
      </c>
      <c r="BG9" s="122" t="str">
        <f>'Restating Adj'!BG9</f>
        <v>Regulatory Asset Amortization</v>
      </c>
      <c r="BH9" s="122" t="str">
        <f>'Restating Adj'!BH9</f>
        <v>Miscellaneous Asset Sales and Removals</v>
      </c>
      <c r="BI9" s="122" t="str">
        <f>'Restating Adj'!BI9</f>
        <v>Adjust June 2012 AMA Plant Balances to June 2012 Balance</v>
      </c>
      <c r="BJ9" s="122" t="str">
        <f>'Restating Adj'!BJ9</f>
        <v>(cont.) Adjust June 2012 AMA Plant Balances to June 2012 Balance</v>
      </c>
      <c r="BK9" s="122" t="str">
        <f>'Restating Adj'!BK9</f>
        <v>(cont. 2) Adjust June 2012 AMA Plant Balances to June 2012 Balance</v>
      </c>
      <c r="BL9" s="122" t="str">
        <f>'Restating Adj'!BL9</f>
        <v>(cont. 3) Adjust June 2012 AMA Plant Balances to June 2012 Balance</v>
      </c>
      <c r="BM9" s="122" t="str">
        <f>'Restating Adj'!BM9</f>
        <v>(cont. 4) Adjust June 2012 AMA Plant Balances to June 2012 Balance</v>
      </c>
      <c r="BN9" s="122" t="str">
        <f>'Restating Adj'!BN9</f>
        <v>(cont. 5) Adjust June 2012 AMA Plant Balances to June 2012 Balance</v>
      </c>
      <c r="BO9" s="122" t="str">
        <f>'Restating Adj'!BO9</f>
        <v>(cont. 6) Adjust June 2012 AMA Plant Balances to June 2012 Balance</v>
      </c>
      <c r="BP9" s="120" t="str">
        <f>'Restating Adj'!BP9</f>
        <v>Investor Supplied Working Capital</v>
      </c>
      <c r="BQ9" s="297" t="str">
        <f>'Restating Adj'!BQ9</f>
        <v>Production Factor - REVISED</v>
      </c>
    </row>
    <row r="10" spans="1:69">
      <c r="B10" s="192"/>
      <c r="C10" s="40"/>
      <c r="D10" s="12"/>
      <c r="E10" s="12"/>
      <c r="F10" s="12"/>
      <c r="G10" s="12"/>
      <c r="H10" s="299"/>
      <c r="I10" s="70"/>
      <c r="J10" s="300"/>
      <c r="K10" s="30"/>
      <c r="L10" s="12"/>
      <c r="M10" s="12"/>
      <c r="N10" s="12"/>
      <c r="O10" s="299"/>
      <c r="P10" s="12"/>
      <c r="Q10" s="70"/>
      <c r="R10" s="299"/>
      <c r="S10" s="70"/>
      <c r="T10" s="70"/>
      <c r="U10" s="70"/>
      <c r="V10" s="299"/>
      <c r="W10" s="70"/>
      <c r="X10" s="70"/>
      <c r="Y10" s="300"/>
      <c r="Z10" s="30"/>
      <c r="AA10" s="301"/>
      <c r="AB10" s="12"/>
      <c r="AC10" s="12"/>
      <c r="AD10" s="92"/>
      <c r="AE10" s="301"/>
      <c r="AF10" s="12"/>
      <c r="AG10" s="12"/>
      <c r="AH10" s="12"/>
      <c r="AI10" s="12"/>
      <c r="AJ10" s="301"/>
      <c r="AK10" s="301"/>
      <c r="AL10" s="301"/>
      <c r="AM10" s="302"/>
      <c r="AN10" s="299"/>
      <c r="AO10" s="301"/>
      <c r="AP10" s="12"/>
      <c r="AQ10" s="70"/>
      <c r="AR10" s="301"/>
      <c r="AS10" s="301"/>
      <c r="AT10" s="301"/>
      <c r="AU10" s="12"/>
      <c r="AV10" s="92"/>
      <c r="AW10" s="30"/>
      <c r="AX10" s="70"/>
      <c r="AY10" s="70"/>
      <c r="AZ10" s="301"/>
      <c r="BA10" s="70"/>
      <c r="BB10" s="12"/>
      <c r="BC10" s="299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93"/>
      <c r="BQ10" s="300"/>
    </row>
    <row r="11" spans="1:69">
      <c r="A11" s="14" t="s">
        <v>51</v>
      </c>
      <c r="B11" s="94"/>
      <c r="C11" s="30"/>
      <c r="D11" s="12"/>
      <c r="E11" s="12"/>
      <c r="F11" s="12"/>
      <c r="G11" s="12"/>
      <c r="H11" s="301"/>
      <c r="I11" s="12"/>
      <c r="J11" s="303"/>
      <c r="K11" s="30"/>
      <c r="L11" s="12"/>
      <c r="M11" s="12"/>
      <c r="N11" s="12"/>
      <c r="O11" s="301"/>
      <c r="P11" s="12"/>
      <c r="Q11" s="12"/>
      <c r="R11" s="301"/>
      <c r="S11" s="12"/>
      <c r="T11" s="12"/>
      <c r="U11" s="12"/>
      <c r="V11" s="301"/>
      <c r="W11" s="12"/>
      <c r="X11" s="12"/>
      <c r="Y11" s="303"/>
      <c r="Z11" s="30"/>
      <c r="AA11" s="301"/>
      <c r="AB11" s="12"/>
      <c r="AC11" s="12"/>
      <c r="AD11" s="92"/>
      <c r="AE11" s="301"/>
      <c r="AF11" s="12"/>
      <c r="AG11" s="12"/>
      <c r="AH11" s="12"/>
      <c r="AI11" s="12"/>
      <c r="AJ11" s="301"/>
      <c r="AK11" s="301"/>
      <c r="AL11" s="301"/>
      <c r="AM11" s="304"/>
      <c r="AN11" s="301"/>
      <c r="AO11" s="301"/>
      <c r="AP11" s="12"/>
      <c r="AQ11" s="12"/>
      <c r="AR11" s="301"/>
      <c r="AS11" s="301"/>
      <c r="AT11" s="301"/>
      <c r="AU11" s="12"/>
      <c r="AV11" s="92"/>
      <c r="AW11" s="30"/>
      <c r="AX11" s="12"/>
      <c r="AY11" s="12"/>
      <c r="AZ11" s="301"/>
      <c r="BA11" s="12"/>
      <c r="BB11" s="12"/>
      <c r="BC11" s="301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92"/>
      <c r="BQ11" s="303"/>
    </row>
    <row r="12" spans="1:69">
      <c r="A12" s="14" t="s">
        <v>52</v>
      </c>
      <c r="B12" s="106">
        <f>SUM(C12:BQ12)</f>
        <v>0</v>
      </c>
      <c r="C12" s="32"/>
      <c r="D12" s="95"/>
      <c r="E12" s="95"/>
      <c r="F12" s="95"/>
      <c r="G12" s="95"/>
      <c r="H12" s="305"/>
      <c r="I12" s="95"/>
      <c r="J12" s="306"/>
      <c r="K12" s="31"/>
      <c r="L12" s="95"/>
      <c r="M12" s="95"/>
      <c r="N12" s="95"/>
      <c r="O12" s="307"/>
      <c r="P12" s="95"/>
      <c r="Q12" s="95"/>
      <c r="R12" s="305"/>
      <c r="S12" s="95"/>
      <c r="T12" s="95"/>
      <c r="U12" s="95"/>
      <c r="V12" s="305"/>
      <c r="W12" s="95"/>
      <c r="X12" s="95"/>
      <c r="Y12" s="306"/>
      <c r="Z12" s="31"/>
      <c r="AA12" s="305"/>
      <c r="AB12" s="95"/>
      <c r="AC12" s="95"/>
      <c r="AD12" s="96"/>
      <c r="AE12" s="307"/>
      <c r="AF12" s="97"/>
      <c r="AG12" s="97"/>
      <c r="AH12" s="97"/>
      <c r="AI12" s="97"/>
      <c r="AJ12" s="307"/>
      <c r="AK12" s="307"/>
      <c r="AL12" s="307"/>
      <c r="AM12" s="308"/>
      <c r="AN12" s="307"/>
      <c r="AO12" s="307"/>
      <c r="AP12" s="97"/>
      <c r="AQ12" s="97"/>
      <c r="AR12" s="307"/>
      <c r="AS12" s="307"/>
      <c r="AT12" s="307"/>
      <c r="AU12" s="97"/>
      <c r="AV12" s="98"/>
      <c r="AW12" s="31"/>
      <c r="AX12" s="95"/>
      <c r="AY12" s="95"/>
      <c r="AZ12" s="305"/>
      <c r="BA12" s="95"/>
      <c r="BB12" s="12"/>
      <c r="BC12" s="305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8"/>
      <c r="BQ12" s="309"/>
    </row>
    <row r="13" spans="1:69">
      <c r="A13" s="14" t="s">
        <v>53</v>
      </c>
      <c r="B13" s="106">
        <f>SUM(C13:BQ13)</f>
        <v>0</v>
      </c>
      <c r="C13" s="32"/>
      <c r="D13" s="97"/>
      <c r="E13" s="97"/>
      <c r="F13" s="97"/>
      <c r="G13" s="97"/>
      <c r="H13" s="305"/>
      <c r="I13" s="95"/>
      <c r="J13" s="306"/>
      <c r="K13" s="32"/>
      <c r="L13" s="97"/>
      <c r="M13" s="97"/>
      <c r="N13" s="97"/>
      <c r="O13" s="307"/>
      <c r="P13" s="97"/>
      <c r="Q13" s="95"/>
      <c r="R13" s="305"/>
      <c r="S13" s="95"/>
      <c r="T13" s="95"/>
      <c r="U13" s="95"/>
      <c r="V13" s="305"/>
      <c r="W13" s="95"/>
      <c r="X13" s="95"/>
      <c r="Y13" s="306"/>
      <c r="Z13" s="32"/>
      <c r="AA13" s="307"/>
      <c r="AB13" s="97"/>
      <c r="AC13" s="97"/>
      <c r="AD13" s="98"/>
      <c r="AE13" s="307"/>
      <c r="AF13" s="97"/>
      <c r="AG13" s="97"/>
      <c r="AH13" s="97"/>
      <c r="AI13" s="97"/>
      <c r="AJ13" s="307"/>
      <c r="AK13" s="307"/>
      <c r="AL13" s="307"/>
      <c r="AM13" s="308"/>
      <c r="AN13" s="307"/>
      <c r="AO13" s="307"/>
      <c r="AP13" s="97"/>
      <c r="AQ13" s="97"/>
      <c r="AR13" s="307"/>
      <c r="AS13" s="307"/>
      <c r="AT13" s="307"/>
      <c r="AU13" s="97"/>
      <c r="AV13" s="98"/>
      <c r="AW13" s="32"/>
      <c r="AX13" s="95"/>
      <c r="AY13" s="95"/>
      <c r="AZ13" s="307"/>
      <c r="BA13" s="95"/>
      <c r="BB13" s="12"/>
      <c r="BC13" s="305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8"/>
      <c r="BQ13" s="309"/>
    </row>
    <row r="14" spans="1:69">
      <c r="A14" s="14" t="s">
        <v>54</v>
      </c>
      <c r="B14" s="106">
        <f>SUM(C14:BQ14)</f>
        <v>-33521990.660782024</v>
      </c>
      <c r="C14" s="32"/>
      <c r="D14" s="97"/>
      <c r="E14" s="97"/>
      <c r="F14" s="97"/>
      <c r="G14" s="97"/>
      <c r="H14" s="305"/>
      <c r="I14" s="95"/>
      <c r="J14" s="306"/>
      <c r="K14" s="32"/>
      <c r="L14" s="97"/>
      <c r="M14" s="97"/>
      <c r="N14" s="97"/>
      <c r="O14" s="307"/>
      <c r="P14" s="97"/>
      <c r="Q14" s="95"/>
      <c r="R14" s="305"/>
      <c r="S14" s="95"/>
      <c r="T14" s="95"/>
      <c r="U14" s="95"/>
      <c r="V14" s="305"/>
      <c r="W14" s="95"/>
      <c r="X14" s="95"/>
      <c r="Y14" s="306"/>
      <c r="Z14" s="32"/>
      <c r="AA14" s="307">
        <f>'[19]5.1.1'!$I$13</f>
        <v>-33801537.021510273</v>
      </c>
      <c r="AB14" s="97"/>
      <c r="AC14" s="97"/>
      <c r="AD14" s="98"/>
      <c r="AE14" s="307"/>
      <c r="AF14" s="97"/>
      <c r="AG14" s="97"/>
      <c r="AH14" s="97"/>
      <c r="AI14" s="97"/>
      <c r="AJ14" s="307"/>
      <c r="AK14" s="307"/>
      <c r="AL14" s="307"/>
      <c r="AM14" s="308"/>
      <c r="AN14" s="307"/>
      <c r="AO14" s="307"/>
      <c r="AP14" s="97"/>
      <c r="AQ14" s="97"/>
      <c r="AR14" s="307"/>
      <c r="AS14" s="307"/>
      <c r="AT14" s="307"/>
      <c r="AU14" s="97"/>
      <c r="AV14" s="98"/>
      <c r="AW14" s="32"/>
      <c r="AX14" s="95"/>
      <c r="AY14" s="95"/>
      <c r="AZ14" s="307"/>
      <c r="BA14" s="95"/>
      <c r="BB14" s="12"/>
      <c r="BC14" s="305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8"/>
      <c r="BQ14" s="309">
        <f>'[52]9.1'!$I$24</f>
        <v>279546.36072824709</v>
      </c>
    </row>
    <row r="15" spans="1:69">
      <c r="A15" s="14" t="s">
        <v>55</v>
      </c>
      <c r="B15" s="106">
        <f>SUM(C15:BQ15)</f>
        <v>-1207643.1699602779</v>
      </c>
      <c r="C15" s="32"/>
      <c r="D15" s="97"/>
      <c r="E15" s="97"/>
      <c r="F15" s="97"/>
      <c r="G15" s="97"/>
      <c r="H15" s="305">
        <f>'[21]3.6'!$I$11</f>
        <v>315854.39702279773</v>
      </c>
      <c r="I15" s="95">
        <f>'[53]3.7'!$I$9</f>
        <v>502928.59892858757</v>
      </c>
      <c r="J15" s="306">
        <f>'[54]3.8'!$I$10</f>
        <v>0</v>
      </c>
      <c r="K15" s="32"/>
      <c r="L15" s="97"/>
      <c r="M15" s="97"/>
      <c r="N15" s="97"/>
      <c r="O15" s="307"/>
      <c r="P15" s="97"/>
      <c r="Q15" s="95"/>
      <c r="R15" s="305"/>
      <c r="S15" s="95"/>
      <c r="T15" s="95"/>
      <c r="U15" s="95"/>
      <c r="V15" s="305"/>
      <c r="W15" s="95"/>
      <c r="X15" s="95"/>
      <c r="Y15" s="306"/>
      <c r="Z15" s="32"/>
      <c r="AA15" s="307"/>
      <c r="AB15" s="97">
        <f>'[55]5.2'!$H$9</f>
        <v>973573.83408833691</v>
      </c>
      <c r="AC15" s="97"/>
      <c r="AD15" s="98"/>
      <c r="AE15" s="307"/>
      <c r="AF15" s="97"/>
      <c r="AG15" s="97"/>
      <c r="AH15" s="97"/>
      <c r="AI15" s="97"/>
      <c r="AJ15" s="307"/>
      <c r="AK15" s="307"/>
      <c r="AL15" s="307"/>
      <c r="AM15" s="308"/>
      <c r="AN15" s="307"/>
      <c r="AO15" s="307"/>
      <c r="AP15" s="97"/>
      <c r="AQ15" s="97"/>
      <c r="AR15" s="307"/>
      <c r="AS15" s="307"/>
      <c r="AT15" s="307"/>
      <c r="AU15" s="97"/>
      <c r="AV15" s="98"/>
      <c r="AW15" s="32"/>
      <c r="AX15" s="95"/>
      <c r="AY15" s="95"/>
      <c r="AZ15" s="307"/>
      <c r="BA15" s="95"/>
      <c r="BB15" s="12"/>
      <c r="BC15" s="305"/>
      <c r="BD15" s="97"/>
      <c r="BE15" s="97"/>
      <c r="BF15" s="97"/>
      <c r="BG15" s="97">
        <f>'[31]8.10'!$H$10</f>
        <v>-3000000</v>
      </c>
      <c r="BH15" s="97"/>
      <c r="BI15" s="97"/>
      <c r="BJ15" s="97"/>
      <c r="BK15" s="97"/>
      <c r="BL15" s="97"/>
      <c r="BM15" s="97"/>
      <c r="BN15" s="97"/>
      <c r="BO15" s="97"/>
      <c r="BP15" s="98"/>
      <c r="BQ15" s="309"/>
    </row>
    <row r="16" spans="1:69">
      <c r="A16" s="14" t="s">
        <v>56</v>
      </c>
      <c r="B16" s="193">
        <f>SUM(C16:BQ16)</f>
        <v>-34729633.8307423</v>
      </c>
      <c r="C16" s="33">
        <f>SUM(C12:C15)</f>
        <v>0</v>
      </c>
      <c r="D16" s="99">
        <f t="shared" ref="D16:BO16" si="0">SUM(D12:D15)</f>
        <v>0</v>
      </c>
      <c r="E16" s="99">
        <f t="shared" si="0"/>
        <v>0</v>
      </c>
      <c r="F16" s="99">
        <f t="shared" si="0"/>
        <v>0</v>
      </c>
      <c r="G16" s="99">
        <f t="shared" si="0"/>
        <v>0</v>
      </c>
      <c r="H16" s="310">
        <f t="shared" si="0"/>
        <v>315854.39702279773</v>
      </c>
      <c r="I16" s="99">
        <f t="shared" si="0"/>
        <v>502928.59892858757</v>
      </c>
      <c r="J16" s="311">
        <f t="shared" ref="J16" si="1">SUM(J12:J15)</f>
        <v>0</v>
      </c>
      <c r="K16" s="33">
        <f t="shared" si="0"/>
        <v>0</v>
      </c>
      <c r="L16" s="99">
        <f t="shared" si="0"/>
        <v>0</v>
      </c>
      <c r="M16" s="99">
        <f t="shared" si="0"/>
        <v>0</v>
      </c>
      <c r="N16" s="99">
        <f t="shared" si="0"/>
        <v>0</v>
      </c>
      <c r="O16" s="310">
        <f t="shared" si="0"/>
        <v>0</v>
      </c>
      <c r="P16" s="99">
        <f t="shared" si="0"/>
        <v>0</v>
      </c>
      <c r="Q16" s="99">
        <f t="shared" si="0"/>
        <v>0</v>
      </c>
      <c r="R16" s="310">
        <f t="shared" si="0"/>
        <v>0</v>
      </c>
      <c r="S16" s="99">
        <f t="shared" si="0"/>
        <v>0</v>
      </c>
      <c r="T16" s="99">
        <f t="shared" si="0"/>
        <v>0</v>
      </c>
      <c r="U16" s="99">
        <f t="shared" si="0"/>
        <v>0</v>
      </c>
      <c r="V16" s="310">
        <f t="shared" si="0"/>
        <v>0</v>
      </c>
      <c r="W16" s="99">
        <f t="shared" si="0"/>
        <v>0</v>
      </c>
      <c r="X16" s="99">
        <f t="shared" si="0"/>
        <v>0</v>
      </c>
      <c r="Y16" s="311">
        <f t="shared" ref="Y16" si="2">SUM(Y12:Y15)</f>
        <v>0</v>
      </c>
      <c r="Z16" s="33">
        <f t="shared" si="0"/>
        <v>0</v>
      </c>
      <c r="AA16" s="310">
        <f t="shared" si="0"/>
        <v>-33801537.021510273</v>
      </c>
      <c r="AB16" s="99">
        <f t="shared" si="0"/>
        <v>973573.83408833691</v>
      </c>
      <c r="AC16" s="99">
        <f t="shared" si="0"/>
        <v>0</v>
      </c>
      <c r="AD16" s="100">
        <f t="shared" si="0"/>
        <v>0</v>
      </c>
      <c r="AE16" s="310">
        <f t="shared" si="0"/>
        <v>0</v>
      </c>
      <c r="AF16" s="99">
        <f t="shared" si="0"/>
        <v>0</v>
      </c>
      <c r="AG16" s="99">
        <f t="shared" si="0"/>
        <v>0</v>
      </c>
      <c r="AH16" s="99">
        <f t="shared" si="0"/>
        <v>0</v>
      </c>
      <c r="AI16" s="99">
        <f t="shared" si="0"/>
        <v>0</v>
      </c>
      <c r="AJ16" s="310">
        <f t="shared" ref="AJ16" si="3">SUM(AJ12:AJ15)</f>
        <v>0</v>
      </c>
      <c r="AK16" s="310">
        <f t="shared" ref="AK16:AL16" si="4">SUM(AK12:AK15)</f>
        <v>0</v>
      </c>
      <c r="AL16" s="310">
        <f t="shared" si="4"/>
        <v>0</v>
      </c>
      <c r="AM16" s="312">
        <f t="shared" si="0"/>
        <v>0</v>
      </c>
      <c r="AN16" s="310">
        <f t="shared" si="0"/>
        <v>0</v>
      </c>
      <c r="AO16" s="310">
        <f t="shared" si="0"/>
        <v>0</v>
      </c>
      <c r="AP16" s="99">
        <f t="shared" si="0"/>
        <v>0</v>
      </c>
      <c r="AQ16" s="99">
        <f t="shared" si="0"/>
        <v>0</v>
      </c>
      <c r="AR16" s="310">
        <f t="shared" si="0"/>
        <v>0</v>
      </c>
      <c r="AS16" s="310">
        <f t="shared" si="0"/>
        <v>0</v>
      </c>
      <c r="AT16" s="310">
        <f t="shared" si="0"/>
        <v>0</v>
      </c>
      <c r="AU16" s="99">
        <f t="shared" si="0"/>
        <v>0</v>
      </c>
      <c r="AV16" s="100">
        <f t="shared" si="0"/>
        <v>0</v>
      </c>
      <c r="AW16" s="33">
        <f t="shared" si="0"/>
        <v>0</v>
      </c>
      <c r="AX16" s="99">
        <f t="shared" si="0"/>
        <v>0</v>
      </c>
      <c r="AY16" s="99">
        <f t="shared" si="0"/>
        <v>0</v>
      </c>
      <c r="AZ16" s="310">
        <f t="shared" si="0"/>
        <v>0</v>
      </c>
      <c r="BA16" s="99">
        <f t="shared" si="0"/>
        <v>0</v>
      </c>
      <c r="BB16" s="99">
        <f t="shared" si="0"/>
        <v>0</v>
      </c>
      <c r="BC16" s="310">
        <f t="shared" si="0"/>
        <v>0</v>
      </c>
      <c r="BD16" s="99">
        <f t="shared" si="0"/>
        <v>0</v>
      </c>
      <c r="BE16" s="99">
        <f t="shared" si="0"/>
        <v>0</v>
      </c>
      <c r="BF16" s="99">
        <f t="shared" si="0"/>
        <v>0</v>
      </c>
      <c r="BG16" s="99">
        <f t="shared" si="0"/>
        <v>-3000000</v>
      </c>
      <c r="BH16" s="99">
        <f t="shared" si="0"/>
        <v>0</v>
      </c>
      <c r="BI16" s="99">
        <f t="shared" si="0"/>
        <v>0</v>
      </c>
      <c r="BJ16" s="99">
        <f t="shared" si="0"/>
        <v>0</v>
      </c>
      <c r="BK16" s="99">
        <f t="shared" si="0"/>
        <v>0</v>
      </c>
      <c r="BL16" s="99">
        <f t="shared" si="0"/>
        <v>0</v>
      </c>
      <c r="BM16" s="99">
        <f t="shared" si="0"/>
        <v>0</v>
      </c>
      <c r="BN16" s="99">
        <f t="shared" si="0"/>
        <v>0</v>
      </c>
      <c r="BO16" s="99">
        <f t="shared" si="0"/>
        <v>0</v>
      </c>
      <c r="BP16" s="100">
        <f t="shared" ref="BP16" si="5">SUM(BP12:BP15)</f>
        <v>0</v>
      </c>
      <c r="BQ16" s="311">
        <f t="shared" ref="BQ16" si="6">SUM(BQ12:BQ15)</f>
        <v>279546.36072824709</v>
      </c>
    </row>
    <row r="17" spans="1:69">
      <c r="A17" s="14"/>
      <c r="B17" s="94"/>
      <c r="C17" s="30"/>
      <c r="D17" s="12"/>
      <c r="E17" s="12"/>
      <c r="F17" s="12"/>
      <c r="G17" s="12"/>
      <c r="H17" s="301"/>
      <c r="I17" s="12"/>
      <c r="J17" s="303"/>
      <c r="K17" s="30"/>
      <c r="L17" s="12"/>
      <c r="M17" s="12"/>
      <c r="N17" s="12"/>
      <c r="O17" s="301"/>
      <c r="P17" s="12"/>
      <c r="Q17" s="12"/>
      <c r="R17" s="301"/>
      <c r="S17" s="12"/>
      <c r="T17" s="12"/>
      <c r="U17" s="12"/>
      <c r="V17" s="301"/>
      <c r="W17" s="12"/>
      <c r="X17" s="12"/>
      <c r="Y17" s="303"/>
      <c r="Z17" s="30"/>
      <c r="AA17" s="301"/>
      <c r="AB17" s="12"/>
      <c r="AC17" s="12"/>
      <c r="AD17" s="92"/>
      <c r="AE17" s="301"/>
      <c r="AF17" s="12"/>
      <c r="AG17" s="12"/>
      <c r="AH17" s="12"/>
      <c r="AI17" s="12"/>
      <c r="AJ17" s="301"/>
      <c r="AK17" s="301"/>
      <c r="AL17" s="301"/>
      <c r="AM17" s="304"/>
      <c r="AN17" s="301"/>
      <c r="AO17" s="301"/>
      <c r="AP17" s="12"/>
      <c r="AQ17" s="12"/>
      <c r="AR17" s="301"/>
      <c r="AS17" s="301"/>
      <c r="AT17" s="301"/>
      <c r="AU17" s="12"/>
      <c r="AV17" s="92"/>
      <c r="AW17" s="30"/>
      <c r="AX17" s="12"/>
      <c r="AY17" s="12"/>
      <c r="AZ17" s="301"/>
      <c r="BA17" s="12"/>
      <c r="BB17" s="12"/>
      <c r="BC17" s="301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92"/>
      <c r="BQ17" s="303"/>
    </row>
    <row r="18" spans="1:69">
      <c r="A18" s="14" t="s">
        <v>57</v>
      </c>
      <c r="B18" s="94"/>
      <c r="C18" s="30"/>
      <c r="D18" s="12"/>
      <c r="E18" s="12"/>
      <c r="F18" s="12"/>
      <c r="G18" s="12"/>
      <c r="H18" s="301"/>
      <c r="I18" s="12"/>
      <c r="J18" s="303"/>
      <c r="K18" s="30"/>
      <c r="L18" s="12"/>
      <c r="M18" s="12"/>
      <c r="N18" s="12"/>
      <c r="O18" s="301"/>
      <c r="P18" s="12"/>
      <c r="Q18" s="12"/>
      <c r="R18" s="301"/>
      <c r="S18" s="12"/>
      <c r="T18" s="12"/>
      <c r="U18" s="12"/>
      <c r="V18" s="301"/>
      <c r="W18" s="12"/>
      <c r="X18" s="12"/>
      <c r="Y18" s="303"/>
      <c r="Z18" s="30"/>
      <c r="AA18" s="301"/>
      <c r="AB18" s="12"/>
      <c r="AC18" s="12"/>
      <c r="AD18" s="92"/>
      <c r="AE18" s="301"/>
      <c r="AF18" s="12"/>
      <c r="AG18" s="12"/>
      <c r="AH18" s="12"/>
      <c r="AI18" s="12"/>
      <c r="AJ18" s="301"/>
      <c r="AK18" s="301"/>
      <c r="AL18" s="301"/>
      <c r="AM18" s="313"/>
      <c r="AN18" s="301"/>
      <c r="AO18" s="301"/>
      <c r="AP18" s="12"/>
      <c r="AQ18" s="12"/>
      <c r="AR18" s="301"/>
      <c r="AS18" s="301"/>
      <c r="AT18" s="301"/>
      <c r="AU18" s="12"/>
      <c r="AV18" s="92"/>
      <c r="AW18" s="30"/>
      <c r="AX18" s="12"/>
      <c r="AY18" s="12"/>
      <c r="AZ18" s="301"/>
      <c r="BA18" s="12"/>
      <c r="BB18" s="12"/>
      <c r="BC18" s="301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92"/>
      <c r="BQ18" s="303"/>
    </row>
    <row r="19" spans="1:69">
      <c r="A19" s="14" t="s">
        <v>58</v>
      </c>
      <c r="B19" s="106">
        <f t="shared" ref="B19:B40" si="7">SUM(C19:BQ19)</f>
        <v>6235738.2881588582</v>
      </c>
      <c r="C19" s="32"/>
      <c r="D19" s="97"/>
      <c r="E19" s="97"/>
      <c r="F19" s="97"/>
      <c r="G19" s="97"/>
      <c r="H19" s="305"/>
      <c r="I19" s="95"/>
      <c r="J19" s="306"/>
      <c r="K19" s="32"/>
      <c r="L19" s="97"/>
      <c r="M19" s="97">
        <f>SUM('[23]4.3'!$I$10:$I$18)</f>
        <v>45636.248977383373</v>
      </c>
      <c r="N19" s="97"/>
      <c r="O19" s="307"/>
      <c r="P19" s="97"/>
      <c r="Q19" s="95"/>
      <c r="R19" s="305"/>
      <c r="S19" s="95"/>
      <c r="T19" s="95"/>
      <c r="U19" s="95"/>
      <c r="V19" s="305"/>
      <c r="W19" s="95"/>
      <c r="X19" s="95"/>
      <c r="Y19" s="306">
        <f>SUM('[56]4.15'!$I$9:$I$17)</f>
        <v>-192244.03060998538</v>
      </c>
      <c r="Z19" s="32"/>
      <c r="AA19" s="307">
        <f>'[19]5.1.1'!$I$30</f>
        <v>5560342.3381767739</v>
      </c>
      <c r="AB19" s="97"/>
      <c r="AC19" s="97"/>
      <c r="AD19" s="98"/>
      <c r="AE19" s="307"/>
      <c r="AF19" s="97"/>
      <c r="AG19" s="97"/>
      <c r="AH19" s="97"/>
      <c r="AI19" s="97"/>
      <c r="AJ19" s="307"/>
      <c r="AK19" s="307"/>
      <c r="AL19" s="307"/>
      <c r="AM19" s="308"/>
      <c r="AN19" s="307"/>
      <c r="AO19" s="307"/>
      <c r="AP19" s="97"/>
      <c r="AQ19" s="97"/>
      <c r="AR19" s="307"/>
      <c r="AS19" s="307"/>
      <c r="AT19" s="307"/>
      <c r="AU19" s="97"/>
      <c r="AV19" s="98"/>
      <c r="AW19" s="32"/>
      <c r="AX19" s="95"/>
      <c r="AY19" s="95"/>
      <c r="AZ19" s="307"/>
      <c r="BA19" s="95"/>
      <c r="BB19" s="12"/>
      <c r="BC19" s="305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8"/>
      <c r="BQ19" s="309">
        <f>'[52]9.1'!$I$29</f>
        <v>822003.73161468655</v>
      </c>
    </row>
    <row r="20" spans="1:69">
      <c r="A20" s="14" t="s">
        <v>59</v>
      </c>
      <c r="B20" s="106">
        <f t="shared" si="7"/>
        <v>0</v>
      </c>
      <c r="C20" s="32"/>
      <c r="D20" s="97"/>
      <c r="E20" s="97"/>
      <c r="F20" s="97"/>
      <c r="G20" s="97"/>
      <c r="H20" s="305"/>
      <c r="I20" s="95"/>
      <c r="J20" s="306"/>
      <c r="K20" s="32"/>
      <c r="L20" s="97"/>
      <c r="M20" s="97"/>
      <c r="N20" s="97"/>
      <c r="O20" s="307"/>
      <c r="P20" s="97"/>
      <c r="Q20" s="95"/>
      <c r="R20" s="305"/>
      <c r="S20" s="95"/>
      <c r="T20" s="95"/>
      <c r="U20" s="95"/>
      <c r="V20" s="305"/>
      <c r="W20" s="95"/>
      <c r="X20" s="95"/>
      <c r="Y20" s="306"/>
      <c r="Z20" s="32"/>
      <c r="AA20" s="307"/>
      <c r="AB20" s="97"/>
      <c r="AC20" s="97"/>
      <c r="AD20" s="98"/>
      <c r="AE20" s="307"/>
      <c r="AF20" s="97"/>
      <c r="AG20" s="97"/>
      <c r="AH20" s="97"/>
      <c r="AI20" s="97"/>
      <c r="AJ20" s="307"/>
      <c r="AK20" s="307"/>
      <c r="AL20" s="307"/>
      <c r="AM20" s="308"/>
      <c r="AN20" s="307"/>
      <c r="AO20" s="307"/>
      <c r="AP20" s="97"/>
      <c r="AQ20" s="97"/>
      <c r="AR20" s="307"/>
      <c r="AS20" s="307"/>
      <c r="AT20" s="307"/>
      <c r="AU20" s="97"/>
      <c r="AV20" s="98"/>
      <c r="AW20" s="32"/>
      <c r="AX20" s="95"/>
      <c r="AY20" s="95"/>
      <c r="AZ20" s="307"/>
      <c r="BA20" s="95"/>
      <c r="BB20" s="12"/>
      <c r="BC20" s="305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8"/>
      <c r="BQ20" s="309"/>
    </row>
    <row r="21" spans="1:69">
      <c r="A21" s="14" t="s">
        <v>60</v>
      </c>
      <c r="B21" s="106">
        <f t="shared" si="7"/>
        <v>76843.60600506817</v>
      </c>
      <c r="C21" s="32"/>
      <c r="D21" s="97"/>
      <c r="E21" s="97"/>
      <c r="F21" s="97"/>
      <c r="G21" s="97"/>
      <c r="H21" s="305"/>
      <c r="I21" s="95"/>
      <c r="J21" s="306"/>
      <c r="K21" s="32"/>
      <c r="L21" s="97"/>
      <c r="M21" s="97">
        <f>SUM('[23]4.3'!$I$19:$I$22)</f>
        <v>19755.795212716446</v>
      </c>
      <c r="N21" s="97"/>
      <c r="O21" s="307"/>
      <c r="P21" s="97"/>
      <c r="R21" s="314"/>
      <c r="V21" s="314"/>
      <c r="Y21" s="315">
        <f>SUM('[56]4.15'!$I$18:$I$21)</f>
        <v>-83221.863862655766</v>
      </c>
      <c r="Z21" s="32"/>
      <c r="AA21" s="307"/>
      <c r="AB21" s="97"/>
      <c r="AC21" s="97"/>
      <c r="AD21" s="98"/>
      <c r="AE21" s="307"/>
      <c r="AF21" s="97"/>
      <c r="AG21" s="97"/>
      <c r="AH21" s="97"/>
      <c r="AI21" s="97"/>
      <c r="AJ21" s="307"/>
      <c r="AK21" s="307"/>
      <c r="AL21" s="307"/>
      <c r="AM21" s="308"/>
      <c r="AN21" s="307"/>
      <c r="AO21" s="307"/>
      <c r="AP21" s="97"/>
      <c r="AQ21" s="97"/>
      <c r="AR21" s="307"/>
      <c r="AS21" s="307"/>
      <c r="AT21" s="307"/>
      <c r="AU21" s="97"/>
      <c r="AV21" s="98"/>
      <c r="AW21" s="32"/>
      <c r="AX21" s="95"/>
      <c r="AY21" s="95"/>
      <c r="AZ21" s="307">
        <f>'[57]8.4'!$I$24</f>
        <v>141765.93659543124</v>
      </c>
      <c r="BA21" s="95"/>
      <c r="BB21" s="12"/>
      <c r="BC21" s="305">
        <f>'[58]8.6'!$I$13</f>
        <v>-3975.4426337245668</v>
      </c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8"/>
      <c r="BQ21" s="309">
        <f>'[52]9.1'!$I$22</f>
        <v>2519.1806933008193</v>
      </c>
    </row>
    <row r="22" spans="1:69">
      <c r="A22" s="14" t="s">
        <v>61</v>
      </c>
      <c r="B22" s="106">
        <f t="shared" si="7"/>
        <v>-43949874.317433879</v>
      </c>
      <c r="C22" s="32"/>
      <c r="D22" s="97"/>
      <c r="E22" s="97"/>
      <c r="F22" s="97"/>
      <c r="G22" s="97"/>
      <c r="H22" s="305"/>
      <c r="I22" s="95"/>
      <c r="J22" s="306"/>
      <c r="K22" s="32"/>
      <c r="L22" s="97"/>
      <c r="M22" s="97">
        <f>SUM('[23]4.3'!$I$23:$I$32)</f>
        <v>24225.124380633773</v>
      </c>
      <c r="N22" s="97"/>
      <c r="O22" s="307"/>
      <c r="P22" s="97"/>
      <c r="Q22" s="95"/>
      <c r="R22" s="305"/>
      <c r="S22" s="95"/>
      <c r="T22" s="95"/>
      <c r="U22" s="95"/>
      <c r="V22" s="305"/>
      <c r="W22" s="95"/>
      <c r="X22" s="95"/>
      <c r="Y22" s="306">
        <f>SUM('[56]4.15'!$I$22:$I$31)</f>
        <v>-102049.04340997149</v>
      </c>
      <c r="Z22" s="32"/>
      <c r="AA22" s="307">
        <f>SUM('[19]5.1.1'!$I$21,'[19]5.1.1'!$I$31)</f>
        <v>-45188729.822112478</v>
      </c>
      <c r="AB22" s="97"/>
      <c r="AC22" s="97"/>
      <c r="AD22" s="98"/>
      <c r="AE22" s="307"/>
      <c r="AF22" s="97"/>
      <c r="AG22" s="97"/>
      <c r="AH22" s="97"/>
      <c r="AI22" s="97"/>
      <c r="AJ22" s="307"/>
      <c r="AK22" s="307"/>
      <c r="AL22" s="307"/>
      <c r="AM22" s="308"/>
      <c r="AN22" s="307"/>
      <c r="AO22" s="307"/>
      <c r="AP22" s="97"/>
      <c r="AQ22" s="97"/>
      <c r="AR22" s="307"/>
      <c r="AS22" s="307"/>
      <c r="AT22" s="307"/>
      <c r="AU22" s="97"/>
      <c r="AV22" s="98"/>
      <c r="AW22" s="32"/>
      <c r="AX22" s="95"/>
      <c r="AY22" s="95"/>
      <c r="AZ22" s="307"/>
      <c r="BA22" s="95"/>
      <c r="BB22" s="12"/>
      <c r="BC22" s="305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8"/>
      <c r="BQ22" s="309">
        <f>SUM('[52]9.1'!$I$25:$I$26,'[52]9.1'!$I$30)</f>
        <v>1316679.4237079411</v>
      </c>
    </row>
    <row r="23" spans="1:69">
      <c r="A23" s="14" t="s">
        <v>62</v>
      </c>
      <c r="B23" s="106">
        <f t="shared" si="7"/>
        <v>1048123.4322818731</v>
      </c>
      <c r="C23" s="32"/>
      <c r="D23" s="97"/>
      <c r="E23" s="97"/>
      <c r="F23" s="97"/>
      <c r="G23" s="97"/>
      <c r="H23" s="305"/>
      <c r="I23" s="95"/>
      <c r="J23" s="306"/>
      <c r="K23" s="32"/>
      <c r="L23" s="97"/>
      <c r="M23" s="97">
        <f>SUM('[23]4.3'!$I$33:$I$40)</f>
        <v>15366.800708631976</v>
      </c>
      <c r="N23" s="97"/>
      <c r="O23" s="307"/>
      <c r="P23" s="97"/>
      <c r="Q23" s="95"/>
      <c r="R23" s="305"/>
      <c r="S23" s="95"/>
      <c r="T23" s="95"/>
      <c r="U23" s="95"/>
      <c r="V23" s="305"/>
      <c r="W23" s="95"/>
      <c r="X23" s="95"/>
      <c r="Y23" s="306">
        <f>SUM('[56]4.15'!$I$32:$I$39)</f>
        <v>-64733.096431125072</v>
      </c>
      <c r="Z23" s="32"/>
      <c r="AA23" s="307">
        <f>'[19]5.1.1'!$I$27</f>
        <v>662220.34651204199</v>
      </c>
      <c r="AB23" s="97"/>
      <c r="AC23" s="97"/>
      <c r="AD23" s="98"/>
      <c r="AE23" s="307"/>
      <c r="AF23" s="97"/>
      <c r="AG23" s="97"/>
      <c r="AH23" s="97"/>
      <c r="AI23" s="97"/>
      <c r="AJ23" s="307"/>
      <c r="AK23" s="307"/>
      <c r="AL23" s="307"/>
      <c r="AM23" s="308"/>
      <c r="AN23" s="307"/>
      <c r="AO23" s="307"/>
      <c r="AP23" s="97"/>
      <c r="AQ23" s="97"/>
      <c r="AR23" s="307"/>
      <c r="AS23" s="307"/>
      <c r="AT23" s="307"/>
      <c r="AU23" s="97"/>
      <c r="AV23" s="98"/>
      <c r="AW23" s="32"/>
      <c r="AX23" s="95"/>
      <c r="AY23" s="95"/>
      <c r="AZ23" s="307"/>
      <c r="BA23" s="95"/>
      <c r="BB23" s="12"/>
      <c r="BC23" s="305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8"/>
      <c r="BQ23" s="309">
        <f>'[52]9.1'!$I$27+'[52]9.1'!$I$28</f>
        <v>435269.38149232417</v>
      </c>
    </row>
    <row r="24" spans="1:69">
      <c r="A24" s="14" t="s">
        <v>63</v>
      </c>
      <c r="B24" s="106">
        <f t="shared" si="7"/>
        <v>-187993.96376952052</v>
      </c>
      <c r="C24" s="32"/>
      <c r="D24" s="97"/>
      <c r="E24" s="97"/>
      <c r="F24" s="97"/>
      <c r="G24" s="97"/>
      <c r="H24" s="305"/>
      <c r="I24" s="95"/>
      <c r="J24" s="306"/>
      <c r="K24" s="32"/>
      <c r="L24" s="97"/>
      <c r="M24" s="97">
        <f>SUM('[23]4.3'!$I$41:$I$44)</f>
        <v>58518.990201562337</v>
      </c>
      <c r="N24" s="97"/>
      <c r="O24" s="307"/>
      <c r="P24" s="97"/>
      <c r="Q24" s="95"/>
      <c r="R24" s="305"/>
      <c r="S24" s="95"/>
      <c r="T24" s="95"/>
      <c r="U24" s="95"/>
      <c r="V24" s="305"/>
      <c r="W24" s="95"/>
      <c r="X24" s="95"/>
      <c r="Y24" s="306">
        <f>SUM('[56]4.15'!$I$40:$I$43)</f>
        <v>-246512.95397108284</v>
      </c>
      <c r="Z24" s="32"/>
      <c r="AA24" s="307"/>
      <c r="AB24" s="97"/>
      <c r="AC24" s="97"/>
      <c r="AD24" s="98"/>
      <c r="AE24" s="307"/>
      <c r="AF24" s="97"/>
      <c r="AG24" s="97"/>
      <c r="AH24" s="97"/>
      <c r="AI24" s="97"/>
      <c r="AJ24" s="307"/>
      <c r="AK24" s="307"/>
      <c r="AL24" s="307"/>
      <c r="AM24" s="308"/>
      <c r="AN24" s="307"/>
      <c r="AO24" s="307"/>
      <c r="AP24" s="97"/>
      <c r="AQ24" s="97"/>
      <c r="AR24" s="307"/>
      <c r="AS24" s="307"/>
      <c r="AT24" s="307"/>
      <c r="AU24" s="97"/>
      <c r="AV24" s="98"/>
      <c r="AW24" s="32"/>
      <c r="AX24" s="95"/>
      <c r="AY24" s="95"/>
      <c r="AZ24" s="307"/>
      <c r="BA24" s="95"/>
      <c r="BB24" s="12"/>
      <c r="BC24" s="305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8"/>
      <c r="BQ24" s="309"/>
    </row>
    <row r="25" spans="1:69">
      <c r="A25" s="14" t="s">
        <v>64</v>
      </c>
      <c r="B25" s="106">
        <f t="shared" si="7"/>
        <v>-95675.223916277144</v>
      </c>
      <c r="C25" s="32"/>
      <c r="D25" s="97"/>
      <c r="E25" s="97"/>
      <c r="F25" s="97"/>
      <c r="G25" s="97"/>
      <c r="H25" s="305"/>
      <c r="I25" s="95"/>
      <c r="J25" s="306"/>
      <c r="K25" s="32"/>
      <c r="L25" s="97"/>
      <c r="M25" s="97">
        <f>SUM('[23]4.3'!$I$45:$I$46)</f>
        <v>29478.747953289592</v>
      </c>
      <c r="N25" s="97"/>
      <c r="O25" s="307"/>
      <c r="P25" s="97"/>
      <c r="Q25" s="95"/>
      <c r="R25" s="305"/>
      <c r="S25" s="95"/>
      <c r="T25" s="95"/>
      <c r="U25" s="95">
        <f>'[59]4.11'!$I$11</f>
        <v>-973.88584442511274</v>
      </c>
      <c r="V25" s="305"/>
      <c r="W25" s="95"/>
      <c r="X25" s="95"/>
      <c r="Y25" s="306">
        <f>SUM('[56]4.15'!$I$44:$I$45)</f>
        <v>-124180.08602514162</v>
      </c>
      <c r="Z25" s="32"/>
      <c r="AA25" s="307"/>
      <c r="AB25" s="97"/>
      <c r="AC25" s="97"/>
      <c r="AD25" s="98"/>
      <c r="AE25" s="307"/>
      <c r="AF25" s="97"/>
      <c r="AG25" s="97"/>
      <c r="AH25" s="97"/>
      <c r="AI25" s="97"/>
      <c r="AJ25" s="307"/>
      <c r="AK25" s="307"/>
      <c r="AL25" s="307"/>
      <c r="AM25" s="308"/>
      <c r="AN25" s="307"/>
      <c r="AO25" s="307"/>
      <c r="AP25" s="97"/>
      <c r="AQ25" s="97"/>
      <c r="AR25" s="307"/>
      <c r="AS25" s="307"/>
      <c r="AT25" s="307"/>
      <c r="AU25" s="97"/>
      <c r="AV25" s="98"/>
      <c r="AW25" s="32"/>
      <c r="AX25" s="95"/>
      <c r="AY25" s="95"/>
      <c r="AZ25" s="307"/>
      <c r="BA25" s="95"/>
      <c r="BB25" s="12"/>
      <c r="BC25" s="305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8"/>
      <c r="BQ25" s="309"/>
    </row>
    <row r="26" spans="1:69">
      <c r="A26" s="14" t="s">
        <v>65</v>
      </c>
      <c r="B26" s="106">
        <f t="shared" si="7"/>
        <v>-15958.322187900074</v>
      </c>
      <c r="C26" s="32"/>
      <c r="D26" s="97"/>
      <c r="E26" s="97"/>
      <c r="F26" s="97"/>
      <c r="G26" s="97"/>
      <c r="H26" s="305"/>
      <c r="I26" s="95"/>
      <c r="J26" s="306"/>
      <c r="K26" s="32"/>
      <c r="L26" s="97"/>
      <c r="M26" s="97">
        <f>SUM('[23]4.3'!$I$47:$I$48)</f>
        <v>4967.5259833981263</v>
      </c>
      <c r="N26" s="97"/>
      <c r="O26" s="307"/>
      <c r="P26" s="97"/>
      <c r="Q26" s="95"/>
      <c r="R26" s="305"/>
      <c r="S26" s="95"/>
      <c r="T26" s="95"/>
      <c r="U26" s="95"/>
      <c r="V26" s="305"/>
      <c r="W26" s="95"/>
      <c r="X26" s="95"/>
      <c r="Y26" s="306">
        <f>SUM('[56]4.15'!$I$46:$I$47)</f>
        <v>-20925.848171298199</v>
      </c>
      <c r="Z26" s="32"/>
      <c r="AA26" s="307"/>
      <c r="AB26" s="97"/>
      <c r="AC26" s="97"/>
      <c r="AD26" s="98"/>
      <c r="AE26" s="307"/>
      <c r="AF26" s="97"/>
      <c r="AG26" s="97"/>
      <c r="AH26" s="97"/>
      <c r="AI26" s="97"/>
      <c r="AJ26" s="307"/>
      <c r="AK26" s="307"/>
      <c r="AL26" s="307"/>
      <c r="AM26" s="308"/>
      <c r="AN26" s="307"/>
      <c r="AO26" s="307"/>
      <c r="AP26" s="97"/>
      <c r="AQ26" s="97"/>
      <c r="AR26" s="307"/>
      <c r="AS26" s="307"/>
      <c r="AT26" s="307"/>
      <c r="AU26" s="97"/>
      <c r="AV26" s="98"/>
      <c r="AW26" s="32"/>
      <c r="AX26" s="95"/>
      <c r="AY26" s="95"/>
      <c r="AZ26" s="307"/>
      <c r="BA26" s="95"/>
      <c r="BB26" s="12"/>
      <c r="BC26" s="305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8"/>
      <c r="BQ26" s="309"/>
    </row>
    <row r="27" spans="1:69">
      <c r="A27" s="14" t="s">
        <v>66</v>
      </c>
      <c r="B27" s="106">
        <f t="shared" si="7"/>
        <v>0</v>
      </c>
      <c r="C27" s="32"/>
      <c r="D27" s="97"/>
      <c r="E27" s="97"/>
      <c r="F27" s="97"/>
      <c r="G27" s="97"/>
      <c r="H27" s="305"/>
      <c r="I27" s="95"/>
      <c r="J27" s="306"/>
      <c r="K27" s="32"/>
      <c r="L27" s="97"/>
      <c r="M27" s="97"/>
      <c r="N27" s="97"/>
      <c r="O27" s="307"/>
      <c r="P27" s="97"/>
      <c r="Q27" s="95"/>
      <c r="R27" s="305"/>
      <c r="S27" s="95"/>
      <c r="T27" s="95"/>
      <c r="U27" s="95"/>
      <c r="V27" s="305"/>
      <c r="W27" s="95"/>
      <c r="X27" s="95"/>
      <c r="Y27" s="306"/>
      <c r="Z27" s="32"/>
      <c r="AA27" s="307"/>
      <c r="AB27" s="97"/>
      <c r="AC27" s="97"/>
      <c r="AD27" s="98"/>
      <c r="AE27" s="307"/>
      <c r="AF27" s="97"/>
      <c r="AG27" s="97"/>
      <c r="AH27" s="97"/>
      <c r="AI27" s="97"/>
      <c r="AJ27" s="307"/>
      <c r="AK27" s="307"/>
      <c r="AL27" s="307"/>
      <c r="AM27" s="308"/>
      <c r="AN27" s="307"/>
      <c r="AO27" s="307"/>
      <c r="AP27" s="97"/>
      <c r="AQ27" s="97"/>
      <c r="AR27" s="307"/>
      <c r="AS27" s="307"/>
      <c r="AT27" s="307"/>
      <c r="AU27" s="97"/>
      <c r="AV27" s="98"/>
      <c r="AW27" s="32"/>
      <c r="AX27" s="95"/>
      <c r="AY27" s="95"/>
      <c r="AZ27" s="307"/>
      <c r="BA27" s="95"/>
      <c r="BB27" s="12"/>
      <c r="BC27" s="305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8"/>
      <c r="BQ27" s="309"/>
    </row>
    <row r="28" spans="1:69">
      <c r="A28" s="14" t="s">
        <v>67</v>
      </c>
      <c r="B28" s="106">
        <f t="shared" si="7"/>
        <v>856362.45463226887</v>
      </c>
      <c r="C28" s="34"/>
      <c r="D28" s="102"/>
      <c r="E28" s="102"/>
      <c r="F28" s="102"/>
      <c r="G28" s="102"/>
      <c r="H28" s="316"/>
      <c r="I28" s="103"/>
      <c r="J28" s="317"/>
      <c r="K28" s="34"/>
      <c r="L28" s="102"/>
      <c r="M28" s="102">
        <f>SUM('[23]4.3'!$I$49:$I$52)</f>
        <v>50342.585845419344</v>
      </c>
      <c r="N28" s="102"/>
      <c r="O28" s="318"/>
      <c r="P28" s="102">
        <f>'[60]4.6'!$I$11</f>
        <v>1017962.97</v>
      </c>
      <c r="Q28" s="102"/>
      <c r="R28" s="318"/>
      <c r="S28" s="102"/>
      <c r="T28" s="102"/>
      <c r="U28" s="102"/>
      <c r="V28" s="318"/>
      <c r="W28" s="102"/>
      <c r="X28" s="102"/>
      <c r="Y28" s="319">
        <f>SUM('[56]4.15'!$I$48:$I$49)</f>
        <v>-211943.10121315051</v>
      </c>
      <c r="Z28" s="34"/>
      <c r="AA28" s="318"/>
      <c r="AB28" s="102"/>
      <c r="AC28" s="102"/>
      <c r="AD28" s="104"/>
      <c r="AE28" s="318"/>
      <c r="AF28" s="102"/>
      <c r="AG28" s="102"/>
      <c r="AH28" s="102"/>
      <c r="AI28" s="102"/>
      <c r="AJ28" s="318"/>
      <c r="AK28" s="318"/>
      <c r="AL28" s="318"/>
      <c r="AM28" s="320"/>
      <c r="AN28" s="318"/>
      <c r="AO28" s="318"/>
      <c r="AP28" s="102"/>
      <c r="AQ28" s="102"/>
      <c r="AR28" s="318"/>
      <c r="AS28" s="318"/>
      <c r="AT28" s="318"/>
      <c r="AU28" s="102"/>
      <c r="AV28" s="104"/>
      <c r="AW28" s="34"/>
      <c r="AX28" s="103"/>
      <c r="AY28" s="103"/>
      <c r="AZ28" s="318"/>
      <c r="BA28" s="102"/>
      <c r="BB28" s="105"/>
      <c r="BC28" s="316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4"/>
      <c r="BQ28" s="319"/>
    </row>
    <row r="29" spans="1:69">
      <c r="A29" s="14" t="s">
        <v>68</v>
      </c>
      <c r="B29" s="194">
        <f t="shared" si="7"/>
        <v>-36032434.046229511</v>
      </c>
      <c r="C29" s="30">
        <f>SUM(C19:C28)</f>
        <v>0</v>
      </c>
      <c r="D29" s="12">
        <f t="shared" ref="D29:BO29" si="8">SUM(D19:D28)</f>
        <v>0</v>
      </c>
      <c r="E29" s="12">
        <f t="shared" si="8"/>
        <v>0</v>
      </c>
      <c r="F29" s="12">
        <f t="shared" si="8"/>
        <v>0</v>
      </c>
      <c r="G29" s="12">
        <f t="shared" si="8"/>
        <v>0</v>
      </c>
      <c r="H29" s="301">
        <f t="shared" si="8"/>
        <v>0</v>
      </c>
      <c r="I29" s="12">
        <f t="shared" si="8"/>
        <v>0</v>
      </c>
      <c r="J29" s="303">
        <f t="shared" ref="J29" si="9">SUM(J19:J28)</f>
        <v>0</v>
      </c>
      <c r="K29" s="30">
        <f>SUM(K19:K28)</f>
        <v>0</v>
      </c>
      <c r="L29" s="12">
        <f t="shared" si="8"/>
        <v>0</v>
      </c>
      <c r="M29" s="12">
        <f t="shared" si="8"/>
        <v>248291.81926303499</v>
      </c>
      <c r="N29" s="12">
        <f t="shared" si="8"/>
        <v>0</v>
      </c>
      <c r="O29" s="301">
        <f t="shared" si="8"/>
        <v>0</v>
      </c>
      <c r="P29" s="12">
        <f t="shared" si="8"/>
        <v>1017962.97</v>
      </c>
      <c r="Q29" s="12">
        <f t="shared" si="8"/>
        <v>0</v>
      </c>
      <c r="R29" s="301">
        <f t="shared" si="8"/>
        <v>0</v>
      </c>
      <c r="S29" s="12">
        <f t="shared" si="8"/>
        <v>0</v>
      </c>
      <c r="T29" s="12">
        <f t="shared" si="8"/>
        <v>0</v>
      </c>
      <c r="U29" s="12">
        <f t="shared" si="8"/>
        <v>-973.88584442511274</v>
      </c>
      <c r="V29" s="301">
        <f t="shared" si="8"/>
        <v>0</v>
      </c>
      <c r="W29" s="12">
        <f t="shared" si="8"/>
        <v>0</v>
      </c>
      <c r="X29" s="12">
        <f t="shared" si="8"/>
        <v>0</v>
      </c>
      <c r="Y29" s="303">
        <f t="shared" ref="Y29" si="10">SUM(Y19:Y28)</f>
        <v>-1045810.0236944109</v>
      </c>
      <c r="Z29" s="30">
        <f t="shared" si="8"/>
        <v>0</v>
      </c>
      <c r="AA29" s="301">
        <f t="shared" si="8"/>
        <v>-38966167.137423664</v>
      </c>
      <c r="AB29" s="12">
        <f t="shared" si="8"/>
        <v>0</v>
      </c>
      <c r="AC29" s="12">
        <f t="shared" si="8"/>
        <v>0</v>
      </c>
      <c r="AD29" s="92">
        <f t="shared" si="8"/>
        <v>0</v>
      </c>
      <c r="AE29" s="301">
        <f t="shared" si="8"/>
        <v>0</v>
      </c>
      <c r="AF29" s="12">
        <f t="shared" si="8"/>
        <v>0</v>
      </c>
      <c r="AG29" s="12">
        <f t="shared" si="8"/>
        <v>0</v>
      </c>
      <c r="AH29" s="12">
        <f t="shared" si="8"/>
        <v>0</v>
      </c>
      <c r="AI29" s="12">
        <f t="shared" si="8"/>
        <v>0</v>
      </c>
      <c r="AJ29" s="301">
        <f t="shared" ref="AJ29" si="11">SUM(AJ19:AJ28)</f>
        <v>0</v>
      </c>
      <c r="AK29" s="301">
        <f t="shared" ref="AK29:AL29" si="12">SUM(AK19:AK28)</f>
        <v>0</v>
      </c>
      <c r="AL29" s="301">
        <f t="shared" si="12"/>
        <v>0</v>
      </c>
      <c r="AM29" s="304">
        <f t="shared" si="8"/>
        <v>0</v>
      </c>
      <c r="AN29" s="301">
        <f t="shared" si="8"/>
        <v>0</v>
      </c>
      <c r="AO29" s="301">
        <f t="shared" si="8"/>
        <v>0</v>
      </c>
      <c r="AP29" s="12">
        <f t="shared" si="8"/>
        <v>0</v>
      </c>
      <c r="AQ29" s="12">
        <f t="shared" si="8"/>
        <v>0</v>
      </c>
      <c r="AR29" s="301">
        <f t="shared" si="8"/>
        <v>0</v>
      </c>
      <c r="AS29" s="301">
        <f t="shared" si="8"/>
        <v>0</v>
      </c>
      <c r="AT29" s="301">
        <f t="shared" si="8"/>
        <v>0</v>
      </c>
      <c r="AU29" s="12">
        <f t="shared" si="8"/>
        <v>0</v>
      </c>
      <c r="AV29" s="92">
        <f t="shared" si="8"/>
        <v>0</v>
      </c>
      <c r="AW29" s="30">
        <f t="shared" si="8"/>
        <v>0</v>
      </c>
      <c r="AX29" s="12">
        <f t="shared" si="8"/>
        <v>0</v>
      </c>
      <c r="AY29" s="12">
        <f t="shared" si="8"/>
        <v>0</v>
      </c>
      <c r="AZ29" s="301">
        <f t="shared" si="8"/>
        <v>141765.93659543124</v>
      </c>
      <c r="BA29" s="12">
        <f t="shared" si="8"/>
        <v>0</v>
      </c>
      <c r="BB29" s="12">
        <f t="shared" si="8"/>
        <v>0</v>
      </c>
      <c r="BC29" s="301">
        <f t="shared" si="8"/>
        <v>-3975.4426337245668</v>
      </c>
      <c r="BD29" s="12">
        <f t="shared" si="8"/>
        <v>0</v>
      </c>
      <c r="BE29" s="12">
        <f t="shared" si="8"/>
        <v>0</v>
      </c>
      <c r="BF29" s="12">
        <f t="shared" si="8"/>
        <v>0</v>
      </c>
      <c r="BG29" s="12">
        <f t="shared" si="8"/>
        <v>0</v>
      </c>
      <c r="BH29" s="12">
        <f t="shared" si="8"/>
        <v>0</v>
      </c>
      <c r="BI29" s="12">
        <f t="shared" si="8"/>
        <v>0</v>
      </c>
      <c r="BJ29" s="12">
        <f t="shared" si="8"/>
        <v>0</v>
      </c>
      <c r="BK29" s="12">
        <f t="shared" si="8"/>
        <v>0</v>
      </c>
      <c r="BL29" s="12">
        <f t="shared" si="8"/>
        <v>0</v>
      </c>
      <c r="BM29" s="12">
        <f t="shared" si="8"/>
        <v>0</v>
      </c>
      <c r="BN29" s="12">
        <f t="shared" si="8"/>
        <v>0</v>
      </c>
      <c r="BO29" s="12">
        <f t="shared" si="8"/>
        <v>0</v>
      </c>
      <c r="BP29" s="92">
        <f t="shared" ref="BP29" si="13">SUM(BP19:BP28)</f>
        <v>0</v>
      </c>
      <c r="BQ29" s="303">
        <f t="shared" ref="BQ29" si="14">SUM(BQ19:BQ28)</f>
        <v>2576471.7175082527</v>
      </c>
    </row>
    <row r="30" spans="1:69">
      <c r="A30" s="14" t="s">
        <v>69</v>
      </c>
      <c r="B30" s="106">
        <f t="shared" si="7"/>
        <v>1426876.0626340632</v>
      </c>
      <c r="C30" s="32"/>
      <c r="D30" s="97"/>
      <c r="E30" s="97"/>
      <c r="F30" s="97"/>
      <c r="G30" s="97"/>
      <c r="H30" s="305"/>
      <c r="I30" s="95"/>
      <c r="J30" s="306"/>
      <c r="K30" s="32"/>
      <c r="L30" s="97"/>
      <c r="M30" s="97"/>
      <c r="N30" s="97"/>
      <c r="O30" s="307"/>
      <c r="P30" s="97"/>
      <c r="Q30" s="95"/>
      <c r="R30" s="305"/>
      <c r="S30" s="95"/>
      <c r="T30" s="95"/>
      <c r="U30" s="95">
        <f>'[59]4.11'!$I$23+'[59]4.11'!$I$24</f>
        <v>0</v>
      </c>
      <c r="V30" s="305"/>
      <c r="W30" s="95"/>
      <c r="X30" s="95"/>
      <c r="Y30" s="306"/>
      <c r="Z30" s="32"/>
      <c r="AA30" s="307"/>
      <c r="AB30" s="97"/>
      <c r="AC30" s="97"/>
      <c r="AD30" s="98"/>
      <c r="AE30" s="301"/>
      <c r="AF30" s="12"/>
      <c r="AG30" s="12"/>
      <c r="AH30" s="12"/>
      <c r="AI30" s="12"/>
      <c r="AJ30" s="301"/>
      <c r="AK30" s="301"/>
      <c r="AL30" s="301"/>
      <c r="AM30" s="308"/>
      <c r="AN30" s="307"/>
      <c r="AO30" s="307"/>
      <c r="AP30" s="97"/>
      <c r="AQ30" s="97"/>
      <c r="AR30" s="307"/>
      <c r="AS30" s="307"/>
      <c r="AT30" s="307"/>
      <c r="AU30" s="97"/>
      <c r="AV30" s="98"/>
      <c r="AW30" s="32"/>
      <c r="AX30" s="95"/>
      <c r="AY30" s="95"/>
      <c r="AZ30" s="307">
        <f>'[57]8.4'!$I$21</f>
        <v>1401963.1769791436</v>
      </c>
      <c r="BA30" s="95"/>
      <c r="BB30" s="12"/>
      <c r="BC30" s="305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8"/>
      <c r="BQ30" s="309">
        <f>'[52]9.1'!$I$19</f>
        <v>24912.885654919563</v>
      </c>
    </row>
    <row r="31" spans="1:69">
      <c r="A31" s="14" t="s">
        <v>70</v>
      </c>
      <c r="B31" s="106">
        <f t="shared" si="7"/>
        <v>322905.22191917192</v>
      </c>
      <c r="C31" s="32"/>
      <c r="D31" s="97"/>
      <c r="E31" s="97"/>
      <c r="F31" s="97"/>
      <c r="G31" s="97"/>
      <c r="H31" s="305"/>
      <c r="I31" s="95"/>
      <c r="J31" s="306"/>
      <c r="K31" s="32"/>
      <c r="L31" s="97"/>
      <c r="M31" s="97"/>
      <c r="N31" s="97"/>
      <c r="O31" s="307"/>
      <c r="P31" s="97"/>
      <c r="Q31" s="95"/>
      <c r="R31" s="305"/>
      <c r="S31" s="95"/>
      <c r="T31" s="95"/>
      <c r="U31" s="95"/>
      <c r="V31" s="305"/>
      <c r="W31" s="95"/>
      <c r="X31" s="95"/>
      <c r="Y31" s="306"/>
      <c r="Z31" s="32"/>
      <c r="AA31" s="307"/>
      <c r="AB31" s="97"/>
      <c r="AC31" s="97"/>
      <c r="AD31" s="98"/>
      <c r="AE31" s="301"/>
      <c r="AF31" s="12"/>
      <c r="AG31" s="12"/>
      <c r="AH31" s="12"/>
      <c r="AI31" s="12"/>
      <c r="AJ31" s="301"/>
      <c r="AK31" s="301"/>
      <c r="AL31" s="301"/>
      <c r="AM31" s="308"/>
      <c r="AN31" s="307"/>
      <c r="AO31" s="307"/>
      <c r="AP31" s="97"/>
      <c r="AQ31" s="97"/>
      <c r="AR31" s="307"/>
      <c r="AS31" s="307"/>
      <c r="AT31" s="307"/>
      <c r="AU31" s="97"/>
      <c r="AV31" s="98"/>
      <c r="AW31" s="32"/>
      <c r="AX31" s="95"/>
      <c r="AY31" s="95"/>
      <c r="AZ31" s="307"/>
      <c r="BA31" s="95"/>
      <c r="BB31" s="12"/>
      <c r="BC31" s="305">
        <f>'[58]8.6'!$I$17</f>
        <v>322905.22191917192</v>
      </c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8"/>
      <c r="BQ31" s="309"/>
    </row>
    <row r="32" spans="1:69">
      <c r="A32" s="14" t="s">
        <v>71</v>
      </c>
      <c r="B32" s="106">
        <f t="shared" si="7"/>
        <v>160612.87488496222</v>
      </c>
      <c r="C32" s="32"/>
      <c r="D32" s="97"/>
      <c r="E32" s="97"/>
      <c r="F32" s="97"/>
      <c r="G32" s="97"/>
      <c r="H32" s="305"/>
      <c r="I32" s="95"/>
      <c r="J32" s="306"/>
      <c r="K32" s="32"/>
      <c r="L32" s="97"/>
      <c r="M32" s="97"/>
      <c r="N32" s="97"/>
      <c r="O32" s="307"/>
      <c r="P32" s="97"/>
      <c r="Q32" s="95"/>
      <c r="R32" s="305"/>
      <c r="S32" s="95"/>
      <c r="T32" s="95"/>
      <c r="U32" s="95"/>
      <c r="V32" s="305"/>
      <c r="W32" s="95"/>
      <c r="X32" s="95"/>
      <c r="Y32" s="306"/>
      <c r="Z32" s="32"/>
      <c r="AA32" s="307"/>
      <c r="AB32" s="97"/>
      <c r="AC32" s="97"/>
      <c r="AD32" s="98"/>
      <c r="AE32" s="301"/>
      <c r="AF32" s="12"/>
      <c r="AG32" s="12"/>
      <c r="AH32" s="12"/>
      <c r="AI32" s="12"/>
      <c r="AJ32" s="301"/>
      <c r="AK32" s="301"/>
      <c r="AL32" s="301"/>
      <c r="AM32" s="308"/>
      <c r="AN32" s="307">
        <f>'[61]7.2'!$I$9</f>
        <v>173755.74488496222</v>
      </c>
      <c r="AO32" s="307"/>
      <c r="AP32" s="97"/>
      <c r="AQ32" s="97">
        <f>'[62]7.5'!$I$9</f>
        <v>-13142.869999999995</v>
      </c>
      <c r="AR32" s="307"/>
      <c r="AS32" s="307"/>
      <c r="AT32" s="307"/>
      <c r="AU32" s="97"/>
      <c r="AV32" s="98"/>
      <c r="AW32" s="32"/>
      <c r="AX32" s="95"/>
      <c r="AY32" s="95"/>
      <c r="AZ32" s="307"/>
      <c r="BA32" s="95"/>
      <c r="BB32" s="12"/>
      <c r="BC32" s="305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8"/>
      <c r="BQ32" s="309"/>
    </row>
    <row r="33" spans="1:69">
      <c r="A33" s="14" t="s">
        <v>72</v>
      </c>
      <c r="B33" s="106">
        <f t="shared" si="7"/>
        <v>-7264568.0138153266</v>
      </c>
      <c r="C33" s="32">
        <f>C87</f>
        <v>0</v>
      </c>
      <c r="D33" s="97">
        <f t="shared" ref="D33:BO33" si="15">D87</f>
        <v>0</v>
      </c>
      <c r="E33" s="97">
        <f t="shared" si="15"/>
        <v>0</v>
      </c>
      <c r="F33" s="97">
        <f t="shared" si="15"/>
        <v>-48.053408327448409</v>
      </c>
      <c r="G33" s="97">
        <f t="shared" si="15"/>
        <v>0</v>
      </c>
      <c r="H33" s="305">
        <f t="shared" si="15"/>
        <v>110549.0389579792</v>
      </c>
      <c r="I33" s="95">
        <f t="shared" si="15"/>
        <v>176025.00962500565</v>
      </c>
      <c r="J33" s="306">
        <f t="shared" ref="J33" si="16">J87</f>
        <v>0</v>
      </c>
      <c r="K33" s="32">
        <f t="shared" si="15"/>
        <v>0</v>
      </c>
      <c r="L33" s="97">
        <f t="shared" si="15"/>
        <v>0</v>
      </c>
      <c r="M33" s="97">
        <f t="shared" si="15"/>
        <v>-86902.136742062241</v>
      </c>
      <c r="N33" s="97">
        <f t="shared" si="15"/>
        <v>0</v>
      </c>
      <c r="O33" s="307">
        <f t="shared" si="15"/>
        <v>0</v>
      </c>
      <c r="P33" s="97">
        <f t="shared" si="15"/>
        <v>-356287.03949999996</v>
      </c>
      <c r="Q33" s="95">
        <f t="shared" si="15"/>
        <v>0</v>
      </c>
      <c r="R33" s="305">
        <f t="shared" si="15"/>
        <v>0</v>
      </c>
      <c r="S33" s="95">
        <f t="shared" si="15"/>
        <v>0</v>
      </c>
      <c r="T33" s="95">
        <f t="shared" si="15"/>
        <v>0</v>
      </c>
      <c r="U33" s="95">
        <f t="shared" si="15"/>
        <v>340.86004554878946</v>
      </c>
      <c r="V33" s="305">
        <f t="shared" si="15"/>
        <v>0</v>
      </c>
      <c r="W33" s="95">
        <f t="shared" si="15"/>
        <v>0</v>
      </c>
      <c r="X33" s="95">
        <f t="shared" si="15"/>
        <v>0</v>
      </c>
      <c r="Y33" s="306">
        <f t="shared" ref="Y33" si="17">Y87</f>
        <v>366033.50829304382</v>
      </c>
      <c r="Z33" s="32">
        <f t="shared" si="15"/>
        <v>0</v>
      </c>
      <c r="AA33" s="307">
        <f t="shared" si="15"/>
        <v>1807620.5405696868</v>
      </c>
      <c r="AB33" s="97">
        <f t="shared" si="15"/>
        <v>340750.84193091787</v>
      </c>
      <c r="AC33" s="97">
        <f t="shared" si="15"/>
        <v>0</v>
      </c>
      <c r="AD33" s="98">
        <f t="shared" si="15"/>
        <v>0</v>
      </c>
      <c r="AE33" s="301">
        <f t="shared" si="15"/>
        <v>-479739.67902394856</v>
      </c>
      <c r="AF33" s="12">
        <f t="shared" si="15"/>
        <v>0</v>
      </c>
      <c r="AG33" s="12">
        <f t="shared" si="15"/>
        <v>0</v>
      </c>
      <c r="AH33" s="12">
        <f t="shared" si="15"/>
        <v>0</v>
      </c>
      <c r="AI33" s="12">
        <f t="shared" si="15"/>
        <v>0</v>
      </c>
      <c r="AJ33" s="301">
        <f t="shared" ref="AJ33" si="18">AJ87</f>
        <v>0</v>
      </c>
      <c r="AK33" s="301">
        <f t="shared" ref="AK33:AL33" si="19">AK87</f>
        <v>0</v>
      </c>
      <c r="AL33" s="301">
        <f t="shared" si="19"/>
        <v>0</v>
      </c>
      <c r="AM33" s="308">
        <f t="shared" si="15"/>
        <v>-325151.73462431692</v>
      </c>
      <c r="AN33" s="307">
        <f t="shared" si="15"/>
        <v>-60814.510709736773</v>
      </c>
      <c r="AO33" s="307">
        <f t="shared" si="15"/>
        <v>-5757860.6825328618</v>
      </c>
      <c r="AP33" s="97">
        <f t="shared" si="15"/>
        <v>0</v>
      </c>
      <c r="AQ33" s="97">
        <f t="shared" si="15"/>
        <v>4600.0044999999982</v>
      </c>
      <c r="AR33" s="307">
        <f t="shared" si="15"/>
        <v>0</v>
      </c>
      <c r="AS33" s="307">
        <f t="shared" si="15"/>
        <v>0</v>
      </c>
      <c r="AT33" s="307">
        <f t="shared" si="15"/>
        <v>0</v>
      </c>
      <c r="AU33" s="97">
        <f t="shared" si="15"/>
        <v>0</v>
      </c>
      <c r="AV33" s="98">
        <f t="shared" si="15"/>
        <v>0</v>
      </c>
      <c r="AW33" s="32">
        <f t="shared" si="15"/>
        <v>0</v>
      </c>
      <c r="AX33" s="95">
        <f t="shared" si="15"/>
        <v>0</v>
      </c>
      <c r="AY33" s="95">
        <f t="shared" si="15"/>
        <v>0</v>
      </c>
      <c r="AZ33" s="307">
        <f t="shared" si="15"/>
        <v>-1060619.7205734518</v>
      </c>
      <c r="BA33" s="95">
        <f t="shared" si="15"/>
        <v>0</v>
      </c>
      <c r="BB33" s="12">
        <f t="shared" si="15"/>
        <v>0</v>
      </c>
      <c r="BC33" s="305">
        <f t="shared" si="15"/>
        <v>-71174.886557865873</v>
      </c>
      <c r="BD33" s="97">
        <f t="shared" si="15"/>
        <v>0</v>
      </c>
      <c r="BE33" s="97">
        <f t="shared" si="15"/>
        <v>0</v>
      </c>
      <c r="BF33" s="97">
        <f t="shared" si="15"/>
        <v>0</v>
      </c>
      <c r="BG33" s="97">
        <f t="shared" si="15"/>
        <v>-1050000</v>
      </c>
      <c r="BH33" s="97">
        <f t="shared" si="15"/>
        <v>0</v>
      </c>
      <c r="BI33" s="97">
        <f t="shared" si="15"/>
        <v>0</v>
      </c>
      <c r="BJ33" s="97">
        <f t="shared" si="15"/>
        <v>0</v>
      </c>
      <c r="BK33" s="97">
        <f t="shared" si="15"/>
        <v>0</v>
      </c>
      <c r="BL33" s="97">
        <f t="shared" si="15"/>
        <v>0</v>
      </c>
      <c r="BM33" s="97">
        <f t="shared" si="15"/>
        <v>0</v>
      </c>
      <c r="BN33" s="97">
        <f t="shared" si="15"/>
        <v>0</v>
      </c>
      <c r="BO33" s="97">
        <f t="shared" si="15"/>
        <v>0</v>
      </c>
      <c r="BP33" s="98">
        <f t="shared" ref="BP33" si="20">BP87</f>
        <v>0</v>
      </c>
      <c r="BQ33" s="309">
        <f t="shared" ref="BQ33" si="21">BQ87</f>
        <v>-821889.37406493712</v>
      </c>
    </row>
    <row r="34" spans="1:69">
      <c r="A34" s="14" t="s">
        <v>73</v>
      </c>
      <c r="B34" s="106">
        <f t="shared" si="7"/>
        <v>0</v>
      </c>
      <c r="C34" s="31">
        <v>0</v>
      </c>
      <c r="D34" s="95">
        <v>0</v>
      </c>
      <c r="E34" s="95">
        <v>0</v>
      </c>
      <c r="F34" s="95">
        <v>0</v>
      </c>
      <c r="G34" s="95">
        <v>0</v>
      </c>
      <c r="H34" s="305">
        <v>0</v>
      </c>
      <c r="I34" s="95">
        <v>0</v>
      </c>
      <c r="J34" s="306">
        <v>0</v>
      </c>
      <c r="K34" s="31">
        <v>0</v>
      </c>
      <c r="L34" s="95">
        <v>0</v>
      </c>
      <c r="M34" s="95">
        <v>0</v>
      </c>
      <c r="N34" s="95">
        <v>0</v>
      </c>
      <c r="O34" s="305">
        <v>0</v>
      </c>
      <c r="P34" s="95">
        <v>0</v>
      </c>
      <c r="Q34" s="95">
        <v>0</v>
      </c>
      <c r="R34" s="305">
        <v>0</v>
      </c>
      <c r="S34" s="95">
        <v>0</v>
      </c>
      <c r="T34" s="95">
        <v>0</v>
      </c>
      <c r="U34" s="95">
        <v>0</v>
      </c>
      <c r="V34" s="305">
        <v>0</v>
      </c>
      <c r="W34" s="95">
        <v>0</v>
      </c>
      <c r="X34" s="95">
        <v>0</v>
      </c>
      <c r="Y34" s="306">
        <v>0</v>
      </c>
      <c r="Z34" s="31">
        <v>0</v>
      </c>
      <c r="AA34" s="305">
        <v>0</v>
      </c>
      <c r="AB34" s="95">
        <v>0</v>
      </c>
      <c r="AC34" s="95">
        <v>0</v>
      </c>
      <c r="AD34" s="96">
        <v>0</v>
      </c>
      <c r="AE34" s="305">
        <v>0</v>
      </c>
      <c r="AF34" s="95">
        <v>0</v>
      </c>
      <c r="AG34" s="95">
        <v>0</v>
      </c>
      <c r="AH34" s="95">
        <v>0</v>
      </c>
      <c r="AI34" s="95">
        <v>0</v>
      </c>
      <c r="AJ34" s="305">
        <v>0</v>
      </c>
      <c r="AK34" s="305">
        <v>0</v>
      </c>
      <c r="AL34" s="305">
        <v>0</v>
      </c>
      <c r="AM34" s="313">
        <v>0</v>
      </c>
      <c r="AN34" s="305">
        <v>0</v>
      </c>
      <c r="AO34" s="305">
        <v>0</v>
      </c>
      <c r="AP34" s="95">
        <v>0</v>
      </c>
      <c r="AQ34" s="95">
        <v>0</v>
      </c>
      <c r="AR34" s="305">
        <v>0</v>
      </c>
      <c r="AS34" s="305">
        <v>0</v>
      </c>
      <c r="AT34" s="305">
        <v>0</v>
      </c>
      <c r="AU34" s="95">
        <v>0</v>
      </c>
      <c r="AV34" s="96">
        <v>0</v>
      </c>
      <c r="AW34" s="31">
        <v>0</v>
      </c>
      <c r="AX34" s="95">
        <v>0</v>
      </c>
      <c r="AY34" s="95">
        <v>0</v>
      </c>
      <c r="AZ34" s="305">
        <v>0</v>
      </c>
      <c r="BA34" s="95">
        <v>0</v>
      </c>
      <c r="BB34" s="12">
        <v>0</v>
      </c>
      <c r="BC34" s="305">
        <v>0</v>
      </c>
      <c r="BD34" s="95">
        <v>0</v>
      </c>
      <c r="BE34" s="95">
        <v>0</v>
      </c>
      <c r="BF34" s="95">
        <v>0</v>
      </c>
      <c r="BG34" s="95">
        <v>0</v>
      </c>
      <c r="BH34" s="95">
        <v>0</v>
      </c>
      <c r="BI34" s="95">
        <v>0</v>
      </c>
      <c r="BJ34" s="95">
        <v>0</v>
      </c>
      <c r="BK34" s="95">
        <v>0</v>
      </c>
      <c r="BL34" s="95">
        <v>0</v>
      </c>
      <c r="BM34" s="95">
        <v>0</v>
      </c>
      <c r="BN34" s="95">
        <v>0</v>
      </c>
      <c r="BO34" s="95">
        <v>0</v>
      </c>
      <c r="BP34" s="96">
        <v>0</v>
      </c>
      <c r="BQ34" s="306">
        <v>0</v>
      </c>
    </row>
    <row r="35" spans="1:69">
      <c r="A35" s="14" t="s">
        <v>74</v>
      </c>
      <c r="B35" s="106">
        <f t="shared" si="7"/>
        <v>1374885.3753007101</v>
      </c>
      <c r="C35" s="32"/>
      <c r="D35" s="97"/>
      <c r="E35" s="97"/>
      <c r="F35" s="97">
        <f>'[63]3.4'!$I$23</f>
        <v>324347.39841468039</v>
      </c>
      <c r="G35" s="97"/>
      <c r="H35" s="305"/>
      <c r="I35" s="95"/>
      <c r="J35" s="306"/>
      <c r="K35" s="32"/>
      <c r="L35" s="97"/>
      <c r="M35" s="97"/>
      <c r="N35" s="97"/>
      <c r="O35" s="307"/>
      <c r="P35" s="97"/>
      <c r="Q35" s="95"/>
      <c r="R35" s="305"/>
      <c r="S35" s="95"/>
      <c r="T35" s="95"/>
      <c r="U35" s="95"/>
      <c r="V35" s="305"/>
      <c r="W35" s="95"/>
      <c r="X35" s="95"/>
      <c r="Y35" s="306"/>
      <c r="Z35" s="32"/>
      <c r="AA35" s="307"/>
      <c r="AB35" s="97"/>
      <c r="AC35" s="97"/>
      <c r="AD35" s="98"/>
      <c r="AE35" s="307">
        <f>'[64]6.1'!$I$19</f>
        <v>520188.66405302164</v>
      </c>
      <c r="AF35" s="97"/>
      <c r="AG35" s="97"/>
      <c r="AH35" s="97"/>
      <c r="AI35" s="97"/>
      <c r="AJ35" s="307"/>
      <c r="AK35" s="307"/>
      <c r="AL35" s="307"/>
      <c r="AM35" s="308"/>
      <c r="AN35" s="307"/>
      <c r="AO35" s="307"/>
      <c r="AP35" s="97"/>
      <c r="AQ35" s="97"/>
      <c r="AR35" s="307"/>
      <c r="AS35" s="307"/>
      <c r="AT35" s="307"/>
      <c r="AU35" s="97"/>
      <c r="AV35" s="98"/>
      <c r="AW35" s="32"/>
      <c r="AX35" s="95"/>
      <c r="AY35" s="95"/>
      <c r="AZ35" s="307">
        <f>'[57]8.4'!$I$30+'[57]8.4'!$I$36</f>
        <v>564184.24456368061</v>
      </c>
      <c r="BA35" s="95"/>
      <c r="BB35" s="12"/>
      <c r="BC35" s="305">
        <f>'[58]8.6'!$I$23+'[58]8.6'!$I$27+'[58]8.6'!$I$31</f>
        <v>-43860.485756568974</v>
      </c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8"/>
      <c r="BQ35" s="309">
        <f>SUM('[52]9.1'!$I$57:$I$58)</f>
        <v>10025.554025896592</v>
      </c>
    </row>
    <row r="36" spans="1:69">
      <c r="A36" s="14" t="s">
        <v>75</v>
      </c>
      <c r="B36" s="106">
        <f t="shared" si="7"/>
        <v>0</v>
      </c>
      <c r="C36" s="32"/>
      <c r="D36" s="97"/>
      <c r="E36" s="97"/>
      <c r="F36" s="97"/>
      <c r="G36" s="97"/>
      <c r="H36" s="305"/>
      <c r="I36" s="95"/>
      <c r="J36" s="306"/>
      <c r="K36" s="32"/>
      <c r="L36" s="97"/>
      <c r="M36" s="97"/>
      <c r="N36" s="97"/>
      <c r="O36" s="307"/>
      <c r="P36" s="97"/>
      <c r="Q36" s="95"/>
      <c r="R36" s="305"/>
      <c r="S36" s="95"/>
      <c r="T36" s="95"/>
      <c r="U36" s="95"/>
      <c r="V36" s="305"/>
      <c r="W36" s="95"/>
      <c r="X36" s="95"/>
      <c r="Y36" s="306"/>
      <c r="Z36" s="32"/>
      <c r="AA36" s="307"/>
      <c r="AB36" s="97"/>
      <c r="AC36" s="97"/>
      <c r="AD36" s="98"/>
      <c r="AE36" s="307"/>
      <c r="AF36" s="97"/>
      <c r="AG36" s="97"/>
      <c r="AH36" s="97"/>
      <c r="AI36" s="97"/>
      <c r="AJ36" s="307"/>
      <c r="AK36" s="307"/>
      <c r="AL36" s="307"/>
      <c r="AM36" s="308"/>
      <c r="AN36" s="307"/>
      <c r="AO36" s="307"/>
      <c r="AP36" s="97"/>
      <c r="AQ36" s="97"/>
      <c r="AR36" s="307"/>
      <c r="AS36" s="307"/>
      <c r="AT36" s="307"/>
      <c r="AU36" s="97"/>
      <c r="AV36" s="98"/>
      <c r="AW36" s="32"/>
      <c r="AX36" s="95"/>
      <c r="AY36" s="95"/>
      <c r="AZ36" s="307"/>
      <c r="BA36" s="95"/>
      <c r="BB36" s="12"/>
      <c r="BC36" s="305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8"/>
      <c r="BQ36" s="309"/>
    </row>
    <row r="37" spans="1:69">
      <c r="A37" s="14" t="s">
        <v>76</v>
      </c>
      <c r="B37" s="106">
        <f t="shared" si="7"/>
        <v>-854510.60376880702</v>
      </c>
      <c r="C37" s="32"/>
      <c r="D37" s="97"/>
      <c r="E37" s="97"/>
      <c r="F37" s="97">
        <f>'[63]3.4'!$I$11</f>
        <v>-854510.60376880702</v>
      </c>
      <c r="G37" s="97"/>
      <c r="H37" s="305"/>
      <c r="I37" s="95"/>
      <c r="J37" s="306"/>
      <c r="K37" s="32"/>
      <c r="L37" s="97"/>
      <c r="M37" s="97"/>
      <c r="N37" s="97"/>
      <c r="O37" s="307"/>
      <c r="P37" s="97"/>
      <c r="Q37" s="97"/>
      <c r="R37" s="307"/>
      <c r="S37" s="97"/>
      <c r="T37" s="97"/>
      <c r="U37" s="97"/>
      <c r="V37" s="307"/>
      <c r="W37" s="97"/>
      <c r="X37" s="97"/>
      <c r="Y37" s="309"/>
      <c r="Z37" s="32"/>
      <c r="AA37" s="307"/>
      <c r="AB37" s="97"/>
      <c r="AC37" s="97"/>
      <c r="AD37" s="98"/>
      <c r="AE37" s="307"/>
      <c r="AF37" s="97"/>
      <c r="AG37" s="97"/>
      <c r="AH37" s="97"/>
      <c r="AI37" s="97"/>
      <c r="AJ37" s="307"/>
      <c r="AK37" s="307"/>
      <c r="AL37" s="307"/>
      <c r="AM37" s="308"/>
      <c r="AN37" s="307"/>
      <c r="AO37" s="307"/>
      <c r="AP37" s="97"/>
      <c r="AQ37" s="97"/>
      <c r="AR37" s="307"/>
      <c r="AS37" s="307"/>
      <c r="AT37" s="307"/>
      <c r="AU37" s="97"/>
      <c r="AV37" s="98"/>
      <c r="AW37" s="32"/>
      <c r="AX37" s="95"/>
      <c r="AY37" s="95"/>
      <c r="AZ37" s="307"/>
      <c r="BA37" s="95"/>
      <c r="BB37" s="12"/>
      <c r="BC37" s="305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8"/>
      <c r="BQ37" s="309"/>
    </row>
    <row r="38" spans="1:69">
      <c r="A38" s="14" t="s">
        <v>77</v>
      </c>
      <c r="B38" s="193">
        <f t="shared" si="7"/>
        <v>-40866233.129074737</v>
      </c>
      <c r="C38" s="33">
        <f>SUM(C29:C37)</f>
        <v>0</v>
      </c>
      <c r="D38" s="99">
        <f t="shared" ref="D38:BO38" si="22">SUM(D29:D37)</f>
        <v>0</v>
      </c>
      <c r="E38" s="99">
        <f t="shared" si="22"/>
        <v>0</v>
      </c>
      <c r="F38" s="99">
        <f t="shared" si="22"/>
        <v>-530211.25876245415</v>
      </c>
      <c r="G38" s="99">
        <f t="shared" si="22"/>
        <v>0</v>
      </c>
      <c r="H38" s="310">
        <f t="shared" si="22"/>
        <v>110549.0389579792</v>
      </c>
      <c r="I38" s="99">
        <f t="shared" si="22"/>
        <v>176025.00962500565</v>
      </c>
      <c r="J38" s="311">
        <f t="shared" ref="J38" si="23">SUM(J29:J37)</f>
        <v>0</v>
      </c>
      <c r="K38" s="33">
        <f t="shared" si="22"/>
        <v>0</v>
      </c>
      <c r="L38" s="99">
        <f t="shared" si="22"/>
        <v>0</v>
      </c>
      <c r="M38" s="99">
        <f t="shared" si="22"/>
        <v>161389.68252097274</v>
      </c>
      <c r="N38" s="99">
        <f t="shared" si="22"/>
        <v>0</v>
      </c>
      <c r="O38" s="310">
        <f t="shared" si="22"/>
        <v>0</v>
      </c>
      <c r="P38" s="99">
        <f t="shared" si="22"/>
        <v>661675.93050000002</v>
      </c>
      <c r="Q38" s="99">
        <f t="shared" si="22"/>
        <v>0</v>
      </c>
      <c r="R38" s="310">
        <f t="shared" si="22"/>
        <v>0</v>
      </c>
      <c r="S38" s="99">
        <f t="shared" si="22"/>
        <v>0</v>
      </c>
      <c r="T38" s="99">
        <f t="shared" si="22"/>
        <v>0</v>
      </c>
      <c r="U38" s="99">
        <f t="shared" si="22"/>
        <v>-633.02579887632328</v>
      </c>
      <c r="V38" s="310">
        <f t="shared" si="22"/>
        <v>0</v>
      </c>
      <c r="W38" s="99">
        <f t="shared" si="22"/>
        <v>0</v>
      </c>
      <c r="X38" s="99">
        <f t="shared" si="22"/>
        <v>0</v>
      </c>
      <c r="Y38" s="311">
        <f t="shared" ref="Y38" si="24">SUM(Y29:Y37)</f>
        <v>-679776.5154013671</v>
      </c>
      <c r="Z38" s="33">
        <f t="shared" si="22"/>
        <v>0</v>
      </c>
      <c r="AA38" s="310">
        <f t="shared" si="22"/>
        <v>-37158546.596853979</v>
      </c>
      <c r="AB38" s="99">
        <f t="shared" si="22"/>
        <v>340750.84193091787</v>
      </c>
      <c r="AC38" s="99">
        <f t="shared" si="22"/>
        <v>0</v>
      </c>
      <c r="AD38" s="100">
        <f t="shared" si="22"/>
        <v>0</v>
      </c>
      <c r="AE38" s="310">
        <f t="shared" si="22"/>
        <v>40448.985029073083</v>
      </c>
      <c r="AF38" s="99">
        <f t="shared" si="22"/>
        <v>0</v>
      </c>
      <c r="AG38" s="99">
        <f t="shared" si="22"/>
        <v>0</v>
      </c>
      <c r="AH38" s="99">
        <f t="shared" si="22"/>
        <v>0</v>
      </c>
      <c r="AI38" s="99">
        <f t="shared" si="22"/>
        <v>0</v>
      </c>
      <c r="AJ38" s="310">
        <f t="shared" ref="AJ38" si="25">SUM(AJ29:AJ37)</f>
        <v>0</v>
      </c>
      <c r="AK38" s="310">
        <f t="shared" ref="AK38:AL38" si="26">SUM(AK29:AK37)</f>
        <v>0</v>
      </c>
      <c r="AL38" s="310">
        <f t="shared" si="26"/>
        <v>0</v>
      </c>
      <c r="AM38" s="312">
        <f t="shared" si="22"/>
        <v>-325151.73462431692</v>
      </c>
      <c r="AN38" s="310">
        <f t="shared" si="22"/>
        <v>112941.23417522544</v>
      </c>
      <c r="AO38" s="310">
        <f t="shared" si="22"/>
        <v>-5757860.6825328618</v>
      </c>
      <c r="AP38" s="99">
        <f t="shared" si="22"/>
        <v>0</v>
      </c>
      <c r="AQ38" s="99">
        <f t="shared" si="22"/>
        <v>-8542.8654999999962</v>
      </c>
      <c r="AR38" s="310">
        <f t="shared" si="22"/>
        <v>0</v>
      </c>
      <c r="AS38" s="310">
        <f t="shared" si="22"/>
        <v>0</v>
      </c>
      <c r="AT38" s="310">
        <f t="shared" si="22"/>
        <v>0</v>
      </c>
      <c r="AU38" s="99">
        <f t="shared" si="22"/>
        <v>0</v>
      </c>
      <c r="AV38" s="100">
        <f t="shared" si="22"/>
        <v>0</v>
      </c>
      <c r="AW38" s="33">
        <f t="shared" si="22"/>
        <v>0</v>
      </c>
      <c r="AX38" s="99">
        <f t="shared" si="22"/>
        <v>0</v>
      </c>
      <c r="AY38" s="99">
        <f t="shared" si="22"/>
        <v>0</v>
      </c>
      <c r="AZ38" s="310">
        <f t="shared" si="22"/>
        <v>1047293.6375648037</v>
      </c>
      <c r="BA38" s="99">
        <f t="shared" si="22"/>
        <v>0</v>
      </c>
      <c r="BB38" s="99">
        <f t="shared" si="22"/>
        <v>0</v>
      </c>
      <c r="BC38" s="310">
        <f t="shared" si="22"/>
        <v>203894.40697101253</v>
      </c>
      <c r="BD38" s="99">
        <f t="shared" si="22"/>
        <v>0</v>
      </c>
      <c r="BE38" s="99">
        <f t="shared" si="22"/>
        <v>0</v>
      </c>
      <c r="BF38" s="99">
        <f t="shared" si="22"/>
        <v>0</v>
      </c>
      <c r="BG38" s="99">
        <f t="shared" si="22"/>
        <v>-1050000</v>
      </c>
      <c r="BH38" s="99">
        <f t="shared" si="22"/>
        <v>0</v>
      </c>
      <c r="BI38" s="99">
        <f t="shared" si="22"/>
        <v>0</v>
      </c>
      <c r="BJ38" s="99">
        <f t="shared" si="22"/>
        <v>0</v>
      </c>
      <c r="BK38" s="99">
        <f t="shared" si="22"/>
        <v>0</v>
      </c>
      <c r="BL38" s="99">
        <f t="shared" si="22"/>
        <v>0</v>
      </c>
      <c r="BM38" s="99">
        <f t="shared" si="22"/>
        <v>0</v>
      </c>
      <c r="BN38" s="99">
        <f t="shared" si="22"/>
        <v>0</v>
      </c>
      <c r="BO38" s="99">
        <f t="shared" si="22"/>
        <v>0</v>
      </c>
      <c r="BP38" s="100">
        <f t="shared" ref="BP38" si="27">SUM(BP29:BP37)</f>
        <v>0</v>
      </c>
      <c r="BQ38" s="311">
        <f t="shared" ref="BQ38" si="28">SUM(BQ29:BQ37)</f>
        <v>1789520.7831241318</v>
      </c>
    </row>
    <row r="39" spans="1:69">
      <c r="A39" s="14"/>
      <c r="B39" s="106">
        <f t="shared" si="7"/>
        <v>0</v>
      </c>
      <c r="C39" s="30"/>
      <c r="D39" s="12"/>
      <c r="E39" s="12"/>
      <c r="F39" s="12"/>
      <c r="G39" s="12"/>
      <c r="H39" s="301"/>
      <c r="I39" s="12"/>
      <c r="J39" s="303"/>
      <c r="K39" s="30"/>
      <c r="L39" s="12"/>
      <c r="M39" s="12"/>
      <c r="N39" s="12"/>
      <c r="O39" s="301"/>
      <c r="P39" s="12"/>
      <c r="Q39" s="12"/>
      <c r="R39" s="301"/>
      <c r="S39" s="12"/>
      <c r="T39" s="12"/>
      <c r="U39" s="12"/>
      <c r="V39" s="301"/>
      <c r="W39" s="12"/>
      <c r="X39" s="12"/>
      <c r="Y39" s="303"/>
      <c r="Z39" s="30"/>
      <c r="AA39" s="301"/>
      <c r="AB39" s="12"/>
      <c r="AC39" s="12"/>
      <c r="AD39" s="92"/>
      <c r="AE39" s="301"/>
      <c r="AF39" s="12"/>
      <c r="AG39" s="12"/>
      <c r="AH39" s="12"/>
      <c r="AI39" s="12"/>
      <c r="AJ39" s="301"/>
      <c r="AK39" s="301"/>
      <c r="AL39" s="301"/>
      <c r="AM39" s="304"/>
      <c r="AN39" s="301"/>
      <c r="AO39" s="301"/>
      <c r="AP39" s="12"/>
      <c r="AQ39" s="12"/>
      <c r="AR39" s="301"/>
      <c r="AS39" s="301"/>
      <c r="AT39" s="301"/>
      <c r="AU39" s="12"/>
      <c r="AV39" s="92"/>
      <c r="AW39" s="30"/>
      <c r="AX39" s="12"/>
      <c r="AY39" s="12"/>
      <c r="AZ39" s="301"/>
      <c r="BA39" s="12"/>
      <c r="BB39" s="12"/>
      <c r="BC39" s="301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92"/>
      <c r="BQ39" s="303"/>
    </row>
    <row r="40" spans="1:69" ht="13.5" thickBot="1">
      <c r="A40" s="14" t="s">
        <v>78</v>
      </c>
      <c r="B40" s="195">
        <f t="shared" si="7"/>
        <v>6136599.2983324267</v>
      </c>
      <c r="C40" s="35">
        <f t="shared" ref="C40:BO40" si="29">C16-C38</f>
        <v>0</v>
      </c>
      <c r="D40" s="107">
        <f t="shared" si="29"/>
        <v>0</v>
      </c>
      <c r="E40" s="107">
        <f t="shared" si="29"/>
        <v>0</v>
      </c>
      <c r="F40" s="107">
        <f t="shared" si="29"/>
        <v>530211.25876245415</v>
      </c>
      <c r="G40" s="107">
        <f t="shared" si="29"/>
        <v>0</v>
      </c>
      <c r="H40" s="321">
        <f t="shared" si="29"/>
        <v>205305.35806481855</v>
      </c>
      <c r="I40" s="107">
        <f t="shared" si="29"/>
        <v>326903.58930358192</v>
      </c>
      <c r="J40" s="322">
        <f t="shared" ref="J40" si="30">J16-J38</f>
        <v>0</v>
      </c>
      <c r="K40" s="35">
        <f t="shared" si="29"/>
        <v>0</v>
      </c>
      <c r="L40" s="107">
        <f t="shared" si="29"/>
        <v>0</v>
      </c>
      <c r="M40" s="107">
        <f t="shared" si="29"/>
        <v>-161389.68252097274</v>
      </c>
      <c r="N40" s="107">
        <f t="shared" si="29"/>
        <v>0</v>
      </c>
      <c r="O40" s="321">
        <f t="shared" si="29"/>
        <v>0</v>
      </c>
      <c r="P40" s="107">
        <f t="shared" si="29"/>
        <v>-661675.93050000002</v>
      </c>
      <c r="Q40" s="107">
        <f t="shared" si="29"/>
        <v>0</v>
      </c>
      <c r="R40" s="321">
        <f t="shared" si="29"/>
        <v>0</v>
      </c>
      <c r="S40" s="107">
        <f t="shared" si="29"/>
        <v>0</v>
      </c>
      <c r="T40" s="107">
        <f t="shared" si="29"/>
        <v>0</v>
      </c>
      <c r="U40" s="107">
        <f t="shared" si="29"/>
        <v>633.02579887632328</v>
      </c>
      <c r="V40" s="321">
        <f t="shared" si="29"/>
        <v>0</v>
      </c>
      <c r="W40" s="107">
        <f t="shared" si="29"/>
        <v>0</v>
      </c>
      <c r="X40" s="107">
        <f t="shared" si="29"/>
        <v>0</v>
      </c>
      <c r="Y40" s="322">
        <f t="shared" ref="Y40" si="31">Y16-Y38</f>
        <v>679776.5154013671</v>
      </c>
      <c r="Z40" s="35">
        <f t="shared" si="29"/>
        <v>0</v>
      </c>
      <c r="AA40" s="321">
        <f t="shared" si="29"/>
        <v>3357009.5753437057</v>
      </c>
      <c r="AB40" s="107">
        <f t="shared" si="29"/>
        <v>632822.99215741898</v>
      </c>
      <c r="AC40" s="107">
        <f t="shared" si="29"/>
        <v>0</v>
      </c>
      <c r="AD40" s="108">
        <f t="shared" si="29"/>
        <v>0</v>
      </c>
      <c r="AE40" s="321">
        <f t="shared" si="29"/>
        <v>-40448.985029073083</v>
      </c>
      <c r="AF40" s="107">
        <f t="shared" si="29"/>
        <v>0</v>
      </c>
      <c r="AG40" s="107">
        <f t="shared" si="29"/>
        <v>0</v>
      </c>
      <c r="AH40" s="107">
        <f t="shared" si="29"/>
        <v>0</v>
      </c>
      <c r="AI40" s="107">
        <f t="shared" si="29"/>
        <v>0</v>
      </c>
      <c r="AJ40" s="321">
        <f t="shared" ref="AJ40" si="32">AJ16-AJ38</f>
        <v>0</v>
      </c>
      <c r="AK40" s="321">
        <f t="shared" ref="AK40:AL40" si="33">AK16-AK38</f>
        <v>0</v>
      </c>
      <c r="AL40" s="321">
        <f t="shared" si="33"/>
        <v>0</v>
      </c>
      <c r="AM40" s="323">
        <f t="shared" si="29"/>
        <v>325151.73462431692</v>
      </c>
      <c r="AN40" s="321">
        <f t="shared" si="29"/>
        <v>-112941.23417522544</v>
      </c>
      <c r="AO40" s="321">
        <f t="shared" si="29"/>
        <v>5757860.6825328618</v>
      </c>
      <c r="AP40" s="107">
        <f t="shared" si="29"/>
        <v>0</v>
      </c>
      <c r="AQ40" s="107">
        <f t="shared" si="29"/>
        <v>8542.8654999999962</v>
      </c>
      <c r="AR40" s="321">
        <f t="shared" si="29"/>
        <v>0</v>
      </c>
      <c r="AS40" s="321">
        <f t="shared" si="29"/>
        <v>0</v>
      </c>
      <c r="AT40" s="321">
        <f t="shared" si="29"/>
        <v>0</v>
      </c>
      <c r="AU40" s="107">
        <f t="shared" si="29"/>
        <v>0</v>
      </c>
      <c r="AV40" s="108">
        <f t="shared" si="29"/>
        <v>0</v>
      </c>
      <c r="AW40" s="35">
        <f t="shared" si="29"/>
        <v>0</v>
      </c>
      <c r="AX40" s="107">
        <f t="shared" si="29"/>
        <v>0</v>
      </c>
      <c r="AY40" s="107">
        <f t="shared" si="29"/>
        <v>0</v>
      </c>
      <c r="AZ40" s="321">
        <f t="shared" si="29"/>
        <v>-1047293.6375648037</v>
      </c>
      <c r="BA40" s="107">
        <f t="shared" si="29"/>
        <v>0</v>
      </c>
      <c r="BB40" s="107">
        <f t="shared" si="29"/>
        <v>0</v>
      </c>
      <c r="BC40" s="321">
        <f t="shared" si="29"/>
        <v>-203894.40697101253</v>
      </c>
      <c r="BD40" s="107">
        <f t="shared" si="29"/>
        <v>0</v>
      </c>
      <c r="BE40" s="107">
        <f t="shared" si="29"/>
        <v>0</v>
      </c>
      <c r="BF40" s="107">
        <f t="shared" si="29"/>
        <v>0</v>
      </c>
      <c r="BG40" s="107">
        <f t="shared" si="29"/>
        <v>-1950000</v>
      </c>
      <c r="BH40" s="107">
        <f t="shared" si="29"/>
        <v>0</v>
      </c>
      <c r="BI40" s="107">
        <f t="shared" si="29"/>
        <v>0</v>
      </c>
      <c r="BJ40" s="107">
        <f t="shared" si="29"/>
        <v>0</v>
      </c>
      <c r="BK40" s="107">
        <f t="shared" si="29"/>
        <v>0</v>
      </c>
      <c r="BL40" s="107">
        <f t="shared" si="29"/>
        <v>0</v>
      </c>
      <c r="BM40" s="107">
        <f t="shared" si="29"/>
        <v>0</v>
      </c>
      <c r="BN40" s="107">
        <f t="shared" si="29"/>
        <v>0</v>
      </c>
      <c r="BO40" s="107">
        <f t="shared" si="29"/>
        <v>0</v>
      </c>
      <c r="BP40" s="108">
        <f t="shared" ref="BP40" si="34">BP16-BP38</f>
        <v>0</v>
      </c>
      <c r="BQ40" s="322">
        <f t="shared" ref="BQ40" si="35">BQ16-BQ38</f>
        <v>-1509974.4223958848</v>
      </c>
    </row>
    <row r="41" spans="1:69" ht="13.5" thickTop="1">
      <c r="A41" s="14"/>
      <c r="B41" s="94"/>
      <c r="C41" s="30"/>
      <c r="D41" s="12"/>
      <c r="E41" s="12"/>
      <c r="F41" s="12"/>
      <c r="G41" s="12"/>
      <c r="H41" s="301"/>
      <c r="I41" s="12"/>
      <c r="J41" s="303"/>
      <c r="K41" s="30"/>
      <c r="L41" s="12"/>
      <c r="M41" s="12"/>
      <c r="N41" s="12"/>
      <c r="O41" s="301"/>
      <c r="P41" s="12"/>
      <c r="Q41" s="12"/>
      <c r="R41" s="301"/>
      <c r="S41" s="12"/>
      <c r="T41" s="12"/>
      <c r="U41" s="12"/>
      <c r="V41" s="301"/>
      <c r="W41" s="12"/>
      <c r="X41" s="12"/>
      <c r="Y41" s="303"/>
      <c r="Z41" s="30"/>
      <c r="AA41" s="301"/>
      <c r="AB41" s="12"/>
      <c r="AC41" s="12"/>
      <c r="AD41" s="92"/>
      <c r="AE41" s="301"/>
      <c r="AF41" s="12"/>
      <c r="AG41" s="12"/>
      <c r="AH41" s="12"/>
      <c r="AI41" s="12"/>
      <c r="AJ41" s="301"/>
      <c r="AK41" s="301"/>
      <c r="AL41" s="301"/>
      <c r="AM41" s="304"/>
      <c r="AN41" s="301"/>
      <c r="AO41" s="301"/>
      <c r="AP41" s="12"/>
      <c r="AQ41" s="12"/>
      <c r="AR41" s="301"/>
      <c r="AS41" s="301"/>
      <c r="AT41" s="301"/>
      <c r="AU41" s="12"/>
      <c r="AV41" s="92"/>
      <c r="AW41" s="30"/>
      <c r="AX41" s="12"/>
      <c r="AY41" s="12"/>
      <c r="AZ41" s="301"/>
      <c r="BA41" s="12"/>
      <c r="BB41" s="12"/>
      <c r="BC41" s="301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92"/>
      <c r="BQ41" s="303"/>
    </row>
    <row r="42" spans="1:69">
      <c r="A42" s="14" t="s">
        <v>79</v>
      </c>
      <c r="B42" s="94"/>
      <c r="C42" s="30"/>
      <c r="D42" s="12"/>
      <c r="E42" s="12"/>
      <c r="F42" s="12"/>
      <c r="G42" s="12"/>
      <c r="H42" s="301"/>
      <c r="I42" s="12"/>
      <c r="J42" s="303"/>
      <c r="K42" s="30"/>
      <c r="L42" s="12"/>
      <c r="M42" s="12"/>
      <c r="N42" s="12"/>
      <c r="O42" s="301"/>
      <c r="P42" s="12"/>
      <c r="Q42" s="12"/>
      <c r="R42" s="301"/>
      <c r="S42" s="12"/>
      <c r="T42" s="12"/>
      <c r="U42" s="12"/>
      <c r="V42" s="301"/>
      <c r="W42" s="12"/>
      <c r="X42" s="12"/>
      <c r="Y42" s="303"/>
      <c r="Z42" s="30"/>
      <c r="AA42" s="301"/>
      <c r="AB42" s="12"/>
      <c r="AC42" s="12"/>
      <c r="AD42" s="92"/>
      <c r="AE42" s="301"/>
      <c r="AF42" s="12"/>
      <c r="AG42" s="12"/>
      <c r="AH42" s="12"/>
      <c r="AI42" s="12"/>
      <c r="AJ42" s="301"/>
      <c r="AK42" s="301"/>
      <c r="AL42" s="301"/>
      <c r="AM42" s="304"/>
      <c r="AN42" s="301"/>
      <c r="AO42" s="301"/>
      <c r="AP42" s="12"/>
      <c r="AQ42" s="12"/>
      <c r="AR42" s="301"/>
      <c r="AS42" s="301"/>
      <c r="AT42" s="301"/>
      <c r="AU42" s="12"/>
      <c r="AV42" s="92"/>
      <c r="AW42" s="30"/>
      <c r="AX42" s="12"/>
      <c r="AY42" s="12"/>
      <c r="AZ42" s="301"/>
      <c r="BA42" s="12"/>
      <c r="BB42" s="12"/>
      <c r="BC42" s="301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92"/>
      <c r="BQ42" s="303"/>
    </row>
    <row r="43" spans="1:69">
      <c r="A43" s="14" t="s">
        <v>80</v>
      </c>
      <c r="B43" s="106">
        <f t="shared" ref="B43:B54" si="36">SUM(C43:BQ43)</f>
        <v>46725593.118551798</v>
      </c>
      <c r="C43" s="32"/>
      <c r="D43" s="97"/>
      <c r="E43" s="97"/>
      <c r="F43" s="97"/>
      <c r="G43" s="97"/>
      <c r="H43" s="305"/>
      <c r="I43" s="95"/>
      <c r="J43" s="306"/>
      <c r="K43" s="32"/>
      <c r="L43" s="97"/>
      <c r="M43" s="97"/>
      <c r="N43" s="97"/>
      <c r="O43" s="307"/>
      <c r="P43" s="97"/>
      <c r="Q43" s="95"/>
      <c r="R43" s="305"/>
      <c r="S43" s="95"/>
      <c r="T43" s="95"/>
      <c r="U43" s="95"/>
      <c r="V43" s="305"/>
      <c r="W43" s="95"/>
      <c r="X43" s="95"/>
      <c r="Y43" s="306"/>
      <c r="Z43" s="32"/>
      <c r="AA43" s="307"/>
      <c r="AB43" s="97"/>
      <c r="AC43" s="97"/>
      <c r="AD43" s="98"/>
      <c r="AE43" s="307"/>
      <c r="AF43" s="97"/>
      <c r="AG43" s="97"/>
      <c r="AH43" s="97"/>
      <c r="AI43" s="97"/>
      <c r="AJ43" s="307"/>
      <c r="AK43" s="307"/>
      <c r="AL43" s="307"/>
      <c r="AM43" s="308"/>
      <c r="AN43" s="307"/>
      <c r="AO43" s="307"/>
      <c r="AP43" s="97"/>
      <c r="AQ43" s="97"/>
      <c r="AR43" s="307"/>
      <c r="AS43" s="307"/>
      <c r="AT43" s="307"/>
      <c r="AU43" s="97"/>
      <c r="AV43" s="98"/>
      <c r="AW43" s="32"/>
      <c r="AX43" s="95"/>
      <c r="AY43" s="95"/>
      <c r="AZ43" s="307">
        <f>'[57]8.4'!$I$12</f>
        <v>45909776.392064802</v>
      </c>
      <c r="BA43" s="95"/>
      <c r="BB43" s="12"/>
      <c r="BC43" s="305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8"/>
      <c r="BQ43" s="309">
        <f>'[52]9.1'!$I$11</f>
        <v>815816.72648699861</v>
      </c>
    </row>
    <row r="44" spans="1:69">
      <c r="A44" s="14" t="s">
        <v>81</v>
      </c>
      <c r="B44" s="106">
        <f t="shared" si="36"/>
        <v>0</v>
      </c>
      <c r="C44" s="32"/>
      <c r="D44" s="97"/>
      <c r="E44" s="97"/>
      <c r="F44" s="97"/>
      <c r="G44" s="97"/>
      <c r="H44" s="305"/>
      <c r="I44" s="95"/>
      <c r="J44" s="306"/>
      <c r="K44" s="32"/>
      <c r="L44" s="97"/>
      <c r="M44" s="97"/>
      <c r="N44" s="97"/>
      <c r="O44" s="307"/>
      <c r="P44" s="97"/>
      <c r="Q44" s="95"/>
      <c r="R44" s="305"/>
      <c r="S44" s="95"/>
      <c r="T44" s="95"/>
      <c r="U44" s="95"/>
      <c r="V44" s="305"/>
      <c r="W44" s="95"/>
      <c r="X44" s="95"/>
      <c r="Y44" s="306"/>
      <c r="Z44" s="32"/>
      <c r="AA44" s="307"/>
      <c r="AB44" s="97"/>
      <c r="AC44" s="97"/>
      <c r="AD44" s="98"/>
      <c r="AE44" s="307"/>
      <c r="AF44" s="97"/>
      <c r="AG44" s="97"/>
      <c r="AH44" s="97"/>
      <c r="AI44" s="97"/>
      <c r="AJ44" s="307"/>
      <c r="AK44" s="307"/>
      <c r="AL44" s="307"/>
      <c r="AM44" s="308"/>
      <c r="AN44" s="307"/>
      <c r="AO44" s="307"/>
      <c r="AP44" s="97"/>
      <c r="AQ44" s="97"/>
      <c r="AR44" s="307"/>
      <c r="AS44" s="307"/>
      <c r="AT44" s="307"/>
      <c r="AU44" s="97"/>
      <c r="AV44" s="98"/>
      <c r="AW44" s="32"/>
      <c r="AX44" s="95"/>
      <c r="AY44" s="95"/>
      <c r="AZ44" s="307"/>
      <c r="BA44" s="95"/>
      <c r="BB44" s="12"/>
      <c r="BC44" s="305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8"/>
      <c r="BQ44" s="309"/>
    </row>
    <row r="45" spans="1:69">
      <c r="A45" s="14" t="s">
        <v>82</v>
      </c>
      <c r="B45" s="106">
        <f t="shared" si="36"/>
        <v>-273182.72115948144</v>
      </c>
      <c r="C45" s="32"/>
      <c r="D45" s="97"/>
      <c r="E45" s="97"/>
      <c r="F45" s="97"/>
      <c r="G45" s="97"/>
      <c r="H45" s="305"/>
      <c r="I45" s="95"/>
      <c r="J45" s="306"/>
      <c r="K45" s="32"/>
      <c r="L45" s="97"/>
      <c r="M45" s="97"/>
      <c r="N45" s="97"/>
      <c r="O45" s="307"/>
      <c r="P45" s="97"/>
      <c r="Q45" s="95"/>
      <c r="R45" s="305"/>
      <c r="S45" s="95"/>
      <c r="T45" s="95"/>
      <c r="U45" s="95"/>
      <c r="V45" s="305"/>
      <c r="W45" s="95"/>
      <c r="X45" s="95"/>
      <c r="Y45" s="306"/>
      <c r="Z45" s="32"/>
      <c r="AA45" s="307"/>
      <c r="AB45" s="97"/>
      <c r="AC45" s="97"/>
      <c r="AD45" s="98"/>
      <c r="AE45" s="307"/>
      <c r="AF45" s="97"/>
      <c r="AG45" s="97"/>
      <c r="AH45" s="97"/>
      <c r="AI45" s="97"/>
      <c r="AJ45" s="307"/>
      <c r="AK45" s="307"/>
      <c r="AL45" s="307"/>
      <c r="AM45" s="308"/>
      <c r="AN45" s="307"/>
      <c r="AO45" s="307"/>
      <c r="AP45" s="97"/>
      <c r="AQ45" s="97"/>
      <c r="AR45" s="307"/>
      <c r="AS45" s="307"/>
      <c r="AT45" s="307"/>
      <c r="AU45" s="97"/>
      <c r="AV45" s="98"/>
      <c r="AW45" s="32"/>
      <c r="AX45" s="95"/>
      <c r="AY45" s="95"/>
      <c r="AZ45" s="307"/>
      <c r="BA45" s="95"/>
      <c r="BB45" s="12"/>
      <c r="BC45" s="305">
        <f>SUM('[58]8.6'!$I$18:$I$20)</f>
        <v>-273182.72115948144</v>
      </c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8"/>
      <c r="BQ45" s="309"/>
    </row>
    <row r="46" spans="1:69">
      <c r="A46" s="14" t="s">
        <v>83</v>
      </c>
      <c r="B46" s="106">
        <f t="shared" si="36"/>
        <v>0</v>
      </c>
      <c r="C46" s="32"/>
      <c r="D46" s="97"/>
      <c r="E46" s="97"/>
      <c r="F46" s="97"/>
      <c r="G46" s="97"/>
      <c r="H46" s="305"/>
      <c r="I46" s="95"/>
      <c r="J46" s="306"/>
      <c r="K46" s="32"/>
      <c r="L46" s="97"/>
      <c r="M46" s="97"/>
      <c r="N46" s="97"/>
      <c r="O46" s="307"/>
      <c r="P46" s="97"/>
      <c r="Q46" s="95"/>
      <c r="R46" s="305"/>
      <c r="S46" s="95"/>
      <c r="T46" s="95"/>
      <c r="U46" s="95"/>
      <c r="V46" s="305"/>
      <c r="W46" s="95"/>
      <c r="X46" s="95"/>
      <c r="Y46" s="306"/>
      <c r="Z46" s="32"/>
      <c r="AA46" s="307"/>
      <c r="AB46" s="97"/>
      <c r="AC46" s="97"/>
      <c r="AD46" s="98"/>
      <c r="AE46" s="307"/>
      <c r="AF46" s="97"/>
      <c r="AG46" s="97"/>
      <c r="AH46" s="97"/>
      <c r="AI46" s="97"/>
      <c r="AJ46" s="307"/>
      <c r="AK46" s="307"/>
      <c r="AL46" s="307"/>
      <c r="AM46" s="308"/>
      <c r="AN46" s="307"/>
      <c r="AO46" s="307"/>
      <c r="AP46" s="97"/>
      <c r="AQ46" s="97"/>
      <c r="AR46" s="307"/>
      <c r="AS46" s="307"/>
      <c r="AT46" s="307"/>
      <c r="AU46" s="97"/>
      <c r="AV46" s="98"/>
      <c r="AW46" s="32"/>
      <c r="AX46" s="95"/>
      <c r="AY46" s="95"/>
      <c r="AZ46" s="307"/>
      <c r="BA46" s="95"/>
      <c r="BB46" s="12"/>
      <c r="BC46" s="305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8"/>
      <c r="BQ46" s="309"/>
    </row>
    <row r="47" spans="1:69">
      <c r="A47" s="14" t="s">
        <v>84</v>
      </c>
      <c r="B47" s="106">
        <f t="shared" si="36"/>
        <v>0</v>
      </c>
      <c r="C47" s="32"/>
      <c r="D47" s="97"/>
      <c r="E47" s="97"/>
      <c r="F47" s="97"/>
      <c r="G47" s="97"/>
      <c r="H47" s="305"/>
      <c r="I47" s="95"/>
      <c r="J47" s="306"/>
      <c r="K47" s="32"/>
      <c r="L47" s="97"/>
      <c r="M47" s="97"/>
      <c r="N47" s="97"/>
      <c r="O47" s="307"/>
      <c r="P47" s="97"/>
      <c r="Q47" s="95"/>
      <c r="R47" s="305"/>
      <c r="S47" s="95"/>
      <c r="T47" s="95"/>
      <c r="U47" s="95"/>
      <c r="V47" s="305"/>
      <c r="W47" s="95"/>
      <c r="X47" s="95"/>
      <c r="Y47" s="306"/>
      <c r="Z47" s="32"/>
      <c r="AA47" s="307"/>
      <c r="AB47" s="97"/>
      <c r="AC47" s="97"/>
      <c r="AD47" s="98"/>
      <c r="AE47" s="307"/>
      <c r="AF47" s="97"/>
      <c r="AG47" s="97"/>
      <c r="AH47" s="97"/>
      <c r="AI47" s="97"/>
      <c r="AJ47" s="307"/>
      <c r="AK47" s="307"/>
      <c r="AL47" s="307"/>
      <c r="AM47" s="308"/>
      <c r="AN47" s="307"/>
      <c r="AO47" s="307"/>
      <c r="AP47" s="97"/>
      <c r="AQ47" s="97"/>
      <c r="AR47" s="307"/>
      <c r="AS47" s="307"/>
      <c r="AT47" s="307"/>
      <c r="AU47" s="97"/>
      <c r="AV47" s="98"/>
      <c r="AW47" s="32"/>
      <c r="AX47" s="95"/>
      <c r="AY47" s="95"/>
      <c r="AZ47" s="307"/>
      <c r="BA47" s="95"/>
      <c r="BB47" s="12"/>
      <c r="BC47" s="305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8"/>
      <c r="BQ47" s="309"/>
    </row>
    <row r="48" spans="1:69">
      <c r="A48" s="14" t="s">
        <v>85</v>
      </c>
      <c r="B48" s="106">
        <f t="shared" si="36"/>
        <v>0</v>
      </c>
      <c r="C48" s="32"/>
      <c r="D48" s="97"/>
      <c r="E48" s="97"/>
      <c r="F48" s="97"/>
      <c r="G48" s="97"/>
      <c r="H48" s="305"/>
      <c r="I48" s="95"/>
      <c r="J48" s="306"/>
      <c r="K48" s="32"/>
      <c r="L48" s="97"/>
      <c r="M48" s="97"/>
      <c r="N48" s="97"/>
      <c r="O48" s="307"/>
      <c r="P48" s="97"/>
      <c r="Q48" s="95"/>
      <c r="R48" s="305"/>
      <c r="S48" s="95"/>
      <c r="T48" s="95"/>
      <c r="U48" s="95"/>
      <c r="V48" s="305"/>
      <c r="W48" s="95"/>
      <c r="X48" s="95"/>
      <c r="Y48" s="306"/>
      <c r="Z48" s="32"/>
      <c r="AA48" s="307"/>
      <c r="AB48" s="97"/>
      <c r="AC48" s="97"/>
      <c r="AD48" s="98"/>
      <c r="AE48" s="307"/>
      <c r="AF48" s="97"/>
      <c r="AG48" s="97"/>
      <c r="AH48" s="97"/>
      <c r="AI48" s="97"/>
      <c r="AJ48" s="307"/>
      <c r="AK48" s="307"/>
      <c r="AL48" s="307"/>
      <c r="AM48" s="308"/>
      <c r="AN48" s="307"/>
      <c r="AO48" s="307"/>
      <c r="AP48" s="97"/>
      <c r="AQ48" s="97"/>
      <c r="AR48" s="307"/>
      <c r="AS48" s="307"/>
      <c r="AT48" s="307"/>
      <c r="AU48" s="97"/>
      <c r="AV48" s="98"/>
      <c r="AW48" s="32"/>
      <c r="AX48" s="95"/>
      <c r="AY48" s="95"/>
      <c r="AZ48" s="307"/>
      <c r="BA48" s="95"/>
      <c r="BB48" s="12"/>
      <c r="BC48" s="305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309"/>
    </row>
    <row r="49" spans="1:69">
      <c r="A49" s="14" t="s">
        <v>86</v>
      </c>
      <c r="B49" s="106">
        <f t="shared" si="36"/>
        <v>0</v>
      </c>
      <c r="C49" s="32"/>
      <c r="D49" s="97"/>
      <c r="E49" s="97"/>
      <c r="F49" s="97"/>
      <c r="G49" s="97"/>
      <c r="H49" s="305"/>
      <c r="I49" s="95"/>
      <c r="J49" s="306"/>
      <c r="K49" s="32"/>
      <c r="L49" s="97"/>
      <c r="M49" s="97"/>
      <c r="N49" s="97"/>
      <c r="O49" s="307"/>
      <c r="P49" s="97"/>
      <c r="Q49" s="95"/>
      <c r="R49" s="305"/>
      <c r="S49" s="95"/>
      <c r="T49" s="95"/>
      <c r="U49" s="95"/>
      <c r="V49" s="305"/>
      <c r="W49" s="95"/>
      <c r="X49" s="95"/>
      <c r="Y49" s="306"/>
      <c r="Z49" s="32"/>
      <c r="AA49" s="307"/>
      <c r="AB49" s="97"/>
      <c r="AC49" s="97"/>
      <c r="AD49" s="98"/>
      <c r="AE49" s="307"/>
      <c r="AF49" s="97"/>
      <c r="AG49" s="97"/>
      <c r="AH49" s="97"/>
      <c r="AI49" s="97"/>
      <c r="AJ49" s="307"/>
      <c r="AK49" s="307"/>
      <c r="AL49" s="307"/>
      <c r="AM49" s="308"/>
      <c r="AN49" s="307"/>
      <c r="AO49" s="307"/>
      <c r="AP49" s="97"/>
      <c r="AQ49" s="97"/>
      <c r="AR49" s="307"/>
      <c r="AS49" s="307"/>
      <c r="AT49" s="307"/>
      <c r="AU49" s="97"/>
      <c r="AV49" s="98"/>
      <c r="AW49" s="32"/>
      <c r="AX49" s="95"/>
      <c r="AY49" s="95"/>
      <c r="AZ49" s="307"/>
      <c r="BA49" s="95"/>
      <c r="BB49" s="12"/>
      <c r="BC49" s="305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309"/>
    </row>
    <row r="50" spans="1:69">
      <c r="A50" s="14" t="s">
        <v>87</v>
      </c>
      <c r="B50" s="106">
        <f t="shared" si="36"/>
        <v>0</v>
      </c>
      <c r="C50" s="32"/>
      <c r="D50" s="97"/>
      <c r="E50" s="97"/>
      <c r="F50" s="97"/>
      <c r="G50" s="97"/>
      <c r="H50" s="305"/>
      <c r="I50" s="95"/>
      <c r="J50" s="306"/>
      <c r="K50" s="32"/>
      <c r="L50" s="97"/>
      <c r="M50" s="97"/>
      <c r="N50" s="97"/>
      <c r="O50" s="307"/>
      <c r="P50" s="97"/>
      <c r="Q50" s="95"/>
      <c r="R50" s="305"/>
      <c r="S50" s="95"/>
      <c r="T50" s="95"/>
      <c r="U50" s="95"/>
      <c r="V50" s="305"/>
      <c r="W50" s="95"/>
      <c r="X50" s="95"/>
      <c r="Y50" s="306"/>
      <c r="Z50" s="32"/>
      <c r="AA50" s="307"/>
      <c r="AB50" s="97"/>
      <c r="AC50" s="97"/>
      <c r="AD50" s="98"/>
      <c r="AE50" s="307"/>
      <c r="AF50" s="97"/>
      <c r="AG50" s="97"/>
      <c r="AH50" s="97"/>
      <c r="AI50" s="97"/>
      <c r="AJ50" s="307"/>
      <c r="AK50" s="307"/>
      <c r="AL50" s="307"/>
      <c r="AM50" s="308"/>
      <c r="AN50" s="307"/>
      <c r="AO50" s="307"/>
      <c r="AP50" s="97"/>
      <c r="AQ50" s="97"/>
      <c r="AR50" s="307"/>
      <c r="AS50" s="307"/>
      <c r="AT50" s="307"/>
      <c r="AU50" s="97"/>
      <c r="AV50" s="98"/>
      <c r="AW50" s="32"/>
      <c r="AX50" s="95"/>
      <c r="AY50" s="95"/>
      <c r="AZ50" s="307"/>
      <c r="BA50" s="95"/>
      <c r="BB50" s="12"/>
      <c r="BC50" s="305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309"/>
    </row>
    <row r="51" spans="1:69">
      <c r="A51" s="14" t="s">
        <v>88</v>
      </c>
      <c r="B51" s="106">
        <f t="shared" si="36"/>
        <v>0</v>
      </c>
      <c r="C51" s="32"/>
      <c r="D51" s="97"/>
      <c r="E51" s="97"/>
      <c r="F51" s="97"/>
      <c r="G51" s="97"/>
      <c r="H51" s="305"/>
      <c r="I51" s="95"/>
      <c r="J51" s="306"/>
      <c r="K51" s="32"/>
      <c r="L51" s="97"/>
      <c r="M51" s="97"/>
      <c r="N51" s="97"/>
      <c r="O51" s="307"/>
      <c r="P51" s="97"/>
      <c r="Q51" s="95"/>
      <c r="R51" s="305"/>
      <c r="S51" s="95"/>
      <c r="T51" s="95"/>
      <c r="U51" s="95"/>
      <c r="V51" s="305"/>
      <c r="W51" s="95"/>
      <c r="X51" s="95"/>
      <c r="Y51" s="306"/>
      <c r="Z51" s="32"/>
      <c r="AA51" s="307"/>
      <c r="AB51" s="97"/>
      <c r="AC51" s="97"/>
      <c r="AD51" s="98"/>
      <c r="AE51" s="307"/>
      <c r="AF51" s="97"/>
      <c r="AG51" s="97"/>
      <c r="AH51" s="97"/>
      <c r="AI51" s="97"/>
      <c r="AJ51" s="307"/>
      <c r="AK51" s="307"/>
      <c r="AL51" s="307"/>
      <c r="AM51" s="308"/>
      <c r="AN51" s="307"/>
      <c r="AO51" s="307"/>
      <c r="AP51" s="97"/>
      <c r="AQ51" s="97"/>
      <c r="AR51" s="307"/>
      <c r="AS51" s="307"/>
      <c r="AT51" s="307"/>
      <c r="AU51" s="97"/>
      <c r="AV51" s="98"/>
      <c r="AW51" s="32"/>
      <c r="AX51" s="95"/>
      <c r="AY51" s="95"/>
      <c r="AZ51" s="307"/>
      <c r="BA51" s="95"/>
      <c r="BB51" s="12"/>
      <c r="BC51" s="305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309"/>
    </row>
    <row r="52" spans="1:69">
      <c r="A52" s="14" t="s">
        <v>89</v>
      </c>
      <c r="B52" s="106">
        <f t="shared" si="36"/>
        <v>0</v>
      </c>
      <c r="C52" s="32"/>
      <c r="D52" s="97"/>
      <c r="E52" s="97"/>
      <c r="F52" s="97"/>
      <c r="G52" s="97"/>
      <c r="H52" s="305"/>
      <c r="I52" s="95"/>
      <c r="J52" s="306"/>
      <c r="K52" s="32"/>
      <c r="L52" s="97"/>
      <c r="M52" s="97"/>
      <c r="N52" s="97"/>
      <c r="O52" s="307"/>
      <c r="P52" s="97"/>
      <c r="Q52" s="95"/>
      <c r="R52" s="305"/>
      <c r="S52" s="95"/>
      <c r="T52" s="95"/>
      <c r="U52" s="95"/>
      <c r="V52" s="305"/>
      <c r="W52" s="95"/>
      <c r="X52" s="95"/>
      <c r="Y52" s="306"/>
      <c r="Z52" s="32"/>
      <c r="AA52" s="307"/>
      <c r="AB52" s="97"/>
      <c r="AC52" s="97"/>
      <c r="AD52" s="98"/>
      <c r="AE52" s="307"/>
      <c r="AF52" s="97"/>
      <c r="AG52" s="97"/>
      <c r="AH52" s="97"/>
      <c r="AI52" s="97"/>
      <c r="AJ52" s="307"/>
      <c r="AK52" s="307"/>
      <c r="AL52" s="307"/>
      <c r="AM52" s="308"/>
      <c r="AN52" s="307"/>
      <c r="AO52" s="307"/>
      <c r="AP52" s="97"/>
      <c r="AQ52" s="97"/>
      <c r="AR52" s="307"/>
      <c r="AS52" s="307"/>
      <c r="AT52" s="307"/>
      <c r="AU52" s="97"/>
      <c r="AV52" s="98"/>
      <c r="AW52" s="32"/>
      <c r="AX52" s="95"/>
      <c r="AY52" s="95"/>
      <c r="AZ52" s="307"/>
      <c r="BA52" s="95"/>
      <c r="BB52" s="12"/>
      <c r="BC52" s="305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309"/>
    </row>
    <row r="53" spans="1:69">
      <c r="A53" s="14" t="s">
        <v>90</v>
      </c>
      <c r="B53" s="106">
        <f t="shared" si="36"/>
        <v>0</v>
      </c>
      <c r="C53" s="32"/>
      <c r="D53" s="97"/>
      <c r="E53" s="97"/>
      <c r="F53" s="97"/>
      <c r="G53" s="97"/>
      <c r="H53" s="305"/>
      <c r="I53" s="95"/>
      <c r="J53" s="306"/>
      <c r="K53" s="32"/>
      <c r="L53" s="97"/>
      <c r="M53" s="97"/>
      <c r="N53" s="97"/>
      <c r="O53" s="307"/>
      <c r="P53" s="97"/>
      <c r="Q53" s="95"/>
      <c r="R53" s="305"/>
      <c r="S53" s="95"/>
      <c r="T53" s="95"/>
      <c r="U53" s="95"/>
      <c r="V53" s="305"/>
      <c r="W53" s="95"/>
      <c r="X53" s="95"/>
      <c r="Y53" s="306"/>
      <c r="Z53" s="32"/>
      <c r="AA53" s="307"/>
      <c r="AB53" s="97"/>
      <c r="AC53" s="97"/>
      <c r="AD53" s="98"/>
      <c r="AE53" s="307"/>
      <c r="AF53" s="97"/>
      <c r="AG53" s="97"/>
      <c r="AH53" s="97"/>
      <c r="AI53" s="97"/>
      <c r="AJ53" s="307"/>
      <c r="AK53" s="307"/>
      <c r="AL53" s="307"/>
      <c r="AM53" s="308"/>
      <c r="AN53" s="307"/>
      <c r="AO53" s="307"/>
      <c r="AP53" s="97"/>
      <c r="AQ53" s="97"/>
      <c r="AR53" s="307"/>
      <c r="AS53" s="307"/>
      <c r="AT53" s="307"/>
      <c r="AU53" s="97"/>
      <c r="AV53" s="98"/>
      <c r="AW53" s="32"/>
      <c r="AX53" s="95"/>
      <c r="AY53" s="95"/>
      <c r="AZ53" s="307"/>
      <c r="BA53" s="95"/>
      <c r="BB53" s="12"/>
      <c r="BC53" s="305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8"/>
      <c r="BQ53" s="309"/>
    </row>
    <row r="54" spans="1:69">
      <c r="A54" s="14" t="s">
        <v>91</v>
      </c>
      <c r="B54" s="196">
        <f t="shared" si="36"/>
        <v>46452410.397392318</v>
      </c>
      <c r="C54" s="36">
        <f>SUM(C43:C53)</f>
        <v>0</v>
      </c>
      <c r="D54" s="109">
        <f t="shared" ref="D54:BO54" si="37">SUM(D43:D53)</f>
        <v>0</v>
      </c>
      <c r="E54" s="109">
        <f t="shared" si="37"/>
        <v>0</v>
      </c>
      <c r="F54" s="109">
        <f t="shared" si="37"/>
        <v>0</v>
      </c>
      <c r="G54" s="109">
        <f t="shared" si="37"/>
        <v>0</v>
      </c>
      <c r="H54" s="324">
        <f t="shared" si="37"/>
        <v>0</v>
      </c>
      <c r="I54" s="109">
        <f t="shared" si="37"/>
        <v>0</v>
      </c>
      <c r="J54" s="325">
        <f t="shared" ref="J54" si="38">SUM(J43:J53)</f>
        <v>0</v>
      </c>
      <c r="K54" s="36">
        <f t="shared" si="37"/>
        <v>0</v>
      </c>
      <c r="L54" s="109">
        <f t="shared" si="37"/>
        <v>0</v>
      </c>
      <c r="M54" s="109">
        <f t="shared" si="37"/>
        <v>0</v>
      </c>
      <c r="N54" s="109">
        <f t="shared" si="37"/>
        <v>0</v>
      </c>
      <c r="O54" s="324">
        <f t="shared" si="37"/>
        <v>0</v>
      </c>
      <c r="P54" s="109">
        <f t="shared" si="37"/>
        <v>0</v>
      </c>
      <c r="Q54" s="109">
        <f t="shared" si="37"/>
        <v>0</v>
      </c>
      <c r="R54" s="324">
        <f t="shared" si="37"/>
        <v>0</v>
      </c>
      <c r="S54" s="109">
        <f t="shared" si="37"/>
        <v>0</v>
      </c>
      <c r="T54" s="109">
        <f t="shared" si="37"/>
        <v>0</v>
      </c>
      <c r="U54" s="109">
        <f t="shared" si="37"/>
        <v>0</v>
      </c>
      <c r="V54" s="324">
        <f t="shared" si="37"/>
        <v>0</v>
      </c>
      <c r="W54" s="109">
        <f t="shared" si="37"/>
        <v>0</v>
      </c>
      <c r="X54" s="109">
        <f t="shared" si="37"/>
        <v>0</v>
      </c>
      <c r="Y54" s="325">
        <f t="shared" ref="Y54" si="39">SUM(Y43:Y53)</f>
        <v>0</v>
      </c>
      <c r="Z54" s="36">
        <f t="shared" si="37"/>
        <v>0</v>
      </c>
      <c r="AA54" s="324">
        <f t="shared" si="37"/>
        <v>0</v>
      </c>
      <c r="AB54" s="109">
        <f t="shared" si="37"/>
        <v>0</v>
      </c>
      <c r="AC54" s="109">
        <f t="shared" si="37"/>
        <v>0</v>
      </c>
      <c r="AD54" s="110">
        <f t="shared" si="37"/>
        <v>0</v>
      </c>
      <c r="AE54" s="324">
        <f t="shared" si="37"/>
        <v>0</v>
      </c>
      <c r="AF54" s="109">
        <f t="shared" si="37"/>
        <v>0</v>
      </c>
      <c r="AG54" s="109">
        <f t="shared" si="37"/>
        <v>0</v>
      </c>
      <c r="AH54" s="109">
        <f t="shared" si="37"/>
        <v>0</v>
      </c>
      <c r="AI54" s="109">
        <f t="shared" si="37"/>
        <v>0</v>
      </c>
      <c r="AJ54" s="324">
        <f t="shared" ref="AJ54" si="40">SUM(AJ43:AJ53)</f>
        <v>0</v>
      </c>
      <c r="AK54" s="324">
        <f t="shared" ref="AK54:AL54" si="41">SUM(AK43:AK53)</f>
        <v>0</v>
      </c>
      <c r="AL54" s="324">
        <f t="shared" si="41"/>
        <v>0</v>
      </c>
      <c r="AM54" s="326">
        <f t="shared" si="37"/>
        <v>0</v>
      </c>
      <c r="AN54" s="324">
        <f t="shared" si="37"/>
        <v>0</v>
      </c>
      <c r="AO54" s="324">
        <f t="shared" si="37"/>
        <v>0</v>
      </c>
      <c r="AP54" s="109">
        <f t="shared" si="37"/>
        <v>0</v>
      </c>
      <c r="AQ54" s="109">
        <f t="shared" si="37"/>
        <v>0</v>
      </c>
      <c r="AR54" s="324">
        <f t="shared" si="37"/>
        <v>0</v>
      </c>
      <c r="AS54" s="324">
        <f t="shared" si="37"/>
        <v>0</v>
      </c>
      <c r="AT54" s="324">
        <f t="shared" si="37"/>
        <v>0</v>
      </c>
      <c r="AU54" s="109">
        <f t="shared" si="37"/>
        <v>0</v>
      </c>
      <c r="AV54" s="110">
        <f t="shared" si="37"/>
        <v>0</v>
      </c>
      <c r="AW54" s="36">
        <f t="shared" si="37"/>
        <v>0</v>
      </c>
      <c r="AX54" s="109">
        <f t="shared" si="37"/>
        <v>0</v>
      </c>
      <c r="AY54" s="109">
        <f t="shared" si="37"/>
        <v>0</v>
      </c>
      <c r="AZ54" s="324">
        <f t="shared" si="37"/>
        <v>45909776.392064802</v>
      </c>
      <c r="BA54" s="109">
        <f t="shared" si="37"/>
        <v>0</v>
      </c>
      <c r="BB54" s="109">
        <f t="shared" si="37"/>
        <v>0</v>
      </c>
      <c r="BC54" s="324">
        <f t="shared" si="37"/>
        <v>-273182.72115948144</v>
      </c>
      <c r="BD54" s="109">
        <f t="shared" si="37"/>
        <v>0</v>
      </c>
      <c r="BE54" s="109">
        <f t="shared" si="37"/>
        <v>0</v>
      </c>
      <c r="BF54" s="109">
        <f t="shared" si="37"/>
        <v>0</v>
      </c>
      <c r="BG54" s="109">
        <f t="shared" si="37"/>
        <v>0</v>
      </c>
      <c r="BH54" s="109">
        <f t="shared" si="37"/>
        <v>0</v>
      </c>
      <c r="BI54" s="109">
        <f t="shared" si="37"/>
        <v>0</v>
      </c>
      <c r="BJ54" s="109">
        <f t="shared" si="37"/>
        <v>0</v>
      </c>
      <c r="BK54" s="109">
        <f t="shared" si="37"/>
        <v>0</v>
      </c>
      <c r="BL54" s="109">
        <f t="shared" si="37"/>
        <v>0</v>
      </c>
      <c r="BM54" s="109">
        <f t="shared" si="37"/>
        <v>0</v>
      </c>
      <c r="BN54" s="109">
        <f t="shared" si="37"/>
        <v>0</v>
      </c>
      <c r="BO54" s="109">
        <f t="shared" si="37"/>
        <v>0</v>
      </c>
      <c r="BP54" s="110">
        <f t="shared" ref="BP54" si="42">SUM(BP43:BP53)</f>
        <v>0</v>
      </c>
      <c r="BQ54" s="325">
        <f t="shared" ref="BQ54" si="43">SUM(BQ43:BQ53)</f>
        <v>815816.72648699861</v>
      </c>
    </row>
    <row r="55" spans="1:69">
      <c r="A55" s="14"/>
      <c r="B55" s="94"/>
      <c r="C55" s="30"/>
      <c r="D55" s="12"/>
      <c r="E55" s="12"/>
      <c r="F55" s="12"/>
      <c r="G55" s="12"/>
      <c r="H55" s="301"/>
      <c r="I55" s="12"/>
      <c r="J55" s="303"/>
      <c r="K55" s="30"/>
      <c r="L55" s="12"/>
      <c r="M55" s="12"/>
      <c r="N55" s="12"/>
      <c r="O55" s="301"/>
      <c r="P55" s="12"/>
      <c r="Q55" s="12"/>
      <c r="R55" s="301"/>
      <c r="S55" s="12"/>
      <c r="T55" s="12"/>
      <c r="U55" s="12"/>
      <c r="V55" s="301"/>
      <c r="W55" s="12"/>
      <c r="X55" s="12"/>
      <c r="Y55" s="303"/>
      <c r="Z55" s="30"/>
      <c r="AA55" s="301"/>
      <c r="AB55" s="12"/>
      <c r="AC55" s="12"/>
      <c r="AD55" s="92"/>
      <c r="AE55" s="301"/>
      <c r="AF55" s="12"/>
      <c r="AG55" s="12"/>
      <c r="AH55" s="12"/>
      <c r="AI55" s="12"/>
      <c r="AJ55" s="301"/>
      <c r="AK55" s="301"/>
      <c r="AL55" s="301"/>
      <c r="AM55" s="304"/>
      <c r="AN55" s="301"/>
      <c r="AO55" s="301"/>
      <c r="AP55" s="12"/>
      <c r="AQ55" s="12"/>
      <c r="AR55" s="301"/>
      <c r="AS55" s="301"/>
      <c r="AT55" s="301"/>
      <c r="AU55" s="12"/>
      <c r="AV55" s="92"/>
      <c r="AW55" s="30"/>
      <c r="AX55" s="12"/>
      <c r="AY55" s="12"/>
      <c r="AZ55" s="301"/>
      <c r="BA55" s="12"/>
      <c r="BB55" s="12"/>
      <c r="BC55" s="301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92"/>
      <c r="BQ55" s="303"/>
    </row>
    <row r="56" spans="1:69">
      <c r="A56" s="14" t="s">
        <v>92</v>
      </c>
      <c r="B56" s="94"/>
      <c r="C56" s="30"/>
      <c r="D56" s="12"/>
      <c r="E56" s="12"/>
      <c r="F56" s="12"/>
      <c r="G56" s="12"/>
      <c r="H56" s="301"/>
      <c r="I56" s="12"/>
      <c r="J56" s="303"/>
      <c r="K56" s="30"/>
      <c r="L56" s="12"/>
      <c r="M56" s="12"/>
      <c r="N56" s="12"/>
      <c r="O56" s="301"/>
      <c r="P56" s="12"/>
      <c r="Q56" s="12"/>
      <c r="R56" s="301"/>
      <c r="S56" s="12"/>
      <c r="T56" s="12"/>
      <c r="U56" s="12"/>
      <c r="V56" s="301"/>
      <c r="W56" s="12"/>
      <c r="X56" s="12"/>
      <c r="Y56" s="303"/>
      <c r="Z56" s="30"/>
      <c r="AA56" s="301"/>
      <c r="AB56" s="12"/>
      <c r="AC56" s="12"/>
      <c r="AD56" s="92"/>
      <c r="AE56" s="301"/>
      <c r="AF56" s="12"/>
      <c r="AG56" s="12"/>
      <c r="AH56" s="12"/>
      <c r="AI56" s="12"/>
      <c r="AJ56" s="301"/>
      <c r="AK56" s="301"/>
      <c r="AL56" s="301"/>
      <c r="AM56" s="304"/>
      <c r="AN56" s="301"/>
      <c r="AO56" s="301"/>
      <c r="AP56" s="12"/>
      <c r="AQ56" s="12"/>
      <c r="AR56" s="301"/>
      <c r="AS56" s="301"/>
      <c r="AT56" s="301"/>
      <c r="AU56" s="12"/>
      <c r="AV56" s="92"/>
      <c r="AW56" s="30"/>
      <c r="AX56" s="12"/>
      <c r="AY56" s="12"/>
      <c r="AZ56" s="301"/>
      <c r="BA56" s="12"/>
      <c r="BB56" s="12"/>
      <c r="BC56" s="301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92"/>
      <c r="BQ56" s="303"/>
    </row>
    <row r="57" spans="1:69">
      <c r="A57" s="14" t="s">
        <v>93</v>
      </c>
      <c r="B57" s="106">
        <f t="shared" ref="B57:B65" si="44">SUM(C57:BQ57)</f>
        <v>-663674.83898247697</v>
      </c>
      <c r="C57" s="32"/>
      <c r="D57" s="97"/>
      <c r="E57" s="97"/>
      <c r="F57" s="97"/>
      <c r="G57" s="97"/>
      <c r="H57" s="305"/>
      <c r="I57" s="95"/>
      <c r="J57" s="306"/>
      <c r="K57" s="32"/>
      <c r="L57" s="97"/>
      <c r="M57" s="97"/>
      <c r="N57" s="97"/>
      <c r="O57" s="307"/>
      <c r="P57" s="97"/>
      <c r="Q57" s="95"/>
      <c r="R57" s="305"/>
      <c r="S57" s="95"/>
      <c r="T57" s="95"/>
      <c r="U57" s="95"/>
      <c r="V57" s="305"/>
      <c r="W57" s="95"/>
      <c r="X57" s="95"/>
      <c r="Y57" s="306"/>
      <c r="Z57" s="32"/>
      <c r="AA57" s="307"/>
      <c r="AB57" s="97"/>
      <c r="AC57" s="97"/>
      <c r="AD57" s="98"/>
      <c r="AE57" s="307">
        <f>'[64]6.1'!$I$14</f>
        <v>732189.06004704407</v>
      </c>
      <c r="AF57" s="97"/>
      <c r="AG57" s="97"/>
      <c r="AH57" s="97"/>
      <c r="AI57" s="97"/>
      <c r="AJ57" s="307"/>
      <c r="AK57" s="307"/>
      <c r="AL57" s="307"/>
      <c r="AM57" s="308"/>
      <c r="AN57" s="307"/>
      <c r="AO57" s="307"/>
      <c r="AP57" s="97"/>
      <c r="AQ57" s="97"/>
      <c r="AR57" s="307"/>
      <c r="AS57" s="307"/>
      <c r="AT57" s="307"/>
      <c r="AU57" s="97"/>
      <c r="AV57" s="98"/>
      <c r="AW57" s="32"/>
      <c r="AX57" s="95"/>
      <c r="AY57" s="95"/>
      <c r="AZ57" s="307">
        <f>'[57]8.4'!$I$16</f>
        <v>-1371492.4777007781</v>
      </c>
      <c r="BA57" s="95"/>
      <c r="BB57" s="12"/>
      <c r="BC57" s="305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8"/>
      <c r="BQ57" s="309">
        <f>'[52]9.1'!$I$15</f>
        <v>-24371.421328743003</v>
      </c>
    </row>
    <row r="58" spans="1:69">
      <c r="A58" s="14" t="s">
        <v>94</v>
      </c>
      <c r="B58" s="106">
        <f t="shared" si="44"/>
        <v>0</v>
      </c>
      <c r="C58" s="32"/>
      <c r="D58" s="97"/>
      <c r="E58" s="97"/>
      <c r="F58" s="97"/>
      <c r="G58" s="97"/>
      <c r="H58" s="305"/>
      <c r="I58" s="95"/>
      <c r="J58" s="306"/>
      <c r="K58" s="32"/>
      <c r="L58" s="97"/>
      <c r="M58" s="97"/>
      <c r="N58" s="97"/>
      <c r="O58" s="307"/>
      <c r="P58" s="97"/>
      <c r="Q58" s="95"/>
      <c r="R58" s="305"/>
      <c r="S58" s="95"/>
      <c r="T58" s="95"/>
      <c r="U58" s="95"/>
      <c r="V58" s="305"/>
      <c r="W58" s="95"/>
      <c r="X58" s="95"/>
      <c r="Y58" s="306"/>
      <c r="Z58" s="32"/>
      <c r="AA58" s="307"/>
      <c r="AB58" s="97"/>
      <c r="AC58" s="97"/>
      <c r="AD58" s="98"/>
      <c r="AE58" s="307"/>
      <c r="AF58" s="97"/>
      <c r="AG58" s="97"/>
      <c r="AH58" s="97"/>
      <c r="AI58" s="97"/>
      <c r="AJ58" s="307"/>
      <c r="AK58" s="307"/>
      <c r="AL58" s="307"/>
      <c r="AM58" s="308"/>
      <c r="AN58" s="307"/>
      <c r="AO58" s="307"/>
      <c r="AP58" s="97"/>
      <c r="AQ58" s="97"/>
      <c r="AR58" s="307"/>
      <c r="AS58" s="307"/>
      <c r="AT58" s="307"/>
      <c r="AU58" s="97"/>
      <c r="AV58" s="98"/>
      <c r="AW58" s="32"/>
      <c r="AX58" s="95"/>
      <c r="AY58" s="95"/>
      <c r="AZ58" s="307"/>
      <c r="BA58" s="95"/>
      <c r="BB58" s="12"/>
      <c r="BC58" s="305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8"/>
      <c r="BQ58" s="309"/>
    </row>
    <row r="59" spans="1:69">
      <c r="A59" s="14" t="s">
        <v>95</v>
      </c>
      <c r="B59" s="106">
        <f t="shared" si="44"/>
        <v>-7095918.375269697</v>
      </c>
      <c r="C59" s="32"/>
      <c r="D59" s="97"/>
      <c r="E59" s="97"/>
      <c r="F59" s="97">
        <f>'[63]3.4'!$I$19</f>
        <v>653175.25437758269</v>
      </c>
      <c r="G59" s="97"/>
      <c r="H59" s="305"/>
      <c r="I59" s="95"/>
      <c r="J59" s="306"/>
      <c r="K59" s="32"/>
      <c r="L59" s="97"/>
      <c r="M59" s="97"/>
      <c r="N59" s="97"/>
      <c r="O59" s="307"/>
      <c r="P59" s="97">
        <f>'[60]4.6'!$I$17</f>
        <v>-563393.75</v>
      </c>
      <c r="Q59" s="95"/>
      <c r="R59" s="305"/>
      <c r="S59" s="95"/>
      <c r="T59" s="95"/>
      <c r="U59" s="95"/>
      <c r="V59" s="305"/>
      <c r="W59" s="95"/>
      <c r="X59" s="95"/>
      <c r="Y59" s="306"/>
      <c r="Z59" s="32"/>
      <c r="AA59" s="307"/>
      <c r="AB59" s="97"/>
      <c r="AC59" s="97"/>
      <c r="AD59" s="98"/>
      <c r="AE59" s="307">
        <f>'[64]6.1'!$I$20</f>
        <v>-654603.13861941826</v>
      </c>
      <c r="AF59" s="97"/>
      <c r="AG59" s="97"/>
      <c r="AH59" s="97"/>
      <c r="AI59" s="97"/>
      <c r="AJ59" s="307"/>
      <c r="AK59" s="307"/>
      <c r="AL59" s="307"/>
      <c r="AM59" s="308"/>
      <c r="AN59" s="307"/>
      <c r="AO59" s="307"/>
      <c r="AP59" s="97"/>
      <c r="AQ59" s="97"/>
      <c r="AR59" s="307"/>
      <c r="AS59" s="307"/>
      <c r="AT59" s="307"/>
      <c r="AU59" s="97"/>
      <c r="AV59" s="213"/>
      <c r="AW59" s="32"/>
      <c r="AX59" s="95"/>
      <c r="AY59" s="95"/>
      <c r="AZ59" s="307">
        <f>'[57]8.4'!$I$31+'[57]8.4'!$I$37</f>
        <v>-8362961.0146031948</v>
      </c>
      <c r="BA59" s="95"/>
      <c r="BB59" s="12"/>
      <c r="BC59" s="305">
        <f>'[58]8.6'!$I$24+'[58]8.6'!$I$28+'[58]8.6'!$I$32</f>
        <v>320117.84080483217</v>
      </c>
      <c r="BD59" s="97"/>
      <c r="BE59" s="97"/>
      <c r="BF59" s="97"/>
      <c r="BG59" s="97">
        <f>'[31]8.10'!$H$19</f>
        <v>1660356.25</v>
      </c>
      <c r="BH59" s="97"/>
      <c r="BI59" s="97"/>
      <c r="BJ59" s="97"/>
      <c r="BK59" s="97"/>
      <c r="BL59" s="97"/>
      <c r="BM59" s="97"/>
      <c r="BN59" s="97"/>
      <c r="BO59" s="97"/>
      <c r="BP59" s="98"/>
      <c r="BQ59" s="309">
        <f>SUM('[52]9.1'!$I$59:$I$60)</f>
        <v>-148609.81722949934</v>
      </c>
    </row>
    <row r="60" spans="1:69">
      <c r="A60" s="14" t="s">
        <v>96</v>
      </c>
      <c r="B60" s="106">
        <f t="shared" si="44"/>
        <v>0</v>
      </c>
      <c r="C60" s="32"/>
      <c r="D60" s="97"/>
      <c r="E60" s="97"/>
      <c r="F60" s="97"/>
      <c r="G60" s="97"/>
      <c r="H60" s="305"/>
      <c r="I60" s="95"/>
      <c r="J60" s="306"/>
      <c r="K60" s="32"/>
      <c r="L60" s="97"/>
      <c r="M60" s="97"/>
      <c r="N60" s="97"/>
      <c r="O60" s="307"/>
      <c r="P60" s="97"/>
      <c r="Q60" s="95"/>
      <c r="R60" s="305"/>
      <c r="S60" s="95"/>
      <c r="T60" s="95"/>
      <c r="U60" s="95"/>
      <c r="V60" s="305"/>
      <c r="W60" s="95"/>
      <c r="X60" s="95"/>
      <c r="Y60" s="306"/>
      <c r="Z60" s="32"/>
      <c r="AA60" s="307"/>
      <c r="AB60" s="97"/>
      <c r="AC60" s="97"/>
      <c r="AD60" s="98"/>
      <c r="AE60" s="307"/>
      <c r="AF60" s="97"/>
      <c r="AG60" s="97"/>
      <c r="AH60" s="97"/>
      <c r="AI60" s="97"/>
      <c r="AJ60" s="307"/>
      <c r="AK60" s="307"/>
      <c r="AL60" s="307"/>
      <c r="AM60" s="308"/>
      <c r="AN60" s="307"/>
      <c r="AO60" s="307"/>
      <c r="AP60" s="97"/>
      <c r="AQ60" s="97"/>
      <c r="AR60" s="307"/>
      <c r="AS60" s="307"/>
      <c r="AT60" s="307"/>
      <c r="AU60" s="97"/>
      <c r="AV60" s="98"/>
      <c r="AW60" s="32"/>
      <c r="AX60" s="95"/>
      <c r="AY60" s="95"/>
      <c r="AZ60" s="307"/>
      <c r="BA60" s="95"/>
      <c r="BB60" s="12"/>
      <c r="BC60" s="305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8"/>
      <c r="BQ60" s="309"/>
    </row>
    <row r="61" spans="1:69">
      <c r="A61" s="14" t="s">
        <v>97</v>
      </c>
      <c r="B61" s="106">
        <f t="shared" si="44"/>
        <v>0</v>
      </c>
      <c r="C61" s="32"/>
      <c r="D61" s="97"/>
      <c r="E61" s="97"/>
      <c r="F61" s="97"/>
      <c r="G61" s="97"/>
      <c r="H61" s="305"/>
      <c r="I61" s="95"/>
      <c r="J61" s="306"/>
      <c r="K61" s="32"/>
      <c r="L61" s="97"/>
      <c r="M61" s="97"/>
      <c r="N61" s="97"/>
      <c r="O61" s="307"/>
      <c r="P61" s="97"/>
      <c r="Q61" s="95"/>
      <c r="R61" s="305"/>
      <c r="S61" s="95"/>
      <c r="T61" s="95"/>
      <c r="U61" s="95"/>
      <c r="V61" s="305"/>
      <c r="W61" s="95"/>
      <c r="X61" s="95"/>
      <c r="Y61" s="306"/>
      <c r="Z61" s="32"/>
      <c r="AA61" s="307"/>
      <c r="AB61" s="97"/>
      <c r="AC61" s="97"/>
      <c r="AD61" s="98"/>
      <c r="AE61" s="307"/>
      <c r="AF61" s="97"/>
      <c r="AG61" s="97"/>
      <c r="AH61" s="97"/>
      <c r="AI61" s="97"/>
      <c r="AJ61" s="307"/>
      <c r="AK61" s="307"/>
      <c r="AL61" s="307"/>
      <c r="AM61" s="308"/>
      <c r="AN61" s="307"/>
      <c r="AO61" s="307"/>
      <c r="AP61" s="97"/>
      <c r="AQ61" s="97"/>
      <c r="AR61" s="307"/>
      <c r="AS61" s="307"/>
      <c r="AT61" s="307"/>
      <c r="AU61" s="97"/>
      <c r="AV61" s="98"/>
      <c r="AW61" s="32"/>
      <c r="AX61" s="95"/>
      <c r="AY61" s="95"/>
      <c r="AZ61" s="307"/>
      <c r="BA61" s="95"/>
      <c r="BB61" s="12"/>
      <c r="BC61" s="305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8"/>
      <c r="BQ61" s="309"/>
    </row>
    <row r="62" spans="1:69">
      <c r="A62" s="14" t="s">
        <v>98</v>
      </c>
      <c r="B62" s="106">
        <f t="shared" si="44"/>
        <v>0</v>
      </c>
      <c r="C62" s="32"/>
      <c r="D62" s="97"/>
      <c r="E62" s="97"/>
      <c r="F62" s="97"/>
      <c r="G62" s="97"/>
      <c r="H62" s="305"/>
      <c r="I62" s="95"/>
      <c r="J62" s="306"/>
      <c r="K62" s="32"/>
      <c r="L62" s="97"/>
      <c r="M62" s="97"/>
      <c r="N62" s="97"/>
      <c r="O62" s="307"/>
      <c r="P62" s="97"/>
      <c r="Q62" s="95"/>
      <c r="R62" s="305"/>
      <c r="S62" s="95"/>
      <c r="T62" s="95"/>
      <c r="U62" s="95"/>
      <c r="V62" s="305"/>
      <c r="W62" s="95"/>
      <c r="X62" s="95"/>
      <c r="Y62" s="306"/>
      <c r="Z62" s="32"/>
      <c r="AA62" s="307"/>
      <c r="AB62" s="97"/>
      <c r="AC62" s="97"/>
      <c r="AD62" s="98"/>
      <c r="AE62" s="307"/>
      <c r="AF62" s="97"/>
      <c r="AG62" s="97"/>
      <c r="AH62" s="97"/>
      <c r="AI62" s="97"/>
      <c r="AJ62" s="307"/>
      <c r="AK62" s="307"/>
      <c r="AL62" s="307"/>
      <c r="AM62" s="308"/>
      <c r="AN62" s="307"/>
      <c r="AO62" s="307"/>
      <c r="AP62" s="97"/>
      <c r="AQ62" s="97"/>
      <c r="AR62" s="307"/>
      <c r="AS62" s="307"/>
      <c r="AT62" s="307"/>
      <c r="AU62" s="97"/>
      <c r="AV62" s="98"/>
      <c r="AW62" s="32"/>
      <c r="AX62" s="95"/>
      <c r="AY62" s="95"/>
      <c r="AZ62" s="307"/>
      <c r="BA62" s="95"/>
      <c r="BB62" s="12"/>
      <c r="BC62" s="305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8"/>
      <c r="BQ62" s="309"/>
    </row>
    <row r="63" spans="1:69">
      <c r="A63" s="14" t="s">
        <v>99</v>
      </c>
      <c r="B63" s="106">
        <f t="shared" si="44"/>
        <v>-1721174.3189683419</v>
      </c>
      <c r="C63" s="32"/>
      <c r="D63" s="97"/>
      <c r="E63" s="97"/>
      <c r="F63" s="97">
        <f>'[63]3.4'!$I$14</f>
        <v>-1721174.3189683419</v>
      </c>
      <c r="G63" s="97"/>
      <c r="H63" s="305"/>
      <c r="I63" s="95"/>
      <c r="J63" s="306"/>
      <c r="K63" s="32"/>
      <c r="L63" s="97"/>
      <c r="M63" s="97"/>
      <c r="N63" s="97"/>
      <c r="O63" s="307"/>
      <c r="P63" s="97"/>
      <c r="Q63" s="95"/>
      <c r="R63" s="305"/>
      <c r="S63" s="95"/>
      <c r="T63" s="95"/>
      <c r="U63" s="95"/>
      <c r="V63" s="305"/>
      <c r="W63" s="95"/>
      <c r="X63" s="95"/>
      <c r="Y63" s="306"/>
      <c r="Z63" s="32"/>
      <c r="AA63" s="307"/>
      <c r="AB63" s="97"/>
      <c r="AC63" s="97"/>
      <c r="AD63" s="98"/>
      <c r="AE63" s="307"/>
      <c r="AF63" s="97"/>
      <c r="AG63" s="97"/>
      <c r="AH63" s="97"/>
      <c r="AI63" s="97"/>
      <c r="AJ63" s="307"/>
      <c r="AK63" s="307"/>
      <c r="AL63" s="307"/>
      <c r="AM63" s="308"/>
      <c r="AN63" s="307"/>
      <c r="AO63" s="307"/>
      <c r="AP63" s="97"/>
      <c r="AQ63" s="97"/>
      <c r="AR63" s="307"/>
      <c r="AS63" s="307"/>
      <c r="AT63" s="307"/>
      <c r="AU63" s="97"/>
      <c r="AV63" s="98"/>
      <c r="AW63" s="32"/>
      <c r="AX63" s="95"/>
      <c r="AY63" s="95"/>
      <c r="AZ63" s="307"/>
      <c r="BA63" s="95"/>
      <c r="BB63" s="12"/>
      <c r="BC63" s="305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8"/>
      <c r="BQ63" s="309"/>
    </row>
    <row r="64" spans="1:69">
      <c r="A64" s="14"/>
      <c r="B64" s="106">
        <f t="shared" si="44"/>
        <v>0</v>
      </c>
      <c r="C64" s="30"/>
      <c r="D64" s="12"/>
      <c r="E64" s="12"/>
      <c r="F64" s="12"/>
      <c r="G64" s="12"/>
      <c r="H64" s="301"/>
      <c r="I64" s="12"/>
      <c r="J64" s="303"/>
      <c r="K64" s="30"/>
      <c r="L64" s="12"/>
      <c r="M64" s="12"/>
      <c r="N64" s="12"/>
      <c r="O64" s="301"/>
      <c r="P64" s="12"/>
      <c r="Q64" s="12"/>
      <c r="R64" s="301"/>
      <c r="S64" s="12"/>
      <c r="T64" s="12"/>
      <c r="U64" s="12"/>
      <c r="V64" s="301"/>
      <c r="W64" s="12"/>
      <c r="X64" s="12"/>
      <c r="Y64" s="303"/>
      <c r="Z64" s="30"/>
      <c r="AA64" s="301"/>
      <c r="AB64" s="12"/>
      <c r="AC64" s="12"/>
      <c r="AD64" s="92"/>
      <c r="AE64" s="301"/>
      <c r="AF64" s="12"/>
      <c r="AG64" s="12"/>
      <c r="AH64" s="12"/>
      <c r="AI64" s="12"/>
      <c r="AJ64" s="301"/>
      <c r="AK64" s="301"/>
      <c r="AL64" s="301"/>
      <c r="AM64" s="304"/>
      <c r="AN64" s="301"/>
      <c r="AO64" s="301"/>
      <c r="AP64" s="12"/>
      <c r="AQ64" s="12"/>
      <c r="AR64" s="301"/>
      <c r="AS64" s="301"/>
      <c r="AT64" s="301"/>
      <c r="AU64" s="12"/>
      <c r="AV64" s="92"/>
      <c r="AW64" s="30"/>
      <c r="AX64" s="12"/>
      <c r="AY64" s="12"/>
      <c r="AZ64" s="301"/>
      <c r="BA64" s="12"/>
      <c r="BB64" s="12"/>
      <c r="BC64" s="301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92"/>
      <c r="BQ64" s="303"/>
    </row>
    <row r="65" spans="1:69">
      <c r="A65" s="14" t="s">
        <v>100</v>
      </c>
      <c r="B65" s="193">
        <f t="shared" si="44"/>
        <v>-9480767.5332205165</v>
      </c>
      <c r="C65" s="33">
        <f t="shared" ref="C65:BO65" si="45">SUM(C57:C64)</f>
        <v>0</v>
      </c>
      <c r="D65" s="99">
        <f t="shared" si="45"/>
        <v>0</v>
      </c>
      <c r="E65" s="99">
        <f t="shared" si="45"/>
        <v>0</v>
      </c>
      <c r="F65" s="99">
        <f t="shared" si="45"/>
        <v>-1067999.0645907591</v>
      </c>
      <c r="G65" s="99">
        <f t="shared" si="45"/>
        <v>0</v>
      </c>
      <c r="H65" s="310">
        <f t="shared" si="45"/>
        <v>0</v>
      </c>
      <c r="I65" s="99">
        <f t="shared" si="45"/>
        <v>0</v>
      </c>
      <c r="J65" s="311">
        <f t="shared" ref="J65" si="46">SUM(J57:J64)</f>
        <v>0</v>
      </c>
      <c r="K65" s="33">
        <f t="shared" si="45"/>
        <v>0</v>
      </c>
      <c r="L65" s="99">
        <f t="shared" si="45"/>
        <v>0</v>
      </c>
      <c r="M65" s="99">
        <f t="shared" si="45"/>
        <v>0</v>
      </c>
      <c r="N65" s="99">
        <f t="shared" si="45"/>
        <v>0</v>
      </c>
      <c r="O65" s="310">
        <f t="shared" si="45"/>
        <v>0</v>
      </c>
      <c r="P65" s="99">
        <f t="shared" si="45"/>
        <v>-563393.75</v>
      </c>
      <c r="Q65" s="99">
        <f t="shared" si="45"/>
        <v>0</v>
      </c>
      <c r="R65" s="310">
        <f t="shared" si="45"/>
        <v>0</v>
      </c>
      <c r="S65" s="99">
        <f t="shared" si="45"/>
        <v>0</v>
      </c>
      <c r="T65" s="99">
        <f t="shared" si="45"/>
        <v>0</v>
      </c>
      <c r="U65" s="99">
        <f t="shared" si="45"/>
        <v>0</v>
      </c>
      <c r="V65" s="310">
        <f t="shared" si="45"/>
        <v>0</v>
      </c>
      <c r="W65" s="99">
        <f t="shared" si="45"/>
        <v>0</v>
      </c>
      <c r="X65" s="99">
        <f t="shared" si="45"/>
        <v>0</v>
      </c>
      <c r="Y65" s="311">
        <f t="shared" ref="Y65" si="47">SUM(Y57:Y64)</f>
        <v>0</v>
      </c>
      <c r="Z65" s="33">
        <f t="shared" si="45"/>
        <v>0</v>
      </c>
      <c r="AA65" s="310">
        <f t="shared" si="45"/>
        <v>0</v>
      </c>
      <c r="AB65" s="99">
        <f t="shared" si="45"/>
        <v>0</v>
      </c>
      <c r="AC65" s="99">
        <f t="shared" si="45"/>
        <v>0</v>
      </c>
      <c r="AD65" s="100">
        <f t="shared" si="45"/>
        <v>0</v>
      </c>
      <c r="AE65" s="310">
        <f t="shared" si="45"/>
        <v>77585.921427625814</v>
      </c>
      <c r="AF65" s="99">
        <f t="shared" si="45"/>
        <v>0</v>
      </c>
      <c r="AG65" s="99">
        <f t="shared" si="45"/>
        <v>0</v>
      </c>
      <c r="AH65" s="99">
        <f t="shared" si="45"/>
        <v>0</v>
      </c>
      <c r="AI65" s="99">
        <f t="shared" si="45"/>
        <v>0</v>
      </c>
      <c r="AJ65" s="310">
        <f t="shared" ref="AJ65" si="48">SUM(AJ57:AJ64)</f>
        <v>0</v>
      </c>
      <c r="AK65" s="310">
        <f t="shared" ref="AK65:AL65" si="49">SUM(AK57:AK64)</f>
        <v>0</v>
      </c>
      <c r="AL65" s="310">
        <f t="shared" si="49"/>
        <v>0</v>
      </c>
      <c r="AM65" s="312">
        <f t="shared" si="45"/>
        <v>0</v>
      </c>
      <c r="AN65" s="310">
        <f t="shared" si="45"/>
        <v>0</v>
      </c>
      <c r="AO65" s="310">
        <f t="shared" si="45"/>
        <v>0</v>
      </c>
      <c r="AP65" s="99">
        <f t="shared" si="45"/>
        <v>0</v>
      </c>
      <c r="AQ65" s="99">
        <f t="shared" si="45"/>
        <v>0</v>
      </c>
      <c r="AR65" s="310">
        <f t="shared" si="45"/>
        <v>0</v>
      </c>
      <c r="AS65" s="310">
        <f t="shared" si="45"/>
        <v>0</v>
      </c>
      <c r="AT65" s="310">
        <f t="shared" si="45"/>
        <v>0</v>
      </c>
      <c r="AU65" s="99">
        <f t="shared" si="45"/>
        <v>0</v>
      </c>
      <c r="AV65" s="100">
        <f t="shared" si="45"/>
        <v>0</v>
      </c>
      <c r="AW65" s="33">
        <f t="shared" si="45"/>
        <v>0</v>
      </c>
      <c r="AX65" s="99">
        <f t="shared" si="45"/>
        <v>0</v>
      </c>
      <c r="AY65" s="99">
        <f t="shared" si="45"/>
        <v>0</v>
      </c>
      <c r="AZ65" s="310">
        <f t="shared" si="45"/>
        <v>-9734453.4923039731</v>
      </c>
      <c r="BA65" s="99">
        <f t="shared" si="45"/>
        <v>0</v>
      </c>
      <c r="BB65" s="99">
        <f t="shared" si="45"/>
        <v>0</v>
      </c>
      <c r="BC65" s="310">
        <f t="shared" si="45"/>
        <v>320117.84080483217</v>
      </c>
      <c r="BD65" s="99">
        <f t="shared" si="45"/>
        <v>0</v>
      </c>
      <c r="BE65" s="99">
        <f t="shared" si="45"/>
        <v>0</v>
      </c>
      <c r="BF65" s="99">
        <f t="shared" si="45"/>
        <v>0</v>
      </c>
      <c r="BG65" s="99">
        <f t="shared" si="45"/>
        <v>1660356.25</v>
      </c>
      <c r="BH65" s="99">
        <f t="shared" si="45"/>
        <v>0</v>
      </c>
      <c r="BI65" s="99">
        <f t="shared" si="45"/>
        <v>0</v>
      </c>
      <c r="BJ65" s="99">
        <f t="shared" si="45"/>
        <v>0</v>
      </c>
      <c r="BK65" s="99">
        <f t="shared" si="45"/>
        <v>0</v>
      </c>
      <c r="BL65" s="99">
        <f t="shared" si="45"/>
        <v>0</v>
      </c>
      <c r="BM65" s="99">
        <f t="shared" si="45"/>
        <v>0</v>
      </c>
      <c r="BN65" s="99">
        <f t="shared" si="45"/>
        <v>0</v>
      </c>
      <c r="BO65" s="99">
        <f t="shared" si="45"/>
        <v>0</v>
      </c>
      <c r="BP65" s="100">
        <f t="shared" ref="BP65" si="50">SUM(BP57:BP64)</f>
        <v>0</v>
      </c>
      <c r="BQ65" s="311">
        <f t="shared" ref="BQ65" si="51">SUM(BQ57:BQ64)</f>
        <v>-172981.23855824233</v>
      </c>
    </row>
    <row r="66" spans="1:69">
      <c r="A66" s="14"/>
      <c r="B66" s="94"/>
      <c r="C66" s="30"/>
      <c r="D66" s="12"/>
      <c r="E66" s="12"/>
      <c r="F66" s="12"/>
      <c r="G66" s="12"/>
      <c r="H66" s="301"/>
      <c r="I66" s="12"/>
      <c r="J66" s="303"/>
      <c r="K66" s="30"/>
      <c r="L66" s="12"/>
      <c r="M66" s="12"/>
      <c r="N66" s="12"/>
      <c r="O66" s="301"/>
      <c r="P66" s="12"/>
      <c r="Q66" s="12"/>
      <c r="R66" s="301"/>
      <c r="S66" s="12"/>
      <c r="T66" s="12"/>
      <c r="U66" s="12"/>
      <c r="V66" s="301"/>
      <c r="W66" s="12"/>
      <c r="X66" s="12"/>
      <c r="Y66" s="303"/>
      <c r="Z66" s="30"/>
      <c r="AA66" s="301"/>
      <c r="AB66" s="12"/>
      <c r="AC66" s="12"/>
      <c r="AD66" s="92"/>
      <c r="AE66" s="301"/>
      <c r="AF66" s="12"/>
      <c r="AG66" s="12"/>
      <c r="AH66" s="12"/>
      <c r="AI66" s="12"/>
      <c r="AJ66" s="301"/>
      <c r="AK66" s="301"/>
      <c r="AL66" s="301"/>
      <c r="AM66" s="304"/>
      <c r="AN66" s="301"/>
      <c r="AO66" s="301"/>
      <c r="AP66" s="12"/>
      <c r="AQ66" s="12"/>
      <c r="AR66" s="301"/>
      <c r="AS66" s="301"/>
      <c r="AT66" s="301"/>
      <c r="AU66" s="12"/>
      <c r="AV66" s="92"/>
      <c r="AW66" s="30"/>
      <c r="AX66" s="12"/>
      <c r="AY66" s="12"/>
      <c r="AZ66" s="301"/>
      <c r="BA66" s="12"/>
      <c r="BB66" s="12"/>
      <c r="BC66" s="301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92"/>
      <c r="BQ66" s="303"/>
    </row>
    <row r="67" spans="1:69" ht="13.5" thickBot="1">
      <c r="A67" s="14" t="s">
        <v>101</v>
      </c>
      <c r="B67" s="197">
        <f>SUM(C67:BQ67)</f>
        <v>36971642.864171803</v>
      </c>
      <c r="C67" s="37">
        <f t="shared" ref="C67:BO67" si="52">C54+C65</f>
        <v>0</v>
      </c>
      <c r="D67" s="111">
        <f t="shared" si="52"/>
        <v>0</v>
      </c>
      <c r="E67" s="111">
        <f t="shared" si="52"/>
        <v>0</v>
      </c>
      <c r="F67" s="111">
        <f t="shared" si="52"/>
        <v>-1067999.0645907591</v>
      </c>
      <c r="G67" s="111">
        <f t="shared" si="52"/>
        <v>0</v>
      </c>
      <c r="H67" s="327">
        <f t="shared" si="52"/>
        <v>0</v>
      </c>
      <c r="I67" s="111">
        <f t="shared" si="52"/>
        <v>0</v>
      </c>
      <c r="J67" s="328">
        <f t="shared" ref="J67" si="53">J54+J65</f>
        <v>0</v>
      </c>
      <c r="K67" s="37">
        <f t="shared" si="52"/>
        <v>0</v>
      </c>
      <c r="L67" s="111">
        <f t="shared" si="52"/>
        <v>0</v>
      </c>
      <c r="M67" s="111">
        <f t="shared" si="52"/>
        <v>0</v>
      </c>
      <c r="N67" s="111">
        <f t="shared" si="52"/>
        <v>0</v>
      </c>
      <c r="O67" s="327">
        <f t="shared" si="52"/>
        <v>0</v>
      </c>
      <c r="P67" s="111">
        <f t="shared" si="52"/>
        <v>-563393.75</v>
      </c>
      <c r="Q67" s="111">
        <f t="shared" si="52"/>
        <v>0</v>
      </c>
      <c r="R67" s="327">
        <f t="shared" si="52"/>
        <v>0</v>
      </c>
      <c r="S67" s="111">
        <f t="shared" si="52"/>
        <v>0</v>
      </c>
      <c r="T67" s="111">
        <f t="shared" si="52"/>
        <v>0</v>
      </c>
      <c r="U67" s="111">
        <f t="shared" si="52"/>
        <v>0</v>
      </c>
      <c r="V67" s="327">
        <f t="shared" si="52"/>
        <v>0</v>
      </c>
      <c r="W67" s="111">
        <f t="shared" si="52"/>
        <v>0</v>
      </c>
      <c r="X67" s="111">
        <f t="shared" si="52"/>
        <v>0</v>
      </c>
      <c r="Y67" s="328">
        <f t="shared" ref="Y67" si="54">Y54+Y65</f>
        <v>0</v>
      </c>
      <c r="Z67" s="37">
        <f t="shared" si="52"/>
        <v>0</v>
      </c>
      <c r="AA67" s="327">
        <f t="shared" si="52"/>
        <v>0</v>
      </c>
      <c r="AB67" s="111">
        <f t="shared" si="52"/>
        <v>0</v>
      </c>
      <c r="AC67" s="111">
        <f t="shared" si="52"/>
        <v>0</v>
      </c>
      <c r="AD67" s="198">
        <f t="shared" si="52"/>
        <v>0</v>
      </c>
      <c r="AE67" s="327">
        <f t="shared" si="52"/>
        <v>77585.921427625814</v>
      </c>
      <c r="AF67" s="111">
        <f t="shared" si="52"/>
        <v>0</v>
      </c>
      <c r="AG67" s="111">
        <f t="shared" si="52"/>
        <v>0</v>
      </c>
      <c r="AH67" s="111">
        <f t="shared" si="52"/>
        <v>0</v>
      </c>
      <c r="AI67" s="111">
        <f t="shared" si="52"/>
        <v>0</v>
      </c>
      <c r="AJ67" s="327">
        <f t="shared" ref="AJ67" si="55">AJ54+AJ65</f>
        <v>0</v>
      </c>
      <c r="AK67" s="327">
        <f t="shared" ref="AK67:AL67" si="56">AK54+AK65</f>
        <v>0</v>
      </c>
      <c r="AL67" s="327">
        <f t="shared" si="56"/>
        <v>0</v>
      </c>
      <c r="AM67" s="329">
        <f t="shared" si="52"/>
        <v>0</v>
      </c>
      <c r="AN67" s="327">
        <f t="shared" si="52"/>
        <v>0</v>
      </c>
      <c r="AO67" s="327">
        <f t="shared" si="52"/>
        <v>0</v>
      </c>
      <c r="AP67" s="111">
        <f t="shared" si="52"/>
        <v>0</v>
      </c>
      <c r="AQ67" s="111">
        <f t="shared" si="52"/>
        <v>0</v>
      </c>
      <c r="AR67" s="327">
        <f t="shared" si="52"/>
        <v>0</v>
      </c>
      <c r="AS67" s="327">
        <f t="shared" si="52"/>
        <v>0</v>
      </c>
      <c r="AT67" s="327">
        <f t="shared" si="52"/>
        <v>0</v>
      </c>
      <c r="AU67" s="111">
        <f t="shared" si="52"/>
        <v>0</v>
      </c>
      <c r="AV67" s="198">
        <f t="shared" si="52"/>
        <v>0</v>
      </c>
      <c r="AW67" s="37">
        <f t="shared" si="52"/>
        <v>0</v>
      </c>
      <c r="AX67" s="111">
        <f t="shared" si="52"/>
        <v>0</v>
      </c>
      <c r="AY67" s="111">
        <f t="shared" si="52"/>
        <v>0</v>
      </c>
      <c r="AZ67" s="327">
        <f t="shared" si="52"/>
        <v>36175322.899760827</v>
      </c>
      <c r="BA67" s="111">
        <f t="shared" si="52"/>
        <v>0</v>
      </c>
      <c r="BB67" s="111">
        <f t="shared" si="52"/>
        <v>0</v>
      </c>
      <c r="BC67" s="327">
        <f t="shared" si="52"/>
        <v>46935.119645350729</v>
      </c>
      <c r="BD67" s="111">
        <f t="shared" si="52"/>
        <v>0</v>
      </c>
      <c r="BE67" s="111">
        <f t="shared" si="52"/>
        <v>0</v>
      </c>
      <c r="BF67" s="111">
        <f t="shared" si="52"/>
        <v>0</v>
      </c>
      <c r="BG67" s="111">
        <f t="shared" si="52"/>
        <v>1660356.25</v>
      </c>
      <c r="BH67" s="111">
        <f t="shared" si="52"/>
        <v>0</v>
      </c>
      <c r="BI67" s="111">
        <f t="shared" si="52"/>
        <v>0</v>
      </c>
      <c r="BJ67" s="111">
        <f t="shared" si="52"/>
        <v>0</v>
      </c>
      <c r="BK67" s="111">
        <f t="shared" si="52"/>
        <v>0</v>
      </c>
      <c r="BL67" s="111">
        <f t="shared" si="52"/>
        <v>0</v>
      </c>
      <c r="BM67" s="111">
        <f t="shared" si="52"/>
        <v>0</v>
      </c>
      <c r="BN67" s="111">
        <f t="shared" si="52"/>
        <v>0</v>
      </c>
      <c r="BO67" s="111">
        <f t="shared" si="52"/>
        <v>0</v>
      </c>
      <c r="BP67" s="198">
        <f t="shared" ref="BP67" si="57">BP54+BP65</f>
        <v>0</v>
      </c>
      <c r="BQ67" s="328">
        <f t="shared" ref="BQ67" si="58">BQ54+BQ65</f>
        <v>642835.48792875628</v>
      </c>
    </row>
    <row r="68" spans="1:69" ht="13.5" thickTop="1">
      <c r="A68" s="14"/>
      <c r="B68" s="94"/>
      <c r="C68" s="30"/>
      <c r="D68" s="12"/>
      <c r="E68" s="12"/>
      <c r="F68" s="12"/>
      <c r="G68" s="12"/>
      <c r="H68" s="301"/>
      <c r="I68" s="12"/>
      <c r="J68" s="303"/>
      <c r="K68" s="30"/>
      <c r="L68" s="12"/>
      <c r="M68" s="12"/>
      <c r="N68" s="12"/>
      <c r="O68" s="301"/>
      <c r="P68" s="12"/>
      <c r="Q68" s="12"/>
      <c r="R68" s="301"/>
      <c r="S68" s="12"/>
      <c r="T68" s="12"/>
      <c r="U68" s="12"/>
      <c r="V68" s="301"/>
      <c r="W68" s="12"/>
      <c r="X68" s="12"/>
      <c r="Y68" s="303"/>
      <c r="Z68" s="30"/>
      <c r="AA68" s="301"/>
      <c r="AB68" s="12"/>
      <c r="AC68" s="12"/>
      <c r="AD68" s="92"/>
      <c r="AE68" s="301"/>
      <c r="AF68" s="12"/>
      <c r="AG68" s="12"/>
      <c r="AH68" s="12"/>
      <c r="AI68" s="12"/>
      <c r="AJ68" s="301"/>
      <c r="AK68" s="301"/>
      <c r="AL68" s="301"/>
      <c r="AM68" s="304"/>
      <c r="AN68" s="301"/>
      <c r="AO68" s="301"/>
      <c r="AP68" s="12"/>
      <c r="AQ68" s="12"/>
      <c r="AR68" s="301"/>
      <c r="AS68" s="301"/>
      <c r="AT68" s="301"/>
      <c r="AU68" s="12"/>
      <c r="AV68" s="92"/>
      <c r="AW68" s="30"/>
      <c r="AX68" s="12"/>
      <c r="AY68" s="12"/>
      <c r="AZ68" s="301"/>
      <c r="BA68" s="12"/>
      <c r="BB68" s="12"/>
      <c r="BC68" s="301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92"/>
      <c r="BQ68" s="303"/>
    </row>
    <row r="69" spans="1:69">
      <c r="A69" s="14"/>
      <c r="B69" s="94"/>
      <c r="C69" s="30"/>
      <c r="D69" s="12"/>
      <c r="E69" s="12"/>
      <c r="F69" s="12"/>
      <c r="G69" s="12"/>
      <c r="H69" s="301"/>
      <c r="I69" s="12"/>
      <c r="J69" s="303"/>
      <c r="K69" s="30"/>
      <c r="L69" s="12"/>
      <c r="M69" s="12"/>
      <c r="N69" s="12"/>
      <c r="O69" s="301"/>
      <c r="P69" s="12"/>
      <c r="Q69" s="12"/>
      <c r="R69" s="301"/>
      <c r="S69" s="12"/>
      <c r="T69" s="12"/>
      <c r="U69" s="12"/>
      <c r="V69" s="301"/>
      <c r="W69" s="12"/>
      <c r="X69" s="12"/>
      <c r="Y69" s="303"/>
      <c r="Z69" s="30"/>
      <c r="AA69" s="301"/>
      <c r="AB69" s="12"/>
      <c r="AC69" s="12"/>
      <c r="AD69" s="92"/>
      <c r="AE69" s="301"/>
      <c r="AF69" s="12"/>
      <c r="AG69" s="12"/>
      <c r="AH69" s="12"/>
      <c r="AI69" s="12"/>
      <c r="AJ69" s="301"/>
      <c r="AK69" s="301"/>
      <c r="AL69" s="301"/>
      <c r="AM69" s="304"/>
      <c r="AN69" s="301"/>
      <c r="AO69" s="301"/>
      <c r="AP69" s="12"/>
      <c r="AQ69" s="12"/>
      <c r="AR69" s="301"/>
      <c r="AS69" s="301"/>
      <c r="AT69" s="301"/>
      <c r="AU69" s="12"/>
      <c r="AV69" s="92"/>
      <c r="AW69" s="30"/>
      <c r="AX69" s="12"/>
      <c r="AY69" s="12"/>
      <c r="AZ69" s="301"/>
      <c r="BA69" s="12"/>
      <c r="BB69" s="12"/>
      <c r="BC69" s="301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92"/>
      <c r="BQ69" s="303"/>
    </row>
    <row r="70" spans="1:69">
      <c r="A70" s="14" t="s">
        <v>158</v>
      </c>
      <c r="B70" s="25">
        <f t="shared" ref="B70:BO70" si="59">(((B40+Unadj_Op_revenue)/(B67+Unadj_rate_base))-Weighted_cost_debt-Weighted_cost_pref)/Percent_common-Unadj_ROE</f>
        <v>1.0774825575989709E-2</v>
      </c>
      <c r="C70" s="23">
        <f t="shared" si="59"/>
        <v>0</v>
      </c>
      <c r="D70" s="22">
        <f t="shared" si="59"/>
        <v>0</v>
      </c>
      <c r="E70" s="22">
        <f t="shared" si="59"/>
        <v>0</v>
      </c>
      <c r="F70" s="22">
        <f t="shared" si="59"/>
        <v>1.4273825753351593E-3</v>
      </c>
      <c r="G70" s="22">
        <f t="shared" si="59"/>
        <v>0</v>
      </c>
      <c r="H70" s="330">
        <f t="shared" si="59"/>
        <v>5.0828470677360266E-4</v>
      </c>
      <c r="I70" s="22">
        <f t="shared" si="59"/>
        <v>8.0933150794804121E-4</v>
      </c>
      <c r="J70" s="331">
        <f t="shared" ref="J70" si="60">(((J40+Unadj_Op_revenue)/(J67+Unadj_rate_base))-Weighted_cost_debt-Weighted_cost_pref)/Percent_common-Unadj_ROE</f>
        <v>0</v>
      </c>
      <c r="K70" s="23">
        <f t="shared" si="59"/>
        <v>0</v>
      </c>
      <c r="L70" s="22">
        <f t="shared" si="59"/>
        <v>0</v>
      </c>
      <c r="M70" s="22">
        <f t="shared" si="59"/>
        <v>-3.9956048020218377E-4</v>
      </c>
      <c r="N70" s="22">
        <f t="shared" si="59"/>
        <v>0</v>
      </c>
      <c r="O70" s="330">
        <f t="shared" si="59"/>
        <v>0</v>
      </c>
      <c r="P70" s="22">
        <f t="shared" si="59"/>
        <v>-1.5798211956205635E-3</v>
      </c>
      <c r="Q70" s="22">
        <f t="shared" si="59"/>
        <v>0</v>
      </c>
      <c r="R70" s="330">
        <f t="shared" si="59"/>
        <v>0</v>
      </c>
      <c r="S70" s="22">
        <f t="shared" si="59"/>
        <v>0</v>
      </c>
      <c r="T70" s="22">
        <f t="shared" si="59"/>
        <v>0</v>
      </c>
      <c r="U70" s="22">
        <f t="shared" si="59"/>
        <v>1.5672135184122138E-6</v>
      </c>
      <c r="V70" s="330">
        <f t="shared" si="59"/>
        <v>0</v>
      </c>
      <c r="W70" s="22">
        <f t="shared" si="59"/>
        <v>0</v>
      </c>
      <c r="X70" s="22">
        <f t="shared" si="59"/>
        <v>0</v>
      </c>
      <c r="Y70" s="331">
        <f t="shared" ref="Y70" si="61">(((Y40+Unadj_Op_revenue)/(Y67+Unadj_rate_base))-Weighted_cost_debt-Weighted_cost_pref)/Percent_common-Unadj_ROE</f>
        <v>1.682956597232492E-3</v>
      </c>
      <c r="Z70" s="23">
        <f t="shared" si="59"/>
        <v>0</v>
      </c>
      <c r="AA70" s="330">
        <f t="shared" si="59"/>
        <v>8.3111159091184411E-3</v>
      </c>
      <c r="AB70" s="22">
        <f t="shared" si="59"/>
        <v>1.5667114197125825E-3</v>
      </c>
      <c r="AC70" s="22">
        <f t="shared" si="59"/>
        <v>0</v>
      </c>
      <c r="AD70" s="24">
        <f t="shared" si="59"/>
        <v>0</v>
      </c>
      <c r="AE70" s="330">
        <f t="shared" si="59"/>
        <v>-1.0832091250855685E-4</v>
      </c>
      <c r="AF70" s="22">
        <f t="shared" si="59"/>
        <v>0</v>
      </c>
      <c r="AG70" s="22">
        <f t="shared" si="59"/>
        <v>0</v>
      </c>
      <c r="AH70" s="22">
        <f t="shared" si="59"/>
        <v>0</v>
      </c>
      <c r="AI70" s="22">
        <f t="shared" si="59"/>
        <v>0</v>
      </c>
      <c r="AJ70" s="330">
        <f t="shared" ref="AJ70" si="62">(((AJ40+Unadj_Op_revenue)/(AJ67+Unadj_rate_base))-Weighted_cost_debt-Weighted_cost_pref)/Percent_common-Unadj_ROE</f>
        <v>0</v>
      </c>
      <c r="AK70" s="330">
        <f t="shared" ref="AK70:AL70" si="63">(((AK40+Unadj_Op_revenue)/(AK67+Unadj_rate_base))-Weighted_cost_debt-Weighted_cost_pref)/Percent_common-Unadj_ROE</f>
        <v>0</v>
      </c>
      <c r="AL70" s="330">
        <f t="shared" si="63"/>
        <v>0</v>
      </c>
      <c r="AM70" s="332">
        <f t="shared" si="59"/>
        <v>8.0499435401131664E-4</v>
      </c>
      <c r="AN70" s="330">
        <f t="shared" si="59"/>
        <v>-2.7961424210506264E-4</v>
      </c>
      <c r="AO70" s="330">
        <f t="shared" si="59"/>
        <v>1.4255022646513266E-2</v>
      </c>
      <c r="AP70" s="22">
        <f t="shared" si="59"/>
        <v>0</v>
      </c>
      <c r="AQ70" s="22">
        <f t="shared" si="59"/>
        <v>2.1149997869521209E-5</v>
      </c>
      <c r="AR70" s="330">
        <f t="shared" si="59"/>
        <v>0</v>
      </c>
      <c r="AS70" s="330">
        <f t="shared" si="59"/>
        <v>0</v>
      </c>
      <c r="AT70" s="330">
        <f t="shared" si="59"/>
        <v>0</v>
      </c>
      <c r="AU70" s="22">
        <f t="shared" si="59"/>
        <v>0</v>
      </c>
      <c r="AV70" s="24">
        <f t="shared" si="59"/>
        <v>0</v>
      </c>
      <c r="AW70" s="23">
        <f t="shared" si="59"/>
        <v>0</v>
      </c>
      <c r="AX70" s="22">
        <f t="shared" si="59"/>
        <v>0</v>
      </c>
      <c r="AY70" s="22">
        <f t="shared" si="59"/>
        <v>0</v>
      </c>
      <c r="AZ70" s="330">
        <f t="shared" si="59"/>
        <v>-6.1251501360742588E-3</v>
      </c>
      <c r="BA70" s="22">
        <f t="shared" si="59"/>
        <v>0</v>
      </c>
      <c r="BB70" s="22">
        <f t="shared" si="59"/>
        <v>0</v>
      </c>
      <c r="BC70" s="330">
        <f t="shared" si="59"/>
        <v>-5.0971523187993278E-4</v>
      </c>
      <c r="BD70" s="22">
        <f t="shared" si="59"/>
        <v>0</v>
      </c>
      <c r="BE70" s="22">
        <f t="shared" si="59"/>
        <v>0</v>
      </c>
      <c r="BF70" s="22">
        <f t="shared" si="59"/>
        <v>0</v>
      </c>
      <c r="BG70" s="22">
        <f t="shared" si="59"/>
        <v>-4.9922682696043399E-3</v>
      </c>
      <c r="BH70" s="22">
        <f t="shared" si="59"/>
        <v>0</v>
      </c>
      <c r="BI70" s="22">
        <f t="shared" si="59"/>
        <v>0</v>
      </c>
      <c r="BJ70" s="22">
        <f t="shared" si="59"/>
        <v>0</v>
      </c>
      <c r="BK70" s="22">
        <f t="shared" si="59"/>
        <v>0</v>
      </c>
      <c r="BL70" s="22">
        <f t="shared" si="59"/>
        <v>0</v>
      </c>
      <c r="BM70" s="22">
        <f t="shared" si="59"/>
        <v>0</v>
      </c>
      <c r="BN70" s="22">
        <f t="shared" si="59"/>
        <v>0</v>
      </c>
      <c r="BO70" s="22">
        <f t="shared" si="59"/>
        <v>0</v>
      </c>
      <c r="BP70" s="24">
        <f t="shared" ref="BP70" si="64">(((BP40+Unadj_Op_revenue)/(BP67+Unadj_rate_base))-Weighted_cost_debt-Weighted_cost_pref)/Percent_common-Unadj_ROE</f>
        <v>0</v>
      </c>
      <c r="BQ70" s="331">
        <f t="shared" ref="BQ70" si="65">(((BQ40+Unadj_Op_revenue)/(BQ67+Unadj_rate_base))-Weighted_cost_debt-Weighted_cost_pref)/Percent_common-Unadj_ROE</f>
        <v>-3.8030180140906332E-3</v>
      </c>
    </row>
    <row r="71" spans="1:69">
      <c r="A71" s="14" t="s">
        <v>49</v>
      </c>
      <c r="B71" s="199">
        <f>SUM(C71:BQ71)</f>
        <v>-5281396.4745868817</v>
      </c>
      <c r="C71" s="38">
        <f t="shared" ref="C71:BO71" si="66">-(C40-(C67*Overall_ROR))/gross_up_factor</f>
        <v>0</v>
      </c>
      <c r="D71" s="112">
        <f t="shared" si="66"/>
        <v>0</v>
      </c>
      <c r="E71" s="112">
        <f t="shared" si="66"/>
        <v>0</v>
      </c>
      <c r="F71" s="112">
        <f t="shared" si="66"/>
        <v>-989637.04596099141</v>
      </c>
      <c r="G71" s="112">
        <f t="shared" si="66"/>
        <v>0</v>
      </c>
      <c r="H71" s="333">
        <f t="shared" si="66"/>
        <v>-331458.44053086627</v>
      </c>
      <c r="I71" s="112">
        <f t="shared" si="66"/>
        <v>-527774.60333158204</v>
      </c>
      <c r="J71" s="334">
        <f t="shared" ref="J71" si="67">-(J40-(J67*Overall_ROR))/gross_up_factor</f>
        <v>0</v>
      </c>
      <c r="K71" s="38">
        <f t="shared" si="66"/>
        <v>0</v>
      </c>
      <c r="L71" s="112">
        <f t="shared" si="66"/>
        <v>0</v>
      </c>
      <c r="M71" s="112">
        <f t="shared" si="66"/>
        <v>260558.09254273935</v>
      </c>
      <c r="N71" s="112">
        <f t="shared" si="66"/>
        <v>0</v>
      </c>
      <c r="O71" s="333">
        <f t="shared" si="66"/>
        <v>0</v>
      </c>
      <c r="P71" s="112">
        <f t="shared" si="66"/>
        <v>997760.59876493388</v>
      </c>
      <c r="Q71" s="112">
        <f t="shared" si="66"/>
        <v>0</v>
      </c>
      <c r="R71" s="333">
        <f t="shared" si="66"/>
        <v>0</v>
      </c>
      <c r="S71" s="112">
        <f t="shared" si="66"/>
        <v>0</v>
      </c>
      <c r="T71" s="112">
        <f t="shared" si="66"/>
        <v>0</v>
      </c>
      <c r="U71" s="112">
        <f t="shared" si="66"/>
        <v>-1021.9983837202508</v>
      </c>
      <c r="V71" s="333">
        <f t="shared" si="66"/>
        <v>0</v>
      </c>
      <c r="W71" s="112">
        <f t="shared" si="66"/>
        <v>0</v>
      </c>
      <c r="X71" s="112">
        <f t="shared" si="66"/>
        <v>0</v>
      </c>
      <c r="Y71" s="334">
        <f t="shared" ref="Y71" si="68">-(Y40-(Y67*Overall_ROR))/gross_up_factor</f>
        <v>-1097475.8078807995</v>
      </c>
      <c r="Z71" s="38">
        <f t="shared" si="66"/>
        <v>0</v>
      </c>
      <c r="AA71" s="333">
        <f t="shared" si="66"/>
        <v>-5419776.5181525769</v>
      </c>
      <c r="AB71" s="112">
        <f t="shared" si="66"/>
        <v>-1021670.9592467211</v>
      </c>
      <c r="AC71" s="112">
        <f t="shared" si="66"/>
        <v>0</v>
      </c>
      <c r="AD71" s="200">
        <f t="shared" si="66"/>
        <v>0</v>
      </c>
      <c r="AE71" s="301">
        <f t="shared" si="66"/>
        <v>75011.130028598782</v>
      </c>
      <c r="AF71" s="12">
        <f t="shared" si="66"/>
        <v>0</v>
      </c>
      <c r="AG71" s="12">
        <f t="shared" si="66"/>
        <v>0</v>
      </c>
      <c r="AH71" s="12">
        <f t="shared" si="66"/>
        <v>0</v>
      </c>
      <c r="AI71" s="12">
        <f t="shared" si="66"/>
        <v>0</v>
      </c>
      <c r="AJ71" s="301">
        <f t="shared" ref="AJ71" si="69">-(AJ40-(AJ67*Overall_ROR))/gross_up_factor</f>
        <v>0</v>
      </c>
      <c r="AK71" s="301">
        <f t="shared" ref="AK71:AL71" si="70">-(AK40-(AK67*Overall_ROR))/gross_up_factor</f>
        <v>0</v>
      </c>
      <c r="AL71" s="301">
        <f t="shared" si="70"/>
        <v>0</v>
      </c>
      <c r="AM71" s="335">
        <f t="shared" si="66"/>
        <v>-524946.29419489333</v>
      </c>
      <c r="AN71" s="333">
        <f t="shared" si="66"/>
        <v>182339.73873946635</v>
      </c>
      <c r="AO71" s="333">
        <f t="shared" si="66"/>
        <v>-9295868.0699594151</v>
      </c>
      <c r="AP71" s="112">
        <f t="shared" si="66"/>
        <v>0</v>
      </c>
      <c r="AQ71" s="112">
        <f t="shared" si="66"/>
        <v>-13792.162576687111</v>
      </c>
      <c r="AR71" s="333">
        <f t="shared" si="66"/>
        <v>0</v>
      </c>
      <c r="AS71" s="333">
        <f t="shared" si="66"/>
        <v>0</v>
      </c>
      <c r="AT71" s="333">
        <f t="shared" si="66"/>
        <v>0</v>
      </c>
      <c r="AU71" s="112">
        <f t="shared" si="66"/>
        <v>0</v>
      </c>
      <c r="AV71" s="200">
        <f t="shared" si="66"/>
        <v>0</v>
      </c>
      <c r="AW71" s="38">
        <f t="shared" si="66"/>
        <v>0</v>
      </c>
      <c r="AX71" s="112">
        <f t="shared" si="66"/>
        <v>0</v>
      </c>
      <c r="AY71" s="112">
        <f t="shared" si="66"/>
        <v>0</v>
      </c>
      <c r="AZ71" s="333">
        <f t="shared" si="66"/>
        <v>6217115.2119733104</v>
      </c>
      <c r="BA71" s="112">
        <f t="shared" si="66"/>
        <v>0</v>
      </c>
      <c r="BB71" s="112">
        <f t="shared" si="66"/>
        <v>0</v>
      </c>
      <c r="BC71" s="333">
        <f t="shared" si="66"/>
        <v>335053.08160078665</v>
      </c>
      <c r="BD71" s="112">
        <f t="shared" si="66"/>
        <v>0</v>
      </c>
      <c r="BE71" s="112">
        <f t="shared" si="66"/>
        <v>0</v>
      </c>
      <c r="BF71" s="112">
        <f t="shared" si="66"/>
        <v>0</v>
      </c>
      <c r="BG71" s="112">
        <f t="shared" si="66"/>
        <v>3355953.518525993</v>
      </c>
      <c r="BH71" s="112">
        <f t="shared" si="66"/>
        <v>0</v>
      </c>
      <c r="BI71" s="112">
        <f t="shared" si="66"/>
        <v>0</v>
      </c>
      <c r="BJ71" s="112">
        <f t="shared" si="66"/>
        <v>0</v>
      </c>
      <c r="BK71" s="112">
        <f t="shared" si="66"/>
        <v>0</v>
      </c>
      <c r="BL71" s="112">
        <f t="shared" si="66"/>
        <v>0</v>
      </c>
      <c r="BM71" s="112">
        <f t="shared" si="66"/>
        <v>0</v>
      </c>
      <c r="BN71" s="112">
        <f t="shared" si="66"/>
        <v>0</v>
      </c>
      <c r="BO71" s="112">
        <f t="shared" si="66"/>
        <v>0</v>
      </c>
      <c r="BP71" s="200">
        <f t="shared" ref="BP71" si="71">-(BP40-(BP67*Overall_ROR))/gross_up_factor</f>
        <v>0</v>
      </c>
      <c r="BQ71" s="334">
        <f t="shared" ref="BQ71" si="72">-(BQ40-(BQ67*Overall_ROR))/gross_up_factor</f>
        <v>2518234.0534555432</v>
      </c>
    </row>
    <row r="72" spans="1:69">
      <c r="A72" s="14"/>
      <c r="B72" s="16"/>
      <c r="C72" s="336"/>
      <c r="D72" s="337"/>
      <c r="E72" s="337"/>
      <c r="F72" s="337"/>
      <c r="G72" s="337"/>
      <c r="H72" s="338"/>
      <c r="I72" s="337"/>
      <c r="J72" s="339"/>
      <c r="K72" s="336"/>
      <c r="L72" s="337"/>
      <c r="M72" s="337"/>
      <c r="N72" s="337"/>
      <c r="O72" s="338"/>
      <c r="P72" s="337"/>
      <c r="Q72" s="337"/>
      <c r="R72" s="338"/>
      <c r="S72" s="337"/>
      <c r="T72" s="337"/>
      <c r="U72" s="337"/>
      <c r="V72" s="338"/>
      <c r="W72" s="337"/>
      <c r="X72" s="337"/>
      <c r="Y72" s="339"/>
      <c r="Z72" s="336"/>
      <c r="AA72" s="338"/>
      <c r="AB72" s="337"/>
      <c r="AC72" s="337"/>
      <c r="AD72" s="340"/>
      <c r="AE72" s="338"/>
      <c r="AF72" s="337"/>
      <c r="AG72" s="337"/>
      <c r="AH72" s="337"/>
      <c r="AI72" s="337"/>
      <c r="AJ72" s="338"/>
      <c r="AK72" s="338"/>
      <c r="AL72" s="338"/>
      <c r="AM72" s="341"/>
      <c r="AN72" s="338"/>
      <c r="AO72" s="338"/>
      <c r="AP72" s="337"/>
      <c r="AQ72" s="337"/>
      <c r="AR72" s="338"/>
      <c r="AS72" s="338"/>
      <c r="AT72" s="338"/>
      <c r="AU72" s="337"/>
      <c r="AV72" s="340"/>
      <c r="AW72" s="336"/>
      <c r="AX72" s="337"/>
      <c r="AY72" s="337"/>
      <c r="AZ72" s="338"/>
      <c r="BA72" s="337"/>
      <c r="BB72" s="337"/>
      <c r="BC72" s="338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40"/>
      <c r="BQ72" s="339"/>
    </row>
    <row r="73" spans="1:69">
      <c r="A73" s="14" t="s">
        <v>103</v>
      </c>
      <c r="B73" s="94"/>
      <c r="C73" s="30"/>
      <c r="D73" s="12"/>
      <c r="E73" s="12"/>
      <c r="F73" s="12"/>
      <c r="G73" s="12"/>
      <c r="H73" s="301"/>
      <c r="I73" s="12"/>
      <c r="J73" s="303"/>
      <c r="K73" s="30"/>
      <c r="L73" s="12"/>
      <c r="M73" s="12"/>
      <c r="N73" s="12"/>
      <c r="O73" s="301"/>
      <c r="P73" s="12"/>
      <c r="Q73" s="12"/>
      <c r="R73" s="301"/>
      <c r="S73" s="12"/>
      <c r="T73" s="12"/>
      <c r="U73" s="12"/>
      <c r="V73" s="301"/>
      <c r="W73" s="12"/>
      <c r="X73" s="12"/>
      <c r="Y73" s="303"/>
      <c r="Z73" s="30"/>
      <c r="AA73" s="301"/>
      <c r="AB73" s="12"/>
      <c r="AC73" s="12"/>
      <c r="AD73" s="92"/>
      <c r="AE73" s="301"/>
      <c r="AF73" s="12"/>
      <c r="AG73" s="12"/>
      <c r="AH73" s="12"/>
      <c r="AI73" s="12"/>
      <c r="AJ73" s="301"/>
      <c r="AK73" s="301"/>
      <c r="AL73" s="301"/>
      <c r="AM73" s="304"/>
      <c r="AN73" s="301"/>
      <c r="AO73" s="301"/>
      <c r="AP73" s="12"/>
      <c r="AQ73" s="12"/>
      <c r="AR73" s="301"/>
      <c r="AS73" s="301"/>
      <c r="AT73" s="301"/>
      <c r="AU73" s="12"/>
      <c r="AV73" s="92"/>
      <c r="AW73" s="30"/>
      <c r="AX73" s="12"/>
      <c r="AY73" s="12"/>
      <c r="AZ73" s="301"/>
      <c r="BA73" s="12"/>
      <c r="BB73" s="12"/>
      <c r="BC73" s="301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92"/>
      <c r="BQ73" s="303"/>
    </row>
    <row r="74" spans="1:69">
      <c r="A74" s="14" t="s">
        <v>104</v>
      </c>
      <c r="B74" s="199">
        <f t="shared" ref="B74:B80" si="73">SUM(C74:BQ74)</f>
        <v>246916.6598178111</v>
      </c>
      <c r="C74" s="38">
        <f t="shared" ref="C74:BO74" si="74">C16-C29-C30-C31-C32-C37</f>
        <v>0</v>
      </c>
      <c r="D74" s="112">
        <f t="shared" si="74"/>
        <v>0</v>
      </c>
      <c r="E74" s="112">
        <f t="shared" si="74"/>
        <v>0</v>
      </c>
      <c r="F74" s="112">
        <f t="shared" si="74"/>
        <v>854510.60376880702</v>
      </c>
      <c r="G74" s="112">
        <f t="shared" si="74"/>
        <v>0</v>
      </c>
      <c r="H74" s="333">
        <f t="shared" si="74"/>
        <v>315854.39702279773</v>
      </c>
      <c r="I74" s="112">
        <f t="shared" si="74"/>
        <v>502928.59892858757</v>
      </c>
      <c r="J74" s="334">
        <f t="shared" ref="J74" si="75">J16-J29-J30-J31-J32-J37</f>
        <v>0</v>
      </c>
      <c r="K74" s="38">
        <f>K16-K29-K30-K31-K32-K37</f>
        <v>0</v>
      </c>
      <c r="L74" s="112">
        <f t="shared" si="74"/>
        <v>0</v>
      </c>
      <c r="M74" s="112">
        <f t="shared" si="74"/>
        <v>-248291.81926303499</v>
      </c>
      <c r="N74" s="112">
        <f t="shared" si="74"/>
        <v>0</v>
      </c>
      <c r="O74" s="333">
        <f t="shared" si="74"/>
        <v>0</v>
      </c>
      <c r="P74" s="112">
        <f t="shared" si="74"/>
        <v>-1017962.97</v>
      </c>
      <c r="Q74" s="112">
        <f t="shared" si="74"/>
        <v>0</v>
      </c>
      <c r="R74" s="333">
        <f t="shared" si="74"/>
        <v>0</v>
      </c>
      <c r="S74" s="112">
        <f t="shared" si="74"/>
        <v>0</v>
      </c>
      <c r="T74" s="112">
        <f t="shared" si="74"/>
        <v>0</v>
      </c>
      <c r="U74" s="112">
        <f t="shared" si="74"/>
        <v>973.88584442511274</v>
      </c>
      <c r="V74" s="333">
        <f t="shared" si="74"/>
        <v>0</v>
      </c>
      <c r="W74" s="112">
        <f t="shared" si="74"/>
        <v>0</v>
      </c>
      <c r="X74" s="112">
        <f t="shared" si="74"/>
        <v>0</v>
      </c>
      <c r="Y74" s="334">
        <f t="shared" ref="Y74" si="76">Y16-Y29-Y30-Y31-Y32-Y37</f>
        <v>1045810.0236944109</v>
      </c>
      <c r="Z74" s="38">
        <f t="shared" si="74"/>
        <v>0</v>
      </c>
      <c r="AA74" s="333">
        <f t="shared" si="74"/>
        <v>5164630.1159133911</v>
      </c>
      <c r="AB74" s="112">
        <f t="shared" si="74"/>
        <v>973573.83408833691</v>
      </c>
      <c r="AC74" s="112">
        <f t="shared" si="74"/>
        <v>0</v>
      </c>
      <c r="AD74" s="200">
        <f t="shared" si="74"/>
        <v>0</v>
      </c>
      <c r="AE74" s="301">
        <f t="shared" si="74"/>
        <v>0</v>
      </c>
      <c r="AF74" s="12">
        <f t="shared" si="74"/>
        <v>0</v>
      </c>
      <c r="AG74" s="12">
        <f t="shared" si="74"/>
        <v>0</v>
      </c>
      <c r="AH74" s="12">
        <f t="shared" si="74"/>
        <v>0</v>
      </c>
      <c r="AI74" s="12">
        <f t="shared" si="74"/>
        <v>0</v>
      </c>
      <c r="AJ74" s="301">
        <f t="shared" ref="AJ74" si="77">AJ16-AJ29-AJ30-AJ31-AJ32-AJ37</f>
        <v>0</v>
      </c>
      <c r="AK74" s="301">
        <f t="shared" ref="AK74:AL74" si="78">AK16-AK29-AK30-AK31-AK32-AK37</f>
        <v>0</v>
      </c>
      <c r="AL74" s="301">
        <f t="shared" si="78"/>
        <v>0</v>
      </c>
      <c r="AM74" s="335">
        <f t="shared" si="74"/>
        <v>0</v>
      </c>
      <c r="AN74" s="333">
        <f t="shared" si="74"/>
        <v>-173755.74488496222</v>
      </c>
      <c r="AO74" s="333">
        <f t="shared" si="74"/>
        <v>0</v>
      </c>
      <c r="AP74" s="112">
        <f t="shared" si="74"/>
        <v>0</v>
      </c>
      <c r="AQ74" s="112">
        <f t="shared" si="74"/>
        <v>13142.869999999995</v>
      </c>
      <c r="AR74" s="333">
        <f t="shared" si="74"/>
        <v>0</v>
      </c>
      <c r="AS74" s="333">
        <f t="shared" si="74"/>
        <v>0</v>
      </c>
      <c r="AT74" s="333">
        <f t="shared" si="74"/>
        <v>0</v>
      </c>
      <c r="AU74" s="112">
        <f t="shared" si="74"/>
        <v>0</v>
      </c>
      <c r="AV74" s="200">
        <f t="shared" si="74"/>
        <v>0</v>
      </c>
      <c r="AW74" s="38">
        <f t="shared" si="74"/>
        <v>0</v>
      </c>
      <c r="AX74" s="112">
        <f t="shared" si="74"/>
        <v>0</v>
      </c>
      <c r="AY74" s="112">
        <f t="shared" si="74"/>
        <v>0</v>
      </c>
      <c r="AZ74" s="333">
        <f t="shared" si="74"/>
        <v>-1543729.1135745749</v>
      </c>
      <c r="BA74" s="112">
        <f t="shared" si="74"/>
        <v>0</v>
      </c>
      <c r="BB74" s="112">
        <f t="shared" si="74"/>
        <v>0</v>
      </c>
      <c r="BC74" s="333">
        <f t="shared" si="74"/>
        <v>-318929.77928544738</v>
      </c>
      <c r="BD74" s="112">
        <f t="shared" si="74"/>
        <v>0</v>
      </c>
      <c r="BE74" s="112">
        <f t="shared" si="74"/>
        <v>0</v>
      </c>
      <c r="BF74" s="112">
        <f t="shared" si="74"/>
        <v>0</v>
      </c>
      <c r="BG74" s="112">
        <f t="shared" si="74"/>
        <v>-3000000</v>
      </c>
      <c r="BH74" s="112">
        <f t="shared" si="74"/>
        <v>0</v>
      </c>
      <c r="BI74" s="112">
        <f t="shared" si="74"/>
        <v>0</v>
      </c>
      <c r="BJ74" s="112">
        <f t="shared" si="74"/>
        <v>0</v>
      </c>
      <c r="BK74" s="112">
        <f t="shared" si="74"/>
        <v>0</v>
      </c>
      <c r="BL74" s="112">
        <f t="shared" si="74"/>
        <v>0</v>
      </c>
      <c r="BM74" s="112">
        <f t="shared" si="74"/>
        <v>0</v>
      </c>
      <c r="BN74" s="112">
        <f t="shared" si="74"/>
        <v>0</v>
      </c>
      <c r="BO74" s="112">
        <f t="shared" si="74"/>
        <v>0</v>
      </c>
      <c r="BP74" s="200">
        <f t="shared" ref="BP74" si="79">BP16-BP29-BP30-BP31-BP32-BP37</f>
        <v>0</v>
      </c>
      <c r="BQ74" s="334">
        <f t="shared" ref="BQ74" si="80">BQ16-BQ29-BQ30-BQ31-BQ32-BQ37</f>
        <v>-2321838.2424349254</v>
      </c>
    </row>
    <row r="75" spans="1:69">
      <c r="A75" s="14" t="s">
        <v>105</v>
      </c>
      <c r="B75" s="106">
        <f t="shared" si="73"/>
        <v>0</v>
      </c>
      <c r="C75" s="30"/>
      <c r="D75" s="12"/>
      <c r="E75" s="12"/>
      <c r="F75" s="12"/>
      <c r="G75" s="12"/>
      <c r="H75" s="301"/>
      <c r="I75" s="12"/>
      <c r="J75" s="303"/>
      <c r="K75" s="30"/>
      <c r="L75" s="12"/>
      <c r="M75" s="12"/>
      <c r="N75" s="12"/>
      <c r="O75" s="301"/>
      <c r="P75" s="12"/>
      <c r="Q75" s="12"/>
      <c r="R75" s="301"/>
      <c r="S75" s="12"/>
      <c r="T75" s="12"/>
      <c r="U75" s="12"/>
      <c r="V75" s="301"/>
      <c r="W75" s="12"/>
      <c r="X75" s="12"/>
      <c r="Y75" s="303"/>
      <c r="Z75" s="30"/>
      <c r="AA75" s="301"/>
      <c r="AB75" s="12"/>
      <c r="AC75" s="12"/>
      <c r="AD75" s="92"/>
      <c r="AE75" s="301"/>
      <c r="AF75" s="12"/>
      <c r="AG75" s="12"/>
      <c r="AH75" s="12"/>
      <c r="AI75" s="12"/>
      <c r="AJ75" s="301"/>
      <c r="AK75" s="301"/>
      <c r="AL75" s="301"/>
      <c r="AM75" s="304"/>
      <c r="AN75" s="301"/>
      <c r="AO75" s="301"/>
      <c r="AP75" s="12"/>
      <c r="AQ75" s="12"/>
      <c r="AR75" s="301"/>
      <c r="AS75" s="301"/>
      <c r="AT75" s="301"/>
      <c r="AU75" s="12"/>
      <c r="AV75" s="92"/>
      <c r="AW75" s="30"/>
      <c r="AX75" s="12"/>
      <c r="AY75" s="12"/>
      <c r="AZ75" s="301"/>
      <c r="BA75" s="12"/>
      <c r="BB75" s="12"/>
      <c r="BC75" s="301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92"/>
      <c r="BQ75" s="303"/>
    </row>
    <row r="76" spans="1:69">
      <c r="A76" s="14" t="s">
        <v>106</v>
      </c>
      <c r="B76" s="106">
        <f t="shared" si="73"/>
        <v>0</v>
      </c>
      <c r="C76" s="31"/>
      <c r="D76" s="95"/>
      <c r="E76" s="95"/>
      <c r="F76" s="95"/>
      <c r="G76" s="95"/>
      <c r="H76" s="305"/>
      <c r="I76" s="95"/>
      <c r="J76" s="306"/>
      <c r="K76" s="31"/>
      <c r="L76" s="95"/>
      <c r="M76" s="95"/>
      <c r="N76" s="95"/>
      <c r="O76" s="305"/>
      <c r="P76" s="95"/>
      <c r="Q76" s="95"/>
      <c r="R76" s="305"/>
      <c r="S76" s="95"/>
      <c r="T76" s="95"/>
      <c r="U76" s="95"/>
      <c r="V76" s="305"/>
      <c r="W76" s="95"/>
      <c r="X76" s="95"/>
      <c r="Y76" s="306"/>
      <c r="Z76" s="31"/>
      <c r="AA76" s="305"/>
      <c r="AB76" s="95"/>
      <c r="AC76" s="95"/>
      <c r="AD76" s="96"/>
      <c r="AE76" s="305"/>
      <c r="AF76" s="95"/>
      <c r="AG76" s="95"/>
      <c r="AH76" s="95"/>
      <c r="AI76" s="95"/>
      <c r="AJ76" s="305"/>
      <c r="AK76" s="305"/>
      <c r="AL76" s="305"/>
      <c r="AM76" s="313"/>
      <c r="AN76" s="305"/>
      <c r="AO76" s="305"/>
      <c r="AP76" s="95"/>
      <c r="AQ76" s="95"/>
      <c r="AR76" s="305"/>
      <c r="AS76" s="305"/>
      <c r="AT76" s="305"/>
      <c r="AU76" s="95"/>
      <c r="AV76" s="96"/>
      <c r="AW76" s="31"/>
      <c r="AX76" s="95"/>
      <c r="AY76" s="95"/>
      <c r="AZ76" s="305"/>
      <c r="BA76" s="95"/>
      <c r="BB76" s="12"/>
      <c r="BC76" s="30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6"/>
      <c r="BQ76" s="306"/>
    </row>
    <row r="77" spans="1:69">
      <c r="A77" s="14" t="s">
        <v>107</v>
      </c>
      <c r="B77" s="106">
        <f t="shared" si="73"/>
        <v>929004.9560694769</v>
      </c>
      <c r="C77" s="31"/>
      <c r="D77" s="95"/>
      <c r="E77" s="95"/>
      <c r="F77" s="95"/>
      <c r="G77" s="95"/>
      <c r="H77" s="305"/>
      <c r="I77" s="95"/>
      <c r="J77" s="306"/>
      <c r="K77" s="31"/>
      <c r="L77" s="95"/>
      <c r="M77" s="95"/>
      <c r="N77" s="95"/>
      <c r="O77" s="305"/>
      <c r="P77" s="95"/>
      <c r="Q77" s="95"/>
      <c r="R77" s="305"/>
      <c r="S77" s="95"/>
      <c r="T77" s="95"/>
      <c r="U77" s="95"/>
      <c r="V77" s="305"/>
      <c r="W77" s="95"/>
      <c r="X77" s="95"/>
      <c r="Y77" s="306"/>
      <c r="Z77" s="31"/>
      <c r="AA77" s="305"/>
      <c r="AB77" s="95"/>
      <c r="AC77" s="95"/>
      <c r="AD77" s="96"/>
      <c r="AE77" s="305"/>
      <c r="AF77" s="95"/>
      <c r="AG77" s="95"/>
      <c r="AH77" s="95"/>
      <c r="AI77" s="95"/>
      <c r="AJ77" s="305"/>
      <c r="AK77" s="305"/>
      <c r="AL77" s="305"/>
      <c r="AM77" s="313">
        <f>'Interest Calc'!C26</f>
        <v>929004.9560694769</v>
      </c>
      <c r="AN77" s="305"/>
      <c r="AO77" s="305"/>
      <c r="AP77" s="95"/>
      <c r="AQ77" s="95"/>
      <c r="AR77" s="305"/>
      <c r="AS77" s="305"/>
      <c r="AT77" s="305"/>
      <c r="AU77" s="95"/>
      <c r="AV77" s="96"/>
      <c r="AW77" s="31"/>
      <c r="AX77" s="95"/>
      <c r="AY77" s="95"/>
      <c r="AZ77" s="305"/>
      <c r="BA77" s="95"/>
      <c r="BB77" s="12"/>
      <c r="BC77" s="30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6"/>
      <c r="BQ77" s="306"/>
    </row>
    <row r="78" spans="1:69">
      <c r="A78" s="14" t="s">
        <v>108</v>
      </c>
      <c r="B78" s="106">
        <f t="shared" si="73"/>
        <v>1407197.5284422988</v>
      </c>
      <c r="C78" s="31"/>
      <c r="D78" s="95"/>
      <c r="E78" s="95"/>
      <c r="F78" s="95"/>
      <c r="G78" s="95"/>
      <c r="H78" s="305"/>
      <c r="I78" s="95"/>
      <c r="J78" s="306"/>
      <c r="K78" s="31"/>
      <c r="L78" s="95"/>
      <c r="M78" s="95"/>
      <c r="N78" s="95"/>
      <c r="O78" s="305"/>
      <c r="P78" s="95"/>
      <c r="Q78" s="95"/>
      <c r="R78" s="305"/>
      <c r="S78" s="95"/>
      <c r="T78" s="95"/>
      <c r="U78" s="95"/>
      <c r="V78" s="305"/>
      <c r="W78" s="95"/>
      <c r="X78" s="95"/>
      <c r="Y78" s="306"/>
      <c r="Z78" s="31"/>
      <c r="AA78" s="305"/>
      <c r="AB78" s="95"/>
      <c r="AC78" s="95"/>
      <c r="AD78" s="96"/>
      <c r="AE78" s="305"/>
      <c r="AF78" s="95"/>
      <c r="AG78" s="95"/>
      <c r="AH78" s="95"/>
      <c r="AI78" s="95"/>
      <c r="AJ78" s="305"/>
      <c r="AK78" s="305"/>
      <c r="AL78" s="305"/>
      <c r="AM78" s="313"/>
      <c r="AN78" s="305"/>
      <c r="AO78" s="305"/>
      <c r="AP78" s="95"/>
      <c r="AQ78" s="95"/>
      <c r="AR78" s="305"/>
      <c r="AS78" s="305"/>
      <c r="AT78" s="305"/>
      <c r="AU78" s="95"/>
      <c r="AV78" s="96"/>
      <c r="AW78" s="31"/>
      <c r="AX78" s="95"/>
      <c r="AY78" s="95"/>
      <c r="AZ78" s="305">
        <f>'[57]8.4'!$I$28+'[57]8.4'!$I$34</f>
        <v>1331103.5173362887</v>
      </c>
      <c r="BA78" s="95"/>
      <c r="BB78" s="12"/>
      <c r="BC78" s="305">
        <f>'[58]8.6'!$I$22+'[58]8.6'!$I$30</f>
        <v>52440.30160294415</v>
      </c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6"/>
      <c r="BQ78" s="306">
        <f>SUM('[52]9.1'!$I$53:$I$54)</f>
        <v>23653.709503066028</v>
      </c>
    </row>
    <row r="79" spans="1:69">
      <c r="A79" s="14" t="s">
        <v>109</v>
      </c>
      <c r="B79" s="106">
        <f t="shared" si="73"/>
        <v>5029987.3215691028</v>
      </c>
      <c r="C79" s="114"/>
      <c r="D79" s="105"/>
      <c r="E79" s="105"/>
      <c r="F79" s="12">
        <f>'[63]3.4'!$I$21</f>
        <v>854647.89922117116</v>
      </c>
      <c r="G79" s="105"/>
      <c r="H79" s="342"/>
      <c r="I79" s="105"/>
      <c r="J79" s="343"/>
      <c r="K79" s="114"/>
      <c r="L79" s="103"/>
      <c r="M79" s="103"/>
      <c r="N79" s="103"/>
      <c r="O79" s="316"/>
      <c r="P79" s="103"/>
      <c r="Q79" s="103"/>
      <c r="R79" s="316"/>
      <c r="S79" s="103"/>
      <c r="T79" s="103"/>
      <c r="U79" s="103"/>
      <c r="V79" s="316"/>
      <c r="W79" s="103"/>
      <c r="X79" s="103"/>
      <c r="Y79" s="317"/>
      <c r="Z79" s="114"/>
      <c r="AA79" s="316"/>
      <c r="AB79" s="103"/>
      <c r="AC79" s="103"/>
      <c r="AD79" s="115"/>
      <c r="AE79" s="342">
        <f>'[64]6.1'!$I$18</f>
        <v>1370684.7972112817</v>
      </c>
      <c r="AF79" s="105"/>
      <c r="AG79" s="105"/>
      <c r="AH79" s="105"/>
      <c r="AI79" s="105"/>
      <c r="AJ79" s="342"/>
      <c r="AK79" s="342"/>
      <c r="AL79" s="342"/>
      <c r="AM79" s="344"/>
      <c r="AN79" s="342"/>
      <c r="AO79" s="342"/>
      <c r="AP79" s="105"/>
      <c r="AQ79" s="105"/>
      <c r="AR79" s="342"/>
      <c r="AS79" s="342"/>
      <c r="AT79" s="342"/>
      <c r="AU79" s="105"/>
      <c r="AV79" s="113"/>
      <c r="AW79" s="39"/>
      <c r="AX79" s="105"/>
      <c r="AY79" s="105"/>
      <c r="AZ79" s="342">
        <f>'[57]8.4'!$I$29+'[57]8.4'!$I$35</f>
        <v>2817716.4625430047</v>
      </c>
      <c r="BA79" s="105"/>
      <c r="BB79" s="105"/>
      <c r="BC79" s="342">
        <f>'[58]8.6'!$I$26</f>
        <v>-63132.658945743591</v>
      </c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13"/>
      <c r="BQ79" s="343">
        <f>SUM('[52]9.1'!$I$55:$I$56)</f>
        <v>50070.821539389319</v>
      </c>
    </row>
    <row r="80" spans="1:69">
      <c r="A80" s="14" t="s">
        <v>110</v>
      </c>
      <c r="B80" s="207">
        <f t="shared" si="73"/>
        <v>-4304878.0893784706</v>
      </c>
      <c r="C80" s="208">
        <f t="shared" ref="C80:BO80" si="81">C74-C76-C77+C78-C79</f>
        <v>0</v>
      </c>
      <c r="D80" s="13">
        <f t="shared" si="81"/>
        <v>0</v>
      </c>
      <c r="E80" s="13">
        <f t="shared" si="81"/>
        <v>0</v>
      </c>
      <c r="F80" s="121">
        <f t="shared" si="81"/>
        <v>-137.29545236413833</v>
      </c>
      <c r="G80" s="13">
        <f t="shared" si="81"/>
        <v>0</v>
      </c>
      <c r="H80" s="345">
        <f t="shared" si="81"/>
        <v>315854.39702279773</v>
      </c>
      <c r="I80" s="13">
        <f t="shared" si="81"/>
        <v>502928.59892858757</v>
      </c>
      <c r="J80" s="346">
        <f t="shared" ref="J80" si="82">J74-J76-J77+J78-J79</f>
        <v>0</v>
      </c>
      <c r="K80" s="208">
        <f t="shared" si="81"/>
        <v>0</v>
      </c>
      <c r="L80" s="13">
        <f t="shared" si="81"/>
        <v>0</v>
      </c>
      <c r="M80" s="13">
        <f t="shared" si="81"/>
        <v>-248291.81926303499</v>
      </c>
      <c r="N80" s="13">
        <f t="shared" si="81"/>
        <v>0</v>
      </c>
      <c r="O80" s="345">
        <f t="shared" si="81"/>
        <v>0</v>
      </c>
      <c r="P80" s="13">
        <f t="shared" si="81"/>
        <v>-1017962.97</v>
      </c>
      <c r="Q80" s="13">
        <f t="shared" si="81"/>
        <v>0</v>
      </c>
      <c r="R80" s="345">
        <f t="shared" si="81"/>
        <v>0</v>
      </c>
      <c r="S80" s="13">
        <f t="shared" si="81"/>
        <v>0</v>
      </c>
      <c r="T80" s="13">
        <f t="shared" si="81"/>
        <v>0</v>
      </c>
      <c r="U80" s="13">
        <f t="shared" si="81"/>
        <v>973.88584442511274</v>
      </c>
      <c r="V80" s="345">
        <f t="shared" si="81"/>
        <v>0</v>
      </c>
      <c r="W80" s="13">
        <f t="shared" si="81"/>
        <v>0</v>
      </c>
      <c r="X80" s="13">
        <f t="shared" si="81"/>
        <v>0</v>
      </c>
      <c r="Y80" s="346">
        <f t="shared" ref="Y80" si="83">Y74-Y76-Y77+Y78-Y79</f>
        <v>1045810.0236944109</v>
      </c>
      <c r="Z80" s="208">
        <f t="shared" si="81"/>
        <v>0</v>
      </c>
      <c r="AA80" s="345">
        <f t="shared" si="81"/>
        <v>5164630.1159133911</v>
      </c>
      <c r="AB80" s="13">
        <f t="shared" si="81"/>
        <v>973573.83408833691</v>
      </c>
      <c r="AC80" s="13">
        <f t="shared" si="81"/>
        <v>0</v>
      </c>
      <c r="AD80" s="209">
        <f t="shared" si="81"/>
        <v>0</v>
      </c>
      <c r="AE80" s="345">
        <f t="shared" si="81"/>
        <v>-1370684.7972112817</v>
      </c>
      <c r="AF80" s="13">
        <f t="shared" si="81"/>
        <v>0</v>
      </c>
      <c r="AG80" s="13">
        <f t="shared" si="81"/>
        <v>0</v>
      </c>
      <c r="AH80" s="13">
        <f t="shared" si="81"/>
        <v>0</v>
      </c>
      <c r="AI80" s="13">
        <f t="shared" si="81"/>
        <v>0</v>
      </c>
      <c r="AJ80" s="345">
        <f t="shared" ref="AJ80" si="84">AJ74-AJ76-AJ77+AJ78-AJ79</f>
        <v>0</v>
      </c>
      <c r="AK80" s="345">
        <f t="shared" ref="AK80:AL80" si="85">AK74-AK76-AK77+AK78-AK79</f>
        <v>0</v>
      </c>
      <c r="AL80" s="345">
        <f t="shared" si="85"/>
        <v>0</v>
      </c>
      <c r="AM80" s="347">
        <f t="shared" si="81"/>
        <v>-929004.9560694769</v>
      </c>
      <c r="AN80" s="345">
        <f t="shared" si="81"/>
        <v>-173755.74488496222</v>
      </c>
      <c r="AO80" s="345">
        <f t="shared" si="81"/>
        <v>0</v>
      </c>
      <c r="AP80" s="13">
        <f t="shared" si="81"/>
        <v>0</v>
      </c>
      <c r="AQ80" s="13">
        <f t="shared" si="81"/>
        <v>13142.869999999995</v>
      </c>
      <c r="AR80" s="345">
        <f t="shared" si="81"/>
        <v>0</v>
      </c>
      <c r="AS80" s="345">
        <f t="shared" si="81"/>
        <v>0</v>
      </c>
      <c r="AT80" s="345">
        <f t="shared" si="81"/>
        <v>0</v>
      </c>
      <c r="AU80" s="13">
        <f t="shared" si="81"/>
        <v>0</v>
      </c>
      <c r="AV80" s="209">
        <f t="shared" si="81"/>
        <v>0</v>
      </c>
      <c r="AW80" s="208">
        <f t="shared" si="81"/>
        <v>0</v>
      </c>
      <c r="AX80" s="13">
        <f t="shared" si="81"/>
        <v>0</v>
      </c>
      <c r="AY80" s="13">
        <f t="shared" si="81"/>
        <v>0</v>
      </c>
      <c r="AZ80" s="345">
        <f t="shared" si="81"/>
        <v>-3030342.0587812909</v>
      </c>
      <c r="BA80" s="13">
        <f t="shared" si="81"/>
        <v>0</v>
      </c>
      <c r="BB80" s="13">
        <f t="shared" si="81"/>
        <v>0</v>
      </c>
      <c r="BC80" s="345">
        <f t="shared" si="81"/>
        <v>-203356.81873675965</v>
      </c>
      <c r="BD80" s="13">
        <f t="shared" si="81"/>
        <v>0</v>
      </c>
      <c r="BE80" s="13">
        <f t="shared" si="81"/>
        <v>0</v>
      </c>
      <c r="BF80" s="13">
        <f t="shared" si="81"/>
        <v>0</v>
      </c>
      <c r="BG80" s="13">
        <f t="shared" si="81"/>
        <v>-3000000</v>
      </c>
      <c r="BH80" s="13">
        <f t="shared" si="81"/>
        <v>0</v>
      </c>
      <c r="BI80" s="13">
        <f t="shared" si="81"/>
        <v>0</v>
      </c>
      <c r="BJ80" s="13">
        <f t="shared" si="81"/>
        <v>0</v>
      </c>
      <c r="BK80" s="13">
        <f t="shared" si="81"/>
        <v>0</v>
      </c>
      <c r="BL80" s="13">
        <f t="shared" si="81"/>
        <v>0</v>
      </c>
      <c r="BM80" s="13">
        <f t="shared" si="81"/>
        <v>0</v>
      </c>
      <c r="BN80" s="13">
        <f t="shared" si="81"/>
        <v>0</v>
      </c>
      <c r="BO80" s="13">
        <f t="shared" si="81"/>
        <v>0</v>
      </c>
      <c r="BP80" s="209">
        <f t="shared" ref="BP80" si="86">BP74-BP76-BP77+BP78-BP79</f>
        <v>0</v>
      </c>
      <c r="BQ80" s="346">
        <f t="shared" ref="BQ80" si="87">BQ74-BQ76-BQ77+BQ78-BQ79</f>
        <v>-2348255.354471249</v>
      </c>
    </row>
    <row r="81" spans="1:69">
      <c r="A81" s="14"/>
      <c r="B81" s="94"/>
      <c r="C81" s="30"/>
      <c r="D81" s="12"/>
      <c r="E81" s="12"/>
      <c r="F81" s="12"/>
      <c r="G81" s="12"/>
      <c r="H81" s="301"/>
      <c r="I81" s="12"/>
      <c r="J81" s="303"/>
      <c r="K81" s="30"/>
      <c r="L81" s="12"/>
      <c r="M81" s="12"/>
      <c r="N81" s="12"/>
      <c r="O81" s="301"/>
      <c r="P81" s="12"/>
      <c r="Q81" s="12"/>
      <c r="R81" s="301"/>
      <c r="S81" s="12"/>
      <c r="T81" s="12"/>
      <c r="U81" s="12"/>
      <c r="V81" s="301"/>
      <c r="W81" s="12"/>
      <c r="X81" s="12"/>
      <c r="Y81" s="303"/>
      <c r="Z81" s="30"/>
      <c r="AA81" s="301"/>
      <c r="AB81" s="12"/>
      <c r="AC81" s="12"/>
      <c r="AD81" s="92"/>
      <c r="AE81" s="301"/>
      <c r="AF81" s="12"/>
      <c r="AG81" s="12"/>
      <c r="AH81" s="12"/>
      <c r="AI81" s="12"/>
      <c r="AJ81" s="301"/>
      <c r="AK81" s="301"/>
      <c r="AL81" s="301"/>
      <c r="AM81" s="304"/>
      <c r="AN81" s="301"/>
      <c r="AO81" s="301"/>
      <c r="AP81" s="12"/>
      <c r="AQ81" s="12"/>
      <c r="AR81" s="301"/>
      <c r="AS81" s="301"/>
      <c r="AT81" s="301"/>
      <c r="AU81" s="12"/>
      <c r="AV81" s="92"/>
      <c r="AW81" s="30"/>
      <c r="AX81" s="12"/>
      <c r="AY81" s="12"/>
      <c r="AZ81" s="301"/>
      <c r="BA81" s="12"/>
      <c r="BB81" s="12"/>
      <c r="BC81" s="301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92"/>
      <c r="BQ81" s="303"/>
    </row>
    <row r="82" spans="1:69">
      <c r="A82" s="14" t="s">
        <v>111</v>
      </c>
      <c r="B82" s="202">
        <f>SUM(C82:BQ82)</f>
        <v>0</v>
      </c>
      <c r="C82" s="30">
        <v>0</v>
      </c>
      <c r="D82" s="12">
        <v>0</v>
      </c>
      <c r="E82" s="12">
        <v>0</v>
      </c>
      <c r="F82" s="12">
        <v>0</v>
      </c>
      <c r="G82" s="12">
        <v>0</v>
      </c>
      <c r="H82" s="301">
        <v>0</v>
      </c>
      <c r="I82" s="12">
        <v>0</v>
      </c>
      <c r="J82" s="303">
        <v>0</v>
      </c>
      <c r="K82" s="30">
        <v>0</v>
      </c>
      <c r="L82" s="12">
        <v>0</v>
      </c>
      <c r="M82" s="12">
        <v>0</v>
      </c>
      <c r="N82" s="12">
        <v>0</v>
      </c>
      <c r="O82" s="301">
        <v>0</v>
      </c>
      <c r="P82" s="12">
        <v>0</v>
      </c>
      <c r="Q82" s="12">
        <v>0</v>
      </c>
      <c r="R82" s="301">
        <v>0</v>
      </c>
      <c r="S82" s="12">
        <v>0</v>
      </c>
      <c r="T82" s="12">
        <v>0</v>
      </c>
      <c r="U82" s="12">
        <v>0</v>
      </c>
      <c r="V82" s="301">
        <v>0</v>
      </c>
      <c r="W82" s="12">
        <v>0</v>
      </c>
      <c r="X82" s="12">
        <v>0</v>
      </c>
      <c r="Y82" s="303">
        <v>0</v>
      </c>
      <c r="Z82" s="30">
        <v>0</v>
      </c>
      <c r="AA82" s="301">
        <v>0</v>
      </c>
      <c r="AB82" s="12">
        <v>0</v>
      </c>
      <c r="AC82" s="12">
        <v>0</v>
      </c>
      <c r="AD82" s="92">
        <v>0</v>
      </c>
      <c r="AE82" s="301">
        <v>0</v>
      </c>
      <c r="AF82" s="12">
        <v>0</v>
      </c>
      <c r="AG82" s="12">
        <v>0</v>
      </c>
      <c r="AH82" s="12">
        <v>0</v>
      </c>
      <c r="AI82" s="12">
        <v>0</v>
      </c>
      <c r="AJ82" s="301">
        <v>0</v>
      </c>
      <c r="AK82" s="301">
        <v>0</v>
      </c>
      <c r="AL82" s="301">
        <v>0</v>
      </c>
      <c r="AM82" s="348">
        <v>0</v>
      </c>
      <c r="AN82" s="314">
        <v>0</v>
      </c>
      <c r="AO82" s="314">
        <v>0</v>
      </c>
      <c r="AP82" s="2">
        <v>0</v>
      </c>
      <c r="AQ82" s="2">
        <v>0</v>
      </c>
      <c r="AR82" s="314">
        <v>0</v>
      </c>
      <c r="AS82" s="314">
        <v>0</v>
      </c>
      <c r="AT82" s="314">
        <v>0</v>
      </c>
      <c r="AU82" s="2">
        <v>0</v>
      </c>
      <c r="AV82" s="101">
        <v>0</v>
      </c>
      <c r="AW82" s="40">
        <v>0</v>
      </c>
      <c r="AX82" s="2">
        <v>0</v>
      </c>
      <c r="AY82" s="2">
        <v>0</v>
      </c>
      <c r="AZ82" s="314">
        <v>0</v>
      </c>
      <c r="BA82" s="2">
        <v>0</v>
      </c>
      <c r="BB82" s="2">
        <v>0</v>
      </c>
      <c r="BC82" s="314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101">
        <v>0</v>
      </c>
      <c r="BQ82" s="315">
        <v>0</v>
      </c>
    </row>
    <row r="83" spans="1:69">
      <c r="A83" s="14" t="s">
        <v>112</v>
      </c>
      <c r="B83" s="202">
        <f>SUM(C83:BQ83)</f>
        <v>-4304878.0893784706</v>
      </c>
      <c r="C83" s="30">
        <f>C80-C82</f>
        <v>0</v>
      </c>
      <c r="D83" s="12">
        <f t="shared" ref="D83:BO83" si="88">D80-D82</f>
        <v>0</v>
      </c>
      <c r="E83" s="12">
        <f t="shared" si="88"/>
        <v>0</v>
      </c>
      <c r="F83" s="12">
        <f t="shared" si="88"/>
        <v>-137.29545236413833</v>
      </c>
      <c r="G83" s="12">
        <f t="shared" si="88"/>
        <v>0</v>
      </c>
      <c r="H83" s="301">
        <f t="shared" si="88"/>
        <v>315854.39702279773</v>
      </c>
      <c r="I83" s="12">
        <f t="shared" si="88"/>
        <v>502928.59892858757</v>
      </c>
      <c r="J83" s="303">
        <f t="shared" ref="J83" si="89">J80-J82</f>
        <v>0</v>
      </c>
      <c r="K83" s="30">
        <f t="shared" si="88"/>
        <v>0</v>
      </c>
      <c r="L83" s="12">
        <f t="shared" si="88"/>
        <v>0</v>
      </c>
      <c r="M83" s="12">
        <f t="shared" si="88"/>
        <v>-248291.81926303499</v>
      </c>
      <c r="N83" s="12">
        <f t="shared" si="88"/>
        <v>0</v>
      </c>
      <c r="O83" s="301">
        <f t="shared" si="88"/>
        <v>0</v>
      </c>
      <c r="P83" s="12">
        <f t="shared" si="88"/>
        <v>-1017962.97</v>
      </c>
      <c r="Q83" s="12">
        <f t="shared" si="88"/>
        <v>0</v>
      </c>
      <c r="R83" s="301">
        <f t="shared" si="88"/>
        <v>0</v>
      </c>
      <c r="S83" s="12">
        <f t="shared" si="88"/>
        <v>0</v>
      </c>
      <c r="T83" s="12">
        <f t="shared" si="88"/>
        <v>0</v>
      </c>
      <c r="U83" s="12">
        <f t="shared" si="88"/>
        <v>973.88584442511274</v>
      </c>
      <c r="V83" s="301">
        <f t="shared" si="88"/>
        <v>0</v>
      </c>
      <c r="W83" s="12">
        <f t="shared" si="88"/>
        <v>0</v>
      </c>
      <c r="X83" s="12">
        <f t="shared" si="88"/>
        <v>0</v>
      </c>
      <c r="Y83" s="303">
        <f t="shared" ref="Y83" si="90">Y80-Y82</f>
        <v>1045810.0236944109</v>
      </c>
      <c r="Z83" s="30">
        <f t="shared" si="88"/>
        <v>0</v>
      </c>
      <c r="AA83" s="301">
        <f t="shared" si="88"/>
        <v>5164630.1159133911</v>
      </c>
      <c r="AB83" s="12">
        <f t="shared" si="88"/>
        <v>973573.83408833691</v>
      </c>
      <c r="AC83" s="12">
        <f t="shared" si="88"/>
        <v>0</v>
      </c>
      <c r="AD83" s="92">
        <f t="shared" si="88"/>
        <v>0</v>
      </c>
      <c r="AE83" s="301">
        <f t="shared" si="88"/>
        <v>-1370684.7972112817</v>
      </c>
      <c r="AF83" s="12">
        <f t="shared" si="88"/>
        <v>0</v>
      </c>
      <c r="AG83" s="12">
        <f t="shared" si="88"/>
        <v>0</v>
      </c>
      <c r="AH83" s="12">
        <f t="shared" si="88"/>
        <v>0</v>
      </c>
      <c r="AI83" s="12">
        <f t="shared" si="88"/>
        <v>0</v>
      </c>
      <c r="AJ83" s="301">
        <f t="shared" ref="AJ83" si="91">AJ80-AJ82</f>
        <v>0</v>
      </c>
      <c r="AK83" s="301">
        <f t="shared" ref="AK83:AL83" si="92">AK80-AK82</f>
        <v>0</v>
      </c>
      <c r="AL83" s="301">
        <f t="shared" si="92"/>
        <v>0</v>
      </c>
      <c r="AM83" s="348">
        <f t="shared" si="88"/>
        <v>-929004.9560694769</v>
      </c>
      <c r="AN83" s="314">
        <f t="shared" si="88"/>
        <v>-173755.74488496222</v>
      </c>
      <c r="AO83" s="314">
        <f t="shared" si="88"/>
        <v>0</v>
      </c>
      <c r="AP83" s="2">
        <f t="shared" si="88"/>
        <v>0</v>
      </c>
      <c r="AQ83" s="2">
        <f t="shared" si="88"/>
        <v>13142.869999999995</v>
      </c>
      <c r="AR83" s="314">
        <f t="shared" si="88"/>
        <v>0</v>
      </c>
      <c r="AS83" s="314">
        <f t="shared" si="88"/>
        <v>0</v>
      </c>
      <c r="AT83" s="314">
        <f t="shared" si="88"/>
        <v>0</v>
      </c>
      <c r="AU83" s="2">
        <f t="shared" si="88"/>
        <v>0</v>
      </c>
      <c r="AV83" s="101">
        <f t="shared" si="88"/>
        <v>0</v>
      </c>
      <c r="AW83" s="40">
        <f t="shared" si="88"/>
        <v>0</v>
      </c>
      <c r="AX83" s="2">
        <f t="shared" si="88"/>
        <v>0</v>
      </c>
      <c r="AY83" s="2">
        <f t="shared" si="88"/>
        <v>0</v>
      </c>
      <c r="AZ83" s="314">
        <f t="shared" si="88"/>
        <v>-3030342.0587812909</v>
      </c>
      <c r="BA83" s="2">
        <f t="shared" si="88"/>
        <v>0</v>
      </c>
      <c r="BB83" s="2">
        <f t="shared" si="88"/>
        <v>0</v>
      </c>
      <c r="BC83" s="314">
        <f t="shared" si="88"/>
        <v>-203356.81873675965</v>
      </c>
      <c r="BD83" s="2">
        <f t="shared" si="88"/>
        <v>0</v>
      </c>
      <c r="BE83" s="2">
        <f t="shared" si="88"/>
        <v>0</v>
      </c>
      <c r="BF83" s="2">
        <f t="shared" si="88"/>
        <v>0</v>
      </c>
      <c r="BG83" s="2">
        <f t="shared" si="88"/>
        <v>-3000000</v>
      </c>
      <c r="BH83" s="2">
        <f t="shared" si="88"/>
        <v>0</v>
      </c>
      <c r="BI83" s="2">
        <f t="shared" si="88"/>
        <v>0</v>
      </c>
      <c r="BJ83" s="2">
        <f t="shared" si="88"/>
        <v>0</v>
      </c>
      <c r="BK83" s="2">
        <f t="shared" si="88"/>
        <v>0</v>
      </c>
      <c r="BL83" s="2">
        <f t="shared" si="88"/>
        <v>0</v>
      </c>
      <c r="BM83" s="2">
        <f t="shared" si="88"/>
        <v>0</v>
      </c>
      <c r="BN83" s="2">
        <f t="shared" si="88"/>
        <v>0</v>
      </c>
      <c r="BO83" s="2">
        <f t="shared" si="88"/>
        <v>0</v>
      </c>
      <c r="BP83" s="101">
        <f t="shared" ref="BP83" si="93">BP80-BP82</f>
        <v>0</v>
      </c>
      <c r="BQ83" s="315">
        <f t="shared" ref="BQ83" si="94">BQ80-BQ82</f>
        <v>-2348255.354471249</v>
      </c>
    </row>
    <row r="84" spans="1:69">
      <c r="A84" s="14"/>
      <c r="B84" s="202"/>
      <c r="C84" s="30"/>
      <c r="D84" s="12"/>
      <c r="E84" s="12"/>
      <c r="F84" s="12"/>
      <c r="G84" s="12"/>
      <c r="H84" s="301"/>
      <c r="I84" s="12"/>
      <c r="J84" s="303"/>
      <c r="K84" s="30"/>
      <c r="L84" s="12"/>
      <c r="M84" s="12"/>
      <c r="N84" s="12"/>
      <c r="O84" s="301"/>
      <c r="P84" s="12"/>
      <c r="Q84" s="12"/>
      <c r="R84" s="301"/>
      <c r="S84" s="12"/>
      <c r="T84" s="12"/>
      <c r="U84" s="12"/>
      <c r="V84" s="301"/>
      <c r="W84" s="12"/>
      <c r="X84" s="12"/>
      <c r="Y84" s="303"/>
      <c r="Z84" s="30"/>
      <c r="AA84" s="301"/>
      <c r="AB84" s="12"/>
      <c r="AC84" s="12"/>
      <c r="AD84" s="92"/>
      <c r="AE84" s="301"/>
      <c r="AF84" s="12"/>
      <c r="AG84" s="12"/>
      <c r="AH84" s="12"/>
      <c r="AI84" s="12"/>
      <c r="AJ84" s="301"/>
      <c r="AK84" s="301"/>
      <c r="AL84" s="301"/>
      <c r="AM84" s="348"/>
      <c r="AN84" s="314"/>
      <c r="AO84" s="314"/>
      <c r="AP84" s="2"/>
      <c r="AQ84" s="2"/>
      <c r="AR84" s="314"/>
      <c r="AS84" s="314"/>
      <c r="AT84" s="314"/>
      <c r="AU84" s="2"/>
      <c r="AV84" s="101"/>
      <c r="AW84" s="40"/>
      <c r="AX84" s="2"/>
      <c r="AY84" s="2"/>
      <c r="AZ84" s="314"/>
      <c r="BA84" s="2"/>
      <c r="BB84" s="2"/>
      <c r="BC84" s="314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P84" s="101"/>
      <c r="BQ84" s="315"/>
    </row>
    <row r="85" spans="1:69">
      <c r="A85" s="14" t="s">
        <v>140</v>
      </c>
      <c r="B85" s="202">
        <f>SUM(C85:BQ85)</f>
        <v>-1506707.3312824648</v>
      </c>
      <c r="C85" s="30">
        <f>C83*0.35</f>
        <v>0</v>
      </c>
      <c r="D85" s="12">
        <f t="shared" ref="D85:BO85" si="95">D83*0.35</f>
        <v>0</v>
      </c>
      <c r="E85" s="12">
        <f t="shared" si="95"/>
        <v>0</v>
      </c>
      <c r="F85" s="12">
        <f t="shared" si="95"/>
        <v>-48.053408327448409</v>
      </c>
      <c r="G85" s="12">
        <f t="shared" si="95"/>
        <v>0</v>
      </c>
      <c r="H85" s="301">
        <f t="shared" si="95"/>
        <v>110549.0389579792</v>
      </c>
      <c r="I85" s="12">
        <f t="shared" si="95"/>
        <v>176025.00962500565</v>
      </c>
      <c r="J85" s="303">
        <f t="shared" ref="J85" si="96">J83*0.35</f>
        <v>0</v>
      </c>
      <c r="K85" s="30">
        <f t="shared" si="95"/>
        <v>0</v>
      </c>
      <c r="L85" s="12">
        <f t="shared" si="95"/>
        <v>0</v>
      </c>
      <c r="M85" s="12">
        <f t="shared" si="95"/>
        <v>-86902.136742062241</v>
      </c>
      <c r="N85" s="12">
        <f t="shared" si="95"/>
        <v>0</v>
      </c>
      <c r="O85" s="301">
        <f t="shared" si="95"/>
        <v>0</v>
      </c>
      <c r="P85" s="12">
        <f t="shared" si="95"/>
        <v>-356287.03949999996</v>
      </c>
      <c r="Q85" s="12">
        <f t="shared" si="95"/>
        <v>0</v>
      </c>
      <c r="R85" s="301">
        <f t="shared" si="95"/>
        <v>0</v>
      </c>
      <c r="S85" s="12">
        <f t="shared" si="95"/>
        <v>0</v>
      </c>
      <c r="T85" s="12">
        <f t="shared" si="95"/>
        <v>0</v>
      </c>
      <c r="U85" s="12">
        <f t="shared" si="95"/>
        <v>340.86004554878946</v>
      </c>
      <c r="V85" s="301">
        <f t="shared" si="95"/>
        <v>0</v>
      </c>
      <c r="W85" s="12">
        <f t="shared" si="95"/>
        <v>0</v>
      </c>
      <c r="X85" s="12">
        <f t="shared" si="95"/>
        <v>0</v>
      </c>
      <c r="Y85" s="303">
        <f t="shared" ref="Y85" si="97">Y83*0.35</f>
        <v>366033.50829304382</v>
      </c>
      <c r="Z85" s="30">
        <f t="shared" si="95"/>
        <v>0</v>
      </c>
      <c r="AA85" s="301">
        <f t="shared" si="95"/>
        <v>1807620.5405696868</v>
      </c>
      <c r="AB85" s="12">
        <f t="shared" si="95"/>
        <v>340750.84193091787</v>
      </c>
      <c r="AC85" s="12">
        <f t="shared" si="95"/>
        <v>0</v>
      </c>
      <c r="AD85" s="92">
        <f t="shared" si="95"/>
        <v>0</v>
      </c>
      <c r="AE85" s="301">
        <f t="shared" si="95"/>
        <v>-479739.67902394856</v>
      </c>
      <c r="AF85" s="12">
        <f t="shared" si="95"/>
        <v>0</v>
      </c>
      <c r="AG85" s="12">
        <f t="shared" si="95"/>
        <v>0</v>
      </c>
      <c r="AH85" s="12">
        <f t="shared" si="95"/>
        <v>0</v>
      </c>
      <c r="AI85" s="12">
        <f t="shared" si="95"/>
        <v>0</v>
      </c>
      <c r="AJ85" s="301">
        <f t="shared" ref="AJ85" si="98">AJ83*0.35</f>
        <v>0</v>
      </c>
      <c r="AK85" s="301">
        <f t="shared" ref="AK85:AL85" si="99">AK83*0.35</f>
        <v>0</v>
      </c>
      <c r="AL85" s="301">
        <f t="shared" si="99"/>
        <v>0</v>
      </c>
      <c r="AM85" s="348">
        <f t="shared" si="95"/>
        <v>-325151.73462431692</v>
      </c>
      <c r="AN85" s="314">
        <f t="shared" si="95"/>
        <v>-60814.510709736773</v>
      </c>
      <c r="AO85" s="314">
        <f t="shared" si="95"/>
        <v>0</v>
      </c>
      <c r="AP85" s="2">
        <f t="shared" si="95"/>
        <v>0</v>
      </c>
      <c r="AQ85" s="2">
        <f t="shared" si="95"/>
        <v>4600.0044999999982</v>
      </c>
      <c r="AR85" s="314">
        <f t="shared" si="95"/>
        <v>0</v>
      </c>
      <c r="AS85" s="314">
        <f t="shared" si="95"/>
        <v>0</v>
      </c>
      <c r="AT85" s="314">
        <f t="shared" si="95"/>
        <v>0</v>
      </c>
      <c r="AU85" s="2">
        <f t="shared" si="95"/>
        <v>0</v>
      </c>
      <c r="AV85" s="101">
        <f t="shared" si="95"/>
        <v>0</v>
      </c>
      <c r="AW85" s="40">
        <f t="shared" si="95"/>
        <v>0</v>
      </c>
      <c r="AX85" s="2">
        <f t="shared" si="95"/>
        <v>0</v>
      </c>
      <c r="AY85" s="2">
        <f t="shared" si="95"/>
        <v>0</v>
      </c>
      <c r="AZ85" s="314">
        <f t="shared" si="95"/>
        <v>-1060619.7205734518</v>
      </c>
      <c r="BA85" s="2">
        <f t="shared" si="95"/>
        <v>0</v>
      </c>
      <c r="BB85" s="2">
        <f t="shared" si="95"/>
        <v>0</v>
      </c>
      <c r="BC85" s="314">
        <f t="shared" si="95"/>
        <v>-71174.886557865873</v>
      </c>
      <c r="BD85" s="2">
        <f t="shared" si="95"/>
        <v>0</v>
      </c>
      <c r="BE85" s="2">
        <f t="shared" si="95"/>
        <v>0</v>
      </c>
      <c r="BF85" s="2">
        <f t="shared" si="95"/>
        <v>0</v>
      </c>
      <c r="BG85" s="2">
        <f t="shared" si="95"/>
        <v>-1050000</v>
      </c>
      <c r="BH85" s="2">
        <f t="shared" si="95"/>
        <v>0</v>
      </c>
      <c r="BI85" s="2">
        <f t="shared" si="95"/>
        <v>0</v>
      </c>
      <c r="BJ85" s="2">
        <f t="shared" si="95"/>
        <v>0</v>
      </c>
      <c r="BK85" s="2">
        <f t="shared" si="95"/>
        <v>0</v>
      </c>
      <c r="BL85" s="2">
        <f t="shared" si="95"/>
        <v>0</v>
      </c>
      <c r="BM85" s="2">
        <f t="shared" si="95"/>
        <v>0</v>
      </c>
      <c r="BN85" s="2">
        <f t="shared" si="95"/>
        <v>0</v>
      </c>
      <c r="BO85" s="2">
        <f t="shared" si="95"/>
        <v>0</v>
      </c>
      <c r="BP85" s="101">
        <f t="shared" ref="BP85" si="100">BP83*0.35</f>
        <v>0</v>
      </c>
      <c r="BQ85" s="315">
        <f t="shared" ref="BQ85" si="101">BQ83*0.35</f>
        <v>-821889.37406493712</v>
      </c>
    </row>
    <row r="86" spans="1:69">
      <c r="A86" s="14" t="s">
        <v>141</v>
      </c>
      <c r="B86" s="106">
        <f>SUM(C86:BQ86)</f>
        <v>-5757860.6825328618</v>
      </c>
      <c r="C86" s="30"/>
      <c r="D86" s="12"/>
      <c r="E86" s="12"/>
      <c r="F86" s="12"/>
      <c r="G86" s="12"/>
      <c r="H86" s="301"/>
      <c r="I86" s="12"/>
      <c r="J86" s="303"/>
      <c r="K86" s="30"/>
      <c r="L86" s="12"/>
      <c r="M86" s="12"/>
      <c r="N86" s="12"/>
      <c r="O86" s="301"/>
      <c r="P86" s="12"/>
      <c r="Q86" s="12"/>
      <c r="R86" s="301"/>
      <c r="S86" s="12"/>
      <c r="T86" s="12"/>
      <c r="U86" s="12"/>
      <c r="V86" s="301"/>
      <c r="W86" s="12"/>
      <c r="X86" s="12"/>
      <c r="Y86" s="303"/>
      <c r="Z86" s="30"/>
      <c r="AA86" s="301"/>
      <c r="AB86" s="12"/>
      <c r="AC86" s="12"/>
      <c r="AD86" s="92"/>
      <c r="AE86" s="301"/>
      <c r="AF86" s="12"/>
      <c r="AG86" s="12"/>
      <c r="AH86" s="12"/>
      <c r="AI86" s="12"/>
      <c r="AJ86" s="301"/>
      <c r="AK86" s="301"/>
      <c r="AL86" s="301"/>
      <c r="AM86" s="348"/>
      <c r="AN86" s="314"/>
      <c r="AO86" s="314">
        <f>'[51]7.3'!$I$9</f>
        <v>-5757860.6825328618</v>
      </c>
      <c r="AP86" s="2"/>
      <c r="AQ86" s="2"/>
      <c r="AR86" s="314"/>
      <c r="AS86" s="314"/>
      <c r="AT86" s="314"/>
      <c r="AU86" s="2"/>
      <c r="AV86" s="101"/>
      <c r="AW86" s="40"/>
      <c r="AX86" s="2"/>
      <c r="AY86" s="2"/>
      <c r="AZ86" s="314"/>
      <c r="BA86" s="2"/>
      <c r="BB86" s="2"/>
      <c r="BC86" s="314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P86" s="101"/>
      <c r="BQ86" s="315"/>
    </row>
    <row r="87" spans="1:69" s="2" customFormat="1" ht="13.5" thickBot="1">
      <c r="A87" s="14" t="s">
        <v>142</v>
      </c>
      <c r="B87" s="203">
        <f>SUM(C87:BQ87)</f>
        <v>-7264568.0138153266</v>
      </c>
      <c r="C87" s="118">
        <f>C85+C86</f>
        <v>0</v>
      </c>
      <c r="D87" s="116">
        <f t="shared" ref="D87:BO87" si="102">D85+D86</f>
        <v>0</v>
      </c>
      <c r="E87" s="116">
        <f t="shared" si="102"/>
        <v>0</v>
      </c>
      <c r="F87" s="116">
        <f t="shared" si="102"/>
        <v>-48.053408327448409</v>
      </c>
      <c r="G87" s="116">
        <f t="shared" si="102"/>
        <v>0</v>
      </c>
      <c r="H87" s="349">
        <f t="shared" si="102"/>
        <v>110549.0389579792</v>
      </c>
      <c r="I87" s="116">
        <f t="shared" si="102"/>
        <v>176025.00962500565</v>
      </c>
      <c r="J87" s="350">
        <f t="shared" ref="J87" si="103">J85+J86</f>
        <v>0</v>
      </c>
      <c r="K87" s="118">
        <f t="shared" si="102"/>
        <v>0</v>
      </c>
      <c r="L87" s="116">
        <f t="shared" si="102"/>
        <v>0</v>
      </c>
      <c r="M87" s="116">
        <f t="shared" si="102"/>
        <v>-86902.136742062241</v>
      </c>
      <c r="N87" s="116">
        <f t="shared" si="102"/>
        <v>0</v>
      </c>
      <c r="O87" s="349">
        <f t="shared" si="102"/>
        <v>0</v>
      </c>
      <c r="P87" s="116">
        <f t="shared" si="102"/>
        <v>-356287.03949999996</v>
      </c>
      <c r="Q87" s="116">
        <f t="shared" si="102"/>
        <v>0</v>
      </c>
      <c r="R87" s="349">
        <f t="shared" si="102"/>
        <v>0</v>
      </c>
      <c r="S87" s="116">
        <f t="shared" si="102"/>
        <v>0</v>
      </c>
      <c r="T87" s="116">
        <f t="shared" si="102"/>
        <v>0</v>
      </c>
      <c r="U87" s="116">
        <f t="shared" si="102"/>
        <v>340.86004554878946</v>
      </c>
      <c r="V87" s="349">
        <f t="shared" si="102"/>
        <v>0</v>
      </c>
      <c r="W87" s="116">
        <f t="shared" si="102"/>
        <v>0</v>
      </c>
      <c r="X87" s="116">
        <f t="shared" si="102"/>
        <v>0</v>
      </c>
      <c r="Y87" s="350">
        <f t="shared" ref="Y87" si="104">Y85+Y86</f>
        <v>366033.50829304382</v>
      </c>
      <c r="Z87" s="118">
        <f t="shared" si="102"/>
        <v>0</v>
      </c>
      <c r="AA87" s="349">
        <f t="shared" si="102"/>
        <v>1807620.5405696868</v>
      </c>
      <c r="AB87" s="116">
        <f t="shared" si="102"/>
        <v>340750.84193091787</v>
      </c>
      <c r="AC87" s="116">
        <f t="shared" si="102"/>
        <v>0</v>
      </c>
      <c r="AD87" s="117">
        <f t="shared" si="102"/>
        <v>0</v>
      </c>
      <c r="AE87" s="349">
        <f t="shared" si="102"/>
        <v>-479739.67902394856</v>
      </c>
      <c r="AF87" s="116">
        <f t="shared" si="102"/>
        <v>0</v>
      </c>
      <c r="AG87" s="116">
        <f t="shared" si="102"/>
        <v>0</v>
      </c>
      <c r="AH87" s="116">
        <f t="shared" si="102"/>
        <v>0</v>
      </c>
      <c r="AI87" s="116">
        <f t="shared" si="102"/>
        <v>0</v>
      </c>
      <c r="AJ87" s="349">
        <f t="shared" ref="AJ87" si="105">AJ85+AJ86</f>
        <v>0</v>
      </c>
      <c r="AK87" s="349">
        <f t="shared" ref="AK87:AL87" si="106">AK85+AK86</f>
        <v>0</v>
      </c>
      <c r="AL87" s="349">
        <f t="shared" si="106"/>
        <v>0</v>
      </c>
      <c r="AM87" s="351">
        <f t="shared" si="102"/>
        <v>-325151.73462431692</v>
      </c>
      <c r="AN87" s="352">
        <f t="shared" si="102"/>
        <v>-60814.510709736773</v>
      </c>
      <c r="AO87" s="352">
        <f t="shared" si="102"/>
        <v>-5757860.6825328618</v>
      </c>
      <c r="AP87" s="204">
        <f t="shared" si="102"/>
        <v>0</v>
      </c>
      <c r="AQ87" s="204">
        <f t="shared" si="102"/>
        <v>4600.0044999999982</v>
      </c>
      <c r="AR87" s="352">
        <f t="shared" si="102"/>
        <v>0</v>
      </c>
      <c r="AS87" s="352">
        <f t="shared" si="102"/>
        <v>0</v>
      </c>
      <c r="AT87" s="352">
        <f t="shared" si="102"/>
        <v>0</v>
      </c>
      <c r="AU87" s="204">
        <f t="shared" si="102"/>
        <v>0</v>
      </c>
      <c r="AV87" s="210">
        <f t="shared" si="102"/>
        <v>0</v>
      </c>
      <c r="AW87" s="41">
        <f t="shared" si="102"/>
        <v>0</v>
      </c>
      <c r="AX87" s="204">
        <f t="shared" si="102"/>
        <v>0</v>
      </c>
      <c r="AY87" s="204">
        <f t="shared" si="102"/>
        <v>0</v>
      </c>
      <c r="AZ87" s="352">
        <f t="shared" si="102"/>
        <v>-1060619.7205734518</v>
      </c>
      <c r="BA87" s="204">
        <f t="shared" si="102"/>
        <v>0</v>
      </c>
      <c r="BB87" s="204">
        <f t="shared" si="102"/>
        <v>0</v>
      </c>
      <c r="BC87" s="352">
        <f t="shared" si="102"/>
        <v>-71174.886557865873</v>
      </c>
      <c r="BD87" s="204">
        <f t="shared" si="102"/>
        <v>0</v>
      </c>
      <c r="BE87" s="204">
        <f t="shared" si="102"/>
        <v>0</v>
      </c>
      <c r="BF87" s="204">
        <f t="shared" si="102"/>
        <v>0</v>
      </c>
      <c r="BG87" s="204">
        <f t="shared" si="102"/>
        <v>-1050000</v>
      </c>
      <c r="BH87" s="204">
        <f t="shared" si="102"/>
        <v>0</v>
      </c>
      <c r="BI87" s="204">
        <f t="shared" si="102"/>
        <v>0</v>
      </c>
      <c r="BJ87" s="204">
        <f t="shared" si="102"/>
        <v>0</v>
      </c>
      <c r="BK87" s="204">
        <f t="shared" si="102"/>
        <v>0</v>
      </c>
      <c r="BL87" s="204">
        <f t="shared" si="102"/>
        <v>0</v>
      </c>
      <c r="BM87" s="204">
        <f t="shared" si="102"/>
        <v>0</v>
      </c>
      <c r="BN87" s="204">
        <f t="shared" si="102"/>
        <v>0</v>
      </c>
      <c r="BO87" s="204">
        <f t="shared" si="102"/>
        <v>0</v>
      </c>
      <c r="BP87" s="210">
        <f t="shared" ref="BP87" si="107">BP85+BP86</f>
        <v>0</v>
      </c>
      <c r="BQ87" s="353">
        <f t="shared" ref="BQ87" si="108">BQ85+BQ86</f>
        <v>-821889.37406493712</v>
      </c>
    </row>
    <row r="88" spans="1:69" s="2" customFormat="1">
      <c r="A88" s="1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</row>
    <row r="89" spans="1:69" s="2" customForma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</row>
    <row r="90" spans="1:69" s="2" customFormat="1">
      <c r="A90" s="20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</row>
    <row r="91" spans="1:69" s="2" customFormat="1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</row>
    <row r="92" spans="1:69" s="2" customFormat="1">
      <c r="A92" s="14"/>
    </row>
    <row r="93" spans="1:69" s="2" customFormat="1">
      <c r="A93" s="206"/>
    </row>
  </sheetData>
  <mergeCells count="11">
    <mergeCell ref="C7:J7"/>
    <mergeCell ref="BB7:BI7"/>
    <mergeCell ref="BJ7:BP7"/>
    <mergeCell ref="AG7:AK7"/>
    <mergeCell ref="K7:R7"/>
    <mergeCell ref="AE7:AF7"/>
    <mergeCell ref="S7:Y7"/>
    <mergeCell ref="Z7:AD7"/>
    <mergeCell ref="AM7:AT7"/>
    <mergeCell ref="AU7:AV7"/>
    <mergeCell ref="AW7:BA7"/>
  </mergeCells>
  <pageMargins left="1" right="0.5" top="0.75" bottom="0.5" header="0.4" footer="0.5"/>
  <pageSetup scale="57" firstPageNumber="14" fitToWidth="8" orientation="portrait" useFirstPageNumber="1" r:id="rId1"/>
  <headerFooter alignWithMargins="0">
    <oddHeader xml:space="preserve">&amp;L&amp;12PacifiCorp
Washington General Rate Case - December 2010
Summary of Restating Adjustments&amp;10
&amp;R&amp;12Page 1.&amp;P
&amp;10
</oddHeader>
  </headerFooter>
  <colBreaks count="7" manualBreakCount="7">
    <brk id="10" min="4" max="87" man="1"/>
    <brk id="25" min="4" max="87" man="1"/>
    <brk id="32" min="4" max="87" man="1"/>
    <brk id="38" min="4" max="87" man="1"/>
    <brk id="46" min="4" max="87" man="1"/>
    <brk id="54" min="4" max="87" man="1"/>
    <brk id="62" min="4" max="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D26"/>
  <sheetViews>
    <sheetView zoomScale="85" zoomScaleNormal="85" workbookViewId="0">
      <selection activeCell="C16" sqref="C16"/>
    </sheetView>
  </sheetViews>
  <sheetFormatPr defaultRowHeight="12.75"/>
  <cols>
    <col min="1" max="1" width="3.140625" style="17" customWidth="1"/>
    <col min="2" max="2" width="42.28515625" style="17" customWidth="1"/>
    <col min="3" max="3" width="16.28515625" style="17" customWidth="1"/>
    <col min="4" max="4" width="26.28515625" style="17" customWidth="1"/>
    <col min="5" max="5" width="14" style="17" bestFit="1" customWidth="1"/>
    <col min="6" max="16384" width="9.140625" style="17"/>
  </cols>
  <sheetData>
    <row r="1" spans="2:4">
      <c r="B1" s="27" t="s">
        <v>48</v>
      </c>
    </row>
    <row r="2" spans="2:4">
      <c r="B2" s="27" t="str">
        <f>Summary!$A$2</f>
        <v>Rebuttal - Washington General Rate Case - June 2012</v>
      </c>
    </row>
    <row r="3" spans="2:4">
      <c r="B3" s="27" t="s">
        <v>133</v>
      </c>
    </row>
    <row r="5" spans="2:4">
      <c r="B5" s="28" t="s">
        <v>156</v>
      </c>
      <c r="D5" s="71" t="s">
        <v>165</v>
      </c>
    </row>
    <row r="6" spans="2:4">
      <c r="B6" s="17" t="s">
        <v>134</v>
      </c>
      <c r="C6" s="3">
        <f>Summary!L74</f>
        <v>22026430.39984259</v>
      </c>
      <c r="D6" s="72" t="s">
        <v>166</v>
      </c>
    </row>
    <row r="9" spans="2:4">
      <c r="B9" s="28" t="s">
        <v>139</v>
      </c>
    </row>
    <row r="10" spans="2:4">
      <c r="B10" s="17" t="s">
        <v>135</v>
      </c>
      <c r="C10" s="3">
        <f>Summary!P64</f>
        <v>787409089.98792207</v>
      </c>
      <c r="D10" s="72" t="s">
        <v>168</v>
      </c>
    </row>
    <row r="11" spans="2:4">
      <c r="B11" s="17" t="s">
        <v>136</v>
      </c>
      <c r="C11" s="43">
        <f>Variables!$E$8</f>
        <v>2.5127500000000001E-2</v>
      </c>
      <c r="D11" s="17" t="s">
        <v>171</v>
      </c>
    </row>
    <row r="12" spans="2:4">
      <c r="B12" s="17" t="s">
        <v>137</v>
      </c>
      <c r="C12" s="3">
        <f>C10*C11</f>
        <v>19785621.908671513</v>
      </c>
      <c r="D12" s="72" t="s">
        <v>167</v>
      </c>
    </row>
    <row r="14" spans="2:4">
      <c r="B14" s="17" t="s">
        <v>134</v>
      </c>
      <c r="C14" s="3">
        <f>Summary!L74</f>
        <v>22026430.39984259</v>
      </c>
      <c r="D14" s="17" t="s">
        <v>164</v>
      </c>
    </row>
    <row r="16" spans="2:4">
      <c r="B16" s="17" t="s">
        <v>138</v>
      </c>
      <c r="C16" s="3">
        <f>C12-C14</f>
        <v>-2240808.4911710769</v>
      </c>
      <c r="D16" s="17" t="s">
        <v>310</v>
      </c>
    </row>
    <row r="19" spans="2:4">
      <c r="B19" s="28" t="s">
        <v>256</v>
      </c>
    </row>
    <row r="20" spans="2:4">
      <c r="B20" s="17" t="s">
        <v>257</v>
      </c>
      <c r="C20" s="3">
        <f>Summary!T64</f>
        <v>824380732.85209394</v>
      </c>
      <c r="D20" s="72" t="s">
        <v>170</v>
      </c>
    </row>
    <row r="21" spans="2:4">
      <c r="B21" s="17" t="s">
        <v>136</v>
      </c>
      <c r="C21" s="43">
        <f>Variables!$E$8</f>
        <v>2.5127500000000001E-2</v>
      </c>
      <c r="D21" s="17" t="s">
        <v>171</v>
      </c>
    </row>
    <row r="22" spans="2:4">
      <c r="B22" s="17" t="s">
        <v>258</v>
      </c>
      <c r="C22" s="3">
        <f>C20*C21</f>
        <v>20714626.86474099</v>
      </c>
      <c r="D22" s="72" t="s">
        <v>169</v>
      </c>
    </row>
    <row r="24" spans="2:4">
      <c r="B24" s="17" t="s">
        <v>137</v>
      </c>
      <c r="C24" s="3">
        <f>C12</f>
        <v>19785621.908671513</v>
      </c>
      <c r="D24" s="73" t="s">
        <v>164</v>
      </c>
    </row>
    <row r="26" spans="2:4">
      <c r="B26" s="17" t="s">
        <v>259</v>
      </c>
      <c r="C26" s="3">
        <f>C22-C24</f>
        <v>929004.9560694769</v>
      </c>
      <c r="D26" s="17" t="s">
        <v>310</v>
      </c>
    </row>
  </sheetData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F35"/>
  <sheetViews>
    <sheetView showGridLines="0" zoomScale="85" zoomScaleNormal="85" workbookViewId="0">
      <selection activeCell="B2" sqref="B2"/>
    </sheetView>
  </sheetViews>
  <sheetFormatPr defaultRowHeight="12.75"/>
  <cols>
    <col min="1" max="1" width="3.85546875" style="17" customWidth="1"/>
    <col min="2" max="5" width="15.7109375" style="17" customWidth="1"/>
    <col min="6" max="16384" width="9.140625" style="17"/>
  </cols>
  <sheetData>
    <row r="1" spans="2:5">
      <c r="B1" s="27" t="s">
        <v>48</v>
      </c>
    </row>
    <row r="2" spans="2:5">
      <c r="B2" s="27" t="str">
        <f>Summary!$A$2</f>
        <v>Rebuttal - Washington General Rate Case - June 2012</v>
      </c>
    </row>
    <row r="3" spans="2:5">
      <c r="B3" s="27" t="s">
        <v>159</v>
      </c>
    </row>
    <row r="6" spans="2:5">
      <c r="B6" s="49" t="s">
        <v>157</v>
      </c>
      <c r="C6" s="58"/>
      <c r="D6" s="58"/>
      <c r="E6" s="58"/>
    </row>
    <row r="7" spans="2:5" s="60" customFormat="1">
      <c r="B7" s="50"/>
      <c r="C7" s="50" t="s">
        <v>30</v>
      </c>
      <c r="D7" s="51" t="s">
        <v>31</v>
      </c>
      <c r="E7" s="50" t="s">
        <v>32</v>
      </c>
    </row>
    <row r="8" spans="2:5">
      <c r="B8" s="52" t="s">
        <v>33</v>
      </c>
      <c r="C8" s="235">
        <f>[17]Variables!$E$3</f>
        <v>0.47499999999999998</v>
      </c>
      <c r="D8" s="236">
        <f>[17]Variables!$E$7</f>
        <v>5.2900000000000003E-2</v>
      </c>
      <c r="E8" s="53">
        <f>C8*D8</f>
        <v>2.5127500000000001E-2</v>
      </c>
    </row>
    <row r="9" spans="2:5">
      <c r="B9" s="52" t="s">
        <v>34</v>
      </c>
      <c r="C9" s="235">
        <f>[17]Variables!$E$4</f>
        <v>2.8E-3</v>
      </c>
      <c r="D9" s="236">
        <f>[17]Variables!$E$8</f>
        <v>5.4800000000000001E-2</v>
      </c>
      <c r="E9" s="53">
        <f>C9*D9</f>
        <v>1.5343999999999999E-4</v>
      </c>
    </row>
    <row r="10" spans="2:5">
      <c r="B10" s="54" t="s">
        <v>35</v>
      </c>
      <c r="C10" s="237">
        <f>[17]Variables!$E$5</f>
        <v>0.5222</v>
      </c>
      <c r="D10" s="238">
        <f>[17]Variables!$E$9</f>
        <v>0.1</v>
      </c>
      <c r="E10" s="55">
        <f>C10*D10</f>
        <v>5.2220000000000003E-2</v>
      </c>
    </row>
    <row r="11" spans="2:5">
      <c r="E11" s="56">
        <f>ROUND(SUM(E8:E10),4)</f>
        <v>7.7499999999999999E-2</v>
      </c>
    </row>
    <row r="16" spans="2:5">
      <c r="B16" s="28" t="s">
        <v>154</v>
      </c>
      <c r="C16" s="61"/>
    </row>
    <row r="17" spans="2:6">
      <c r="B17" s="17" t="s">
        <v>104</v>
      </c>
      <c r="D17" s="43">
        <v>1</v>
      </c>
    </row>
    <row r="18" spans="2:6">
      <c r="D18" s="43"/>
    </row>
    <row r="19" spans="2:6">
      <c r="B19" s="17" t="s">
        <v>147</v>
      </c>
      <c r="D19" s="43"/>
    </row>
    <row r="20" spans="2:6">
      <c r="B20" s="17" t="s">
        <v>148</v>
      </c>
      <c r="D20" s="239">
        <f>[17]Results!D153</f>
        <v>6.6E-3</v>
      </c>
      <c r="F20" s="66"/>
    </row>
    <row r="21" spans="2:6">
      <c r="B21" s="17" t="s">
        <v>146</v>
      </c>
      <c r="D21" s="239">
        <f>[17]Results!D154</f>
        <v>2E-3</v>
      </c>
    </row>
    <row r="22" spans="2:6">
      <c r="B22" s="17" t="s">
        <v>313</v>
      </c>
      <c r="D22" s="239">
        <f>[17]Results!D155</f>
        <v>3.8477999999999998E-2</v>
      </c>
    </row>
    <row r="23" spans="2:6">
      <c r="B23" s="17" t="s">
        <v>149</v>
      </c>
      <c r="D23" s="239">
        <f>[17]Results!D156</f>
        <v>0</v>
      </c>
    </row>
    <row r="24" spans="2:6">
      <c r="B24" s="17" t="s">
        <v>150</v>
      </c>
      <c r="D24" s="238">
        <f>[17]Results!D157</f>
        <v>0</v>
      </c>
    </row>
    <row r="25" spans="2:6">
      <c r="D25" s="43"/>
    </row>
    <row r="26" spans="2:6">
      <c r="B26" s="17" t="s">
        <v>151</v>
      </c>
      <c r="D26" s="62">
        <f>D17-SUM(D19:D24)</f>
        <v>0.95292200000000005</v>
      </c>
    </row>
    <row r="27" spans="2:6">
      <c r="D27" s="43"/>
    </row>
    <row r="28" spans="2:6">
      <c r="B28" s="17" t="s">
        <v>155</v>
      </c>
      <c r="D28" s="44">
        <v>0</v>
      </c>
    </row>
    <row r="29" spans="2:6">
      <c r="D29" s="43"/>
    </row>
    <row r="30" spans="2:6">
      <c r="B30" s="17" t="s">
        <v>151</v>
      </c>
      <c r="D30" s="62">
        <f>D26-D28</f>
        <v>0.95292200000000005</v>
      </c>
    </row>
    <row r="31" spans="2:6">
      <c r="D31" s="43"/>
    </row>
    <row r="32" spans="2:6">
      <c r="B32" s="17" t="s">
        <v>152</v>
      </c>
      <c r="D32" s="44">
        <f>D30*0.35</f>
        <v>0.33352270000000001</v>
      </c>
    </row>
    <row r="33" spans="2:4">
      <c r="D33" s="63"/>
    </row>
    <row r="34" spans="2:4" ht="13.5" thickBot="1">
      <c r="B34" s="17" t="s">
        <v>153</v>
      </c>
      <c r="D34" s="64">
        <f>ROUND(D30-D32,5)</f>
        <v>0.61939999999999995</v>
      </c>
    </row>
    <row r="35" spans="2:4" ht="13.5" thickTop="1">
      <c r="D35" s="65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144"/>
  <sheetViews>
    <sheetView zoomScale="85" zoomScaleNormal="85" workbookViewId="0">
      <pane xSplit="1" ySplit="7" topLeftCell="B8" activePane="bottomRight" state="frozen"/>
      <selection activeCell="E9" sqref="E9"/>
      <selection pane="topRight" activeCell="E9" sqref="E9"/>
      <selection pane="bottomLeft" activeCell="E9" sqref="E9"/>
      <selection pane="bottomRight" activeCell="A2" sqref="A2"/>
    </sheetView>
  </sheetViews>
  <sheetFormatPr defaultRowHeight="12.75"/>
  <cols>
    <col min="1" max="1" width="36.85546875" style="17" customWidth="1"/>
    <col min="2" max="4" width="13.85546875" style="17" customWidth="1"/>
    <col min="5" max="5" width="3.140625" style="17" customWidth="1"/>
    <col min="6" max="8" width="13.85546875" style="17" customWidth="1"/>
    <col min="9" max="9" width="3.140625" style="17" customWidth="1"/>
    <col min="10" max="12" width="13.85546875" style="17" customWidth="1"/>
    <col min="13" max="13" width="3.5703125" style="17" customWidth="1"/>
    <col min="14" max="16" width="13.85546875" style="17" customWidth="1"/>
    <col min="17" max="17" width="3.5703125" style="17" customWidth="1"/>
    <col min="18" max="20" width="13.85546875" style="17" customWidth="1"/>
    <col min="21" max="21" width="3.5703125" style="17" customWidth="1"/>
    <col min="22" max="24" width="13.85546875" style="17" customWidth="1"/>
    <col min="25" max="16384" width="9.140625" style="17"/>
  </cols>
  <sheetData>
    <row r="1" spans="1:24">
      <c r="A1" s="5" t="s">
        <v>48</v>
      </c>
    </row>
    <row r="2" spans="1:24">
      <c r="A2" s="5" t="str">
        <f>Summary!$A$2</f>
        <v>Rebuttal - Washington General Rate Case - June 2012</v>
      </c>
    </row>
    <row r="3" spans="1:24">
      <c r="A3" s="1" t="s">
        <v>163</v>
      </c>
    </row>
    <row r="4" spans="1:24">
      <c r="A4" s="1"/>
    </row>
    <row r="5" spans="1:24">
      <c r="A5" s="1"/>
    </row>
    <row r="6" spans="1:24">
      <c r="A6" s="68"/>
      <c r="B6" s="69" t="s">
        <v>156</v>
      </c>
      <c r="C6" s="26"/>
      <c r="D6" s="26"/>
      <c r="F6" s="69" t="s">
        <v>122</v>
      </c>
      <c r="G6" s="26"/>
      <c r="H6" s="26"/>
      <c r="J6" s="69" t="s">
        <v>139</v>
      </c>
      <c r="K6" s="26"/>
      <c r="L6" s="26"/>
      <c r="N6" s="69" t="s">
        <v>254</v>
      </c>
      <c r="O6" s="26"/>
      <c r="P6" s="26"/>
      <c r="R6" s="69" t="s">
        <v>256</v>
      </c>
      <c r="S6" s="26"/>
      <c r="T6" s="26"/>
      <c r="V6" s="69" t="s">
        <v>143</v>
      </c>
      <c r="W6" s="26"/>
      <c r="X6" s="26"/>
    </row>
    <row r="7" spans="1:24" ht="38.25">
      <c r="A7" s="18"/>
      <c r="B7" s="67" t="s">
        <v>161</v>
      </c>
      <c r="C7" s="67" t="s">
        <v>162</v>
      </c>
      <c r="D7" s="67" t="s">
        <v>160</v>
      </c>
      <c r="F7" s="67" t="s">
        <v>161</v>
      </c>
      <c r="G7" s="67" t="s">
        <v>162</v>
      </c>
      <c r="H7" s="67" t="s">
        <v>160</v>
      </c>
      <c r="J7" s="67" t="s">
        <v>161</v>
      </c>
      <c r="K7" s="67" t="s">
        <v>162</v>
      </c>
      <c r="L7" s="67" t="s">
        <v>160</v>
      </c>
      <c r="N7" s="67" t="s">
        <v>161</v>
      </c>
      <c r="O7" s="67" t="s">
        <v>162</v>
      </c>
      <c r="P7" s="67" t="s">
        <v>160</v>
      </c>
      <c r="R7" s="67" t="s">
        <v>161</v>
      </c>
      <c r="S7" s="67" t="s">
        <v>162</v>
      </c>
      <c r="T7" s="67" t="s">
        <v>160</v>
      </c>
      <c r="V7" s="67" t="s">
        <v>161</v>
      </c>
      <c r="W7" s="67" t="s">
        <v>162</v>
      </c>
      <c r="X7" s="67" t="s">
        <v>160</v>
      </c>
    </row>
    <row r="8" spans="1:24">
      <c r="A8" s="11" t="s">
        <v>51</v>
      </c>
      <c r="B8" s="9"/>
      <c r="C8" s="9"/>
      <c r="D8" s="9"/>
      <c r="F8" s="9"/>
      <c r="G8" s="9"/>
      <c r="H8" s="9"/>
      <c r="J8" s="9"/>
      <c r="K8" s="9"/>
      <c r="L8" s="9"/>
      <c r="N8" s="9"/>
      <c r="O8" s="9"/>
      <c r="P8" s="9"/>
      <c r="R8" s="9"/>
      <c r="S8" s="9"/>
      <c r="T8" s="9"/>
      <c r="V8" s="9"/>
      <c r="W8" s="9"/>
      <c r="X8" s="9"/>
    </row>
    <row r="9" spans="1:24">
      <c r="A9" s="11" t="s">
        <v>52</v>
      </c>
      <c r="B9" s="9">
        <f>Summary!$L$9</f>
        <v>291874412.35000002</v>
      </c>
      <c r="C9" s="9">
        <f>[12]Results!C11</f>
        <v>291874412.35000002</v>
      </c>
      <c r="D9" s="9">
        <f>C9-B9</f>
        <v>0</v>
      </c>
      <c r="F9" s="9">
        <f>Summary!$N$9</f>
        <v>12188798</v>
      </c>
      <c r="G9" s="9">
        <f>[12]Results!D11</f>
        <v>12188798</v>
      </c>
      <c r="H9" s="9">
        <f>G9-F9</f>
        <v>0</v>
      </c>
      <c r="J9" s="9">
        <f>Summary!$P$9</f>
        <v>304063210.35000002</v>
      </c>
      <c r="K9" s="9">
        <f>[12]Results!E11</f>
        <v>304063210.35000002</v>
      </c>
      <c r="L9" s="9">
        <f>K9-J9</f>
        <v>0</v>
      </c>
      <c r="N9" s="9">
        <f>Summary!$R$9</f>
        <v>0</v>
      </c>
      <c r="O9" s="9">
        <f>[12]Results!H11</f>
        <v>0</v>
      </c>
      <c r="P9" s="9">
        <f>O9-N9</f>
        <v>0</v>
      </c>
      <c r="R9" s="9">
        <f>Summary!$T$9</f>
        <v>304063210.35000002</v>
      </c>
      <c r="S9" s="9">
        <f>[12]Results!I11</f>
        <v>304063210.35000002</v>
      </c>
      <c r="T9" s="9">
        <f>S9-R9</f>
        <v>0</v>
      </c>
      <c r="V9" s="9">
        <f>Summary!$V$9</f>
        <v>36933863.05272381</v>
      </c>
      <c r="W9" s="9">
        <f>[12]Results!H100</f>
        <v>36933862.90333537</v>
      </c>
      <c r="X9" s="9">
        <f>W9-V9</f>
        <v>-0.14938843995332718</v>
      </c>
    </row>
    <row r="10" spans="1:24">
      <c r="A10" s="11" t="s">
        <v>53</v>
      </c>
      <c r="B10" s="9">
        <f>Summary!$L$10</f>
        <v>0</v>
      </c>
      <c r="C10" s="9">
        <f>[12]Results!C12</f>
        <v>0</v>
      </c>
      <c r="D10" s="9">
        <f t="shared" ref="D10:D13" si="0">C10-B10</f>
        <v>0</v>
      </c>
      <c r="F10" s="9">
        <f>Summary!$N$10</f>
        <v>0</v>
      </c>
      <c r="G10" s="9">
        <f>[12]Results!D12</f>
        <v>0</v>
      </c>
      <c r="H10" s="9">
        <f t="shared" ref="H10:H13" si="1">G10-F10</f>
        <v>0</v>
      </c>
      <c r="J10" s="9">
        <f>Summary!$P$10</f>
        <v>0</v>
      </c>
      <c r="K10" s="9">
        <f>[12]Results!E12</f>
        <v>0</v>
      </c>
      <c r="L10" s="9">
        <f t="shared" ref="L10:L13" si="2">K10-J10</f>
        <v>0</v>
      </c>
      <c r="N10" s="9">
        <f>Summary!$R$10</f>
        <v>0</v>
      </c>
      <c r="O10" s="9">
        <f>[12]Results!H12</f>
        <v>0</v>
      </c>
      <c r="P10" s="9">
        <f t="shared" ref="P10:P13" si="3">O10-N10</f>
        <v>0</v>
      </c>
      <c r="R10" s="9">
        <f>Summary!$T$10</f>
        <v>0</v>
      </c>
      <c r="S10" s="9">
        <f>[12]Results!I12</f>
        <v>0</v>
      </c>
      <c r="T10" s="9">
        <f t="shared" ref="T10:T13" si="4">S10-R10</f>
        <v>0</v>
      </c>
      <c r="V10" s="9">
        <f>Summary!$V$10</f>
        <v>0</v>
      </c>
      <c r="W10" s="9">
        <f>[12]Results!H101</f>
        <v>0</v>
      </c>
      <c r="X10" s="9">
        <f t="shared" ref="X10:X13" si="5">W10-V10</f>
        <v>0</v>
      </c>
    </row>
    <row r="11" spans="1:24">
      <c r="A11" s="11" t="s">
        <v>54</v>
      </c>
      <c r="B11" s="9">
        <f>Summary!$L$11</f>
        <v>20284349.57044993</v>
      </c>
      <c r="C11" s="9">
        <f>[12]Results!C13</f>
        <v>20284349.57044993</v>
      </c>
      <c r="D11" s="9">
        <f t="shared" si="0"/>
        <v>0</v>
      </c>
      <c r="F11" s="9">
        <f>Summary!$N$11</f>
        <v>29248552.714326911</v>
      </c>
      <c r="G11" s="9">
        <f>[12]Results!D13</f>
        <v>29248552.714326911</v>
      </c>
      <c r="H11" s="9">
        <f t="shared" si="1"/>
        <v>0</v>
      </c>
      <c r="J11" s="9">
        <f>Summary!$P$11</f>
        <v>49532902.284776837</v>
      </c>
      <c r="K11" s="9">
        <f>[12]Results!E13</f>
        <v>49532902.284776837</v>
      </c>
      <c r="L11" s="9">
        <f t="shared" si="2"/>
        <v>0</v>
      </c>
      <c r="N11" s="9">
        <f>Summary!$R$11</f>
        <v>-33521990.660782024</v>
      </c>
      <c r="O11" s="9">
        <f>[12]Results!H13</f>
        <v>-33521990.660782024</v>
      </c>
      <c r="P11" s="9">
        <f t="shared" si="3"/>
        <v>0</v>
      </c>
      <c r="R11" s="9">
        <f>Summary!$T$11</f>
        <v>16010911.623994812</v>
      </c>
      <c r="S11" s="9">
        <f>[12]Results!I13</f>
        <v>16010911.623994812</v>
      </c>
      <c r="T11" s="9">
        <f t="shared" si="4"/>
        <v>0</v>
      </c>
      <c r="V11" s="9">
        <f>Summary!$V$11</f>
        <v>0</v>
      </c>
      <c r="W11" s="9">
        <f>[12]Results!H102</f>
        <v>0</v>
      </c>
      <c r="X11" s="9">
        <f t="shared" si="5"/>
        <v>0</v>
      </c>
    </row>
    <row r="12" spans="1:24">
      <c r="A12" s="11" t="s">
        <v>55</v>
      </c>
      <c r="B12" s="9">
        <f>Summary!$L$12</f>
        <v>14731219.388468461</v>
      </c>
      <c r="C12" s="9">
        <f>[12]Results!C14</f>
        <v>14731219.388468461</v>
      </c>
      <c r="D12" s="9">
        <f t="shared" si="0"/>
        <v>0</v>
      </c>
      <c r="F12" s="9">
        <f>Summary!$N$12</f>
        <v>-6643335.6433727471</v>
      </c>
      <c r="G12" s="9">
        <f>[12]Results!D14</f>
        <v>-6643335.6433727471</v>
      </c>
      <c r="H12" s="9">
        <f t="shared" si="1"/>
        <v>0</v>
      </c>
      <c r="J12" s="9">
        <f>Summary!$P$12</f>
        <v>8087883.745095714</v>
      </c>
      <c r="K12" s="9">
        <f>[12]Results!E14</f>
        <v>8087883.745095714</v>
      </c>
      <c r="L12" s="9">
        <f t="shared" si="2"/>
        <v>0</v>
      </c>
      <c r="N12" s="9">
        <f>Summary!$R$12</f>
        <v>-1207643.1699602779</v>
      </c>
      <c r="O12" s="9">
        <f>[12]Results!H14</f>
        <v>-1207643.1699602779</v>
      </c>
      <c r="P12" s="9">
        <f t="shared" si="3"/>
        <v>0</v>
      </c>
      <c r="R12" s="9">
        <f>Summary!$T$12</f>
        <v>6880240.5751354359</v>
      </c>
      <c r="S12" s="9">
        <f>[12]Results!I14</f>
        <v>6880240.5751354359</v>
      </c>
      <c r="T12" s="9">
        <f t="shared" si="4"/>
        <v>0</v>
      </c>
      <c r="V12" s="9">
        <f>Summary!$V$12</f>
        <v>0</v>
      </c>
      <c r="W12" s="9">
        <f>[12]Results!H103</f>
        <v>0</v>
      </c>
      <c r="X12" s="9">
        <f t="shared" si="5"/>
        <v>0</v>
      </c>
    </row>
    <row r="13" spans="1:24" ht="13.5" thickBot="1">
      <c r="A13" s="11" t="s">
        <v>56</v>
      </c>
      <c r="B13" s="10">
        <f>Summary!$L$13</f>
        <v>326889981.30891842</v>
      </c>
      <c r="C13" s="10">
        <f>[12]Results!C15</f>
        <v>326889981.30891842</v>
      </c>
      <c r="D13" s="10">
        <f t="shared" si="0"/>
        <v>0</v>
      </c>
      <c r="F13" s="10">
        <f>Summary!$N$13</f>
        <v>34794015.070954166</v>
      </c>
      <c r="G13" s="10">
        <f>[12]Results!D15</f>
        <v>34794015.070954166</v>
      </c>
      <c r="H13" s="10">
        <f t="shared" si="1"/>
        <v>0</v>
      </c>
      <c r="J13" s="10">
        <f>Summary!$P$13</f>
        <v>361683996.37987256</v>
      </c>
      <c r="K13" s="10">
        <f>[12]Results!E15</f>
        <v>361683996.37987256</v>
      </c>
      <c r="L13" s="10">
        <f t="shared" si="2"/>
        <v>0</v>
      </c>
      <c r="N13" s="10">
        <f>Summary!$R$13</f>
        <v>-34729633.8307423</v>
      </c>
      <c r="O13" s="10">
        <f>[12]Results!H15</f>
        <v>-34729633.8307423</v>
      </c>
      <c r="P13" s="10">
        <f t="shared" si="3"/>
        <v>0</v>
      </c>
      <c r="R13" s="10">
        <f>Summary!$T$13</f>
        <v>326954362.54913026</v>
      </c>
      <c r="S13" s="10">
        <f>[12]Results!I15</f>
        <v>326954362.54913026</v>
      </c>
      <c r="T13" s="10">
        <f t="shared" si="4"/>
        <v>0</v>
      </c>
      <c r="V13" s="10">
        <f>Summary!$V$13</f>
        <v>36933863.05272381</v>
      </c>
      <c r="W13" s="10">
        <f>SUM(W9:W12)</f>
        <v>36933862.90333537</v>
      </c>
      <c r="X13" s="10">
        <f t="shared" si="5"/>
        <v>-0.14938843995332718</v>
      </c>
    </row>
    <row r="14" spans="1:24" ht="13.5" thickTop="1">
      <c r="A14" s="11"/>
      <c r="B14" s="9"/>
      <c r="C14" s="9"/>
      <c r="D14" s="9"/>
      <c r="F14" s="9"/>
      <c r="G14" s="9"/>
      <c r="H14" s="9"/>
      <c r="J14" s="9"/>
      <c r="K14" s="9"/>
      <c r="L14" s="9"/>
      <c r="N14" s="9"/>
      <c r="O14" s="9"/>
      <c r="P14" s="9"/>
      <c r="R14" s="9"/>
      <c r="S14" s="9"/>
      <c r="T14" s="9"/>
      <c r="V14" s="9"/>
      <c r="W14" s="9"/>
      <c r="X14" s="9"/>
    </row>
    <row r="15" spans="1:24">
      <c r="A15" s="11" t="s">
        <v>57</v>
      </c>
      <c r="B15" s="9"/>
      <c r="C15" s="9"/>
      <c r="D15" s="9"/>
      <c r="F15" s="9"/>
      <c r="G15" s="9"/>
      <c r="H15" s="9"/>
      <c r="J15" s="9"/>
      <c r="K15" s="9"/>
      <c r="L15" s="9"/>
      <c r="N15" s="9"/>
      <c r="O15" s="9"/>
      <c r="P15" s="9"/>
      <c r="R15" s="9"/>
      <c r="S15" s="9"/>
      <c r="T15" s="9"/>
      <c r="V15" s="9"/>
      <c r="W15" s="9"/>
      <c r="X15" s="9"/>
    </row>
    <row r="16" spans="1:24">
      <c r="A16" s="11" t="s">
        <v>58</v>
      </c>
      <c r="B16" s="9">
        <f>Summary!$L$16</f>
        <v>57640155.119002923</v>
      </c>
      <c r="C16" s="9">
        <f>[12]Results!C18</f>
        <v>57640155.119002923</v>
      </c>
      <c r="D16" s="9">
        <f t="shared" ref="D16:D35" si="6">C16-B16</f>
        <v>0</v>
      </c>
      <c r="F16" s="9">
        <f>Summary!$N$16</f>
        <v>-3065915.1524787517</v>
      </c>
      <c r="G16" s="9">
        <f>[12]Results!D18</f>
        <v>-3065915.1524787517</v>
      </c>
      <c r="H16" s="9">
        <f t="shared" ref="H16:H35" si="7">G16-F16</f>
        <v>0</v>
      </c>
      <c r="J16" s="9">
        <f>Summary!$P$16</f>
        <v>54574239.966524169</v>
      </c>
      <c r="K16" s="9">
        <f>[12]Results!E18</f>
        <v>54574239.966524169</v>
      </c>
      <c r="L16" s="9">
        <f t="shared" ref="L16:L35" si="8">K16-J16</f>
        <v>0</v>
      </c>
      <c r="N16" s="9">
        <f>Summary!$R$16</f>
        <v>6235738.2881588582</v>
      </c>
      <c r="O16" s="9">
        <f>[12]Results!H18</f>
        <v>6235738.2881588582</v>
      </c>
      <c r="P16" s="9">
        <f t="shared" ref="P16:P35" si="9">O16-N16</f>
        <v>0</v>
      </c>
      <c r="R16" s="9">
        <f>Summary!$T$16</f>
        <v>60809978.254683025</v>
      </c>
      <c r="S16" s="9">
        <f>[12]Results!I18</f>
        <v>60809978.254683025</v>
      </c>
      <c r="T16" s="9">
        <f t="shared" ref="T16:T35" si="10">S16-R16</f>
        <v>0</v>
      </c>
      <c r="V16" s="9">
        <f>Summary!$V$16</f>
        <v>0</v>
      </c>
      <c r="W16" s="9">
        <f>[12]Results!H107</f>
        <v>0</v>
      </c>
      <c r="X16" s="9">
        <f t="shared" ref="X16:X35" si="11">W16-V16</f>
        <v>0</v>
      </c>
    </row>
    <row r="17" spans="1:24">
      <c r="A17" s="11" t="s">
        <v>59</v>
      </c>
      <c r="B17" s="9">
        <f>Summary!$L$17</f>
        <v>0</v>
      </c>
      <c r="C17" s="9">
        <f>[12]Results!C19</f>
        <v>0</v>
      </c>
      <c r="D17" s="9">
        <f t="shared" si="6"/>
        <v>0</v>
      </c>
      <c r="F17" s="9">
        <f>Summary!$N$17</f>
        <v>0</v>
      </c>
      <c r="G17" s="9">
        <f>[12]Results!D19</f>
        <v>0</v>
      </c>
      <c r="H17" s="9">
        <f t="shared" si="7"/>
        <v>0</v>
      </c>
      <c r="J17" s="9">
        <f>Summary!$P$17</f>
        <v>0</v>
      </c>
      <c r="K17" s="9">
        <f>[12]Results!E19</f>
        <v>0</v>
      </c>
      <c r="L17" s="9">
        <f t="shared" si="8"/>
        <v>0</v>
      </c>
      <c r="N17" s="9">
        <f>Summary!$R$17</f>
        <v>0</v>
      </c>
      <c r="O17" s="9">
        <f>[12]Results!H19</f>
        <v>0</v>
      </c>
      <c r="P17" s="9">
        <f t="shared" si="9"/>
        <v>0</v>
      </c>
      <c r="R17" s="9">
        <f>Summary!$T$17</f>
        <v>0</v>
      </c>
      <c r="S17" s="9">
        <f>[12]Results!I19</f>
        <v>0</v>
      </c>
      <c r="T17" s="9">
        <f t="shared" si="10"/>
        <v>0</v>
      </c>
      <c r="V17" s="9">
        <f>Summary!$V$17</f>
        <v>0</v>
      </c>
      <c r="W17" s="9">
        <f>[12]Results!H108</f>
        <v>0</v>
      </c>
      <c r="X17" s="9">
        <f t="shared" si="11"/>
        <v>0</v>
      </c>
    </row>
    <row r="18" spans="1:24">
      <c r="A18" s="11" t="s">
        <v>60</v>
      </c>
      <c r="B18" s="9">
        <f>Summary!$L$18</f>
        <v>6663590.9582726415</v>
      </c>
      <c r="C18" s="9">
        <f>[12]Results!C20</f>
        <v>6663590.9582726415</v>
      </c>
      <c r="D18" s="9">
        <f t="shared" si="6"/>
        <v>0</v>
      </c>
      <c r="F18" s="9">
        <f>Summary!$N$18</f>
        <v>-10937.488551293727</v>
      </c>
      <c r="G18" s="9">
        <f>[12]Results!D20</f>
        <v>-10937.488551293727</v>
      </c>
      <c r="H18" s="9">
        <f t="shared" si="7"/>
        <v>0</v>
      </c>
      <c r="J18" s="9">
        <f>Summary!$P$18</f>
        <v>6652653.469721348</v>
      </c>
      <c r="K18" s="9">
        <f>[12]Results!E20</f>
        <v>6652653.469721348</v>
      </c>
      <c r="L18" s="9">
        <f t="shared" si="8"/>
        <v>0</v>
      </c>
      <c r="N18" s="9">
        <f>Summary!$R$18</f>
        <v>76843.60600506817</v>
      </c>
      <c r="O18" s="9">
        <f>[12]Results!H20</f>
        <v>76843.60600506817</v>
      </c>
      <c r="P18" s="9">
        <f t="shared" si="9"/>
        <v>0</v>
      </c>
      <c r="R18" s="9">
        <f>Summary!$T$18</f>
        <v>6729497.075726416</v>
      </c>
      <c r="S18" s="9">
        <f>[12]Results!I20</f>
        <v>6729497.075726416</v>
      </c>
      <c r="T18" s="9">
        <f t="shared" si="10"/>
        <v>0</v>
      </c>
      <c r="V18" s="9">
        <f>Summary!$V$18</f>
        <v>0</v>
      </c>
      <c r="W18" s="9">
        <f>[12]Results!H109</f>
        <v>0</v>
      </c>
      <c r="X18" s="9">
        <f t="shared" si="11"/>
        <v>0</v>
      </c>
    </row>
    <row r="19" spans="1:24">
      <c r="A19" s="11" t="s">
        <v>61</v>
      </c>
      <c r="B19" s="9">
        <f>Summary!$L$19</f>
        <v>93525238.019213989</v>
      </c>
      <c r="C19" s="9">
        <f>[12]Results!C21</f>
        <v>93525238.019213989</v>
      </c>
      <c r="D19" s="9">
        <f t="shared" si="6"/>
        <v>0</v>
      </c>
      <c r="F19" s="9">
        <f>Summary!$N$19</f>
        <v>35831749.727180332</v>
      </c>
      <c r="G19" s="9">
        <f>[12]Results!D21</f>
        <v>35831749.727180332</v>
      </c>
      <c r="H19" s="9">
        <f t="shared" si="7"/>
        <v>0</v>
      </c>
      <c r="J19" s="9">
        <f>Summary!$P$19</f>
        <v>129356987.74639432</v>
      </c>
      <c r="K19" s="9">
        <f>[12]Results!E21</f>
        <v>129356987.74639432</v>
      </c>
      <c r="L19" s="9">
        <f t="shared" si="8"/>
        <v>0</v>
      </c>
      <c r="N19" s="9">
        <f>Summary!$R$19</f>
        <v>-43949874.317433879</v>
      </c>
      <c r="O19" s="9">
        <f>[12]Results!H21</f>
        <v>-43949874.317433879</v>
      </c>
      <c r="P19" s="9">
        <f t="shared" si="9"/>
        <v>0</v>
      </c>
      <c r="R19" s="9">
        <f>Summary!$T$19</f>
        <v>85407113.428960443</v>
      </c>
      <c r="S19" s="9">
        <f>[12]Results!I21</f>
        <v>85407113.428960443</v>
      </c>
      <c r="T19" s="9">
        <f t="shared" si="10"/>
        <v>0</v>
      </c>
      <c r="V19" s="9">
        <f>Summary!$V$19</f>
        <v>0</v>
      </c>
      <c r="W19" s="9">
        <f>[12]Results!H110</f>
        <v>0</v>
      </c>
      <c r="X19" s="9">
        <f t="shared" si="11"/>
        <v>0</v>
      </c>
    </row>
    <row r="20" spans="1:24">
      <c r="A20" s="11" t="s">
        <v>62</v>
      </c>
      <c r="B20" s="9">
        <f>Summary!$L$20</f>
        <v>29812193.37902629</v>
      </c>
      <c r="C20" s="9">
        <f>[12]Results!C22</f>
        <v>29812193.37902629</v>
      </c>
      <c r="D20" s="9">
        <f t="shared" si="6"/>
        <v>0</v>
      </c>
      <c r="F20" s="9">
        <f>Summary!$N$20</f>
        <v>-214183.04292550703</v>
      </c>
      <c r="G20" s="9">
        <f>[12]Results!D22</f>
        <v>-214183.04292550703</v>
      </c>
      <c r="H20" s="9">
        <f t="shared" si="7"/>
        <v>0</v>
      </c>
      <c r="J20" s="9">
        <f>Summary!$P$20</f>
        <v>29598010.336100783</v>
      </c>
      <c r="K20" s="9">
        <f>[12]Results!E22</f>
        <v>29598010.336100783</v>
      </c>
      <c r="L20" s="9">
        <f t="shared" si="8"/>
        <v>0</v>
      </c>
      <c r="N20" s="9">
        <f>Summary!$R$20</f>
        <v>1048123.4322818731</v>
      </c>
      <c r="O20" s="9">
        <f>[12]Results!H22</f>
        <v>1048123.4322818731</v>
      </c>
      <c r="P20" s="9">
        <f t="shared" si="9"/>
        <v>0</v>
      </c>
      <c r="R20" s="9">
        <f>Summary!$T$20</f>
        <v>30646133.768382657</v>
      </c>
      <c r="S20" s="9">
        <f>[12]Results!I22</f>
        <v>30646133.768382657</v>
      </c>
      <c r="T20" s="9">
        <f t="shared" si="10"/>
        <v>0</v>
      </c>
      <c r="V20" s="9">
        <f>Summary!$V$20</f>
        <v>0</v>
      </c>
      <c r="W20" s="9">
        <f>[12]Results!H111</f>
        <v>0</v>
      </c>
      <c r="X20" s="9">
        <f t="shared" si="11"/>
        <v>0</v>
      </c>
    </row>
    <row r="21" spans="1:24">
      <c r="A21" s="11" t="s">
        <v>63</v>
      </c>
      <c r="B21" s="9">
        <f>Summary!$L$21</f>
        <v>11776963.805336518</v>
      </c>
      <c r="C21" s="9">
        <f>[12]Results!C23</f>
        <v>11776963.805336518</v>
      </c>
      <c r="D21" s="9">
        <f t="shared" si="6"/>
        <v>0</v>
      </c>
      <c r="F21" s="9">
        <f>Summary!$N$21</f>
        <v>160020.2992769148</v>
      </c>
      <c r="G21" s="9">
        <f>[12]Results!D23</f>
        <v>160020.2992769148</v>
      </c>
      <c r="H21" s="9">
        <f t="shared" si="7"/>
        <v>0</v>
      </c>
      <c r="J21" s="9">
        <f>Summary!$P$21</f>
        <v>11936984.104613433</v>
      </c>
      <c r="K21" s="9">
        <f>[12]Results!E23</f>
        <v>11936984.104613433</v>
      </c>
      <c r="L21" s="9">
        <f t="shared" si="8"/>
        <v>0</v>
      </c>
      <c r="N21" s="9">
        <f>Summary!$R$21</f>
        <v>-187993.96376952052</v>
      </c>
      <c r="O21" s="9">
        <f>[12]Results!H23</f>
        <v>-187993.96376952052</v>
      </c>
      <c r="P21" s="9">
        <f t="shared" si="9"/>
        <v>0</v>
      </c>
      <c r="R21" s="9">
        <f>Summary!$T$21</f>
        <v>11748990.140843913</v>
      </c>
      <c r="S21" s="9">
        <f>[12]Results!I23</f>
        <v>11748990.140843913</v>
      </c>
      <c r="T21" s="9">
        <f t="shared" si="10"/>
        <v>0</v>
      </c>
      <c r="V21" s="9">
        <f>Summary!$V$21</f>
        <v>0</v>
      </c>
      <c r="W21" s="9">
        <f>[12]Results!H112</f>
        <v>0</v>
      </c>
      <c r="X21" s="9">
        <f t="shared" si="11"/>
        <v>0</v>
      </c>
    </row>
    <row r="22" spans="1:24">
      <c r="A22" s="11" t="s">
        <v>64</v>
      </c>
      <c r="B22" s="9">
        <f>Summary!$L$22</f>
        <v>7337446.3905429663</v>
      </c>
      <c r="C22" s="9">
        <f>[12]Results!C24</f>
        <v>7337446.3905429663</v>
      </c>
      <c r="D22" s="9">
        <f t="shared" si="6"/>
        <v>0</v>
      </c>
      <c r="F22" s="9">
        <f>Summary!$N$22</f>
        <v>-95892.097947057715</v>
      </c>
      <c r="G22" s="9">
        <f>[12]Results!D24</f>
        <v>-95892.097947057715</v>
      </c>
      <c r="H22" s="9">
        <f t="shared" si="7"/>
        <v>0</v>
      </c>
      <c r="J22" s="9">
        <f>Summary!$P$22</f>
        <v>7241554.292595909</v>
      </c>
      <c r="K22" s="9">
        <f>[12]Results!E24</f>
        <v>7241554.292595909</v>
      </c>
      <c r="L22" s="9">
        <f t="shared" si="8"/>
        <v>0</v>
      </c>
      <c r="N22" s="9">
        <f>Summary!$R$22</f>
        <v>-95675.223916277144</v>
      </c>
      <c r="O22" s="9">
        <f>[12]Results!H24</f>
        <v>-95675.224328030716</v>
      </c>
      <c r="P22" s="9">
        <f t="shared" si="9"/>
        <v>-4.1175357182510197E-4</v>
      </c>
      <c r="R22" s="9">
        <f>Summary!$T$22</f>
        <v>7145879.0686796317</v>
      </c>
      <c r="S22" s="9">
        <f>[12]Results!I24</f>
        <v>7145879.0682678781</v>
      </c>
      <c r="T22" s="9">
        <f t="shared" si="10"/>
        <v>-4.1175354272127151E-4</v>
      </c>
      <c r="V22" s="9">
        <f>Summary!$V$22</f>
        <v>243763.49614797716</v>
      </c>
      <c r="W22" s="9">
        <f>[12]Results!H113</f>
        <v>243763.49516201345</v>
      </c>
      <c r="X22" s="9">
        <f t="shared" si="11"/>
        <v>-9.8596370662562549E-4</v>
      </c>
    </row>
    <row r="23" spans="1:24">
      <c r="A23" s="11" t="s">
        <v>65</v>
      </c>
      <c r="B23" s="9">
        <f>Summary!$L$23</f>
        <v>9564878.6371542886</v>
      </c>
      <c r="C23" s="9">
        <f>[12]Results!C25</f>
        <v>9564878.6371542886</v>
      </c>
      <c r="D23" s="9">
        <f t="shared" si="6"/>
        <v>0</v>
      </c>
      <c r="F23" s="9">
        <f>Summary!$N$23</f>
        <v>-8643023.3541713227</v>
      </c>
      <c r="G23" s="9">
        <f>[12]Results!D25</f>
        <v>-8643023.3541713227</v>
      </c>
      <c r="H23" s="9">
        <f t="shared" si="7"/>
        <v>0</v>
      </c>
      <c r="J23" s="9">
        <f>Summary!$P$23</f>
        <v>921855.28298296593</v>
      </c>
      <c r="K23" s="9">
        <f>[12]Results!E25</f>
        <v>921855.28298296593</v>
      </c>
      <c r="L23" s="9">
        <f t="shared" si="8"/>
        <v>0</v>
      </c>
      <c r="N23" s="9">
        <f>Summary!$R$23</f>
        <v>-15958.322187900074</v>
      </c>
      <c r="O23" s="9">
        <f>[12]Results!H25</f>
        <v>-15958.322187900074</v>
      </c>
      <c r="P23" s="9">
        <f t="shared" si="9"/>
        <v>0</v>
      </c>
      <c r="R23" s="9">
        <f>Summary!$T$23</f>
        <v>905896.96079506585</v>
      </c>
      <c r="S23" s="9">
        <f>[12]Results!I25</f>
        <v>905896.96079506585</v>
      </c>
      <c r="T23" s="9">
        <f t="shared" si="10"/>
        <v>0</v>
      </c>
      <c r="V23" s="9">
        <f>Summary!$V$23</f>
        <v>0</v>
      </c>
      <c r="W23" s="9">
        <f>[12]Results!H114</f>
        <v>0</v>
      </c>
      <c r="X23" s="9">
        <f t="shared" si="11"/>
        <v>0</v>
      </c>
    </row>
    <row r="24" spans="1:24">
      <c r="A24" s="11" t="s">
        <v>66</v>
      </c>
      <c r="B24" s="9">
        <f>Summary!$L$24</f>
        <v>0</v>
      </c>
      <c r="C24" s="9">
        <f>[12]Results!C26</f>
        <v>0</v>
      </c>
      <c r="D24" s="9">
        <f t="shared" si="6"/>
        <v>0</v>
      </c>
      <c r="F24" s="9">
        <f>Summary!$N$24</f>
        <v>0</v>
      </c>
      <c r="G24" s="9">
        <f>[12]Results!D26</f>
        <v>0</v>
      </c>
      <c r="H24" s="9">
        <f t="shared" si="7"/>
        <v>0</v>
      </c>
      <c r="J24" s="9">
        <f>Summary!$P$24</f>
        <v>0</v>
      </c>
      <c r="K24" s="9">
        <f>[12]Results!E26</f>
        <v>0</v>
      </c>
      <c r="L24" s="9">
        <f t="shared" si="8"/>
        <v>0</v>
      </c>
      <c r="N24" s="9">
        <f>Summary!$R$24</f>
        <v>0</v>
      </c>
      <c r="O24" s="9">
        <f>[12]Results!H26</f>
        <v>0</v>
      </c>
      <c r="P24" s="9">
        <f t="shared" si="9"/>
        <v>0</v>
      </c>
      <c r="R24" s="9">
        <f>Summary!$T$24</f>
        <v>0</v>
      </c>
      <c r="S24" s="9">
        <f>[12]Results!I26</f>
        <v>0</v>
      </c>
      <c r="T24" s="9">
        <f t="shared" si="10"/>
        <v>0</v>
      </c>
      <c r="V24" s="9">
        <f>Summary!$V$24</f>
        <v>0</v>
      </c>
      <c r="W24" s="9">
        <f>[12]Results!H115</f>
        <v>0</v>
      </c>
      <c r="X24" s="9">
        <f t="shared" si="11"/>
        <v>0</v>
      </c>
    </row>
    <row r="25" spans="1:24">
      <c r="A25" s="11" t="s">
        <v>67</v>
      </c>
      <c r="B25" s="9">
        <f>Summary!$L$25</f>
        <v>9591956.4534157887</v>
      </c>
      <c r="C25" s="9">
        <f>[12]Results!C27</f>
        <v>9591956.4534157887</v>
      </c>
      <c r="D25" s="9">
        <f t="shared" si="6"/>
        <v>0</v>
      </c>
      <c r="F25" s="9">
        <f>Summary!$N$25</f>
        <v>-553246.26744828257</v>
      </c>
      <c r="G25" s="9">
        <f>[12]Results!D27</f>
        <v>-553246.26744828257</v>
      </c>
      <c r="H25" s="9">
        <f t="shared" si="7"/>
        <v>0</v>
      </c>
      <c r="J25" s="9">
        <f>Summary!$P$25</f>
        <v>9038710.1859675068</v>
      </c>
      <c r="K25" s="9">
        <f>[12]Results!E27</f>
        <v>9038710.1859675068</v>
      </c>
      <c r="L25" s="9">
        <f t="shared" si="8"/>
        <v>0</v>
      </c>
      <c r="N25" s="9">
        <f>Summary!$R$25</f>
        <v>856362.45463226887</v>
      </c>
      <c r="O25" s="9">
        <f>[12]Results!H27</f>
        <v>856362.45463226887</v>
      </c>
      <c r="P25" s="9">
        <f t="shared" si="9"/>
        <v>0</v>
      </c>
      <c r="R25" s="9">
        <f>Summary!$T$25</f>
        <v>9895072.6405997761</v>
      </c>
      <c r="S25" s="9">
        <f>[12]Results!I27</f>
        <v>9895072.6405997761</v>
      </c>
      <c r="T25" s="9">
        <f t="shared" si="10"/>
        <v>0</v>
      </c>
      <c r="V25" s="9">
        <f>Summary!$V$25</f>
        <v>0</v>
      </c>
      <c r="W25" s="9">
        <f>[12]Results!H116</f>
        <v>0</v>
      </c>
      <c r="X25" s="9">
        <f t="shared" si="11"/>
        <v>0</v>
      </c>
    </row>
    <row r="26" spans="1:24">
      <c r="A26" s="11" t="s">
        <v>68</v>
      </c>
      <c r="B26" s="7">
        <f>Summary!$L$26</f>
        <v>225912422.76196536</v>
      </c>
      <c r="C26" s="7">
        <f>[12]Results!C28</f>
        <v>225912422.76196536</v>
      </c>
      <c r="D26" s="7">
        <f t="shared" si="6"/>
        <v>0</v>
      </c>
      <c r="F26" s="7">
        <f>Summary!$N$26</f>
        <v>23408572.622935034</v>
      </c>
      <c r="G26" s="7">
        <f>[12]Results!D28</f>
        <v>23408572.622935034</v>
      </c>
      <c r="H26" s="7">
        <f t="shared" si="7"/>
        <v>0</v>
      </c>
      <c r="J26" s="7">
        <f>Summary!$P$26</f>
        <v>249320995.38490045</v>
      </c>
      <c r="K26" s="7">
        <f>[12]Results!E28</f>
        <v>249320995.38490045</v>
      </c>
      <c r="L26" s="7">
        <f t="shared" si="8"/>
        <v>0</v>
      </c>
      <c r="N26" s="7">
        <f>Summary!$R$26</f>
        <v>-36032434.046229504</v>
      </c>
      <c r="O26" s="7">
        <f>[12]Results!H28</f>
        <v>-36032434.04664126</v>
      </c>
      <c r="P26" s="7">
        <f t="shared" si="9"/>
        <v>-4.1175633668899536E-4</v>
      </c>
      <c r="R26" s="7">
        <f>Summary!$T$26</f>
        <v>213288561.33867094</v>
      </c>
      <c r="S26" s="7">
        <f>[12]Results!I28</f>
        <v>213288561.33825919</v>
      </c>
      <c r="T26" s="7">
        <f t="shared" si="10"/>
        <v>-4.1174888610839844E-4</v>
      </c>
      <c r="V26" s="7">
        <f>Summary!$V$26</f>
        <v>243763.49614797716</v>
      </c>
      <c r="W26" s="7">
        <f>SUM(W16:W25)</f>
        <v>243763.49516201345</v>
      </c>
      <c r="X26" s="7">
        <f t="shared" si="11"/>
        <v>-9.8596370662562549E-4</v>
      </c>
    </row>
    <row r="27" spans="1:24">
      <c r="A27" s="11" t="s">
        <v>69</v>
      </c>
      <c r="B27" s="9">
        <f>Summary!$L$27</f>
        <v>40395166.485093981</v>
      </c>
      <c r="C27" s="9">
        <f>[12]Results!C29</f>
        <v>40395166.485093981</v>
      </c>
      <c r="D27" s="9">
        <f t="shared" si="6"/>
        <v>0</v>
      </c>
      <c r="F27" s="9">
        <f>Summary!$N$27</f>
        <v>-166635.12781469588</v>
      </c>
      <c r="G27" s="9">
        <f>[12]Results!D29</f>
        <v>-166635.12781469582</v>
      </c>
      <c r="H27" s="9">
        <f t="shared" si="7"/>
        <v>0</v>
      </c>
      <c r="J27" s="9">
        <f>Summary!$P$27</f>
        <v>40228531.357279286</v>
      </c>
      <c r="K27" s="9">
        <f>[12]Results!E29</f>
        <v>40228531.357279286</v>
      </c>
      <c r="L27" s="9">
        <f t="shared" si="8"/>
        <v>0</v>
      </c>
      <c r="N27" s="9">
        <f>Summary!$R$27</f>
        <v>1426876.0626340632</v>
      </c>
      <c r="O27" s="9">
        <f>[12]Results!H29</f>
        <v>1426876.0626340632</v>
      </c>
      <c r="P27" s="9">
        <f t="shared" si="9"/>
        <v>0</v>
      </c>
      <c r="R27" s="9">
        <f>Summary!$T$27</f>
        <v>41655407.419913352</v>
      </c>
      <c r="S27" s="9">
        <f>[12]Results!I29</f>
        <v>41655407.419913352</v>
      </c>
      <c r="T27" s="9">
        <f t="shared" si="10"/>
        <v>0</v>
      </c>
      <c r="V27" s="9">
        <f>Summary!$V$27</f>
        <v>0</v>
      </c>
      <c r="W27" s="9">
        <f>[12]Results!H118</f>
        <v>0</v>
      </c>
      <c r="X27" s="9">
        <f t="shared" si="11"/>
        <v>0</v>
      </c>
    </row>
    <row r="28" spans="1:24">
      <c r="A28" s="11" t="s">
        <v>70</v>
      </c>
      <c r="B28" s="9">
        <f>Summary!$L$28</f>
        <v>5224756.9382451037</v>
      </c>
      <c r="C28" s="9">
        <f>[12]Results!C30</f>
        <v>5224756.9382451037</v>
      </c>
      <c r="D28" s="9">
        <f t="shared" si="6"/>
        <v>0</v>
      </c>
      <c r="F28" s="9">
        <f>Summary!$N$28</f>
        <v>0</v>
      </c>
      <c r="G28" s="9">
        <f>[12]Results!D30</f>
        <v>0</v>
      </c>
      <c r="H28" s="9">
        <f t="shared" si="7"/>
        <v>0</v>
      </c>
      <c r="J28" s="9">
        <f>Summary!$P$28</f>
        <v>5224756.9382451037</v>
      </c>
      <c r="K28" s="9">
        <f>[12]Results!E30</f>
        <v>5224756.9382451037</v>
      </c>
      <c r="L28" s="9">
        <f t="shared" si="8"/>
        <v>0</v>
      </c>
      <c r="N28" s="9">
        <f>Summary!$R$28</f>
        <v>322905.22191917192</v>
      </c>
      <c r="O28" s="9">
        <f>[12]Results!H30</f>
        <v>322905.22191917192</v>
      </c>
      <c r="P28" s="9">
        <f t="shared" si="9"/>
        <v>0</v>
      </c>
      <c r="R28" s="9">
        <f>Summary!$T$28</f>
        <v>5547662.1601642752</v>
      </c>
      <c r="S28" s="9">
        <f>[12]Results!I30</f>
        <v>5547662.1601642752</v>
      </c>
      <c r="T28" s="9">
        <f t="shared" si="10"/>
        <v>0</v>
      </c>
      <c r="V28" s="9">
        <f>Summary!$V$28</f>
        <v>0</v>
      </c>
      <c r="W28" s="9">
        <f>[12]Results!H119</f>
        <v>0</v>
      </c>
      <c r="X28" s="9">
        <f t="shared" si="11"/>
        <v>0</v>
      </c>
    </row>
    <row r="29" spans="1:24">
      <c r="A29" s="11" t="s">
        <v>71</v>
      </c>
      <c r="B29" s="9">
        <f>Summary!$L$29</f>
        <v>18862103.984280512</v>
      </c>
      <c r="C29" s="9">
        <f>[12]Results!C31</f>
        <v>18862103.984280512</v>
      </c>
      <c r="D29" s="9">
        <f t="shared" si="6"/>
        <v>0</v>
      </c>
      <c r="F29" s="9">
        <f>Summary!$N$29</f>
        <v>803333.0524034946</v>
      </c>
      <c r="G29" s="9">
        <f>[12]Results!D31</f>
        <v>803333.0524034946</v>
      </c>
      <c r="H29" s="9">
        <f t="shared" si="7"/>
        <v>0</v>
      </c>
      <c r="J29" s="9">
        <f>Summary!$P$29</f>
        <v>19665437.036684006</v>
      </c>
      <c r="K29" s="9">
        <f>[12]Results!E31</f>
        <v>19665437.036684006</v>
      </c>
      <c r="L29" s="9">
        <f t="shared" si="8"/>
        <v>0</v>
      </c>
      <c r="N29" s="9">
        <f>Summary!$R$29</f>
        <v>160612.87488496222</v>
      </c>
      <c r="O29" s="9">
        <f>[12]Results!H31</f>
        <v>160612.87488496222</v>
      </c>
      <c r="P29" s="9">
        <f t="shared" si="9"/>
        <v>0</v>
      </c>
      <c r="R29" s="9">
        <f>Summary!$T$29</f>
        <v>19826049.911568969</v>
      </c>
      <c r="S29" s="9">
        <f>[12]Results!I31</f>
        <v>19826049.911568969</v>
      </c>
      <c r="T29" s="9">
        <f t="shared" si="10"/>
        <v>0</v>
      </c>
      <c r="V29" s="9">
        <f>Summary!$V$29</f>
        <v>1495008.9086481545</v>
      </c>
      <c r="W29" s="9">
        <f>[12]Results!H120</f>
        <v>1495008.902601209</v>
      </c>
      <c r="X29" s="9">
        <f t="shared" si="11"/>
        <v>-6.0469454620033503E-3</v>
      </c>
    </row>
    <row r="30" spans="1:24">
      <c r="A30" s="11" t="s">
        <v>72</v>
      </c>
      <c r="B30" s="9">
        <f>Summary!$L$30</f>
        <v>-16440176.3038087</v>
      </c>
      <c r="C30" s="9">
        <f>[12]Results!C32</f>
        <v>-16440176.3038087</v>
      </c>
      <c r="D30" s="9">
        <f t="shared" si="6"/>
        <v>0</v>
      </c>
      <c r="F30" s="9">
        <f>Summary!$N$30</f>
        <v>9506871.9075133838</v>
      </c>
      <c r="G30" s="9">
        <f>[12]Results!D32</f>
        <v>9506871.9484971166</v>
      </c>
      <c r="H30" s="9">
        <f t="shared" si="7"/>
        <v>4.0983732789754868E-2</v>
      </c>
      <c r="J30" s="9">
        <f>Summary!$P$30</f>
        <v>-6933304.3962953463</v>
      </c>
      <c r="K30" s="9">
        <f>[12]Results!E32</f>
        <v>-6933304.3553115837</v>
      </c>
      <c r="L30" s="9">
        <f t="shared" si="8"/>
        <v>4.0983762592077255E-2</v>
      </c>
      <c r="N30" s="9">
        <f>Summary!$R$30</f>
        <v>-7264568.0138153248</v>
      </c>
      <c r="O30" s="9">
        <f>[12]Results!H32</f>
        <v>-7264568.0136712119</v>
      </c>
      <c r="P30" s="9">
        <f t="shared" si="9"/>
        <v>1.4411285519599915E-4</v>
      </c>
      <c r="R30" s="9">
        <f>Summary!$T$30</f>
        <v>-14197872.410110669</v>
      </c>
      <c r="S30" s="9">
        <f>[12]Results!I32</f>
        <v>-14197872.368982796</v>
      </c>
      <c r="T30" s="9">
        <f t="shared" si="10"/>
        <v>4.1127873584628105E-2</v>
      </c>
      <c r="V30" s="9">
        <f>Summary!$V$30</f>
        <v>12318281.726774687</v>
      </c>
      <c r="W30" s="9">
        <f>[12]Results!H121</f>
        <v>12318281.676950252</v>
      </c>
      <c r="X30" s="9">
        <f t="shared" si="11"/>
        <v>-4.9824435263872147E-2</v>
      </c>
    </row>
    <row r="31" spans="1:24">
      <c r="A31" s="11" t="s">
        <v>73</v>
      </c>
      <c r="B31" s="9">
        <f>Summary!$L$31</f>
        <v>0</v>
      </c>
      <c r="C31" s="9">
        <f>[12]Results!C33</f>
        <v>0</v>
      </c>
      <c r="D31" s="9">
        <f t="shared" si="6"/>
        <v>0</v>
      </c>
      <c r="F31" s="9">
        <f>Summary!$N$31</f>
        <v>0</v>
      </c>
      <c r="G31" s="9">
        <f>[12]Results!D33</f>
        <v>0</v>
      </c>
      <c r="H31" s="9">
        <f t="shared" si="7"/>
        <v>0</v>
      </c>
      <c r="J31" s="9">
        <f>Summary!$P$31</f>
        <v>0</v>
      </c>
      <c r="K31" s="9">
        <f>[12]Results!E33</f>
        <v>0</v>
      </c>
      <c r="L31" s="9">
        <f t="shared" si="8"/>
        <v>0</v>
      </c>
      <c r="N31" s="9">
        <f>Summary!$R$31</f>
        <v>0</v>
      </c>
      <c r="O31" s="9">
        <f>[12]Results!H33</f>
        <v>0</v>
      </c>
      <c r="P31" s="9">
        <f t="shared" si="9"/>
        <v>0</v>
      </c>
      <c r="R31" s="9">
        <f>Summary!$T$31</f>
        <v>0</v>
      </c>
      <c r="S31" s="9">
        <f>[12]Results!I33</f>
        <v>0</v>
      </c>
      <c r="T31" s="9">
        <f t="shared" si="10"/>
        <v>0</v>
      </c>
      <c r="V31" s="9">
        <f>Summary!$V$31</f>
        <v>0</v>
      </c>
      <c r="W31" s="9">
        <f>[12]Results!H122</f>
        <v>0</v>
      </c>
      <c r="X31" s="9">
        <f t="shared" si="11"/>
        <v>0</v>
      </c>
    </row>
    <row r="32" spans="1:24">
      <c r="A32" s="11" t="s">
        <v>74</v>
      </c>
      <c r="B32" s="9">
        <f>Summary!$L$32</f>
        <v>19964719.142011229</v>
      </c>
      <c r="C32" s="9">
        <f>[12]Results!C34</f>
        <v>19964719.142011229</v>
      </c>
      <c r="D32" s="9">
        <f t="shared" si="6"/>
        <v>0</v>
      </c>
      <c r="F32" s="9">
        <f>Summary!$N$32</f>
        <v>-675375.08441960684</v>
      </c>
      <c r="G32" s="9">
        <f>[12]Results!D34</f>
        <v>-675375.16163952637</v>
      </c>
      <c r="H32" s="9">
        <f t="shared" si="7"/>
        <v>-7.7219919534400105E-2</v>
      </c>
      <c r="J32" s="9">
        <f>Summary!$P$32</f>
        <v>19289344.057591621</v>
      </c>
      <c r="K32" s="9">
        <f>[12]Results!E34</f>
        <v>19289343.980371702</v>
      </c>
      <c r="L32" s="9">
        <f t="shared" si="8"/>
        <v>-7.7219918370246887E-2</v>
      </c>
      <c r="N32" s="9">
        <f>Summary!$R$32</f>
        <v>1374885.3753007101</v>
      </c>
      <c r="O32" s="9">
        <f>[12]Results!H34</f>
        <v>1374885.3753007103</v>
      </c>
      <c r="P32" s="9">
        <f t="shared" si="9"/>
        <v>0</v>
      </c>
      <c r="R32" s="9">
        <f>Summary!$T$32</f>
        <v>20664229.43289233</v>
      </c>
      <c r="S32" s="9">
        <f>[12]Results!I34</f>
        <v>20664229.355672412</v>
      </c>
      <c r="T32" s="9">
        <f t="shared" si="10"/>
        <v>-7.7219918370246887E-2</v>
      </c>
      <c r="V32" s="9">
        <f>Summary!$V$32</f>
        <v>0</v>
      </c>
      <c r="W32" s="9">
        <f>[12]Results!H123</f>
        <v>0</v>
      </c>
      <c r="X32" s="9">
        <f t="shared" si="11"/>
        <v>0</v>
      </c>
    </row>
    <row r="33" spans="1:24">
      <c r="A33" s="11" t="s">
        <v>75</v>
      </c>
      <c r="B33" s="9">
        <f>Summary!$L$33</f>
        <v>0</v>
      </c>
      <c r="C33" s="9">
        <f>[12]Results!C35</f>
        <v>0</v>
      </c>
      <c r="D33" s="9">
        <f t="shared" si="6"/>
        <v>0</v>
      </c>
      <c r="F33" s="9">
        <f>Summary!$N$33</f>
        <v>0</v>
      </c>
      <c r="G33" s="9">
        <f>[12]Results!D35</f>
        <v>0</v>
      </c>
      <c r="H33" s="9">
        <f t="shared" si="7"/>
        <v>0</v>
      </c>
      <c r="J33" s="9">
        <f>Summary!$P$33</f>
        <v>0</v>
      </c>
      <c r="K33" s="9">
        <f>[12]Results!E35</f>
        <v>0</v>
      </c>
      <c r="L33" s="9">
        <f t="shared" si="8"/>
        <v>0</v>
      </c>
      <c r="N33" s="9">
        <f>Summary!$R$33</f>
        <v>0</v>
      </c>
      <c r="O33" s="9">
        <f>[12]Results!H35</f>
        <v>0</v>
      </c>
      <c r="P33" s="9">
        <f t="shared" si="9"/>
        <v>0</v>
      </c>
      <c r="R33" s="9">
        <f>Summary!$T$33</f>
        <v>0</v>
      </c>
      <c r="S33" s="9">
        <f>[12]Results!I35</f>
        <v>0</v>
      </c>
      <c r="T33" s="9">
        <f t="shared" si="10"/>
        <v>0</v>
      </c>
      <c r="V33" s="9">
        <f>Summary!$V$33</f>
        <v>0</v>
      </c>
      <c r="W33" s="9">
        <f>[12]Results!H124</f>
        <v>0</v>
      </c>
      <c r="X33" s="9">
        <f t="shared" si="11"/>
        <v>0</v>
      </c>
    </row>
    <row r="34" spans="1:24">
      <c r="A34" s="11" t="s">
        <v>76</v>
      </c>
      <c r="B34" s="9">
        <f>Summary!$L$34</f>
        <v>-9851.5273486304777</v>
      </c>
      <c r="C34" s="9">
        <f>[12]Results!C36</f>
        <v>-9851.5273486304777</v>
      </c>
      <c r="D34" s="9">
        <f t="shared" si="6"/>
        <v>0</v>
      </c>
      <c r="F34" s="9">
        <f>Summary!$N$34</f>
        <v>22014.805968385859</v>
      </c>
      <c r="G34" s="9">
        <f>[12]Results!D36</f>
        <v>22014.805968385859</v>
      </c>
      <c r="H34" s="9">
        <f t="shared" si="7"/>
        <v>0</v>
      </c>
      <c r="J34" s="9">
        <f>Summary!$P$34</f>
        <v>12163.278619755381</v>
      </c>
      <c r="K34" s="9">
        <f>[12]Results!E36</f>
        <v>12163.278619755381</v>
      </c>
      <c r="L34" s="9">
        <f t="shared" si="8"/>
        <v>0</v>
      </c>
      <c r="N34" s="9">
        <f>Summary!$R$34</f>
        <v>-854510.60376880702</v>
      </c>
      <c r="O34" s="9">
        <f>[12]Results!H36</f>
        <v>-854510.60376880702</v>
      </c>
      <c r="P34" s="9">
        <f t="shared" si="9"/>
        <v>0</v>
      </c>
      <c r="R34" s="9">
        <f>Summary!$T$34</f>
        <v>-842347.32514905161</v>
      </c>
      <c r="S34" s="9">
        <f>[12]Results!I36</f>
        <v>-842347.32514905161</v>
      </c>
      <c r="T34" s="9">
        <f t="shared" si="10"/>
        <v>0</v>
      </c>
      <c r="V34" s="9">
        <f>Summary!$V$34</f>
        <v>0</v>
      </c>
      <c r="W34" s="9">
        <f>[12]Results!H125</f>
        <v>0</v>
      </c>
      <c r="X34" s="9">
        <f t="shared" si="11"/>
        <v>0</v>
      </c>
    </row>
    <row r="35" spans="1:24">
      <c r="A35" s="11" t="s">
        <v>77</v>
      </c>
      <c r="B35" s="7">
        <f>Summary!$L$35</f>
        <v>293909141.48043889</v>
      </c>
      <c r="C35" s="7">
        <f>[12]Results!C37</f>
        <v>293909141.48043889</v>
      </c>
      <c r="D35" s="7">
        <f t="shared" si="6"/>
        <v>0</v>
      </c>
      <c r="F35" s="7">
        <f>Summary!$N$35</f>
        <v>32898782.176585995</v>
      </c>
      <c r="G35" s="7">
        <f>[12]Results!D37</f>
        <v>32898782.140349809</v>
      </c>
      <c r="H35" s="7">
        <f t="shared" si="7"/>
        <v>-3.623618558049202E-2</v>
      </c>
      <c r="J35" s="7">
        <f>Summary!$P$35</f>
        <v>326807923.65702486</v>
      </c>
      <c r="K35" s="7">
        <f>[12]Results!E37</f>
        <v>326807923.62078875</v>
      </c>
      <c r="L35" s="7">
        <f t="shared" si="8"/>
        <v>-3.6236107349395752E-2</v>
      </c>
      <c r="N35" s="7">
        <f>Summary!$R$35</f>
        <v>-40866233.12907473</v>
      </c>
      <c r="O35" s="7">
        <f>[12]Results!H37</f>
        <v>-40866233.12934237</v>
      </c>
      <c r="P35" s="7">
        <f t="shared" si="9"/>
        <v>-2.6763975620269775E-4</v>
      </c>
      <c r="R35" s="7">
        <f>Summary!$T$35</f>
        <v>285941690.52795011</v>
      </c>
      <c r="S35" s="7">
        <f>[12]Results!I37</f>
        <v>285941690.49144632</v>
      </c>
      <c r="T35" s="7">
        <f t="shared" si="10"/>
        <v>-3.6503791809082031E-2</v>
      </c>
      <c r="V35" s="7">
        <f>Summary!$V$35</f>
        <v>14057054.131570818</v>
      </c>
      <c r="W35" s="7">
        <f>[12]Results!H126</f>
        <v>14057054.074713474</v>
      </c>
      <c r="X35" s="7">
        <f t="shared" si="11"/>
        <v>-5.6857343763113022E-2</v>
      </c>
    </row>
    <row r="36" spans="1:24">
      <c r="A36" s="11"/>
      <c r="B36" s="9"/>
      <c r="C36" s="9"/>
      <c r="D36" s="9"/>
      <c r="F36" s="9"/>
      <c r="G36" s="9"/>
      <c r="H36" s="9"/>
      <c r="J36" s="9"/>
      <c r="K36" s="9"/>
      <c r="L36" s="9"/>
      <c r="N36" s="9"/>
      <c r="O36" s="9"/>
      <c r="P36" s="9"/>
      <c r="R36" s="9"/>
      <c r="S36" s="9"/>
      <c r="T36" s="9"/>
      <c r="V36" s="9"/>
      <c r="W36" s="9"/>
      <c r="X36" s="9"/>
    </row>
    <row r="37" spans="1:24" ht="13.5" thickBot="1">
      <c r="A37" s="11" t="s">
        <v>78</v>
      </c>
      <c r="B37" s="10">
        <f>Summary!$L$37</f>
        <v>32980839.828479528</v>
      </c>
      <c r="C37" s="10">
        <f>[12]Results!C39</f>
        <v>32980839.828479528</v>
      </c>
      <c r="D37" s="10">
        <f>C37-B37</f>
        <v>0</v>
      </c>
      <c r="F37" s="10">
        <f>Summary!$N$37</f>
        <v>1895232.8943681717</v>
      </c>
      <c r="G37" s="10">
        <f>[12]Results!D39</f>
        <v>1895232.9306043573</v>
      </c>
      <c r="H37" s="10">
        <f>G37-F37</f>
        <v>3.623618558049202E-2</v>
      </c>
      <c r="J37" s="10">
        <f>Summary!$P$37</f>
        <v>34876072.7228477</v>
      </c>
      <c r="K37" s="10">
        <f>[12]Results!E39</f>
        <v>34876072.759083807</v>
      </c>
      <c r="L37" s="10">
        <f>K37-J37</f>
        <v>3.6236107349395752E-2</v>
      </c>
      <c r="N37" s="10">
        <f>Summary!$R$37</f>
        <v>6136599.2983324304</v>
      </c>
      <c r="O37" s="10">
        <f>[12]Results!H39</f>
        <v>6136599.2986000702</v>
      </c>
      <c r="P37" s="10">
        <f>O37-N37</f>
        <v>2.6763975620269775E-4</v>
      </c>
      <c r="R37" s="10">
        <f>Summary!$T$37</f>
        <v>41012672.021180153</v>
      </c>
      <c r="S37" s="10">
        <f>[12]Results!I39</f>
        <v>41012672.057683945</v>
      </c>
      <c r="T37" s="10">
        <f>S37-R37</f>
        <v>3.6503791809082031E-2</v>
      </c>
      <c r="V37" s="10">
        <f>Summary!$V$37</f>
        <v>22876808.921152994</v>
      </c>
      <c r="W37" s="10">
        <f>[12]Results!H128</f>
        <v>22876808.828621894</v>
      </c>
      <c r="X37" s="10">
        <f>W37-V37</f>
        <v>-9.2531099915504456E-2</v>
      </c>
    </row>
    <row r="38" spans="1:24" ht="13.5" thickTop="1">
      <c r="A38" s="11"/>
      <c r="B38" s="9"/>
      <c r="C38" s="9"/>
      <c r="D38" s="9"/>
      <c r="F38" s="9"/>
      <c r="G38" s="9"/>
      <c r="H38" s="9"/>
      <c r="J38" s="9"/>
      <c r="K38" s="9"/>
      <c r="L38" s="9"/>
      <c r="N38" s="9"/>
      <c r="O38" s="9"/>
      <c r="P38" s="9"/>
      <c r="R38" s="9"/>
      <c r="S38" s="9"/>
      <c r="T38" s="9"/>
      <c r="V38" s="9"/>
      <c r="W38" s="9"/>
      <c r="X38" s="9"/>
    </row>
    <row r="39" spans="1:24">
      <c r="A39" s="11" t="s">
        <v>79</v>
      </c>
      <c r="B39" s="9"/>
      <c r="C39" s="9"/>
      <c r="D39" s="9"/>
      <c r="F39" s="9"/>
      <c r="G39" s="9"/>
      <c r="H39" s="9"/>
      <c r="J39" s="9"/>
      <c r="K39" s="9"/>
      <c r="L39" s="9"/>
      <c r="N39" s="9"/>
      <c r="O39" s="9"/>
      <c r="P39" s="9"/>
      <c r="R39" s="9"/>
      <c r="S39" s="9"/>
      <c r="T39" s="9"/>
      <c r="V39" s="9"/>
      <c r="W39" s="9"/>
      <c r="X39" s="9"/>
    </row>
    <row r="40" spans="1:24">
      <c r="A40" s="11" t="s">
        <v>80</v>
      </c>
      <c r="B40" s="9">
        <f>Summary!$L$40</f>
        <v>1548941051.2367969</v>
      </c>
      <c r="C40" s="9">
        <f>[12]Results!C42</f>
        <v>1548941051.2367969</v>
      </c>
      <c r="D40" s="9">
        <f t="shared" ref="D40:D51" si="12">C40-B40</f>
        <v>0</v>
      </c>
      <c r="F40" s="9">
        <f>Summary!$N$40</f>
        <v>57876178.740665235</v>
      </c>
      <c r="G40" s="9">
        <f>[12]Results!D42</f>
        <v>57876178.734442949</v>
      </c>
      <c r="H40" s="9">
        <f t="shared" ref="H40:H51" si="13">G40-F40</f>
        <v>-6.2222853302955627E-3</v>
      </c>
      <c r="J40" s="9">
        <f>Summary!$P$40</f>
        <v>1606817229.9774621</v>
      </c>
      <c r="K40" s="9">
        <f>[12]Results!E42</f>
        <v>1606817229.9712398</v>
      </c>
      <c r="L40" s="9">
        <f t="shared" ref="L40:L51" si="14">K40-J40</f>
        <v>-6.2222480773925781E-3</v>
      </c>
      <c r="N40" s="9">
        <f>Summary!$R$40</f>
        <v>46725593.118551798</v>
      </c>
      <c r="O40" s="9">
        <f>[12]Results!H42</f>
        <v>46725593.118551798</v>
      </c>
      <c r="P40" s="9">
        <f t="shared" ref="P40:P51" si="15">O40-N40</f>
        <v>0</v>
      </c>
      <c r="R40" s="9">
        <f>Summary!$T$40</f>
        <v>1653542823.0960138</v>
      </c>
      <c r="S40" s="9">
        <f>[12]Results!I42</f>
        <v>1653542823.0897915</v>
      </c>
      <c r="T40" s="9">
        <f t="shared" ref="T40:T51" si="16">S40-R40</f>
        <v>-6.2222480773925781E-3</v>
      </c>
      <c r="V40" s="9">
        <f>Summary!$V$40</f>
        <v>0</v>
      </c>
      <c r="W40" s="9">
        <f>[12]Results!H131</f>
        <v>0</v>
      </c>
      <c r="X40" s="9">
        <f t="shared" ref="X40:X51" si="17">W40-V40</f>
        <v>0</v>
      </c>
    </row>
    <row r="41" spans="1:24">
      <c r="A41" s="11" t="s">
        <v>81</v>
      </c>
      <c r="B41" s="9">
        <f>Summary!$L$41</f>
        <v>43755.273337945968</v>
      </c>
      <c r="C41" s="9">
        <f>[12]Results!C43</f>
        <v>43755.273337945968</v>
      </c>
      <c r="D41" s="9">
        <f t="shared" si="12"/>
        <v>0</v>
      </c>
      <c r="F41" s="9">
        <f>Summary!$N$41</f>
        <v>0</v>
      </c>
      <c r="G41" s="9">
        <f>[12]Results!D43</f>
        <v>0</v>
      </c>
      <c r="H41" s="9">
        <f t="shared" si="13"/>
        <v>0</v>
      </c>
      <c r="J41" s="9">
        <f>Summary!$P$41</f>
        <v>43755.273337945968</v>
      </c>
      <c r="K41" s="9">
        <f>[12]Results!E43</f>
        <v>43755.273337945968</v>
      </c>
      <c r="L41" s="9">
        <f t="shared" si="14"/>
        <v>0</v>
      </c>
      <c r="N41" s="9">
        <f>Summary!$R$41</f>
        <v>0</v>
      </c>
      <c r="O41" s="9">
        <f>[12]Results!H43</f>
        <v>0</v>
      </c>
      <c r="P41" s="9">
        <f t="shared" si="15"/>
        <v>0</v>
      </c>
      <c r="R41" s="9">
        <f>Summary!$T$41</f>
        <v>43755.273337945968</v>
      </c>
      <c r="S41" s="9">
        <f>[12]Results!I43</f>
        <v>43755.273337945968</v>
      </c>
      <c r="T41" s="9">
        <f t="shared" si="16"/>
        <v>0</v>
      </c>
      <c r="V41" s="9">
        <f>Summary!$V$41</f>
        <v>0</v>
      </c>
      <c r="W41" s="9">
        <f>[12]Results!H132</f>
        <v>0</v>
      </c>
      <c r="X41" s="9">
        <f t="shared" si="17"/>
        <v>0</v>
      </c>
    </row>
    <row r="42" spans="1:24">
      <c r="A42" s="11" t="s">
        <v>82</v>
      </c>
      <c r="B42" s="9">
        <f>Summary!$L$42</f>
        <v>18044509.796518195</v>
      </c>
      <c r="C42" s="9">
        <f>[12]Results!C44</f>
        <v>18044509.796518195</v>
      </c>
      <c r="D42" s="9">
        <f t="shared" si="12"/>
        <v>0</v>
      </c>
      <c r="F42" s="9">
        <f>Summary!$N$42</f>
        <v>-3020114.2698418032</v>
      </c>
      <c r="G42" s="9">
        <f>[12]Results!D44</f>
        <v>-3020114.2698418032</v>
      </c>
      <c r="H42" s="9">
        <f t="shared" si="13"/>
        <v>0</v>
      </c>
      <c r="J42" s="9">
        <f>Summary!$P$42</f>
        <v>15024395.526676392</v>
      </c>
      <c r="K42" s="9">
        <f>[12]Results!E44</f>
        <v>15024395.526676392</v>
      </c>
      <c r="L42" s="9">
        <f t="shared" si="14"/>
        <v>0</v>
      </c>
      <c r="N42" s="9">
        <f>Summary!$R$42</f>
        <v>-273182.72115948144</v>
      </c>
      <c r="O42" s="9">
        <f>[12]Results!H44</f>
        <v>-273182.72115948144</v>
      </c>
      <c r="P42" s="9">
        <f t="shared" si="15"/>
        <v>0</v>
      </c>
      <c r="R42" s="9">
        <f>Summary!$T$42</f>
        <v>14751212.80551691</v>
      </c>
      <c r="S42" s="9">
        <f>[12]Results!I44</f>
        <v>14751212.80551691</v>
      </c>
      <c r="T42" s="9">
        <f t="shared" si="16"/>
        <v>0</v>
      </c>
      <c r="V42" s="9">
        <f>Summary!$V$42</f>
        <v>0</v>
      </c>
      <c r="W42" s="9">
        <f>[12]Results!H133</f>
        <v>0</v>
      </c>
      <c r="X42" s="9">
        <f t="shared" si="17"/>
        <v>0</v>
      </c>
    </row>
    <row r="43" spans="1:24">
      <c r="A43" s="11" t="s">
        <v>83</v>
      </c>
      <c r="B43" s="9">
        <f>Summary!$L$43</f>
        <v>0</v>
      </c>
      <c r="C43" s="9">
        <f>[12]Results!C45</f>
        <v>0</v>
      </c>
      <c r="D43" s="9">
        <f t="shared" si="12"/>
        <v>0</v>
      </c>
      <c r="F43" s="9">
        <f>Summary!$N$43</f>
        <v>0</v>
      </c>
      <c r="G43" s="9">
        <f>[12]Results!D45</f>
        <v>0</v>
      </c>
      <c r="H43" s="9">
        <f t="shared" si="13"/>
        <v>0</v>
      </c>
      <c r="J43" s="9">
        <f>Summary!$P$43</f>
        <v>0</v>
      </c>
      <c r="K43" s="9">
        <f>[12]Results!E45</f>
        <v>0</v>
      </c>
      <c r="L43" s="9">
        <f t="shared" si="14"/>
        <v>0</v>
      </c>
      <c r="N43" s="9">
        <f>Summary!$R$43</f>
        <v>0</v>
      </c>
      <c r="O43" s="9">
        <f>[12]Results!H45</f>
        <v>0</v>
      </c>
      <c r="P43" s="9">
        <f t="shared" si="15"/>
        <v>0</v>
      </c>
      <c r="R43" s="9">
        <f>Summary!$T$43</f>
        <v>0</v>
      </c>
      <c r="S43" s="9">
        <f>[12]Results!I45</f>
        <v>0</v>
      </c>
      <c r="T43" s="9">
        <f t="shared" si="16"/>
        <v>0</v>
      </c>
      <c r="V43" s="9">
        <f>Summary!$V$43</f>
        <v>0</v>
      </c>
      <c r="W43" s="9">
        <f>[12]Results!H134</f>
        <v>0</v>
      </c>
      <c r="X43" s="9">
        <f t="shared" si="17"/>
        <v>0</v>
      </c>
    </row>
    <row r="44" spans="1:24">
      <c r="A44" s="11" t="s">
        <v>84</v>
      </c>
      <c r="B44" s="9">
        <f>Summary!$L$44</f>
        <v>0</v>
      </c>
      <c r="C44" s="9">
        <f>[12]Results!C46</f>
        <v>0</v>
      </c>
      <c r="D44" s="9">
        <f t="shared" si="12"/>
        <v>0</v>
      </c>
      <c r="F44" s="9">
        <f>Summary!$N$44</f>
        <v>0</v>
      </c>
      <c r="G44" s="9">
        <f>[12]Results!D46</f>
        <v>0</v>
      </c>
      <c r="H44" s="9">
        <f t="shared" si="13"/>
        <v>0</v>
      </c>
      <c r="J44" s="9">
        <f>Summary!$P$44</f>
        <v>0</v>
      </c>
      <c r="K44" s="9">
        <f>[12]Results!E46</f>
        <v>0</v>
      </c>
      <c r="L44" s="9">
        <f t="shared" si="14"/>
        <v>0</v>
      </c>
      <c r="N44" s="9">
        <f>Summary!$R$44</f>
        <v>0</v>
      </c>
      <c r="O44" s="9">
        <f>[12]Results!H46</f>
        <v>0</v>
      </c>
      <c r="P44" s="9">
        <f t="shared" si="15"/>
        <v>0</v>
      </c>
      <c r="R44" s="9">
        <f>Summary!$T$44</f>
        <v>0</v>
      </c>
      <c r="S44" s="9">
        <f>[12]Results!I46</f>
        <v>0</v>
      </c>
      <c r="T44" s="9">
        <f t="shared" si="16"/>
        <v>0</v>
      </c>
      <c r="V44" s="9">
        <f>Summary!$V$44</f>
        <v>0</v>
      </c>
      <c r="W44" s="9">
        <f>[12]Results!H135</f>
        <v>0</v>
      </c>
      <c r="X44" s="9">
        <f t="shared" si="17"/>
        <v>0</v>
      </c>
    </row>
    <row r="45" spans="1:24">
      <c r="A45" s="11" t="s">
        <v>85</v>
      </c>
      <c r="B45" s="9">
        <f>Summary!$L$45</f>
        <v>1897442.5252887486</v>
      </c>
      <c r="C45" s="9">
        <f>[12]Results!C47</f>
        <v>1897442.5252887486</v>
      </c>
      <c r="D45" s="9">
        <f t="shared" si="12"/>
        <v>0</v>
      </c>
      <c r="F45" s="9">
        <f>Summary!$N$45</f>
        <v>-1897442.5252888522</v>
      </c>
      <c r="G45" s="9">
        <f>[12]Results!D47</f>
        <v>-1897442.5252888522</v>
      </c>
      <c r="H45" s="9">
        <f t="shared" si="13"/>
        <v>0</v>
      </c>
      <c r="J45" s="9">
        <f>Summary!$P$45</f>
        <v>-1.0360963642597198E-7</v>
      </c>
      <c r="K45" s="9">
        <f>[12]Results!E47</f>
        <v>-1.0360963642597198E-7</v>
      </c>
      <c r="L45" s="9">
        <f t="shared" si="14"/>
        <v>0</v>
      </c>
      <c r="N45" s="9">
        <f>Summary!$R$45</f>
        <v>0</v>
      </c>
      <c r="O45" s="9">
        <f>[12]Results!H47</f>
        <v>0</v>
      </c>
      <c r="P45" s="9">
        <f t="shared" si="15"/>
        <v>0</v>
      </c>
      <c r="R45" s="9">
        <f>Summary!$T$45</f>
        <v>-1.0360963642597198E-7</v>
      </c>
      <c r="S45" s="9">
        <f>[12]Results!I47</f>
        <v>-1.0360963642597198E-7</v>
      </c>
      <c r="T45" s="9">
        <f t="shared" si="16"/>
        <v>0</v>
      </c>
      <c r="V45" s="9">
        <f>Summary!$V$45</f>
        <v>0</v>
      </c>
      <c r="W45" s="9">
        <f>[12]Results!H136</f>
        <v>0</v>
      </c>
      <c r="X45" s="9">
        <f t="shared" si="17"/>
        <v>0</v>
      </c>
    </row>
    <row r="46" spans="1:24">
      <c r="A46" s="11" t="s">
        <v>86</v>
      </c>
      <c r="B46" s="9">
        <f>Summary!$L$46</f>
        <v>5765129.1757591944</v>
      </c>
      <c r="C46" s="9">
        <f>[12]Results!C48</f>
        <v>5765129.1757591944</v>
      </c>
      <c r="D46" s="9">
        <f t="shared" si="12"/>
        <v>0</v>
      </c>
      <c r="F46" s="9">
        <f>Summary!$N$46</f>
        <v>-5765129.1757593453</v>
      </c>
      <c r="G46" s="9">
        <f>[12]Results!D48</f>
        <v>-5765129.1757593453</v>
      </c>
      <c r="H46" s="9">
        <f t="shared" si="13"/>
        <v>0</v>
      </c>
      <c r="J46" s="9">
        <f>Summary!$P$46</f>
        <v>-1.5087425708770752E-7</v>
      </c>
      <c r="K46" s="9">
        <f>[12]Results!E48</f>
        <v>-1.5087425708770752E-7</v>
      </c>
      <c r="L46" s="9">
        <f t="shared" si="14"/>
        <v>0</v>
      </c>
      <c r="N46" s="9">
        <f>Summary!$R$46</f>
        <v>0</v>
      </c>
      <c r="O46" s="9">
        <f>[12]Results!H48</f>
        <v>0</v>
      </c>
      <c r="P46" s="9">
        <f t="shared" si="15"/>
        <v>0</v>
      </c>
      <c r="R46" s="9">
        <f>Summary!$T$46</f>
        <v>-1.5087425708770752E-7</v>
      </c>
      <c r="S46" s="9">
        <f>[12]Results!I48</f>
        <v>-1.5087425708770752E-7</v>
      </c>
      <c r="T46" s="9">
        <f t="shared" si="16"/>
        <v>0</v>
      </c>
      <c r="V46" s="9">
        <f>Summary!$V$46</f>
        <v>0</v>
      </c>
      <c r="W46" s="9">
        <f>[12]Results!H137</f>
        <v>0</v>
      </c>
      <c r="X46" s="9">
        <f t="shared" si="17"/>
        <v>0</v>
      </c>
    </row>
    <row r="47" spans="1:24">
      <c r="A47" s="11" t="s">
        <v>87</v>
      </c>
      <c r="B47" s="9">
        <f>Summary!$L$47</f>
        <v>7434252.4055704726</v>
      </c>
      <c r="C47" s="9">
        <f>[12]Results!C49</f>
        <v>7434252.4055704726</v>
      </c>
      <c r="D47" s="9">
        <f t="shared" si="12"/>
        <v>0</v>
      </c>
      <c r="F47" s="9">
        <f>Summary!$N$47</f>
        <v>-7434252.4054248659</v>
      </c>
      <c r="G47" s="9">
        <f>[12]Results!D49</f>
        <v>-7434252.4054248659</v>
      </c>
      <c r="H47" s="9">
        <f t="shared" si="13"/>
        <v>0</v>
      </c>
      <c r="J47" s="9">
        <f>Summary!$P$47</f>
        <v>1.4560669660568237E-4</v>
      </c>
      <c r="K47" s="9">
        <f>[12]Results!E49</f>
        <v>1.4560669660568237E-4</v>
      </c>
      <c r="L47" s="9">
        <f t="shared" si="14"/>
        <v>0</v>
      </c>
      <c r="N47" s="9">
        <f>Summary!$R$47</f>
        <v>0</v>
      </c>
      <c r="O47" s="9">
        <f>[12]Results!H49</f>
        <v>0</v>
      </c>
      <c r="P47" s="9">
        <f t="shared" si="15"/>
        <v>0</v>
      </c>
      <c r="R47" s="9">
        <f>Summary!$T$47</f>
        <v>1.4560669660568237E-4</v>
      </c>
      <c r="S47" s="9">
        <f>[12]Results!I49</f>
        <v>1.4560669660568237E-4</v>
      </c>
      <c r="T47" s="9">
        <f t="shared" si="16"/>
        <v>0</v>
      </c>
      <c r="V47" s="9">
        <f>Summary!$V$47</f>
        <v>0</v>
      </c>
      <c r="W47" s="9">
        <f>[12]Results!H138</f>
        <v>0</v>
      </c>
      <c r="X47" s="9">
        <f t="shared" si="17"/>
        <v>0</v>
      </c>
    </row>
    <row r="48" spans="1:24">
      <c r="A48" s="11" t="s">
        <v>88</v>
      </c>
      <c r="B48" s="9">
        <f>Summary!$L$48</f>
        <v>3527567.1646159077</v>
      </c>
      <c r="C48" s="9">
        <f>[12]Results!C50</f>
        <v>3527567.1646159077</v>
      </c>
      <c r="D48" s="9">
        <f t="shared" si="12"/>
        <v>0</v>
      </c>
      <c r="F48" s="9">
        <f>Summary!$N$48</f>
        <v>24966396.746832144</v>
      </c>
      <c r="G48" s="9">
        <f>[12]Results!D50</f>
        <v>24966396.746832084</v>
      </c>
      <c r="H48" s="9">
        <f t="shared" si="13"/>
        <v>-5.9604644775390625E-8</v>
      </c>
      <c r="J48" s="9">
        <f>Summary!$P$48</f>
        <v>28493963.91144805</v>
      </c>
      <c r="K48" s="9">
        <f>[12]Results!E50</f>
        <v>28493963.911447991</v>
      </c>
      <c r="L48" s="9">
        <f t="shared" si="14"/>
        <v>-5.9604644775390625E-8</v>
      </c>
      <c r="N48" s="9">
        <f>Summary!$R$48</f>
        <v>0</v>
      </c>
      <c r="O48" s="9">
        <f>[12]Results!H50</f>
        <v>0</v>
      </c>
      <c r="P48" s="9">
        <f t="shared" si="15"/>
        <v>0</v>
      </c>
      <c r="R48" s="9">
        <f>Summary!$T$48</f>
        <v>28493963.91144805</v>
      </c>
      <c r="S48" s="9">
        <f>[12]Results!I50</f>
        <v>28493963.911447991</v>
      </c>
      <c r="T48" s="9">
        <f t="shared" si="16"/>
        <v>-5.9604644775390625E-8</v>
      </c>
      <c r="V48" s="9">
        <f>Summary!$V$48</f>
        <v>0</v>
      </c>
      <c r="W48" s="9">
        <f>[12]Results!H139</f>
        <v>0</v>
      </c>
      <c r="X48" s="9">
        <f t="shared" si="17"/>
        <v>0</v>
      </c>
    </row>
    <row r="49" spans="1:24">
      <c r="A49" s="11" t="s">
        <v>89</v>
      </c>
      <c r="B49" s="9">
        <f>Summary!$L$49</f>
        <v>1957722.3254914517</v>
      </c>
      <c r="C49" s="9">
        <f>[12]Results!C51</f>
        <v>1957722.3254914517</v>
      </c>
      <c r="D49" s="9">
        <f t="shared" si="12"/>
        <v>0</v>
      </c>
      <c r="F49" s="9">
        <f>Summary!$N$49</f>
        <v>0</v>
      </c>
      <c r="G49" s="9">
        <f>[12]Results!D51</f>
        <v>0</v>
      </c>
      <c r="H49" s="9">
        <f t="shared" si="13"/>
        <v>0</v>
      </c>
      <c r="J49" s="9">
        <f>Summary!$P$49</f>
        <v>1957722.3254914517</v>
      </c>
      <c r="K49" s="9">
        <f>[12]Results!E51</f>
        <v>1957722.3254914517</v>
      </c>
      <c r="L49" s="9">
        <f t="shared" si="14"/>
        <v>0</v>
      </c>
      <c r="N49" s="9">
        <f>Summary!$R$49</f>
        <v>0</v>
      </c>
      <c r="O49" s="9">
        <f>[12]Results!H51</f>
        <v>0</v>
      </c>
      <c r="P49" s="9">
        <f t="shared" si="15"/>
        <v>0</v>
      </c>
      <c r="R49" s="9">
        <f>Summary!$T$49</f>
        <v>1957722.3254914517</v>
      </c>
      <c r="S49" s="9">
        <f>[12]Results!I51</f>
        <v>1957722.3254914517</v>
      </c>
      <c r="T49" s="9">
        <f t="shared" si="16"/>
        <v>0</v>
      </c>
      <c r="V49" s="9">
        <f>Summary!$V$49</f>
        <v>0</v>
      </c>
      <c r="W49" s="9">
        <f>[12]Results!H140</f>
        <v>0</v>
      </c>
      <c r="X49" s="9">
        <f t="shared" si="17"/>
        <v>0</v>
      </c>
    </row>
    <row r="50" spans="1:24">
      <c r="A50" s="11" t="s">
        <v>90</v>
      </c>
      <c r="B50" s="9">
        <f>Summary!$L$50</f>
        <v>0</v>
      </c>
      <c r="C50" s="9">
        <f>[12]Results!C52</f>
        <v>0</v>
      </c>
      <c r="D50" s="9">
        <f t="shared" si="12"/>
        <v>0</v>
      </c>
      <c r="F50" s="9">
        <f>Summary!$N$50</f>
        <v>0</v>
      </c>
      <c r="G50" s="9">
        <f>[12]Results!D52</f>
        <v>0</v>
      </c>
      <c r="H50" s="9">
        <f t="shared" si="13"/>
        <v>0</v>
      </c>
      <c r="J50" s="9">
        <f>Summary!$P$50</f>
        <v>0</v>
      </c>
      <c r="K50" s="9">
        <f>[12]Results!E52</f>
        <v>0</v>
      </c>
      <c r="L50" s="9">
        <f t="shared" si="14"/>
        <v>0</v>
      </c>
      <c r="N50" s="9">
        <f>Summary!$R$50</f>
        <v>0</v>
      </c>
      <c r="O50" s="9">
        <f>[12]Results!H52</f>
        <v>0</v>
      </c>
      <c r="P50" s="9">
        <f t="shared" si="15"/>
        <v>0</v>
      </c>
      <c r="R50" s="9">
        <f>Summary!$T$50</f>
        <v>0</v>
      </c>
      <c r="S50" s="9">
        <f>[12]Results!I52</f>
        <v>0</v>
      </c>
      <c r="T50" s="9">
        <f t="shared" si="16"/>
        <v>0</v>
      </c>
      <c r="V50" s="9">
        <f>Summary!$V$50</f>
        <v>0</v>
      </c>
      <c r="W50" s="9">
        <f>[12]Results!H141</f>
        <v>0</v>
      </c>
      <c r="X50" s="9">
        <f t="shared" si="17"/>
        <v>0</v>
      </c>
    </row>
    <row r="51" spans="1:24" ht="13.5" thickBot="1">
      <c r="A51" s="11" t="s">
        <v>91</v>
      </c>
      <c r="B51" s="10">
        <f>Summary!$L$51</f>
        <v>1587611429.9033785</v>
      </c>
      <c r="C51" s="10">
        <f>[12]Results!C53</f>
        <v>1587611429.9033785</v>
      </c>
      <c r="D51" s="10">
        <f t="shared" si="12"/>
        <v>0</v>
      </c>
      <c r="F51" s="10">
        <f>Summary!$N$51</f>
        <v>64725637.111182511</v>
      </c>
      <c r="G51" s="10">
        <f>[12]Results!D53</f>
        <v>64725637.104960173</v>
      </c>
      <c r="H51" s="10">
        <f t="shared" si="13"/>
        <v>-6.2223374843597412E-3</v>
      </c>
      <c r="J51" s="10">
        <f>Summary!$P$51</f>
        <v>1652337067.0145612</v>
      </c>
      <c r="K51" s="10">
        <f>[12]Results!E53</f>
        <v>1652337067.0083389</v>
      </c>
      <c r="L51" s="10">
        <f t="shared" si="14"/>
        <v>-6.2222480773925781E-3</v>
      </c>
      <c r="N51" s="10">
        <f>Summary!$R$51</f>
        <v>46452410.397392318</v>
      </c>
      <c r="O51" s="10">
        <f>[12]Results!H53</f>
        <v>46452410.397392318</v>
      </c>
      <c r="P51" s="10">
        <f t="shared" si="15"/>
        <v>0</v>
      </c>
      <c r="R51" s="10">
        <f>Summary!$T$51</f>
        <v>1698789477.4119534</v>
      </c>
      <c r="S51" s="10">
        <f>[12]Results!I53</f>
        <v>1698789477.4057312</v>
      </c>
      <c r="T51" s="10">
        <f t="shared" si="16"/>
        <v>-6.2222480773925781E-3</v>
      </c>
      <c r="V51" s="10">
        <f>Summary!$V$51</f>
        <v>0</v>
      </c>
      <c r="W51" s="10">
        <f>[12]Results!H142</f>
        <v>0</v>
      </c>
      <c r="X51" s="10">
        <f t="shared" si="17"/>
        <v>0</v>
      </c>
    </row>
    <row r="52" spans="1:24" ht="13.5" thickTop="1">
      <c r="A52" s="11"/>
      <c r="B52" s="9"/>
      <c r="C52" s="9"/>
      <c r="D52" s="9"/>
      <c r="F52" s="9"/>
      <c r="G52" s="9"/>
      <c r="H52" s="9"/>
      <c r="J52" s="9"/>
      <c r="K52" s="9"/>
      <c r="L52" s="9"/>
      <c r="N52" s="9"/>
      <c r="O52" s="9"/>
      <c r="P52" s="9"/>
      <c r="R52" s="9"/>
      <c r="S52" s="9"/>
      <c r="T52" s="9"/>
      <c r="V52" s="9"/>
      <c r="W52" s="9"/>
      <c r="X52" s="9"/>
    </row>
    <row r="53" spans="1:24">
      <c r="A53" s="11" t="s">
        <v>92</v>
      </c>
      <c r="B53" s="9"/>
      <c r="C53" s="9"/>
      <c r="D53" s="9"/>
      <c r="F53" s="9"/>
      <c r="G53" s="9"/>
      <c r="H53" s="9"/>
      <c r="J53" s="9"/>
      <c r="K53" s="9"/>
      <c r="L53" s="9"/>
      <c r="N53" s="9"/>
      <c r="O53" s="9"/>
      <c r="P53" s="9"/>
      <c r="R53" s="9"/>
      <c r="S53" s="9"/>
      <c r="T53" s="9"/>
      <c r="V53" s="9"/>
      <c r="W53" s="9"/>
      <c r="X53" s="9"/>
    </row>
    <row r="54" spans="1:24">
      <c r="A54" s="11" t="s">
        <v>93</v>
      </c>
      <c r="B54" s="9">
        <f>Summary!$L$54</f>
        <v>-562037869.7650969</v>
      </c>
      <c r="C54" s="9">
        <f>[12]Results!C56</f>
        <v>-562037869.7650969</v>
      </c>
      <c r="D54" s="9">
        <f t="shared" ref="D54:D62" si="18">C54-B54</f>
        <v>0</v>
      </c>
      <c r="F54" s="9">
        <f>Summary!$N$54</f>
        <v>-26760558.483397078</v>
      </c>
      <c r="G54" s="9">
        <f>[12]Results!D56</f>
        <v>-26760558.483397081</v>
      </c>
      <c r="H54" s="9">
        <f t="shared" ref="H54:H62" si="19">G54-F54</f>
        <v>0</v>
      </c>
      <c r="J54" s="9">
        <f>Summary!$P$54</f>
        <v>-588798428.24849403</v>
      </c>
      <c r="K54" s="9">
        <f>[12]Results!E56</f>
        <v>-588798428.24849403</v>
      </c>
      <c r="L54" s="9">
        <f t="shared" ref="L54:L62" si="20">K54-J54</f>
        <v>0</v>
      </c>
      <c r="N54" s="9">
        <f>Summary!$R$54</f>
        <v>-663674.83898247697</v>
      </c>
      <c r="O54" s="9">
        <f>[12]Results!H56</f>
        <v>-663674.83898247697</v>
      </c>
      <c r="P54" s="9">
        <f t="shared" ref="P54:P62" si="21">O54-N54</f>
        <v>0</v>
      </c>
      <c r="R54" s="9">
        <f>Summary!$T$54</f>
        <v>-589462103.08747649</v>
      </c>
      <c r="S54" s="9">
        <f>[12]Results!I56</f>
        <v>-589462103.08747649</v>
      </c>
      <c r="T54" s="9">
        <f t="shared" ref="T54:T62" si="22">S54-R54</f>
        <v>0</v>
      </c>
      <c r="V54" s="9">
        <f>Summary!$V$54</f>
        <v>0</v>
      </c>
      <c r="W54" s="9">
        <f>[12]Results!H145</f>
        <v>0</v>
      </c>
      <c r="X54" s="9">
        <f t="shared" ref="X54:X62" si="23">W54-V54</f>
        <v>0</v>
      </c>
    </row>
    <row r="55" spans="1:24">
      <c r="A55" s="11" t="s">
        <v>94</v>
      </c>
      <c r="B55" s="9">
        <f>Summary!$L$55</f>
        <v>-40901906.77469416</v>
      </c>
      <c r="C55" s="9">
        <f>[12]Results!C57</f>
        <v>-40901906.77469416</v>
      </c>
      <c r="D55" s="9">
        <f t="shared" si="18"/>
        <v>0</v>
      </c>
      <c r="F55" s="9">
        <f>Summary!$N$55</f>
        <v>-2563933.8844880732</v>
      </c>
      <c r="G55" s="9">
        <f>[12]Results!D57</f>
        <v>-2563933.8844880732</v>
      </c>
      <c r="H55" s="9">
        <f t="shared" si="19"/>
        <v>0</v>
      </c>
      <c r="J55" s="9">
        <f>Summary!$P$55</f>
        <v>-43465840.659182236</v>
      </c>
      <c r="K55" s="9">
        <f>[12]Results!E57</f>
        <v>-43465840.659182236</v>
      </c>
      <c r="L55" s="9">
        <f t="shared" si="20"/>
        <v>0</v>
      </c>
      <c r="N55" s="9">
        <f>Summary!$R$55</f>
        <v>0</v>
      </c>
      <c r="O55" s="9">
        <f>[12]Results!H57</f>
        <v>0</v>
      </c>
      <c r="P55" s="9">
        <f t="shared" si="21"/>
        <v>0</v>
      </c>
      <c r="R55" s="9">
        <f>Summary!$T$55</f>
        <v>-43465840.659182236</v>
      </c>
      <c r="S55" s="9">
        <f>[12]Results!I57</f>
        <v>-43465840.659182236</v>
      </c>
      <c r="T55" s="9">
        <f t="shared" si="22"/>
        <v>0</v>
      </c>
      <c r="V55" s="9">
        <f>Summary!$V$55</f>
        <v>0</v>
      </c>
      <c r="W55" s="9">
        <f>[12]Results!H146</f>
        <v>0</v>
      </c>
      <c r="X55" s="9">
        <f t="shared" si="23"/>
        <v>0</v>
      </c>
    </row>
    <row r="56" spans="1:24">
      <c r="A56" s="11" t="s">
        <v>95</v>
      </c>
      <c r="B56" s="9">
        <f>Summary!$L$56</f>
        <v>-207777187.60872066</v>
      </c>
      <c r="C56" s="9">
        <f>[12]Results!C58</f>
        <v>-207777187.60872066</v>
      </c>
      <c r="D56" s="9">
        <f t="shared" si="18"/>
        <v>0</v>
      </c>
      <c r="F56" s="9">
        <f>Summary!$N$56</f>
        <v>-19255762.276992604</v>
      </c>
      <c r="G56" s="9">
        <f>[12]Results!D58</f>
        <v>-19255762.993704576</v>
      </c>
      <c r="H56" s="9">
        <f t="shared" si="19"/>
        <v>-0.71671197190880775</v>
      </c>
      <c r="J56" s="9">
        <f>Summary!$P$56</f>
        <v>-227032949.88571328</v>
      </c>
      <c r="K56" s="9">
        <f>[12]Results!E58</f>
        <v>-227032950.60242525</v>
      </c>
      <c r="L56" s="9">
        <f t="shared" si="20"/>
        <v>-0.71671196818351746</v>
      </c>
      <c r="N56" s="9">
        <f>Summary!$R$56</f>
        <v>-7095918.375269697</v>
      </c>
      <c r="O56" s="9">
        <f>[12]Results!H58</f>
        <v>-7095918.375269697</v>
      </c>
      <c r="P56" s="9">
        <f t="shared" si="21"/>
        <v>0</v>
      </c>
      <c r="R56" s="9">
        <f>Summary!$T$56</f>
        <v>-234128868.26098299</v>
      </c>
      <c r="S56" s="9">
        <f>[12]Results!I58</f>
        <v>-234128868.97769496</v>
      </c>
      <c r="T56" s="9">
        <f t="shared" si="22"/>
        <v>-0.71671196818351746</v>
      </c>
      <c r="V56" s="9">
        <f>Summary!$V$56</f>
        <v>0</v>
      </c>
      <c r="W56" s="9">
        <f>[12]Results!H147</f>
        <v>0</v>
      </c>
      <c r="X56" s="9">
        <f t="shared" si="23"/>
        <v>0</v>
      </c>
    </row>
    <row r="57" spans="1:24">
      <c r="A57" s="11" t="s">
        <v>96</v>
      </c>
      <c r="B57" s="9">
        <f>Summary!$L$57</f>
        <v>-546502.70866400003</v>
      </c>
      <c r="C57" s="9">
        <f>[12]Results!C59</f>
        <v>-546502.70866400003</v>
      </c>
      <c r="D57" s="9">
        <f t="shared" si="18"/>
        <v>0</v>
      </c>
      <c r="F57" s="9">
        <f>Summary!$N$57</f>
        <v>23174.935291657439</v>
      </c>
      <c r="G57" s="9">
        <f>[12]Results!D59</f>
        <v>23174.935291657439</v>
      </c>
      <c r="H57" s="9">
        <f t="shared" si="19"/>
        <v>0</v>
      </c>
      <c r="J57" s="9">
        <f>Summary!$P$57</f>
        <v>-523327.77337234258</v>
      </c>
      <c r="K57" s="9">
        <f>[12]Results!E59</f>
        <v>-523327.77337234258</v>
      </c>
      <c r="L57" s="9">
        <f t="shared" si="20"/>
        <v>0</v>
      </c>
      <c r="N57" s="9">
        <f>Summary!$R$57</f>
        <v>0</v>
      </c>
      <c r="O57" s="9">
        <f>[12]Results!H59</f>
        <v>0</v>
      </c>
      <c r="P57" s="9">
        <f t="shared" si="21"/>
        <v>0</v>
      </c>
      <c r="R57" s="9">
        <f>Summary!$T$57</f>
        <v>-523327.77337234258</v>
      </c>
      <c r="S57" s="9">
        <f>[12]Results!I59</f>
        <v>-523327.77337234258</v>
      </c>
      <c r="T57" s="9">
        <f t="shared" si="22"/>
        <v>0</v>
      </c>
      <c r="V57" s="9">
        <f>Summary!$V$57</f>
        <v>0</v>
      </c>
      <c r="W57" s="9">
        <f>[12]Results!H148</f>
        <v>0</v>
      </c>
      <c r="X57" s="9">
        <f t="shared" si="23"/>
        <v>0</v>
      </c>
    </row>
    <row r="58" spans="1:24">
      <c r="A58" s="11" t="s">
        <v>97</v>
      </c>
      <c r="B58" s="9">
        <f>Summary!$L$58</f>
        <v>15641.902326607649</v>
      </c>
      <c r="C58" s="9">
        <f>[12]Results!C60</f>
        <v>15641.902326607649</v>
      </c>
      <c r="D58" s="9">
        <f t="shared" si="18"/>
        <v>0</v>
      </c>
      <c r="F58" s="9">
        <f>Summary!$N$58</f>
        <v>-159520.90100264389</v>
      </c>
      <c r="G58" s="9">
        <f>[12]Results!D60</f>
        <v>-159520.90100264389</v>
      </c>
      <c r="H58" s="9">
        <f t="shared" si="19"/>
        <v>0</v>
      </c>
      <c r="J58" s="9">
        <f>Summary!$P$58</f>
        <v>-143878.99867603625</v>
      </c>
      <c r="K58" s="9">
        <f>[12]Results!E60</f>
        <v>-143878.99867603625</v>
      </c>
      <c r="L58" s="9">
        <f t="shared" si="20"/>
        <v>0</v>
      </c>
      <c r="N58" s="9">
        <f>Summary!$R$58</f>
        <v>0</v>
      </c>
      <c r="O58" s="9">
        <f>[12]Results!H60</f>
        <v>0</v>
      </c>
      <c r="P58" s="9">
        <f t="shared" si="21"/>
        <v>0</v>
      </c>
      <c r="R58" s="9">
        <f>Summary!$T$58</f>
        <v>-143878.99867603625</v>
      </c>
      <c r="S58" s="9">
        <f>[12]Results!I60</f>
        <v>-143878.99867603625</v>
      </c>
      <c r="T58" s="9">
        <f t="shared" si="22"/>
        <v>0</v>
      </c>
      <c r="V58" s="9">
        <f>Summary!$V$58</f>
        <v>0</v>
      </c>
      <c r="W58" s="9">
        <f>[12]Results!H149</f>
        <v>0</v>
      </c>
      <c r="X58" s="9">
        <f t="shared" si="23"/>
        <v>0</v>
      </c>
    </row>
    <row r="59" spans="1:24">
      <c r="A59" s="11" t="s">
        <v>98</v>
      </c>
      <c r="B59" s="9">
        <f>Summary!$L$59</f>
        <v>0</v>
      </c>
      <c r="C59" s="9">
        <f>[12]Results!C61</f>
        <v>0</v>
      </c>
      <c r="D59" s="9">
        <f t="shared" si="18"/>
        <v>0</v>
      </c>
      <c r="F59" s="9">
        <f>Summary!$N$59</f>
        <v>-3236612.0862499997</v>
      </c>
      <c r="G59" s="9">
        <f>[12]Results!D61</f>
        <v>-3236612.0862499997</v>
      </c>
      <c r="H59" s="9">
        <f t="shared" si="19"/>
        <v>0</v>
      </c>
      <c r="J59" s="9">
        <f>Summary!$P$59</f>
        <v>-3236612.0862499997</v>
      </c>
      <c r="K59" s="9">
        <f>[12]Results!E61</f>
        <v>-3236612.0862499997</v>
      </c>
      <c r="L59" s="9">
        <f t="shared" si="20"/>
        <v>0</v>
      </c>
      <c r="N59" s="9">
        <f>Summary!$R$59</f>
        <v>0</v>
      </c>
      <c r="O59" s="9">
        <f>[12]Results!H61</f>
        <v>0</v>
      </c>
      <c r="P59" s="9">
        <f t="shared" si="21"/>
        <v>0</v>
      </c>
      <c r="R59" s="9">
        <f>Summary!$T$59</f>
        <v>-3236612.0862499997</v>
      </c>
      <c r="S59" s="9">
        <f>[12]Results!I61</f>
        <v>-3236612.0862499997</v>
      </c>
      <c r="T59" s="9">
        <f t="shared" si="22"/>
        <v>0</v>
      </c>
      <c r="V59" s="9">
        <f>Summary!$V$59</f>
        <v>0</v>
      </c>
      <c r="W59" s="9">
        <f>[12]Results!H150</f>
        <v>0</v>
      </c>
      <c r="X59" s="9">
        <f t="shared" si="23"/>
        <v>0</v>
      </c>
    </row>
    <row r="60" spans="1:24">
      <c r="A60" s="11" t="s">
        <v>99</v>
      </c>
      <c r="B60" s="9">
        <f>Summary!$L$60</f>
        <v>-2870630.5498447018</v>
      </c>
      <c r="C60" s="9">
        <f>[12]Results!C62</f>
        <v>-2870630.5498447018</v>
      </c>
      <c r="D60" s="9">
        <f t="shared" si="18"/>
        <v>0</v>
      </c>
      <c r="F60" s="9">
        <f>Summary!$N$60</f>
        <v>1143691.174893454</v>
      </c>
      <c r="G60" s="9">
        <f>[12]Results!D62</f>
        <v>1143691.174893454</v>
      </c>
      <c r="H60" s="9">
        <f t="shared" si="19"/>
        <v>0</v>
      </c>
      <c r="J60" s="9">
        <f>Summary!$P$60</f>
        <v>-1726939.3749512478</v>
      </c>
      <c r="K60" s="9">
        <f>[12]Results!E62</f>
        <v>-1726939.3749512478</v>
      </c>
      <c r="L60" s="9">
        <f t="shared" si="20"/>
        <v>0</v>
      </c>
      <c r="N60" s="9">
        <f>Summary!$R$60</f>
        <v>-1721174.3189683419</v>
      </c>
      <c r="O60" s="9">
        <f>[12]Results!H62</f>
        <v>-1721174.3189683419</v>
      </c>
      <c r="P60" s="9">
        <f t="shared" si="21"/>
        <v>0</v>
      </c>
      <c r="R60" s="9">
        <f>Summary!$T$60</f>
        <v>-3448113.6939195897</v>
      </c>
      <c r="S60" s="9">
        <f>[12]Results!I62</f>
        <v>-3448113.6939195897</v>
      </c>
      <c r="T60" s="9">
        <f t="shared" si="22"/>
        <v>0</v>
      </c>
      <c r="V60" s="9">
        <f>Summary!$V$60</f>
        <v>0</v>
      </c>
      <c r="W60" s="9">
        <f>[12]Results!H151</f>
        <v>0</v>
      </c>
      <c r="X60" s="9">
        <f t="shared" si="23"/>
        <v>0</v>
      </c>
    </row>
    <row r="61" spans="1:24">
      <c r="A61" s="11"/>
      <c r="B61" s="9">
        <f>Summary!$L$61</f>
        <v>0</v>
      </c>
      <c r="C61" s="9">
        <f>[12]Results!C63</f>
        <v>0</v>
      </c>
      <c r="D61" s="9">
        <f t="shared" si="18"/>
        <v>0</v>
      </c>
      <c r="F61" s="9">
        <f>Summary!$N$61</f>
        <v>0</v>
      </c>
      <c r="G61" s="9">
        <f>[12]Results!D63</f>
        <v>0</v>
      </c>
      <c r="H61" s="9">
        <f t="shared" si="19"/>
        <v>0</v>
      </c>
      <c r="J61" s="9">
        <f>Summary!$P$61</f>
        <v>0</v>
      </c>
      <c r="K61" s="9">
        <f>[12]Results!E63</f>
        <v>0</v>
      </c>
      <c r="L61" s="9">
        <f t="shared" si="20"/>
        <v>0</v>
      </c>
      <c r="N61" s="9">
        <f>Summary!$R$61</f>
        <v>0</v>
      </c>
      <c r="O61" s="9">
        <f>[12]Results!H63</f>
        <v>0</v>
      </c>
      <c r="P61" s="9">
        <f t="shared" si="21"/>
        <v>0</v>
      </c>
      <c r="R61" s="9">
        <f>Summary!$T$61</f>
        <v>0</v>
      </c>
      <c r="S61" s="9">
        <f>[12]Results!I63</f>
        <v>0</v>
      </c>
      <c r="T61" s="9">
        <f t="shared" si="22"/>
        <v>0</v>
      </c>
      <c r="V61" s="9">
        <f>Summary!$V$61</f>
        <v>0</v>
      </c>
      <c r="W61" s="9">
        <f>[12]Results!H152</f>
        <v>0</v>
      </c>
      <c r="X61" s="9">
        <f t="shared" si="23"/>
        <v>0</v>
      </c>
    </row>
    <row r="62" spans="1:24" ht="13.5" thickBot="1">
      <c r="A62" s="11" t="s">
        <v>100</v>
      </c>
      <c r="B62" s="10">
        <f>Summary!$L$62</f>
        <v>-814118455.50469398</v>
      </c>
      <c r="C62" s="10">
        <f>[12]Results!C64</f>
        <v>-814118455.50469398</v>
      </c>
      <c r="D62" s="10">
        <f t="shared" si="18"/>
        <v>0</v>
      </c>
      <c r="F62" s="10">
        <f>Summary!$N$62</f>
        <v>-50809521.52194529</v>
      </c>
      <c r="G62" s="10">
        <f>[12]Results!D64</f>
        <v>-50809522.238657266</v>
      </c>
      <c r="H62" s="10">
        <f t="shared" si="19"/>
        <v>-0.71671197563409805</v>
      </c>
      <c r="J62" s="10">
        <f>Summary!$P$62</f>
        <v>-864927977.0266391</v>
      </c>
      <c r="K62" s="10">
        <f>[12]Results!E64</f>
        <v>-864927977.74335098</v>
      </c>
      <c r="L62" s="10">
        <f t="shared" si="20"/>
        <v>-0.71671187877655029</v>
      </c>
      <c r="N62" s="10">
        <f>Summary!$R$62</f>
        <v>-9480767.5332205165</v>
      </c>
      <c r="O62" s="10">
        <f>[12]Results!H64</f>
        <v>-9480767.5332205165</v>
      </c>
      <c r="P62" s="10">
        <f t="shared" si="21"/>
        <v>0</v>
      </c>
      <c r="R62" s="10">
        <f>Summary!$T$62</f>
        <v>-874408744.55985951</v>
      </c>
      <c r="S62" s="10">
        <f>[12]Results!I64</f>
        <v>-874408745.27657151</v>
      </c>
      <c r="T62" s="10">
        <f t="shared" si="22"/>
        <v>-0.71671199798583984</v>
      </c>
      <c r="V62" s="10">
        <f>Summary!$V$62</f>
        <v>0</v>
      </c>
      <c r="W62" s="10">
        <f>[12]Results!H153</f>
        <v>0</v>
      </c>
      <c r="X62" s="10">
        <f t="shared" si="23"/>
        <v>0</v>
      </c>
    </row>
    <row r="63" spans="1:24" ht="13.5" thickTop="1">
      <c r="A63" s="11"/>
      <c r="B63" s="9"/>
      <c r="C63" s="9"/>
      <c r="D63" s="9"/>
      <c r="F63" s="9"/>
      <c r="G63" s="9"/>
      <c r="H63" s="9"/>
      <c r="J63" s="9"/>
      <c r="K63" s="9"/>
      <c r="L63" s="9"/>
      <c r="N63" s="9"/>
      <c r="O63" s="9"/>
      <c r="P63" s="9"/>
      <c r="R63" s="9"/>
      <c r="S63" s="9"/>
      <c r="T63" s="9"/>
      <c r="V63" s="9"/>
      <c r="W63" s="9"/>
      <c r="X63" s="9"/>
    </row>
    <row r="64" spans="1:24" ht="13.5" thickBot="1">
      <c r="A64" s="11" t="s">
        <v>101</v>
      </c>
      <c r="B64" s="10">
        <f>Summary!$L$64</f>
        <v>773492974.3986845</v>
      </c>
      <c r="C64" s="10">
        <f>[12]Results!C66</f>
        <v>773492974.3986845</v>
      </c>
      <c r="D64" s="10">
        <f>C64-B64</f>
        <v>0</v>
      </c>
      <c r="F64" s="10">
        <f>Summary!$N$64</f>
        <v>13916115.589237221</v>
      </c>
      <c r="G64" s="10">
        <f>[12]Results!D66</f>
        <v>13916114.866302907</v>
      </c>
      <c r="H64" s="10">
        <f>G64-F64</f>
        <v>-0.72293431311845779</v>
      </c>
      <c r="J64" s="10">
        <f>Summary!$P$64</f>
        <v>787409089.98792207</v>
      </c>
      <c r="K64" s="10">
        <f>[12]Results!E66</f>
        <v>787409089.26498795</v>
      </c>
      <c r="L64" s="10">
        <f>K64-J64</f>
        <v>-0.72293412685394287</v>
      </c>
      <c r="N64" s="10">
        <f>Summary!$R$64</f>
        <v>36971642.864171803</v>
      </c>
      <c r="O64" s="10">
        <f>[12]Results!H66</f>
        <v>36971642.864171803</v>
      </c>
      <c r="P64" s="10">
        <f>O64-N64</f>
        <v>0</v>
      </c>
      <c r="R64" s="10">
        <f>Summary!$T$64</f>
        <v>824380732.85209394</v>
      </c>
      <c r="S64" s="10">
        <f>[12]Results!I66</f>
        <v>824380732.12915969</v>
      </c>
      <c r="T64" s="10">
        <f>S64-R64</f>
        <v>-0.72293424606323242</v>
      </c>
      <c r="V64" s="10">
        <f>Summary!$V$64</f>
        <v>0</v>
      </c>
      <c r="W64" s="10">
        <f>[12]Results!H155</f>
        <v>0</v>
      </c>
      <c r="X64" s="10">
        <f>W64-V64</f>
        <v>0</v>
      </c>
    </row>
    <row r="65" spans="1:24" ht="13.5" thickTop="1">
      <c r="A65" s="11"/>
      <c r="B65" s="9"/>
      <c r="C65" s="9"/>
      <c r="D65" s="9"/>
      <c r="F65" s="9"/>
      <c r="G65" s="9"/>
      <c r="H65" s="9"/>
      <c r="J65" s="9"/>
      <c r="K65" s="9"/>
      <c r="L65" s="9"/>
      <c r="N65" s="9"/>
      <c r="O65" s="9"/>
      <c r="P65" s="9"/>
      <c r="R65" s="9"/>
      <c r="S65" s="9"/>
      <c r="T65" s="9"/>
      <c r="V65" s="9"/>
      <c r="W65" s="9"/>
      <c r="X65" s="9"/>
    </row>
    <row r="66" spans="1:24">
      <c r="A66" s="11" t="s">
        <v>50</v>
      </c>
      <c r="B66" s="21"/>
      <c r="C66" s="21"/>
      <c r="D66" s="21"/>
      <c r="F66" s="21"/>
      <c r="G66" s="21"/>
      <c r="H66" s="21"/>
      <c r="J66" s="21"/>
      <c r="K66" s="21"/>
      <c r="L66" s="21"/>
      <c r="N66" s="21"/>
      <c r="O66" s="21"/>
      <c r="P66" s="21"/>
      <c r="R66" s="21"/>
      <c r="S66" s="21"/>
      <c r="T66" s="21"/>
      <c r="V66" s="21"/>
      <c r="W66" s="21"/>
      <c r="X66" s="21"/>
    </row>
    <row r="67" spans="1:24">
      <c r="A67" s="11" t="s">
        <v>102</v>
      </c>
      <c r="B67" s="21">
        <f>Summary!$L$67</f>
        <v>3.3239938091812138E-2</v>
      </c>
      <c r="C67" s="21">
        <f>[12]Results!C69</f>
        <v>3.3239938091812138E-2</v>
      </c>
      <c r="D67" s="21">
        <f t="shared" ref="D67" si="24">C67-B67</f>
        <v>0</v>
      </c>
      <c r="F67" s="21">
        <f>Summary!$N$67</f>
        <v>3.1661316530185307E-3</v>
      </c>
      <c r="G67" s="21">
        <f>[12]Results!D69</f>
        <v>3.1661318190181129E-3</v>
      </c>
      <c r="H67" s="21">
        <f t="shared" ref="H67" si="25">G67-F67</f>
        <v>1.6599958213570076E-10</v>
      </c>
      <c r="J67" s="21">
        <f>Summary!$P$67</f>
        <v>3.6406069744830669E-2</v>
      </c>
      <c r="K67" s="21">
        <f>[12]Results!E69</f>
        <v>3.6406069910830008E-2</v>
      </c>
      <c r="L67" s="21">
        <f t="shared" ref="L67" si="26">K67-J67</f>
        <v>1.6599933927441413E-10</v>
      </c>
      <c r="N67" s="21">
        <f>Summary!$R$67</f>
        <v>1.0450945120921443E-2</v>
      </c>
      <c r="O67" s="21">
        <f>[12]Results!H69</f>
        <v>1.0450945123263285E-2</v>
      </c>
      <c r="P67" s="21">
        <f t="shared" ref="P67" si="27">O67-N67</f>
        <v>2.34184199809917E-12</v>
      </c>
      <c r="R67" s="21">
        <f>Summary!$T$67</f>
        <v>4.6857014865752111E-2</v>
      </c>
      <c r="S67" s="21">
        <f>[12]Results!I69</f>
        <v>4.6857015034093452E-2</v>
      </c>
      <c r="T67" s="21">
        <f t="shared" ref="T67" si="28">S67-R67</f>
        <v>1.6834134086707309E-10</v>
      </c>
      <c r="V67" s="21"/>
      <c r="W67" s="21"/>
      <c r="X67" s="21"/>
    </row>
    <row r="68" spans="1:24">
      <c r="A68" s="11"/>
      <c r="B68" s="19"/>
      <c r="C68" s="19"/>
      <c r="D68" s="19"/>
      <c r="F68" s="19"/>
      <c r="G68" s="19"/>
      <c r="H68" s="19"/>
      <c r="J68" s="19"/>
      <c r="K68" s="19"/>
      <c r="L68" s="19"/>
      <c r="N68" s="19"/>
      <c r="O68" s="19"/>
      <c r="P68" s="19"/>
      <c r="R68" s="19"/>
      <c r="S68" s="19"/>
      <c r="T68" s="19"/>
      <c r="V68" s="19"/>
      <c r="W68" s="19"/>
      <c r="X68" s="19"/>
    </row>
    <row r="69" spans="1:24">
      <c r="A69" s="11" t="s">
        <v>103</v>
      </c>
      <c r="B69" s="9"/>
      <c r="C69" s="9"/>
      <c r="D69" s="9"/>
      <c r="F69" s="9"/>
      <c r="G69" s="9"/>
      <c r="H69" s="9"/>
      <c r="J69" s="9"/>
      <c r="K69" s="9"/>
      <c r="L69" s="9"/>
      <c r="N69" s="9"/>
      <c r="O69" s="9"/>
      <c r="P69" s="9"/>
      <c r="R69" s="9"/>
      <c r="S69" s="9"/>
      <c r="T69" s="9"/>
      <c r="V69" s="9"/>
      <c r="W69" s="9"/>
      <c r="X69" s="9"/>
    </row>
    <row r="70" spans="1:24">
      <c r="A70" s="11" t="s">
        <v>104</v>
      </c>
      <c r="B70" s="9">
        <f>Summary!$L$71</f>
        <v>36505382.666682087</v>
      </c>
      <c r="C70" s="9">
        <f>[12]Results!C72</f>
        <v>36505382.666682087</v>
      </c>
      <c r="D70" s="9">
        <f t="shared" ref="D70:D79" si="29">C70-B70</f>
        <v>0</v>
      </c>
      <c r="F70" s="9">
        <f>Summary!$N$71</f>
        <v>10726729.717461947</v>
      </c>
      <c r="G70" s="9">
        <f>[12]Results!D72</f>
        <v>10726729.717461949</v>
      </c>
      <c r="H70" s="9">
        <f t="shared" ref="H70:H76" si="30">G70-F70</f>
        <v>0</v>
      </c>
      <c r="J70" s="9">
        <f>Summary!$P$71</f>
        <v>47232112.384143956</v>
      </c>
      <c r="K70" s="9">
        <f>[12]Results!E72</f>
        <v>47232112.384143956</v>
      </c>
      <c r="L70" s="9">
        <f t="shared" ref="L70:L76" si="31">K70-J70</f>
        <v>0</v>
      </c>
      <c r="N70" s="9">
        <f>Summary!$R$71</f>
        <v>246916.65981781424</v>
      </c>
      <c r="O70" s="9">
        <f>[12]Results!H72</f>
        <v>246916.66022956464</v>
      </c>
      <c r="P70" s="9">
        <f t="shared" ref="P70:P76" si="32">O70-N70</f>
        <v>4.1175039950758219E-4</v>
      </c>
      <c r="R70" s="9">
        <f>Summary!$T$71</f>
        <v>47479029.043961778</v>
      </c>
      <c r="S70" s="9">
        <f>[12]Results!I72</f>
        <v>47479029.044373527</v>
      </c>
      <c r="T70" s="9">
        <f t="shared" ref="T70:T76" si="33">S70-R70</f>
        <v>4.1174888610839844E-4</v>
      </c>
      <c r="V70" s="9">
        <f>Summary!$V$71</f>
        <v>35195090.647927679</v>
      </c>
      <c r="W70" s="9">
        <f>[12]Results!H161</f>
        <v>35195090.505572148</v>
      </c>
      <c r="X70" s="9">
        <f t="shared" ref="X70:X76" si="34">W70-V70</f>
        <v>-0.1423555314540863</v>
      </c>
    </row>
    <row r="71" spans="1:24">
      <c r="A71" s="11" t="s">
        <v>105</v>
      </c>
      <c r="B71" s="9">
        <f>Summary!$L$72</f>
        <v>0</v>
      </c>
      <c r="C71" s="9">
        <f>[12]Results!C73</f>
        <v>0</v>
      </c>
      <c r="D71" s="9">
        <f t="shared" si="29"/>
        <v>0</v>
      </c>
      <c r="F71" s="9">
        <f>Summary!$N$72</f>
        <v>0</v>
      </c>
      <c r="G71" s="9">
        <f>[12]Results!D73</f>
        <v>0</v>
      </c>
      <c r="H71" s="9">
        <f t="shared" si="30"/>
        <v>0</v>
      </c>
      <c r="J71" s="9">
        <f>Summary!$P$72</f>
        <v>0</v>
      </c>
      <c r="K71" s="9">
        <f>[12]Results!E73</f>
        <v>0</v>
      </c>
      <c r="L71" s="9">
        <f t="shared" si="31"/>
        <v>0</v>
      </c>
      <c r="N71" s="9">
        <f>Summary!$R$72</f>
        <v>0</v>
      </c>
      <c r="O71" s="9">
        <f>[12]Results!H73</f>
        <v>0</v>
      </c>
      <c r="P71" s="9">
        <f t="shared" si="32"/>
        <v>0</v>
      </c>
      <c r="R71" s="9">
        <f>Summary!$T$72</f>
        <v>0</v>
      </c>
      <c r="S71" s="9">
        <f>[12]Results!I73</f>
        <v>0</v>
      </c>
      <c r="T71" s="9">
        <f t="shared" si="33"/>
        <v>0</v>
      </c>
      <c r="V71" s="9">
        <f>Summary!$V$72</f>
        <v>0</v>
      </c>
      <c r="W71" s="9"/>
      <c r="X71" s="9">
        <f t="shared" si="34"/>
        <v>0</v>
      </c>
    </row>
    <row r="72" spans="1:24">
      <c r="A72" s="11" t="s">
        <v>106</v>
      </c>
      <c r="B72" s="9">
        <f>Summary!$L$73</f>
        <v>-3411397.058115718</v>
      </c>
      <c r="C72" s="9">
        <f>[12]Results!C74</f>
        <v>-3411397.058115718</v>
      </c>
      <c r="D72" s="9">
        <f t="shared" si="29"/>
        <v>0</v>
      </c>
      <c r="F72" s="9">
        <f>Summary!$N$73</f>
        <v>30427.593380334856</v>
      </c>
      <c r="G72" s="9">
        <f>[12]Results!D74</f>
        <v>30427.593380334856</v>
      </c>
      <c r="H72" s="9">
        <f t="shared" si="30"/>
        <v>0</v>
      </c>
      <c r="J72" s="9">
        <f>Summary!$P$73</f>
        <v>-3380969.4647353832</v>
      </c>
      <c r="K72" s="9">
        <f>[12]Results!E74</f>
        <v>-3380969.4647353832</v>
      </c>
      <c r="L72" s="9">
        <f t="shared" si="31"/>
        <v>0</v>
      </c>
      <c r="N72" s="9">
        <f>Summary!$R$73</f>
        <v>0</v>
      </c>
      <c r="O72" s="9">
        <f>[12]Results!H74</f>
        <v>0</v>
      </c>
      <c r="P72" s="9">
        <f t="shared" si="32"/>
        <v>0</v>
      </c>
      <c r="R72" s="9">
        <f>Summary!$T$73</f>
        <v>-3380969.4647353832</v>
      </c>
      <c r="S72" s="9">
        <f>[12]Results!I74</f>
        <v>-3380969.4647353832</v>
      </c>
      <c r="T72" s="9">
        <f t="shared" si="33"/>
        <v>0</v>
      </c>
      <c r="V72" s="9">
        <f>Summary!$V$73</f>
        <v>0</v>
      </c>
      <c r="W72" s="9"/>
      <c r="X72" s="9">
        <f t="shared" si="34"/>
        <v>0</v>
      </c>
    </row>
    <row r="73" spans="1:24">
      <c r="A73" s="11" t="s">
        <v>107</v>
      </c>
      <c r="B73" s="9">
        <f>Summary!$L$74</f>
        <v>22026430.39984259</v>
      </c>
      <c r="C73" s="9">
        <f>[12]Results!C75</f>
        <v>22026430.39984259</v>
      </c>
      <c r="D73" s="9">
        <f t="shared" si="29"/>
        <v>0</v>
      </c>
      <c r="F73" s="9">
        <f>Summary!$N$74</f>
        <v>-2240808.4911710769</v>
      </c>
      <c r="G73" s="9">
        <f>[12]Results!D75</f>
        <v>-2240808.5093366057</v>
      </c>
      <c r="H73" s="9">
        <f t="shared" si="30"/>
        <v>-1.8165528774261475E-2</v>
      </c>
      <c r="J73" s="9">
        <f>Summary!$P$74</f>
        <v>19785621.908671513</v>
      </c>
      <c r="K73" s="9">
        <f>[12]Results!E75</f>
        <v>19785621.890505984</v>
      </c>
      <c r="L73" s="9">
        <f t="shared" si="31"/>
        <v>-1.8165528774261475E-2</v>
      </c>
      <c r="N73" s="9">
        <f>Summary!$R$74</f>
        <v>929004.9560694769</v>
      </c>
      <c r="O73" s="9">
        <f>[12]Results!H75</f>
        <v>929004.9560694769</v>
      </c>
      <c r="P73" s="9">
        <f t="shared" si="32"/>
        <v>0</v>
      </c>
      <c r="R73" s="9">
        <f>Summary!$T$74</f>
        <v>20714626.86474099</v>
      </c>
      <c r="S73" s="9">
        <f>[12]Results!I75</f>
        <v>20714626.846575461</v>
      </c>
      <c r="T73" s="9">
        <f t="shared" si="33"/>
        <v>-1.8165528774261475E-2</v>
      </c>
      <c r="V73" s="9">
        <f>Summary!$V$74</f>
        <v>0</v>
      </c>
      <c r="W73" s="9"/>
      <c r="X73" s="9">
        <f t="shared" si="34"/>
        <v>0</v>
      </c>
    </row>
    <row r="74" spans="1:24">
      <c r="A74" s="11" t="s">
        <v>108</v>
      </c>
      <c r="B74" s="9">
        <f>Summary!$L$75</f>
        <v>65020860.312072039</v>
      </c>
      <c r="C74" s="9">
        <f>[12]Results!C76</f>
        <v>65020860.312072039</v>
      </c>
      <c r="D74" s="9">
        <f t="shared" si="29"/>
        <v>0</v>
      </c>
      <c r="F74" s="9">
        <f>Summary!$N$75</f>
        <v>-2590082.8641860625</v>
      </c>
      <c r="G74" s="9">
        <f>[12]Results!D76</f>
        <v>-2590083.359938914</v>
      </c>
      <c r="H74" s="9">
        <f t="shared" si="30"/>
        <v>-0.49575285147875547</v>
      </c>
      <c r="J74" s="9">
        <f>Summary!$P$75</f>
        <v>62430777.447885975</v>
      </c>
      <c r="K74" s="9">
        <f>[12]Results!E76</f>
        <v>62430776.952133127</v>
      </c>
      <c r="L74" s="9">
        <f t="shared" si="31"/>
        <v>-0.49575284868478775</v>
      </c>
      <c r="N74" s="9">
        <f>Summary!$R$75</f>
        <v>1407197.5284422988</v>
      </c>
      <c r="O74" s="9">
        <f>[12]Results!H76</f>
        <v>1407197.5284422988</v>
      </c>
      <c r="P74" s="9">
        <f t="shared" si="32"/>
        <v>0</v>
      </c>
      <c r="R74" s="9">
        <f>Summary!$T$75</f>
        <v>63837974.976328276</v>
      </c>
      <c r="S74" s="9">
        <f>[12]Results!I76</f>
        <v>63837974.480575427</v>
      </c>
      <c r="T74" s="9">
        <f t="shared" si="33"/>
        <v>-0.49575284868478775</v>
      </c>
      <c r="V74" s="9">
        <f>Summary!$V$75</f>
        <v>0</v>
      </c>
      <c r="W74" s="9"/>
      <c r="X74" s="9">
        <f t="shared" si="34"/>
        <v>0</v>
      </c>
    </row>
    <row r="75" spans="1:24">
      <c r="A75" s="11" t="s">
        <v>109</v>
      </c>
      <c r="B75" s="8">
        <f>Summary!$L$76</f>
        <v>113634318.7116396</v>
      </c>
      <c r="C75" s="8">
        <f>[12]Results!C77</f>
        <v>113634318.7116396</v>
      </c>
      <c r="D75" s="8">
        <f t="shared" si="29"/>
        <v>0</v>
      </c>
      <c r="F75" s="8">
        <f>Summary!$N$76</f>
        <v>-600563.41325733124</v>
      </c>
      <c r="G75" s="8">
        <f>[12]Results!D77</f>
        <v>-600563.41325733124</v>
      </c>
      <c r="H75" s="8">
        <f t="shared" si="30"/>
        <v>0</v>
      </c>
      <c r="J75" s="8">
        <f>Summary!$P$76</f>
        <v>113033755.29838227</v>
      </c>
      <c r="K75" s="8">
        <f>[12]Results!E77</f>
        <v>113033755.29838227</v>
      </c>
      <c r="L75" s="8">
        <f t="shared" si="31"/>
        <v>0</v>
      </c>
      <c r="N75" s="8">
        <f>Summary!$R$76</f>
        <v>5029987.3215691028</v>
      </c>
      <c r="O75" s="8">
        <f>[12]Results!H77</f>
        <v>5029987.3215691028</v>
      </c>
      <c r="P75" s="8">
        <f t="shared" si="32"/>
        <v>0</v>
      </c>
      <c r="R75" s="8">
        <f>Summary!$T$76</f>
        <v>118063742.61995137</v>
      </c>
      <c r="S75" s="8">
        <f>[12]Results!I77</f>
        <v>118063742.61995137</v>
      </c>
      <c r="T75" s="8">
        <f t="shared" si="33"/>
        <v>0</v>
      </c>
      <c r="V75" s="8">
        <f>Summary!$V$76</f>
        <v>0</v>
      </c>
      <c r="W75" s="8"/>
      <c r="X75" s="8">
        <f t="shared" si="34"/>
        <v>0</v>
      </c>
    </row>
    <row r="76" spans="1:24">
      <c r="A76" s="11" t="s">
        <v>110</v>
      </c>
      <c r="B76" s="9">
        <f>Summary!$L$77</f>
        <v>-30723109.074612334</v>
      </c>
      <c r="C76" s="9">
        <f>[12]Results!C78</f>
        <v>-30723109.074612334</v>
      </c>
      <c r="D76" s="9">
        <f t="shared" si="29"/>
        <v>0</v>
      </c>
      <c r="F76" s="9">
        <f>Summary!$N$77</f>
        <v>10947591.164323956</v>
      </c>
      <c r="G76" s="9">
        <f>[12]Results!D78</f>
        <v>10947590.686736636</v>
      </c>
      <c r="H76" s="9">
        <f t="shared" si="30"/>
        <v>-0.47758731991052628</v>
      </c>
      <c r="J76" s="9">
        <f>Summary!$P$77</f>
        <v>-19775517.910288468</v>
      </c>
      <c r="K76" s="9">
        <f>[12]Results!E78</f>
        <v>-19775518.387875699</v>
      </c>
      <c r="L76" s="9">
        <f t="shared" si="31"/>
        <v>-0.47758723050355911</v>
      </c>
      <c r="N76" s="9">
        <f>Summary!$R$77</f>
        <v>-4304878.0893784668</v>
      </c>
      <c r="O76" s="9">
        <f>[12]Results!H78</f>
        <v>-4304878.0889667161</v>
      </c>
      <c r="P76" s="9">
        <f t="shared" si="32"/>
        <v>4.1175074875354767E-4</v>
      </c>
      <c r="R76" s="9">
        <f>Summary!$T$77</f>
        <v>-24080395.999666929</v>
      </c>
      <c r="S76" s="9">
        <f>[12]Results!I78</f>
        <v>-24080396.476842415</v>
      </c>
      <c r="T76" s="9">
        <f t="shared" si="33"/>
        <v>-0.47717548534274101</v>
      </c>
      <c r="V76" s="9">
        <f>Summary!$V$77</f>
        <v>35195090.647927679</v>
      </c>
      <c r="W76" s="9">
        <f>[12]Results!$H$166</f>
        <v>35195090.505572148</v>
      </c>
      <c r="X76" s="9">
        <f t="shared" si="34"/>
        <v>-0.1423555314540863</v>
      </c>
    </row>
    <row r="77" spans="1:24">
      <c r="A77" s="11"/>
      <c r="B77" s="9"/>
      <c r="C77" s="9"/>
      <c r="D77" s="9"/>
      <c r="F77" s="9"/>
      <c r="G77" s="9"/>
      <c r="H77" s="9"/>
      <c r="J77" s="9"/>
      <c r="K77" s="9"/>
      <c r="L77" s="9"/>
      <c r="N77" s="9"/>
      <c r="O77" s="9"/>
      <c r="P77" s="9"/>
      <c r="R77" s="9"/>
      <c r="S77" s="9"/>
      <c r="T77" s="9"/>
      <c r="V77" s="9"/>
      <c r="W77" s="9"/>
      <c r="X77" s="9"/>
    </row>
    <row r="78" spans="1:24">
      <c r="A78" s="11" t="s">
        <v>111</v>
      </c>
      <c r="B78" s="9">
        <f>Summary!$L$79</f>
        <v>0</v>
      </c>
      <c r="C78" s="9">
        <f>[12]Results!C80</f>
        <v>0</v>
      </c>
      <c r="D78" s="9">
        <f t="shared" si="29"/>
        <v>0</v>
      </c>
      <c r="F78" s="9">
        <f>Summary!$N$79</f>
        <v>0</v>
      </c>
      <c r="G78" s="9">
        <f>[12]Results!D80</f>
        <v>0</v>
      </c>
      <c r="H78" s="9">
        <f t="shared" ref="H78:H79" si="35">G78-F78</f>
        <v>0</v>
      </c>
      <c r="J78" s="9">
        <f>Summary!$P$79</f>
        <v>0</v>
      </c>
      <c r="K78" s="9">
        <f>[12]Results!E80</f>
        <v>0</v>
      </c>
      <c r="L78" s="9">
        <f t="shared" ref="L78:L82" si="36">K78-J78</f>
        <v>0</v>
      </c>
      <c r="N78" s="9">
        <f>Summary!$R$79</f>
        <v>0</v>
      </c>
      <c r="O78" s="9">
        <f>[12]Results!H80</f>
        <v>0</v>
      </c>
      <c r="P78" s="9">
        <f t="shared" ref="P78:P82" si="37">O78-N78</f>
        <v>0</v>
      </c>
      <c r="R78" s="9">
        <f>Summary!$T$79</f>
        <v>0</v>
      </c>
      <c r="S78" s="9">
        <f>[12]Results!I80</f>
        <v>0</v>
      </c>
      <c r="T78" s="9">
        <f t="shared" ref="T78:T82" si="38">S78-R78</f>
        <v>0</v>
      </c>
      <c r="V78" s="9">
        <f>Summary!$V$79</f>
        <v>0</v>
      </c>
      <c r="W78" s="9">
        <v>0</v>
      </c>
      <c r="X78" s="9">
        <f t="shared" ref="X78:X79" si="39">W78-V78</f>
        <v>0</v>
      </c>
    </row>
    <row r="79" spans="1:24">
      <c r="A79" s="11" t="s">
        <v>112</v>
      </c>
      <c r="B79" s="9">
        <f>Summary!$L$80</f>
        <v>-30723109.074612334</v>
      </c>
      <c r="C79" s="9">
        <f>[12]Results!C81</f>
        <v>-30723109.074612334</v>
      </c>
      <c r="D79" s="9">
        <f t="shared" si="29"/>
        <v>0</v>
      </c>
      <c r="F79" s="9">
        <f>Summary!$N$80</f>
        <v>10947591.164323956</v>
      </c>
      <c r="G79" s="9">
        <f>[12]Results!D81</f>
        <v>10947590.686736636</v>
      </c>
      <c r="H79" s="9">
        <f t="shared" si="35"/>
        <v>-0.47758731991052628</v>
      </c>
      <c r="J79" s="9">
        <f>Summary!$P$80</f>
        <v>-19775517.910288468</v>
      </c>
      <c r="K79" s="9">
        <f>[12]Results!E81</f>
        <v>-19775518.387875699</v>
      </c>
      <c r="L79" s="9">
        <f t="shared" si="36"/>
        <v>-0.47758723050355911</v>
      </c>
      <c r="N79" s="9">
        <f>Summary!$R$80</f>
        <v>-4304878.0893784668</v>
      </c>
      <c r="O79" s="9">
        <f>[12]Results!H81</f>
        <v>-4304878.0889667161</v>
      </c>
      <c r="P79" s="9">
        <f t="shared" si="37"/>
        <v>4.1175074875354767E-4</v>
      </c>
      <c r="R79" s="9">
        <f>Summary!$T$80</f>
        <v>-24080395.999666929</v>
      </c>
      <c r="S79" s="9">
        <f>[12]Results!I81</f>
        <v>-24080396.476842415</v>
      </c>
      <c r="T79" s="9">
        <f t="shared" si="38"/>
        <v>-0.47717548534274101</v>
      </c>
      <c r="V79" s="9">
        <f>Summary!$V$80</f>
        <v>35195090.647927679</v>
      </c>
      <c r="W79" s="9">
        <f>[12]Results!$H$169</f>
        <v>35195090.505572148</v>
      </c>
      <c r="X79" s="9">
        <f t="shared" si="39"/>
        <v>-0.1423555314540863</v>
      </c>
    </row>
    <row r="80" spans="1:24">
      <c r="A80" s="11"/>
      <c r="B80" s="9"/>
      <c r="C80" s="9"/>
      <c r="D80" s="9"/>
      <c r="F80" s="9"/>
      <c r="G80" s="9"/>
      <c r="H80" s="9"/>
      <c r="J80" s="9"/>
      <c r="K80" s="9"/>
      <c r="L80" s="9"/>
      <c r="N80" s="9"/>
      <c r="O80" s="9"/>
      <c r="P80" s="9"/>
      <c r="R80" s="9"/>
      <c r="S80" s="9"/>
      <c r="T80" s="9"/>
      <c r="V80" s="9"/>
      <c r="W80" s="9"/>
      <c r="X80" s="9"/>
    </row>
    <row r="81" spans="1:24">
      <c r="A81" s="11" t="s">
        <v>140</v>
      </c>
      <c r="B81" s="9">
        <f>Summary!$L$82</f>
        <v>-10753088.176114317</v>
      </c>
      <c r="C81" s="9">
        <f>C79*0.35</f>
        <v>-10753088.176114317</v>
      </c>
      <c r="D81" s="9"/>
      <c r="F81" s="9">
        <f>Summary!$N$82</f>
        <v>3831656.9075133842</v>
      </c>
      <c r="G81" s="9">
        <f>G79*0.35</f>
        <v>3831656.7403578223</v>
      </c>
      <c r="H81" s="9"/>
      <c r="J81" s="9">
        <f>Summary!$P$82</f>
        <v>-6921431.2686009631</v>
      </c>
      <c r="K81" s="9">
        <f>K79*0.35</f>
        <v>-6921431.4357564943</v>
      </c>
      <c r="L81" s="9">
        <f t="shared" si="36"/>
        <v>-0.16715553123503923</v>
      </c>
      <c r="N81" s="9">
        <f>Summary!$R$82</f>
        <v>-1506707.3312824634</v>
      </c>
      <c r="O81" s="9">
        <f>O79*0.35</f>
        <v>-1506707.3311383505</v>
      </c>
      <c r="P81" s="9">
        <f t="shared" si="37"/>
        <v>1.4411285519599915E-4</v>
      </c>
      <c r="R81" s="9">
        <f>Summary!$T$82</f>
        <v>-8428138.5998834241</v>
      </c>
      <c r="S81" s="9">
        <f>S79*0.35</f>
        <v>-8428138.7668948453</v>
      </c>
      <c r="T81" s="9">
        <f t="shared" si="38"/>
        <v>-0.16701142117381096</v>
      </c>
      <c r="V81" s="9">
        <f>Summary!$V$82</f>
        <v>12318281.726774687</v>
      </c>
      <c r="W81" s="9">
        <f>W79*0.35</f>
        <v>12318281.676950252</v>
      </c>
      <c r="X81" s="9">
        <f t="shared" ref="X81:X83" si="40">W81-V81</f>
        <v>-4.9824435263872147E-2</v>
      </c>
    </row>
    <row r="82" spans="1:24">
      <c r="A82" s="11" t="s">
        <v>141</v>
      </c>
      <c r="B82" s="9">
        <f>Summary!$L$83</f>
        <v>-5687088.1276943833</v>
      </c>
      <c r="C82" s="9">
        <f>C83-C81</f>
        <v>-5687088.1276943833</v>
      </c>
      <c r="D82" s="9"/>
      <c r="F82" s="9">
        <f>Summary!$N$83</f>
        <v>5675215</v>
      </c>
      <c r="G82" s="9">
        <f>G83-G81</f>
        <v>5675215.2081392948</v>
      </c>
      <c r="H82" s="9"/>
      <c r="J82" s="9">
        <f>Summary!$P$83</f>
        <v>-11873.127694383264</v>
      </c>
      <c r="K82" s="9">
        <f>K83-K81</f>
        <v>-11872.919555089436</v>
      </c>
      <c r="L82" s="9">
        <f t="shared" si="36"/>
        <v>0.20813929382711649</v>
      </c>
      <c r="N82" s="9">
        <f>Summary!$R$83</f>
        <v>-5757860.6825328618</v>
      </c>
      <c r="O82" s="9">
        <f>O83-O81</f>
        <v>-5757860.6825328618</v>
      </c>
      <c r="P82" s="9">
        <f t="shared" si="37"/>
        <v>0</v>
      </c>
      <c r="R82" s="9">
        <f>Summary!$T$83</f>
        <v>-5769733.8102272451</v>
      </c>
      <c r="S82" s="9">
        <f>S83-S81</f>
        <v>-5769733.6020879503</v>
      </c>
      <c r="T82" s="9">
        <f t="shared" si="38"/>
        <v>0.20813929475843906</v>
      </c>
      <c r="V82" s="9">
        <f>Summary!$V$83</f>
        <v>0</v>
      </c>
      <c r="W82" s="9">
        <f>W83-W81</f>
        <v>0</v>
      </c>
      <c r="X82" s="9">
        <f t="shared" si="40"/>
        <v>0</v>
      </c>
    </row>
    <row r="83" spans="1:24">
      <c r="A83" s="11" t="s">
        <v>142</v>
      </c>
      <c r="B83" s="9">
        <f>Summary!$L$84</f>
        <v>-16440176.3038087</v>
      </c>
      <c r="C83" s="9">
        <f>[12]Results!$C$83</f>
        <v>-16440176.3038087</v>
      </c>
      <c r="D83" s="9">
        <f t="shared" ref="D83" si="41">C83-B83</f>
        <v>0</v>
      </c>
      <c r="F83" s="9">
        <f>Summary!$N$84</f>
        <v>9506871.9075133838</v>
      </c>
      <c r="G83" s="9">
        <f>[12]Results!$D$83</f>
        <v>9506871.9484971166</v>
      </c>
      <c r="H83" s="9">
        <f t="shared" ref="H83" si="42">G83-F83</f>
        <v>4.0983732789754868E-2</v>
      </c>
      <c r="J83" s="9">
        <f>Summary!$P$84</f>
        <v>-6933304.3962953463</v>
      </c>
      <c r="K83" s="9">
        <f>[12]Results!$E$83</f>
        <v>-6933304.3553115837</v>
      </c>
      <c r="L83" s="9">
        <f t="shared" ref="L83" si="43">K83-J83</f>
        <v>4.0983762592077255E-2</v>
      </c>
      <c r="N83" s="9">
        <f>Summary!$R$84</f>
        <v>-7264568.0138153248</v>
      </c>
      <c r="O83" s="9">
        <f>[12]Results!$H$83</f>
        <v>-7264568.0136712119</v>
      </c>
      <c r="P83" s="9">
        <f t="shared" ref="P83" si="44">O83-N83</f>
        <v>1.4411285519599915E-4</v>
      </c>
      <c r="R83" s="9">
        <f>Summary!$T$84</f>
        <v>-14197872.410110669</v>
      </c>
      <c r="S83" s="9">
        <f>[12]Results!$I$83</f>
        <v>-14197872.368982796</v>
      </c>
      <c r="T83" s="9">
        <f t="shared" ref="T83" si="45">S83-R83</f>
        <v>4.1127873584628105E-2</v>
      </c>
      <c r="V83" s="9">
        <f>Summary!$V$84</f>
        <v>12318281.726774687</v>
      </c>
      <c r="W83" s="9">
        <f>[12]Results!$H$171</f>
        <v>12318281.676950252</v>
      </c>
      <c r="X83" s="9">
        <f t="shared" si="40"/>
        <v>-4.9824435263872147E-2</v>
      </c>
    </row>
    <row r="84" spans="1:24">
      <c r="A84" s="11"/>
      <c r="B84" s="9"/>
      <c r="C84" s="9"/>
      <c r="D84" s="9"/>
    </row>
    <row r="85" spans="1:24">
      <c r="A85" s="11"/>
      <c r="B85" s="9"/>
      <c r="C85" s="9"/>
      <c r="D85" s="9"/>
    </row>
    <row r="86" spans="1:24">
      <c r="A86" s="11"/>
      <c r="B86" s="9"/>
      <c r="C86" s="9"/>
      <c r="D86" s="9"/>
    </row>
    <row r="87" spans="1:24">
      <c r="A87" s="20"/>
      <c r="B87" s="9"/>
      <c r="C87" s="9"/>
      <c r="D87" s="9"/>
    </row>
    <row r="88" spans="1:24">
      <c r="A88" s="18"/>
      <c r="B88" s="6"/>
      <c r="C88" s="6"/>
      <c r="D88" s="6"/>
    </row>
    <row r="89" spans="1:24">
      <c r="A89" s="18"/>
    </row>
    <row r="90" spans="1:24">
      <c r="A90" s="18"/>
    </row>
    <row r="91" spans="1:24">
      <c r="A91" s="18"/>
    </row>
    <row r="92" spans="1:24">
      <c r="A92" s="18"/>
    </row>
    <row r="93" spans="1:24">
      <c r="A93" s="18"/>
    </row>
    <row r="94" spans="1:24">
      <c r="A94" s="18"/>
    </row>
    <row r="95" spans="1:24">
      <c r="A95" s="18"/>
    </row>
    <row r="96" spans="1:24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  <row r="120" spans="1:1">
      <c r="A120" s="18"/>
    </row>
    <row r="121" spans="1:1">
      <c r="A121" s="18"/>
    </row>
    <row r="122" spans="1:1">
      <c r="A122" s="18"/>
    </row>
    <row r="123" spans="1:1">
      <c r="A123" s="18"/>
    </row>
    <row r="124" spans="1:1">
      <c r="A124" s="18"/>
    </row>
    <row r="125" spans="1:1">
      <c r="A125" s="18"/>
    </row>
    <row r="126" spans="1:1">
      <c r="A126" s="18"/>
    </row>
    <row r="127" spans="1:1">
      <c r="A127" s="18"/>
    </row>
    <row r="128" spans="1:1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</sheetData>
  <pageMargins left="1.03" right="0.5" top="0.5" bottom="0.5" header="0.5" footer="0.5"/>
  <pageSetup scale="2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9"/>
  <sheetViews>
    <sheetView view="pageBreakPreview" zoomScaleNormal="100" zoomScaleSheetLayoutView="100" workbookViewId="0">
      <selection activeCell="H18" sqref="H18"/>
    </sheetView>
  </sheetViews>
  <sheetFormatPr defaultRowHeight="11.25"/>
  <cols>
    <col min="1" max="1" width="4.28515625" style="82" customWidth="1"/>
    <col min="2" max="2" width="11.140625" style="215" customWidth="1"/>
    <col min="3" max="3" width="51.5703125" style="82" bestFit="1" customWidth="1"/>
    <col min="4" max="6" width="10.7109375" style="82" customWidth="1"/>
    <col min="7" max="7" width="22.7109375" style="82" customWidth="1"/>
    <col min="8" max="8" width="9.5703125" style="82" bestFit="1" customWidth="1"/>
    <col min="9" max="16384" width="9.140625" style="82"/>
  </cols>
  <sheetData>
    <row r="1" spans="1:8" ht="19.5">
      <c r="A1" s="223" t="s">
        <v>216</v>
      </c>
      <c r="C1" s="224"/>
      <c r="D1" s="224"/>
      <c r="E1" s="224"/>
      <c r="F1" s="224"/>
      <c r="G1" s="224"/>
    </row>
    <row r="2" spans="1:8" ht="6" customHeight="1">
      <c r="A2" s="225"/>
    </row>
    <row r="3" spans="1:8" ht="12.75" customHeight="1">
      <c r="A3" s="400" t="s">
        <v>245</v>
      </c>
      <c r="B3" s="400"/>
      <c r="C3" s="400"/>
      <c r="D3" s="400"/>
      <c r="E3" s="400"/>
      <c r="F3" s="400"/>
      <c r="G3" s="400"/>
    </row>
    <row r="4" spans="1:8" ht="12.75" customHeight="1">
      <c r="A4" s="400"/>
      <c r="B4" s="400"/>
      <c r="C4" s="400"/>
      <c r="D4" s="400"/>
      <c r="E4" s="400"/>
      <c r="F4" s="400"/>
      <c r="G4" s="400"/>
    </row>
    <row r="5" spans="1:8" ht="12.75">
      <c r="B5" s="226"/>
    </row>
    <row r="6" spans="1:8">
      <c r="B6" s="233" t="s">
        <v>246</v>
      </c>
      <c r="C6" s="233" t="s">
        <v>247</v>
      </c>
      <c r="D6" s="233" t="s">
        <v>248</v>
      </c>
      <c r="E6" s="233" t="s">
        <v>249</v>
      </c>
      <c r="F6" s="233" t="s">
        <v>250</v>
      </c>
      <c r="G6" s="233" t="s">
        <v>251</v>
      </c>
    </row>
    <row r="7" spans="1:8">
      <c r="D7" s="227" t="s">
        <v>189</v>
      </c>
      <c r="E7" s="228" t="s">
        <v>190</v>
      </c>
      <c r="F7" s="227" t="s">
        <v>192</v>
      </c>
      <c r="G7" s="216" t="s">
        <v>165</v>
      </c>
    </row>
    <row r="8" spans="1:8">
      <c r="C8" s="217" t="s">
        <v>191</v>
      </c>
      <c r="D8" s="218">
        <f>ROUND(Unadj_Op_revenue,0)</f>
        <v>32980840</v>
      </c>
      <c r="E8" s="218">
        <f>ROUND(Unadj_rate_base,0)</f>
        <v>773492974</v>
      </c>
      <c r="F8" s="218">
        <f>-(D8-(E8*Overall_ROR))/gross_up_factor</f>
        <v>43533848.054568939</v>
      </c>
      <c r="G8" s="80" t="s">
        <v>345</v>
      </c>
    </row>
    <row r="9" spans="1:8">
      <c r="C9" s="217"/>
      <c r="D9" s="218"/>
      <c r="E9" s="218"/>
      <c r="F9" s="218"/>
      <c r="G9" s="80"/>
    </row>
    <row r="10" spans="1:8" s="231" customFormat="1" ht="24.75" customHeight="1">
      <c r="A10" s="229" t="s">
        <v>244</v>
      </c>
      <c r="B10" s="229" t="s">
        <v>237</v>
      </c>
      <c r="C10" s="229"/>
      <c r="D10" s="229"/>
      <c r="E10" s="229"/>
      <c r="F10" s="230"/>
      <c r="G10" s="230"/>
    </row>
    <row r="11" spans="1:8">
      <c r="A11" s="215">
        <v>1</v>
      </c>
      <c r="B11" s="214">
        <v>3.1</v>
      </c>
      <c r="C11" s="82" t="s">
        <v>113</v>
      </c>
      <c r="D11" s="80">
        <f>'Total Adj'!C$40</f>
        <v>-434296.86950000026</v>
      </c>
      <c r="E11" s="80">
        <f>'Total Adj'!C$67</f>
        <v>0</v>
      </c>
      <c r="F11" s="80">
        <f t="shared" ref="F11:F34" si="0">-(D11-(E11*Overall_ROR))/gross_up_factor</f>
        <v>701157.36115595791</v>
      </c>
      <c r="G11" s="80" t="s">
        <v>346</v>
      </c>
      <c r="H11" s="84"/>
    </row>
    <row r="12" spans="1:8">
      <c r="A12" s="215">
        <f t="shared" ref="A12:A43" si="1">A11+1</f>
        <v>2</v>
      </c>
      <c r="B12" s="214">
        <v>3.2</v>
      </c>
      <c r="C12" s="82" t="s">
        <v>291</v>
      </c>
      <c r="D12" s="80">
        <f>'Total Adj'!D$40</f>
        <v>6191104.7543024216</v>
      </c>
      <c r="E12" s="80">
        <f>'Total Adj'!D$67</f>
        <v>0</v>
      </c>
      <c r="F12" s="80">
        <f t="shared" si="0"/>
        <v>-9995325.7253833096</v>
      </c>
      <c r="G12" s="80" t="s">
        <v>346</v>
      </c>
    </row>
    <row r="13" spans="1:8">
      <c r="A13" s="215">
        <f t="shared" si="1"/>
        <v>3</v>
      </c>
      <c r="B13" s="214">
        <v>3.3</v>
      </c>
      <c r="C13" s="82" t="s">
        <v>119</v>
      </c>
      <c r="D13" s="80">
        <f>'Total Adj'!E$40</f>
        <v>2814575.2651975779</v>
      </c>
      <c r="E13" s="80">
        <f>'Total Adj'!E$67</f>
        <v>0</v>
      </c>
      <c r="F13" s="80">
        <f>-(D13-(E13*Overall_ROR))/gross_up_factor</f>
        <v>-4544034.9777164645</v>
      </c>
      <c r="G13" s="80" t="s">
        <v>346</v>
      </c>
    </row>
    <row r="14" spans="1:8">
      <c r="A14" s="215">
        <f t="shared" si="1"/>
        <v>4</v>
      </c>
      <c r="B14" s="214">
        <v>3.4</v>
      </c>
      <c r="C14" s="82" t="s">
        <v>204</v>
      </c>
      <c r="D14" s="80">
        <f>'Total Adj'!F$40</f>
        <v>530211.25876245415</v>
      </c>
      <c r="E14" s="80">
        <f>'Total Adj'!F$67</f>
        <v>-1067999.0645907591</v>
      </c>
      <c r="F14" s="80">
        <f t="shared" si="0"/>
        <v>-989637.04596099141</v>
      </c>
      <c r="G14" s="80" t="s">
        <v>346</v>
      </c>
    </row>
    <row r="15" spans="1:8">
      <c r="A15" s="215">
        <f t="shared" si="1"/>
        <v>5</v>
      </c>
      <c r="B15" s="214">
        <v>3.5</v>
      </c>
      <c r="C15" s="82" t="s">
        <v>194</v>
      </c>
      <c r="D15" s="80">
        <f>'Total Adj'!G$40</f>
        <v>-1375737.4634264987</v>
      </c>
      <c r="E15" s="80">
        <f>'Total Adj'!G$67</f>
        <v>0</v>
      </c>
      <c r="F15" s="80">
        <f t="shared" si="0"/>
        <v>2221080.8256804952</v>
      </c>
      <c r="G15" s="80" t="s">
        <v>346</v>
      </c>
    </row>
    <row r="16" spans="1:8">
      <c r="A16" s="215">
        <f t="shared" si="1"/>
        <v>6</v>
      </c>
      <c r="B16" s="214">
        <v>3.6</v>
      </c>
      <c r="C16" s="82" t="s">
        <v>325</v>
      </c>
      <c r="D16" s="80">
        <f>'Total Adj'!H$40</f>
        <v>78569.213635087945</v>
      </c>
      <c r="E16" s="80">
        <f>'Total Adj'!H$67</f>
        <v>0</v>
      </c>
      <c r="F16" s="80">
        <f t="shared" si="0"/>
        <v>-126847.29356649653</v>
      </c>
      <c r="G16" s="80" t="s">
        <v>346</v>
      </c>
    </row>
    <row r="17" spans="1:9">
      <c r="A17" s="215">
        <f t="shared" si="1"/>
        <v>7</v>
      </c>
      <c r="B17" s="214">
        <v>3.7</v>
      </c>
      <c r="C17" s="82" t="s">
        <v>292</v>
      </c>
      <c r="D17" s="220">
        <f>'Total Adj'!I$40</f>
        <v>326903.58930358192</v>
      </c>
      <c r="E17" s="220">
        <f>'Total Adj'!I$67</f>
        <v>0</v>
      </c>
      <c r="F17" s="220">
        <f>-(D17-(E17*Overall_ROR))/gross_up_factor</f>
        <v>-527774.60333158204</v>
      </c>
      <c r="G17" s="80" t="s">
        <v>346</v>
      </c>
    </row>
    <row r="18" spans="1:9">
      <c r="A18" s="215">
        <f t="shared" si="1"/>
        <v>8</v>
      </c>
      <c r="B18" s="245" t="s">
        <v>309</v>
      </c>
      <c r="C18" s="82" t="s">
        <v>326</v>
      </c>
      <c r="D18" s="83">
        <f>'Total Adj'!$J$40</f>
        <v>0</v>
      </c>
      <c r="E18" s="83">
        <f>'Total Adj'!J67</f>
        <v>0</v>
      </c>
      <c r="F18" s="220">
        <f>-(D18-(E18*Overall_ROR))/gross_up_factor</f>
        <v>0</v>
      </c>
      <c r="G18" s="80" t="s">
        <v>346</v>
      </c>
    </row>
    <row r="19" spans="1:9">
      <c r="A19" s="215">
        <f t="shared" si="1"/>
        <v>9</v>
      </c>
      <c r="B19" s="214"/>
      <c r="C19" s="217" t="s">
        <v>238</v>
      </c>
      <c r="D19" s="218">
        <f>SUM(D11:D18)</f>
        <v>8131329.7482746243</v>
      </c>
      <c r="E19" s="218">
        <f>SUM(E11:E18)</f>
        <v>-1067999.0645907591</v>
      </c>
      <c r="F19" s="218">
        <f>SUM(F11:F18)</f>
        <v>-13261381.45912239</v>
      </c>
      <c r="G19" s="80"/>
      <c r="H19" s="244">
        <f>SUM('Total Adj'!C71:J71)-F19</f>
        <v>0</v>
      </c>
      <c r="I19" s="82" t="s">
        <v>293</v>
      </c>
    </row>
    <row r="20" spans="1:9">
      <c r="A20" s="215">
        <f t="shared" si="1"/>
        <v>10</v>
      </c>
      <c r="D20" s="80"/>
      <c r="E20" s="80"/>
      <c r="F20" s="80"/>
      <c r="G20" s="80"/>
    </row>
    <row r="21" spans="1:9">
      <c r="A21" s="215">
        <f t="shared" si="1"/>
        <v>11</v>
      </c>
      <c r="B21" s="214">
        <v>4.0999999999999996</v>
      </c>
      <c r="C21" s="82" t="s">
        <v>261</v>
      </c>
      <c r="D21" s="80">
        <f>'Total Adj'!K$40</f>
        <v>11483.558695397651</v>
      </c>
      <c r="E21" s="80">
        <f>'Total Adj'!K$67</f>
        <v>0</v>
      </c>
      <c r="F21" s="80">
        <f t="shared" si="0"/>
        <v>-18539.810615753395</v>
      </c>
      <c r="G21" s="80" t="s">
        <v>347</v>
      </c>
    </row>
    <row r="22" spans="1:9">
      <c r="A22" s="215">
        <f t="shared" si="1"/>
        <v>12</v>
      </c>
      <c r="B22" s="214">
        <v>4.2</v>
      </c>
      <c r="C22" s="82" t="s">
        <v>262</v>
      </c>
      <c r="D22" s="80">
        <f>'Total Adj'!L$40</f>
        <v>-54726.968835648557</v>
      </c>
      <c r="E22" s="80">
        <f>'Total Adj'!L$67</f>
        <v>0</v>
      </c>
      <c r="F22" s="80">
        <f t="shared" si="0"/>
        <v>88354.809227718055</v>
      </c>
      <c r="G22" s="80" t="s">
        <v>347</v>
      </c>
    </row>
    <row r="23" spans="1:9">
      <c r="A23" s="215">
        <f t="shared" si="1"/>
        <v>13</v>
      </c>
      <c r="B23" s="214">
        <v>4.3</v>
      </c>
      <c r="C23" s="82" t="s">
        <v>208</v>
      </c>
      <c r="D23" s="80">
        <f>'Total Adj'!M$40</f>
        <v>-161389.68252097274</v>
      </c>
      <c r="E23" s="80">
        <f>'Total Adj'!M$67</f>
        <v>0</v>
      </c>
      <c r="F23" s="80">
        <f>-(D23-(E23*Overall_ROR))/gross_up_factor</f>
        <v>260558.09254273935</v>
      </c>
      <c r="G23" s="80" t="s">
        <v>347</v>
      </c>
    </row>
    <row r="24" spans="1:9">
      <c r="A24" s="215">
        <f t="shared" si="1"/>
        <v>14</v>
      </c>
      <c r="B24" s="214">
        <v>4.4000000000000004</v>
      </c>
      <c r="C24" s="82" t="s">
        <v>263</v>
      </c>
      <c r="D24" s="80">
        <f>'Total Adj'!N$40</f>
        <v>155201.20809896116</v>
      </c>
      <c r="E24" s="80">
        <f>'Total Adj'!N$67</f>
        <v>0</v>
      </c>
      <c r="F24" s="80">
        <f>-(D24-(E24*Overall_ROR))/gross_up_factor</f>
        <v>-250567.01339838741</v>
      </c>
      <c r="G24" s="80" t="s">
        <v>347</v>
      </c>
    </row>
    <row r="25" spans="1:9">
      <c r="A25" s="215">
        <f t="shared" si="1"/>
        <v>15</v>
      </c>
      <c r="B25" s="214">
        <v>4.5</v>
      </c>
      <c r="C25" s="82" t="s">
        <v>327</v>
      </c>
      <c r="D25" s="80">
        <f>'Total Adj'!O$40</f>
        <v>-692023.56180071062</v>
      </c>
      <c r="E25" s="80">
        <f>'Total Adj'!O$67</f>
        <v>0</v>
      </c>
      <c r="F25" s="80">
        <f t="shared" si="0"/>
        <v>1117248.2431396686</v>
      </c>
      <c r="G25" s="80" t="s">
        <v>347</v>
      </c>
    </row>
    <row r="26" spans="1:9">
      <c r="A26" s="215">
        <f t="shared" si="1"/>
        <v>16</v>
      </c>
      <c r="B26" s="214">
        <v>4.5999999999999996</v>
      </c>
      <c r="C26" s="82" t="s">
        <v>121</v>
      </c>
      <c r="D26" s="80">
        <f>'Total Adj'!P$40</f>
        <v>-661675.93050000002</v>
      </c>
      <c r="E26" s="80">
        <f>'Total Adj'!P$67</f>
        <v>-563393.75</v>
      </c>
      <c r="F26" s="80">
        <f t="shared" si="0"/>
        <v>997760.59876493388</v>
      </c>
      <c r="G26" s="80" t="s">
        <v>347</v>
      </c>
    </row>
    <row r="27" spans="1:9">
      <c r="A27" s="215">
        <f t="shared" si="1"/>
        <v>17</v>
      </c>
      <c r="B27" s="214">
        <v>4.7</v>
      </c>
      <c r="C27" s="82" t="s">
        <v>196</v>
      </c>
      <c r="D27" s="80">
        <f>'Total Adj'!Q$40</f>
        <v>3101878.8907364933</v>
      </c>
      <c r="E27" s="80">
        <f>'Total Adj'!Q$67</f>
        <v>0</v>
      </c>
      <c r="F27" s="80">
        <f t="shared" si="0"/>
        <v>-5007876.8013182003</v>
      </c>
      <c r="G27" s="80" t="s">
        <v>347</v>
      </c>
    </row>
    <row r="28" spans="1:9">
      <c r="A28" s="215">
        <f t="shared" si="1"/>
        <v>18</v>
      </c>
      <c r="B28" s="214">
        <v>4.8</v>
      </c>
      <c r="C28" s="82" t="s">
        <v>328</v>
      </c>
      <c r="D28" s="80">
        <f>'Total Adj'!R$40</f>
        <v>-96172.478916347376</v>
      </c>
      <c r="E28" s="80">
        <f>'Total Adj'!R$67</f>
        <v>0</v>
      </c>
      <c r="F28" s="80">
        <f t="shared" si="0"/>
        <v>155267.16001993444</v>
      </c>
      <c r="G28" s="80" t="s">
        <v>347</v>
      </c>
    </row>
    <row r="29" spans="1:9">
      <c r="A29" s="215">
        <f t="shared" si="1"/>
        <v>19</v>
      </c>
      <c r="B29" s="214">
        <v>4.9000000000000004</v>
      </c>
      <c r="C29" s="82" t="s">
        <v>264</v>
      </c>
      <c r="D29" s="80">
        <f>'Total Adj'!S$40</f>
        <v>-6076.3455283545763</v>
      </c>
      <c r="E29" s="80">
        <f>'Total Adj'!S$67</f>
        <v>0</v>
      </c>
      <c r="F29" s="80">
        <f t="shared" si="0"/>
        <v>9810.0509014442632</v>
      </c>
      <c r="G29" s="80" t="s">
        <v>348</v>
      </c>
    </row>
    <row r="30" spans="1:9">
      <c r="A30" s="215">
        <f t="shared" si="1"/>
        <v>20</v>
      </c>
      <c r="B30" s="219">
        <v>4.0999999999999996</v>
      </c>
      <c r="C30" s="82" t="s">
        <v>201</v>
      </c>
      <c r="D30" s="80">
        <f>'Total Adj'!T$40</f>
        <v>-1075.004409347132</v>
      </c>
      <c r="E30" s="80">
        <f>'Total Adj'!T$67</f>
        <v>0</v>
      </c>
      <c r="F30" s="80">
        <f t="shared" si="0"/>
        <v>1735.5576515129674</v>
      </c>
      <c r="G30" s="80" t="s">
        <v>348</v>
      </c>
    </row>
    <row r="31" spans="1:9">
      <c r="A31" s="215">
        <f t="shared" si="1"/>
        <v>21</v>
      </c>
      <c r="B31" s="214">
        <v>4.1100000000000003</v>
      </c>
      <c r="C31" s="82" t="s">
        <v>206</v>
      </c>
      <c r="D31" s="80">
        <f>'Total Adj'!U$40</f>
        <v>633.02579887632328</v>
      </c>
      <c r="E31" s="80">
        <f>'Total Adj'!U$67</f>
        <v>0</v>
      </c>
      <c r="F31" s="80">
        <f>-(D31-(E31*Overall_ROR))/gross_up_factor</f>
        <v>-1021.9983837202508</v>
      </c>
      <c r="G31" s="80" t="s">
        <v>348</v>
      </c>
    </row>
    <row r="32" spans="1:9">
      <c r="A32" s="215">
        <f t="shared" si="1"/>
        <v>22</v>
      </c>
      <c r="B32" s="214">
        <v>4.12</v>
      </c>
      <c r="C32" s="82" t="s">
        <v>329</v>
      </c>
      <c r="D32" s="80">
        <f>'Total Adj'!V$40</f>
        <v>109343.82403626456</v>
      </c>
      <c r="E32" s="80">
        <f>'Total Adj'!V$67</f>
        <v>0</v>
      </c>
      <c r="F32" s="80">
        <f t="shared" si="0"/>
        <v>-176531.84377827667</v>
      </c>
      <c r="G32" s="80" t="s">
        <v>348</v>
      </c>
    </row>
    <row r="33" spans="1:9">
      <c r="A33" s="215">
        <f t="shared" si="1"/>
        <v>23</v>
      </c>
      <c r="B33" s="245" t="s">
        <v>200</v>
      </c>
      <c r="C33" s="82" t="s">
        <v>265</v>
      </c>
      <c r="D33" s="80">
        <f>'Total Adj'!W$40</f>
        <v>-48551.451589838391</v>
      </c>
      <c r="E33" s="80">
        <f>'Total Adj'!W$67</f>
        <v>0</v>
      </c>
      <c r="F33" s="80">
        <f t="shared" si="0"/>
        <v>78384.648998770412</v>
      </c>
      <c r="G33" s="80" t="s">
        <v>348</v>
      </c>
    </row>
    <row r="34" spans="1:9">
      <c r="A34" s="215">
        <f t="shared" si="1"/>
        <v>24</v>
      </c>
      <c r="B34" s="245" t="s">
        <v>266</v>
      </c>
      <c r="C34" s="82" t="s">
        <v>289</v>
      </c>
      <c r="D34" s="220">
        <f>'Total Adj'!X$40</f>
        <v>138837.13332399289</v>
      </c>
      <c r="E34" s="220">
        <f>'Total Adj'!X$67</f>
        <v>0</v>
      </c>
      <c r="F34" s="220">
        <f t="shared" si="0"/>
        <v>-224147.77740392784</v>
      </c>
      <c r="G34" s="80" t="s">
        <v>348</v>
      </c>
    </row>
    <row r="35" spans="1:9">
      <c r="A35" s="215">
        <f t="shared" si="1"/>
        <v>25</v>
      </c>
      <c r="B35" s="245" t="s">
        <v>307</v>
      </c>
      <c r="C35" s="82" t="s">
        <v>330</v>
      </c>
      <c r="D35" s="83">
        <f>'Total Adj'!Y40</f>
        <v>679776.5154013671</v>
      </c>
      <c r="E35" s="83">
        <f>'Total Adj'!Y67</f>
        <v>0</v>
      </c>
      <c r="F35" s="83">
        <f t="shared" ref="F35" si="2">-(D35-(E35*Overall_ROR))/gross_up_factor</f>
        <v>-1097475.8078807995</v>
      </c>
      <c r="G35" s="80" t="s">
        <v>348</v>
      </c>
    </row>
    <row r="36" spans="1:9">
      <c r="A36" s="215">
        <f t="shared" si="1"/>
        <v>26</v>
      </c>
      <c r="B36" s="214"/>
      <c r="C36" s="217" t="s">
        <v>239</v>
      </c>
      <c r="D36" s="221">
        <f>SUM(D21:D35)</f>
        <v>2475462.7319901334</v>
      </c>
      <c r="E36" s="221">
        <f>SUM(E21:E35)</f>
        <v>-563393.75</v>
      </c>
      <c r="F36" s="221">
        <f>SUM(F21:F35)</f>
        <v>-4067041.8915323438</v>
      </c>
      <c r="G36" s="80"/>
      <c r="H36" s="244">
        <f>SUM('Total Adj'!K71:Y71)-F36</f>
        <v>0</v>
      </c>
      <c r="I36" s="82" t="s">
        <v>293</v>
      </c>
    </row>
    <row r="37" spans="1:9">
      <c r="A37" s="215">
        <f t="shared" si="1"/>
        <v>27</v>
      </c>
      <c r="D37" s="80"/>
      <c r="E37" s="80"/>
      <c r="F37" s="80"/>
      <c r="G37" s="80"/>
    </row>
    <row r="38" spans="1:9">
      <c r="A38" s="215">
        <f t="shared" si="1"/>
        <v>28</v>
      </c>
      <c r="B38" s="214">
        <v>5.0999999999999996</v>
      </c>
      <c r="C38" s="82" t="s">
        <v>114</v>
      </c>
      <c r="D38" s="80">
        <f>'Total Adj'!Z$40</f>
        <v>3206604.9770048521</v>
      </c>
      <c r="E38" s="80">
        <f>'Total Adj'!Z$67</f>
        <v>0</v>
      </c>
      <c r="F38" s="80">
        <f t="shared" ref="F38:F42" si="3">-(D38-(E38*Overall_ROR))/gross_up_factor</f>
        <v>-5176953.4662655024</v>
      </c>
      <c r="G38" s="80" t="s">
        <v>349</v>
      </c>
    </row>
    <row r="39" spans="1:9">
      <c r="A39" s="215">
        <f t="shared" si="1"/>
        <v>29</v>
      </c>
      <c r="B39" s="215" t="s">
        <v>207</v>
      </c>
      <c r="C39" s="82" t="s">
        <v>331</v>
      </c>
      <c r="D39" s="80">
        <f>'Total Adj'!AA$40</f>
        <v>3357009.5753437057</v>
      </c>
      <c r="E39" s="80">
        <f>'Total Adj'!AA$67</f>
        <v>0</v>
      </c>
      <c r="F39" s="80">
        <f t="shared" si="3"/>
        <v>-5419776.5181525769</v>
      </c>
      <c r="G39" s="80" t="s">
        <v>349</v>
      </c>
    </row>
    <row r="40" spans="1:9">
      <c r="A40" s="215">
        <f t="shared" si="1"/>
        <v>30</v>
      </c>
      <c r="B40" s="214">
        <v>5.2</v>
      </c>
      <c r="C40" s="82" t="s">
        <v>120</v>
      </c>
      <c r="D40" s="80">
        <f>'Total Adj'!AB$40</f>
        <v>632822.99215741898</v>
      </c>
      <c r="E40" s="80">
        <f>'Total Adj'!AB$67</f>
        <v>0</v>
      </c>
      <c r="F40" s="80">
        <f t="shared" si="3"/>
        <v>-1021670.9592467211</v>
      </c>
      <c r="G40" s="80" t="s">
        <v>349</v>
      </c>
    </row>
    <row r="41" spans="1:9">
      <c r="A41" s="215">
        <f t="shared" si="1"/>
        <v>31</v>
      </c>
      <c r="B41" s="214">
        <v>5.3</v>
      </c>
      <c r="C41" s="82" t="s">
        <v>115</v>
      </c>
      <c r="D41" s="80">
        <f>'Total Adj'!AC$40</f>
        <v>-4796915.1035000011</v>
      </c>
      <c r="E41" s="80">
        <f>'Total Adj'!AC$67</f>
        <v>0</v>
      </c>
      <c r="F41" s="80">
        <f t="shared" si="3"/>
        <v>7744454.477720377</v>
      </c>
      <c r="G41" s="80" t="s">
        <v>349</v>
      </c>
    </row>
    <row r="42" spans="1:9">
      <c r="A42" s="215">
        <f t="shared" si="1"/>
        <v>32</v>
      </c>
      <c r="B42" s="214">
        <v>5.4</v>
      </c>
      <c r="C42" s="82" t="s">
        <v>202</v>
      </c>
      <c r="D42" s="83">
        <f>'Total Adj'!AD$40</f>
        <v>473941.80599397677</v>
      </c>
      <c r="E42" s="83">
        <f>'Total Adj'!AD$67</f>
        <v>-8328881.9653628021</v>
      </c>
      <c r="F42" s="83">
        <f t="shared" si="3"/>
        <v>-1807281.4954949853</v>
      </c>
      <c r="G42" s="80" t="s">
        <v>349</v>
      </c>
    </row>
    <row r="43" spans="1:9">
      <c r="A43" s="215">
        <f t="shared" si="1"/>
        <v>33</v>
      </c>
      <c r="B43" s="214"/>
      <c r="C43" s="217" t="s">
        <v>240</v>
      </c>
      <c r="D43" s="218">
        <f>SUM(D38:D42)</f>
        <v>2873464.2469999529</v>
      </c>
      <c r="E43" s="218">
        <f t="shared" ref="E43:F43" si="4">SUM(E38:E42)</f>
        <v>-8328881.9653628021</v>
      </c>
      <c r="F43" s="218">
        <f t="shared" si="4"/>
        <v>-5681227.9614394084</v>
      </c>
      <c r="G43" s="80"/>
      <c r="H43" s="244">
        <f>SUM('Total Adj'!Z71:AD71)-F43</f>
        <v>0</v>
      </c>
      <c r="I43" s="82" t="s">
        <v>293</v>
      </c>
    </row>
    <row r="44" spans="1:9">
      <c r="A44" s="215">
        <f t="shared" ref="A44:A75" si="5">A43+1</f>
        <v>34</v>
      </c>
      <c r="D44" s="80"/>
      <c r="E44" s="80"/>
      <c r="F44" s="80"/>
      <c r="G44" s="80"/>
    </row>
    <row r="45" spans="1:9">
      <c r="A45" s="215">
        <f t="shared" si="5"/>
        <v>35</v>
      </c>
      <c r="B45" s="245" t="s">
        <v>14</v>
      </c>
      <c r="C45" s="82" t="s">
        <v>332</v>
      </c>
      <c r="D45" s="220">
        <f>'Total Adj'!AE$40</f>
        <v>-40448.985029073083</v>
      </c>
      <c r="E45" s="220">
        <f>'Total Adj'!AE$67</f>
        <v>77585.921427625814</v>
      </c>
      <c r="F45" s="220">
        <f t="shared" ref="F45:F46" si="6">-(D45-(E45*Overall_ROR))/gross_up_factor</f>
        <v>75011.130028598782</v>
      </c>
      <c r="G45" s="80" t="s">
        <v>349</v>
      </c>
    </row>
    <row r="46" spans="1:9">
      <c r="A46" s="215">
        <f t="shared" si="5"/>
        <v>36</v>
      </c>
      <c r="B46" s="245" t="s">
        <v>300</v>
      </c>
      <c r="C46" s="82" t="s">
        <v>269</v>
      </c>
      <c r="D46" s="220">
        <f>SUM('Total Adj'!AF40:AI40)</f>
        <v>0</v>
      </c>
      <c r="E46" s="220">
        <f>SUM('Total Adj'!AF67:AI67)</f>
        <v>-12988907.103775986</v>
      </c>
      <c r="F46" s="220">
        <f t="shared" si="6"/>
        <v>-1625186.148761122</v>
      </c>
      <c r="G46" s="80" t="s">
        <v>349</v>
      </c>
    </row>
    <row r="47" spans="1:9">
      <c r="A47" s="215">
        <f t="shared" si="5"/>
        <v>37</v>
      </c>
      <c r="B47" s="245">
        <v>6.3</v>
      </c>
      <c r="C47" s="82" t="s">
        <v>333</v>
      </c>
      <c r="D47" s="220">
        <f>'Total Adj'!AJ40</f>
        <v>-684441.22776064649</v>
      </c>
      <c r="E47" s="220">
        <f>'Total Adj'!AJ67</f>
        <v>0</v>
      </c>
      <c r="F47" s="220">
        <f t="shared" ref="F47:F48" si="7">-(D47-(E47*Overall_ROR))/gross_up_factor</f>
        <v>1105006.8255741792</v>
      </c>
      <c r="G47" s="80" t="s">
        <v>350</v>
      </c>
    </row>
    <row r="48" spans="1:9">
      <c r="A48" s="215">
        <f t="shared" si="5"/>
        <v>38</v>
      </c>
      <c r="B48" s="245" t="s">
        <v>302</v>
      </c>
      <c r="C48" s="82" t="s">
        <v>334</v>
      </c>
      <c r="D48" s="220">
        <f>'Total Adj'!AK40</f>
        <v>0</v>
      </c>
      <c r="E48" s="220">
        <f>'Total Adj'!AK67</f>
        <v>-526493.25212357426</v>
      </c>
      <c r="F48" s="220">
        <f t="shared" si="7"/>
        <v>-65875.406909229903</v>
      </c>
      <c r="G48" s="80" t="s">
        <v>350</v>
      </c>
    </row>
    <row r="49" spans="1:9">
      <c r="A49" s="215">
        <f t="shared" si="5"/>
        <v>39</v>
      </c>
      <c r="B49" s="245" t="s">
        <v>336</v>
      </c>
      <c r="C49" s="82" t="s">
        <v>335</v>
      </c>
      <c r="D49" s="83"/>
      <c r="E49" s="83"/>
      <c r="F49" s="83"/>
      <c r="G49" s="80" t="s">
        <v>350</v>
      </c>
    </row>
    <row r="50" spans="1:9">
      <c r="A50" s="215">
        <f t="shared" si="5"/>
        <v>40</v>
      </c>
      <c r="B50" s="214"/>
      <c r="C50" s="217" t="s">
        <v>241</v>
      </c>
      <c r="D50" s="218">
        <f>SUM(D45:D48)</f>
        <v>-724890.21278971958</v>
      </c>
      <c r="E50" s="218">
        <f>SUM(E45:E48)</f>
        <v>-13437814.434471933</v>
      </c>
      <c r="F50" s="218">
        <f>SUM(F45:F48)</f>
        <v>-511043.60006757407</v>
      </c>
      <c r="G50" s="80"/>
      <c r="H50" s="244">
        <f>SUM('Total Adj'!AE71:AK71)-F50</f>
        <v>0</v>
      </c>
      <c r="I50" s="82" t="s">
        <v>293</v>
      </c>
    </row>
    <row r="51" spans="1:9">
      <c r="A51" s="215">
        <f t="shared" si="5"/>
        <v>41</v>
      </c>
      <c r="D51" s="80"/>
      <c r="E51" s="80"/>
      <c r="F51" s="80"/>
      <c r="G51" s="80"/>
    </row>
    <row r="52" spans="1:9">
      <c r="A52" s="215">
        <f t="shared" si="5"/>
        <v>42</v>
      </c>
      <c r="B52" s="214" t="s">
        <v>15</v>
      </c>
      <c r="C52" s="82" t="s">
        <v>337</v>
      </c>
      <c r="D52" s="80">
        <f>'Total Adj'!AM$40</f>
        <v>-459131.23728556</v>
      </c>
      <c r="E52" s="80">
        <f>'Total Adj'!AM$67</f>
        <v>0</v>
      </c>
      <c r="F52" s="80">
        <f t="shared" ref="F52:F60" si="8">-(D52-(E52*Overall_ROR))/gross_up_factor</f>
        <v>741251.59393858584</v>
      </c>
      <c r="G52" s="80" t="s">
        <v>351</v>
      </c>
    </row>
    <row r="53" spans="1:9">
      <c r="A53" s="215">
        <f t="shared" si="5"/>
        <v>43</v>
      </c>
      <c r="B53" s="214" t="s">
        <v>16</v>
      </c>
      <c r="C53" s="82" t="s">
        <v>338</v>
      </c>
      <c r="D53" s="80">
        <f>'Total Adj'!AN$40</f>
        <v>-112941.23417522544</v>
      </c>
      <c r="E53" s="80">
        <f>'Total Adj'!AN$67</f>
        <v>0</v>
      </c>
      <c r="F53" s="80">
        <f t="shared" si="8"/>
        <v>182339.73873946635</v>
      </c>
      <c r="G53" s="80" t="s">
        <v>351</v>
      </c>
    </row>
    <row r="54" spans="1:9">
      <c r="A54" s="215">
        <f t="shared" si="5"/>
        <v>44</v>
      </c>
      <c r="B54" s="214" t="s">
        <v>17</v>
      </c>
      <c r="C54" s="82" t="s">
        <v>339</v>
      </c>
      <c r="D54" s="80">
        <f>'Total Adj'!AO$40</f>
        <v>82645.682532861829</v>
      </c>
      <c r="E54" s="80">
        <f>'Total Adj'!AO$67</f>
        <v>0</v>
      </c>
      <c r="F54" s="80">
        <f t="shared" si="8"/>
        <v>-133428.6124198609</v>
      </c>
      <c r="G54" s="80" t="s">
        <v>351</v>
      </c>
    </row>
    <row r="55" spans="1:9">
      <c r="A55" s="215">
        <f t="shared" si="5"/>
        <v>45</v>
      </c>
      <c r="B55" s="214" t="s">
        <v>18</v>
      </c>
      <c r="C55" s="82" t="s">
        <v>290</v>
      </c>
      <c r="D55" s="80">
        <f>'Total Adj'!AP$40</f>
        <v>0</v>
      </c>
      <c r="E55" s="80">
        <f>'Total Adj'!AP$67</f>
        <v>-7524077.2726434628</v>
      </c>
      <c r="F55" s="80">
        <f t="shared" si="8"/>
        <v>-941420.71138177009</v>
      </c>
      <c r="G55" s="80" t="s">
        <v>351</v>
      </c>
    </row>
    <row r="56" spans="1:9">
      <c r="A56" s="215">
        <f t="shared" si="5"/>
        <v>46</v>
      </c>
      <c r="B56" s="214" t="s">
        <v>45</v>
      </c>
      <c r="C56" s="82" t="s">
        <v>270</v>
      </c>
      <c r="D56" s="80">
        <f>'Total Adj'!AQ$40</f>
        <v>8542.8654999999962</v>
      </c>
      <c r="E56" s="80">
        <f>'Total Adj'!AQ$67</f>
        <v>0</v>
      </c>
      <c r="F56" s="80">
        <f t="shared" si="8"/>
        <v>-13792.162576687111</v>
      </c>
      <c r="G56" s="80" t="s">
        <v>351</v>
      </c>
    </row>
    <row r="57" spans="1:9">
      <c r="A57" s="215">
        <f t="shared" si="5"/>
        <v>47</v>
      </c>
      <c r="B57" s="215" t="s">
        <v>236</v>
      </c>
      <c r="C57" s="82" t="s">
        <v>340</v>
      </c>
      <c r="D57" s="80">
        <f>SUM('Total Adj'!AR40:AS40)</f>
        <v>-1128914.8900034551</v>
      </c>
      <c r="E57" s="80">
        <f>SUM('Total Adj'!AR67:AS67)</f>
        <v>-9136272.3847909309</v>
      </c>
      <c r="F57" s="80">
        <f t="shared" si="8"/>
        <v>679453.95573483699</v>
      </c>
      <c r="G57" s="80" t="s">
        <v>351</v>
      </c>
    </row>
    <row r="58" spans="1:9">
      <c r="A58" s="215">
        <f t="shared" si="5"/>
        <v>48</v>
      </c>
      <c r="B58" s="215" t="s">
        <v>19</v>
      </c>
      <c r="C58" s="82" t="s">
        <v>341</v>
      </c>
      <c r="D58" s="80">
        <f>'Total Adj'!AT$40</f>
        <v>1742290</v>
      </c>
      <c r="E58" s="80">
        <f>'Total Adj'!AT$67</f>
        <v>871145</v>
      </c>
      <c r="F58" s="80">
        <f t="shared" si="8"/>
        <v>-2703868.6834032936</v>
      </c>
      <c r="G58" s="80" t="s">
        <v>351</v>
      </c>
    </row>
    <row r="59" spans="1:9">
      <c r="A59" s="215">
        <f t="shared" si="5"/>
        <v>49</v>
      </c>
      <c r="B59" s="214" t="s">
        <v>20</v>
      </c>
      <c r="C59" s="82" t="s">
        <v>272</v>
      </c>
      <c r="D59" s="80">
        <f>'Total Adj'!AU$40</f>
        <v>-544749.05550000048</v>
      </c>
      <c r="E59" s="80">
        <f>'Total Adj'!AU$67</f>
        <v>0</v>
      </c>
      <c r="F59" s="80">
        <f t="shared" si="8"/>
        <v>879478.61721020425</v>
      </c>
      <c r="G59" s="80" t="s">
        <v>352</v>
      </c>
    </row>
    <row r="60" spans="1:9">
      <c r="A60" s="215">
        <f t="shared" si="5"/>
        <v>50</v>
      </c>
      <c r="B60" s="214" t="s">
        <v>271</v>
      </c>
      <c r="C60" s="82" t="s">
        <v>116</v>
      </c>
      <c r="D60" s="83">
        <f>'Total Adj'!AV$40</f>
        <v>66727.417814565051</v>
      </c>
      <c r="E60" s="83">
        <f>'Total Adj'!AV$67</f>
        <v>0</v>
      </c>
      <c r="F60" s="83">
        <f t="shared" si="8"/>
        <v>-107729.12143132879</v>
      </c>
      <c r="G60" s="80" t="s">
        <v>352</v>
      </c>
    </row>
    <row r="61" spans="1:9">
      <c r="A61" s="215">
        <f t="shared" si="5"/>
        <v>51</v>
      </c>
      <c r="B61" s="214"/>
      <c r="C61" s="217" t="s">
        <v>242</v>
      </c>
      <c r="D61" s="218">
        <f>SUM(D52:D60)</f>
        <v>-345530.4511168141</v>
      </c>
      <c r="E61" s="218">
        <f t="shared" ref="E61:F61" si="9">SUM(E52:E60)</f>
        <v>-15789204.657434393</v>
      </c>
      <c r="F61" s="218">
        <f t="shared" si="9"/>
        <v>-1417715.3855898473</v>
      </c>
      <c r="G61" s="80"/>
      <c r="H61" s="244">
        <f>SUM('Total Adj'!AM71:AV71)-F61</f>
        <v>0</v>
      </c>
      <c r="I61" s="82" t="s">
        <v>293</v>
      </c>
    </row>
    <row r="62" spans="1:9">
      <c r="A62" s="215">
        <f t="shared" si="5"/>
        <v>52</v>
      </c>
      <c r="D62" s="80"/>
      <c r="E62" s="80"/>
      <c r="F62" s="80"/>
      <c r="G62" s="80"/>
    </row>
    <row r="63" spans="1:9">
      <c r="A63" s="215">
        <f t="shared" si="5"/>
        <v>53</v>
      </c>
      <c r="B63" s="214" t="s">
        <v>21</v>
      </c>
      <c r="C63" s="82" t="s">
        <v>274</v>
      </c>
      <c r="D63" s="80">
        <f>'Total Adj'!AW$40</f>
        <v>0</v>
      </c>
      <c r="E63" s="80">
        <f>'Total Adj'!AW$67</f>
        <v>27864469.24646356</v>
      </c>
      <c r="F63" s="80">
        <f t="shared" ref="F63:F74" si="10">-(D63-(E63*Overall_ROR))/gross_up_factor</f>
        <v>3486432.6228623283</v>
      </c>
      <c r="G63" s="80" t="s">
        <v>352</v>
      </c>
    </row>
    <row r="64" spans="1:9">
      <c r="A64" s="215">
        <f t="shared" si="5"/>
        <v>54</v>
      </c>
      <c r="B64" s="214" t="s">
        <v>22</v>
      </c>
      <c r="C64" s="82" t="s">
        <v>275</v>
      </c>
      <c r="D64" s="80">
        <f>'Total Adj'!AX$40</f>
        <v>-176089.1838879195</v>
      </c>
      <c r="E64" s="80">
        <f>'Total Adj'!AX$67</f>
        <v>-147788.16018652092</v>
      </c>
      <c r="F64" s="80">
        <f t="shared" si="10"/>
        <v>265798.51707049424</v>
      </c>
      <c r="G64" s="80" t="s">
        <v>352</v>
      </c>
    </row>
    <row r="65" spans="1:9">
      <c r="A65" s="215">
        <f t="shared" si="5"/>
        <v>55</v>
      </c>
      <c r="B65" s="214" t="s">
        <v>23</v>
      </c>
      <c r="C65" s="82" t="s">
        <v>117</v>
      </c>
      <c r="D65" s="80">
        <f>'Total Adj'!AY$40</f>
        <v>0</v>
      </c>
      <c r="E65" s="80">
        <f>'Total Adj'!AY$67</f>
        <v>-159520.90100264389</v>
      </c>
      <c r="F65" s="80">
        <f t="shared" si="10"/>
        <v>-19959.428201008883</v>
      </c>
      <c r="G65" s="80" t="s">
        <v>352</v>
      </c>
    </row>
    <row r="66" spans="1:9">
      <c r="A66" s="215">
        <f t="shared" si="5"/>
        <v>56</v>
      </c>
      <c r="B66" s="214" t="s">
        <v>24</v>
      </c>
      <c r="C66" s="82" t="s">
        <v>342</v>
      </c>
      <c r="D66" s="80">
        <f>'Total Adj'!AZ$40</f>
        <v>-1047293.6375648037</v>
      </c>
      <c r="E66" s="80">
        <f>'Total Adj'!AZ$67</f>
        <v>36175322.899760827</v>
      </c>
      <c r="F66" s="80">
        <f t="shared" si="10"/>
        <v>6217115.2119733104</v>
      </c>
      <c r="G66" s="80" t="s">
        <v>352</v>
      </c>
    </row>
    <row r="67" spans="1:9">
      <c r="A67" s="215">
        <f t="shared" si="5"/>
        <v>57</v>
      </c>
      <c r="B67" s="214" t="s">
        <v>294</v>
      </c>
      <c r="C67" s="82" t="s">
        <v>118</v>
      </c>
      <c r="D67" s="80">
        <f>SUM('Total Adj'!BA40:BB40)</f>
        <v>127564.387339523</v>
      </c>
      <c r="E67" s="80">
        <f>SUM('Total Adj'!BA67:BB67)</f>
        <v>-21971597.989235427</v>
      </c>
      <c r="F67" s="80">
        <f t="shared" si="10"/>
        <v>-2955058.4945193231</v>
      </c>
      <c r="G67" s="80" t="s">
        <v>352</v>
      </c>
    </row>
    <row r="68" spans="1:9">
      <c r="A68" s="215">
        <f t="shared" si="5"/>
        <v>58</v>
      </c>
      <c r="B68" s="215" t="s">
        <v>26</v>
      </c>
      <c r="C68" s="82" t="s">
        <v>343</v>
      </c>
      <c r="D68" s="80">
        <f>'Total Adj'!BC$40</f>
        <v>-203894.40697101253</v>
      </c>
      <c r="E68" s="80">
        <f>'Total Adj'!BC$67</f>
        <v>46935.119645350729</v>
      </c>
      <c r="F68" s="80">
        <f t="shared" si="10"/>
        <v>335053.08160078665</v>
      </c>
      <c r="G68" s="80" t="s">
        <v>353</v>
      </c>
    </row>
    <row r="69" spans="1:9">
      <c r="A69" s="215">
        <f t="shared" si="5"/>
        <v>59</v>
      </c>
      <c r="B69" s="215" t="s">
        <v>27</v>
      </c>
      <c r="C69" s="82" t="s">
        <v>253</v>
      </c>
      <c r="D69" s="80">
        <f>'Total Adj'!BD$40</f>
        <v>17990.552800000001</v>
      </c>
      <c r="E69" s="80">
        <f>'Total Adj'!BD$67</f>
        <v>-387034.4681999993</v>
      </c>
      <c r="F69" s="80">
        <f t="shared" si="10"/>
        <v>-77471.301397319912</v>
      </c>
      <c r="G69" s="80" t="s">
        <v>353</v>
      </c>
    </row>
    <row r="70" spans="1:9">
      <c r="A70" s="215">
        <f t="shared" si="5"/>
        <v>60</v>
      </c>
      <c r="B70" s="215" t="s">
        <v>28</v>
      </c>
      <c r="C70" s="82" t="s">
        <v>276</v>
      </c>
      <c r="D70" s="80">
        <f>'Total Adj'!BE$40</f>
        <v>-6988.6400595048044</v>
      </c>
      <c r="E70" s="80">
        <f>'Total Adj'!BE$67</f>
        <v>1143691.174893454</v>
      </c>
      <c r="F70" s="80">
        <f t="shared" si="10"/>
        <v>154382.79966701241</v>
      </c>
      <c r="G70" s="80" t="s">
        <v>353</v>
      </c>
    </row>
    <row r="71" spans="1:9">
      <c r="A71" s="215">
        <f t="shared" si="5"/>
        <v>61</v>
      </c>
      <c r="B71" s="214" t="s">
        <v>29</v>
      </c>
      <c r="C71" s="82" t="s">
        <v>98</v>
      </c>
      <c r="D71" s="80">
        <f>'Total Adj'!BF$40</f>
        <v>-4403.9367272727277</v>
      </c>
      <c r="E71" s="80">
        <f>'Total Adj'!BF$67</f>
        <v>-3236612.0862499997</v>
      </c>
      <c r="F71" s="80">
        <f t="shared" si="10"/>
        <v>-397858.41129658103</v>
      </c>
      <c r="G71" s="80" t="s">
        <v>353</v>
      </c>
    </row>
    <row r="72" spans="1:9">
      <c r="A72" s="215">
        <f t="shared" si="5"/>
        <v>62</v>
      </c>
      <c r="B72" s="214" t="s">
        <v>215</v>
      </c>
      <c r="C72" s="82" t="s">
        <v>203</v>
      </c>
      <c r="D72" s="80">
        <f>'Total Adj'!BG$40</f>
        <v>-1948685.9613834601</v>
      </c>
      <c r="E72" s="80">
        <f>'Total Adj'!BG$67</f>
        <v>1664438.1666666667</v>
      </c>
      <c r="F72" s="80">
        <f t="shared" si="10"/>
        <v>3354342.7822087938</v>
      </c>
      <c r="G72" s="80" t="s">
        <v>353</v>
      </c>
    </row>
    <row r="73" spans="1:9">
      <c r="A73" s="215">
        <f t="shared" si="5"/>
        <v>63</v>
      </c>
      <c r="B73" s="214" t="s">
        <v>277</v>
      </c>
      <c r="C73" s="82" t="s">
        <v>278</v>
      </c>
      <c r="D73" s="80">
        <f>'Total Adj'!BH$40</f>
        <v>342697.82819275605</v>
      </c>
      <c r="E73" s="80">
        <f>'Total Adj'!BH$67</f>
        <v>-165819.11136992346</v>
      </c>
      <c r="F73" s="80">
        <f t="shared" si="10"/>
        <v>-574021.32599923341</v>
      </c>
      <c r="G73" s="80" t="s">
        <v>353</v>
      </c>
    </row>
    <row r="74" spans="1:9">
      <c r="A74" s="215">
        <f t="shared" si="5"/>
        <v>64</v>
      </c>
      <c r="B74" s="214" t="s">
        <v>295</v>
      </c>
      <c r="C74" s="82" t="s">
        <v>286</v>
      </c>
      <c r="D74" s="220">
        <f>SUM('Total Adj'!BI40:BO40)</f>
        <v>0</v>
      </c>
      <c r="E74" s="220">
        <f>SUM('Total Adj'!BI67:BO67)</f>
        <v>19911959.034706865</v>
      </c>
      <c r="F74" s="220">
        <f t="shared" si="10"/>
        <v>2491405.9173228643</v>
      </c>
      <c r="G74" s="80" t="s">
        <v>354</v>
      </c>
    </row>
    <row r="75" spans="1:9">
      <c r="A75" s="215">
        <f t="shared" si="5"/>
        <v>65</v>
      </c>
      <c r="B75" s="214">
        <v>8.1300000000000008</v>
      </c>
      <c r="C75" s="82" t="s">
        <v>308</v>
      </c>
      <c r="D75" s="83">
        <f>'Total Adj'!BP40</f>
        <v>0</v>
      </c>
      <c r="E75" s="83">
        <f>'Total Adj'!BP67</f>
        <v>28493963.911447942</v>
      </c>
      <c r="F75" s="83">
        <f t="shared" ref="F75" si="11">-(D75-(E75*Overall_ROR))/gross_up_factor</f>
        <v>3565195.6782970871</v>
      </c>
      <c r="G75" s="80" t="s">
        <v>355</v>
      </c>
    </row>
    <row r="76" spans="1:9">
      <c r="A76" s="215">
        <f t="shared" ref="A76:A89" si="12">A75+1</f>
        <v>66</v>
      </c>
      <c r="B76" s="214"/>
      <c r="C76" s="217" t="s">
        <v>243</v>
      </c>
      <c r="D76" s="218">
        <f>SUM(D63:D75)</f>
        <v>-2899102.9982616943</v>
      </c>
      <c r="E76" s="218">
        <f>SUM(E63:E75)</f>
        <v>89232406.837340146</v>
      </c>
      <c r="F76" s="218">
        <f>SUM(F63:F75)</f>
        <v>15845357.649589211</v>
      </c>
      <c r="G76" s="80"/>
      <c r="H76" s="244">
        <f>SUM('Total Adj'!AW71:BP71)-F76</f>
        <v>0</v>
      </c>
      <c r="I76" s="82" t="s">
        <v>293</v>
      </c>
    </row>
    <row r="77" spans="1:9">
      <c r="A77" s="215">
        <f t="shared" si="12"/>
        <v>67</v>
      </c>
      <c r="B77" s="214"/>
      <c r="C77" s="217"/>
      <c r="D77" s="218"/>
      <c r="E77" s="218"/>
      <c r="F77" s="218"/>
      <c r="G77" s="80"/>
      <c r="H77" s="244"/>
    </row>
    <row r="78" spans="1:9">
      <c r="A78" s="215">
        <f t="shared" si="12"/>
        <v>68</v>
      </c>
      <c r="B78" s="214">
        <v>9.1</v>
      </c>
      <c r="C78" s="82" t="s">
        <v>344</v>
      </c>
      <c r="D78" s="83">
        <f>'Total Adj'!BQ40</f>
        <v>-1509974.4223958848</v>
      </c>
      <c r="E78" s="83">
        <f>'Total Adj'!BQ67</f>
        <v>642835.48792875628</v>
      </c>
      <c r="F78" s="83">
        <f t="shared" ref="F78" si="13">-(D78-(E78*Overall_ROR))/gross_up_factor</f>
        <v>2518234.0534555432</v>
      </c>
      <c r="G78" s="80" t="s">
        <v>355</v>
      </c>
      <c r="H78" s="244">
        <f>F78-'Total Adj'!BQ71</f>
        <v>0</v>
      </c>
      <c r="I78" s="82" t="s">
        <v>293</v>
      </c>
    </row>
    <row r="79" spans="1:9">
      <c r="A79" s="215">
        <f t="shared" si="12"/>
        <v>69</v>
      </c>
      <c r="B79" s="214"/>
      <c r="C79" s="217" t="s">
        <v>311</v>
      </c>
      <c r="D79" s="218">
        <f>SUM(D78)</f>
        <v>-1509974.4223958848</v>
      </c>
      <c r="E79" s="218">
        <f>SUM(E78)</f>
        <v>642835.48792875628</v>
      </c>
      <c r="F79" s="218">
        <f>SUM(F78)</f>
        <v>2518234.0534555432</v>
      </c>
      <c r="G79" s="80"/>
      <c r="H79" s="244"/>
    </row>
    <row r="80" spans="1:9">
      <c r="A80" s="215">
        <f t="shared" si="12"/>
        <v>70</v>
      </c>
      <c r="D80" s="80"/>
      <c r="E80" s="80"/>
      <c r="F80" s="80"/>
      <c r="G80" s="80"/>
    </row>
    <row r="81" spans="1:9">
      <c r="A81" s="215">
        <f t="shared" si="12"/>
        <v>71</v>
      </c>
      <c r="D81" s="220"/>
      <c r="E81" s="220"/>
      <c r="F81" s="220"/>
      <c r="G81" s="80"/>
    </row>
    <row r="82" spans="1:9">
      <c r="A82" s="215">
        <f t="shared" si="12"/>
        <v>72</v>
      </c>
      <c r="C82" s="222" t="s">
        <v>252</v>
      </c>
      <c r="D82" s="221">
        <f>D19+D36+D43+D50+D61+D76+D79</f>
        <v>8000758.6427005976</v>
      </c>
      <c r="E82" s="221">
        <f>E19+E36+E43+E50+E61+E76+E79</f>
        <v>50687948.453409009</v>
      </c>
      <c r="F82" s="221">
        <f>F19+F36+F43+F50+F61+F76+F79</f>
        <v>-6574818.5947068073</v>
      </c>
      <c r="G82" s="80"/>
      <c r="H82" s="244">
        <f>'Total Adj'!B71-F82</f>
        <v>-25166.733936073259</v>
      </c>
      <c r="I82" s="82" t="s">
        <v>293</v>
      </c>
    </row>
    <row r="83" spans="1:9">
      <c r="A83" s="215">
        <f t="shared" si="12"/>
        <v>73</v>
      </c>
      <c r="C83" s="222"/>
      <c r="D83" s="221"/>
      <c r="E83" s="221"/>
      <c r="F83" s="221"/>
      <c r="G83" s="80"/>
    </row>
    <row r="84" spans="1:9" s="81" customFormat="1">
      <c r="A84" s="215">
        <f t="shared" si="12"/>
        <v>74</v>
      </c>
      <c r="C84" s="232" t="s">
        <v>214</v>
      </c>
      <c r="D84" s="232">
        <f>D8+D82</f>
        <v>40981598.642700598</v>
      </c>
      <c r="E84" s="232">
        <f>E8+E82</f>
        <v>824180922.45340896</v>
      </c>
      <c r="F84" s="232">
        <f>F8+F82</f>
        <v>36959029.459862128</v>
      </c>
      <c r="G84" s="77" t="s">
        <v>345</v>
      </c>
    </row>
    <row r="85" spans="1:9">
      <c r="A85" s="215">
        <f t="shared" si="12"/>
        <v>75</v>
      </c>
      <c r="C85" s="222"/>
      <c r="D85" s="221"/>
      <c r="E85" s="221"/>
      <c r="F85" s="221"/>
      <c r="G85" s="80"/>
    </row>
    <row r="86" spans="1:9">
      <c r="A86" s="215">
        <f t="shared" si="12"/>
        <v>76</v>
      </c>
      <c r="C86" s="222"/>
      <c r="D86" s="221"/>
      <c r="E86" s="221"/>
      <c r="F86" s="221"/>
      <c r="G86" s="80"/>
    </row>
    <row r="87" spans="1:9">
      <c r="A87" s="215">
        <f t="shared" si="12"/>
        <v>77</v>
      </c>
      <c r="B87" s="225" t="s">
        <v>193</v>
      </c>
    </row>
    <row r="88" spans="1:9">
      <c r="A88" s="215">
        <f t="shared" si="12"/>
        <v>78</v>
      </c>
      <c r="B88" s="225" t="s">
        <v>323</v>
      </c>
    </row>
    <row r="89" spans="1:9">
      <c r="A89" s="215">
        <f t="shared" si="12"/>
        <v>79</v>
      </c>
      <c r="B89" s="225" t="s">
        <v>324</v>
      </c>
    </row>
  </sheetData>
  <mergeCells count="1">
    <mergeCell ref="A3:G4"/>
  </mergeCells>
  <pageMargins left="1" right="0.5" top="0.75" bottom="0.75" header="0.3" footer="0.3"/>
  <pageSetup scale="68" orientation="portrait" r:id="rId1"/>
  <headerFooter>
    <oddHeader>&amp;RExhibit No.__(SRM-2)
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545D22-BBCA-4C39-A52A-DC60CCB7E7FA}"/>
</file>

<file path=customXml/itemProps2.xml><?xml version="1.0" encoding="utf-8"?>
<ds:datastoreItem xmlns:ds="http://schemas.openxmlformats.org/officeDocument/2006/customXml" ds:itemID="{FCCDBE9E-502C-47A8-B47E-9BD6BD4CB7A7}"/>
</file>

<file path=customXml/itemProps3.xml><?xml version="1.0" encoding="utf-8"?>
<ds:datastoreItem xmlns:ds="http://schemas.openxmlformats.org/officeDocument/2006/customXml" ds:itemID="{1FAE2C72-AF1B-4CC5-8939-B20E2977635A}"/>
</file>

<file path=customXml/itemProps4.xml><?xml version="1.0" encoding="utf-8"?>
<ds:datastoreItem xmlns:ds="http://schemas.openxmlformats.org/officeDocument/2006/customXml" ds:itemID="{DF6006EA-8E3C-467D-A9CD-8457B610B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32</vt:i4>
      </vt:variant>
    </vt:vector>
  </HeadingPairs>
  <TitlesOfParts>
    <vt:vector size="45" baseType="lpstr">
      <vt:lpstr>Summary</vt:lpstr>
      <vt:lpstr>Factor Comparison</vt:lpstr>
      <vt:lpstr>Total Adj</vt:lpstr>
      <vt:lpstr>Restating Adj</vt:lpstr>
      <vt:lpstr>Pro Forma Adj</vt:lpstr>
      <vt:lpstr>Interest Calc</vt:lpstr>
      <vt:lpstr>Variables</vt:lpstr>
      <vt:lpstr>Check Sheet</vt:lpstr>
      <vt:lpstr>Rev Req Adj Summary</vt:lpstr>
      <vt:lpstr>Summarized Adjustments</vt:lpstr>
      <vt:lpstr>Page 1.5</vt:lpstr>
      <vt:lpstr>Page 1.4</vt:lpstr>
      <vt:lpstr>Page 1.6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'Factor Comparison'!Print_Area</vt:lpstr>
      <vt:lpstr>'Page 1.4'!Print_Area</vt:lpstr>
      <vt:lpstr>'Page 1.5'!Print_Area</vt:lpstr>
      <vt:lpstr>'Page 1.6'!Print_Area</vt:lpstr>
      <vt:lpstr>'Pro Forma Adj'!Print_Area</vt:lpstr>
      <vt:lpstr>'Restating Adj'!Print_Area</vt:lpstr>
      <vt:lpstr>'Rev Req Adj Summary'!Print_Area</vt:lpstr>
      <vt:lpstr>'Total Adj'!Print_Area</vt:lpstr>
      <vt:lpstr>'Pro Forma Adj'!Print_Titles</vt:lpstr>
      <vt:lpstr>'Restating Adj'!Print_Titles</vt:lpstr>
      <vt:lpstr>'Summarized Adjustments'!Print_Titles</vt:lpstr>
      <vt:lpstr>'Total Adj'!Print_Titles</vt:lpstr>
      <vt:lpstr>Restated_Op_revenue</vt:lpstr>
      <vt:lpstr>Restated_rate_base</vt:lpstr>
      <vt:lpstr>Restated_ROE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Thomas, Collin</cp:lastModifiedBy>
  <cp:lastPrinted>2013-01-07T22:02:35Z</cp:lastPrinted>
  <dcterms:created xsi:type="dcterms:W3CDTF">2009-02-17T19:17:29Z</dcterms:created>
  <dcterms:modified xsi:type="dcterms:W3CDTF">2013-08-02T18:03:41Z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