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0 PCORC\Compliance Filing\"/>
    </mc:Choice>
  </mc:AlternateContent>
  <bookViews>
    <workbookView xWindow="0" yWindow="0" windowWidth="21570" windowHeight="9405"/>
  </bookViews>
  <sheets>
    <sheet name="SEF-16 2020 PCORC A-1" sheetId="1" r:id="rId1"/>
  </sheets>
  <externalReferences>
    <externalReference r:id="rId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#N/A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Exhibit_A_1_Power_Cost_Baseline_Rate">'SEF-16 2020 PCORC A-1'!$A$1:$G$48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vsASD">"V1999-02-28"</definedName>
    <definedName name="NvsAutoDrillOk">"VN"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Y">'[1]Name Ranges'!$B$4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TY">'[1]Name Ranges'!$B$3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A9" i="1"/>
  <c r="A10" i="1" s="1"/>
  <c r="A11" i="1" s="1"/>
  <c r="A12" i="1" s="1"/>
  <c r="C9" i="1"/>
  <c r="C14" i="1"/>
  <c r="F14" i="1" s="1"/>
  <c r="D14" i="1"/>
  <c r="D15" i="1"/>
  <c r="C16" i="1"/>
  <c r="D16" i="1"/>
  <c r="F16" i="1"/>
  <c r="D18" i="1"/>
  <c r="G19" i="1"/>
  <c r="D19" i="1"/>
  <c r="F20" i="1"/>
  <c r="D21" i="1"/>
  <c r="F21" i="1"/>
  <c r="F22" i="1"/>
  <c r="D23" i="1"/>
  <c r="F24" i="1"/>
  <c r="D25" i="1"/>
  <c r="G25" i="1"/>
  <c r="G26" i="1"/>
  <c r="G27" i="1"/>
  <c r="D28" i="1"/>
  <c r="F28" i="1"/>
  <c r="F29" i="1"/>
  <c r="D29" i="1"/>
  <c r="D30" i="1"/>
  <c r="D31" i="1"/>
  <c r="G31" i="1"/>
  <c r="F32" i="1"/>
  <c r="D33" i="1"/>
  <c r="F33" i="1"/>
  <c r="F34" i="1"/>
  <c r="D34" i="1"/>
  <c r="F35" i="1"/>
  <c r="D35" i="1"/>
  <c r="F37" i="1"/>
  <c r="G37" i="1"/>
  <c r="D22" i="1"/>
  <c r="D17" i="1" l="1"/>
  <c r="F17" i="1"/>
  <c r="C46" i="1"/>
  <c r="G30" i="1"/>
  <c r="D24" i="1"/>
  <c r="D20" i="1"/>
  <c r="G15" i="1"/>
  <c r="D36" i="1"/>
  <c r="D32" i="1"/>
  <c r="D26" i="1"/>
  <c r="C36" i="1"/>
  <c r="D27" i="1"/>
  <c r="G23" i="1"/>
  <c r="G18" i="1"/>
  <c r="D46" i="1" l="1"/>
  <c r="G36" i="1"/>
  <c r="C38" i="1"/>
  <c r="D37" i="1"/>
  <c r="C44" i="1"/>
  <c r="C45" i="1"/>
  <c r="F36" i="1"/>
  <c r="F38" i="1" l="1"/>
  <c r="G38" i="1"/>
  <c r="H38" i="1" s="1"/>
  <c r="D45" i="1"/>
  <c r="C47" i="1"/>
  <c r="H36" i="1"/>
  <c r="D44" i="1"/>
  <c r="D47" i="1" l="1"/>
  <c r="C48" i="1"/>
  <c r="D48" i="1" l="1"/>
</calcChain>
</file>

<file path=xl/sharedStrings.xml><?xml version="1.0" encoding="utf-8"?>
<sst xmlns="http://schemas.openxmlformats.org/spreadsheetml/2006/main" count="87" uniqueCount="63">
  <si>
    <t>&lt;=check</t>
  </si>
  <si>
    <t>Power Cost Baseline Rate</t>
  </si>
  <si>
    <t>Variable Production Costs</t>
  </si>
  <si>
    <t xml:space="preserve">Fixed Production Costs </t>
  </si>
  <si>
    <t>Rev Req (Column (II) )</t>
  </si>
  <si>
    <t>Sensitive Items</t>
  </si>
  <si>
    <t>After Rev.</t>
  </si>
  <si>
    <t>Before Rev.</t>
  </si>
  <si>
    <t>Test Year DELIVERED Load (MWh's)</t>
  </si>
  <si>
    <t>Grossed up for RSI</t>
  </si>
  <si>
    <t>Revenue Sensitive Items</t>
  </si>
  <si>
    <t>Subtotal &amp; Baseline Rate</t>
  </si>
  <si>
    <t>F</t>
  </si>
  <si>
    <t>Amortization  - Reg Assets - Non PC Only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</si>
  <si>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</si>
  <si>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</si>
  <si>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</si>
  <si>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</si>
  <si>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</si>
  <si>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</si>
  <si>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</si>
  <si>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456-1 OATT Transmission Income</t>
  </si>
  <si>
    <t>565-Wheeling Incl Reg Amort</t>
  </si>
  <si>
    <t>547-Fuel Incl Reg Amort</t>
  </si>
  <si>
    <t>Brokerage Fees #55700003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</si>
  <si>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</si>
  <si>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</si>
  <si>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</si>
  <si>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</si>
  <si>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</si>
  <si>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</si>
  <si>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</si>
  <si>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</t>
  </si>
  <si>
    <t>15a</t>
  </si>
  <si>
    <t>557-Other Power Exp</t>
  </si>
  <si>
    <t>555-Purchased power Incl Reg Amort</t>
  </si>
  <si>
    <t>501-Steam Fuel Incl Reg Amort</t>
  </si>
  <si>
    <t>Production Rate Base Return (on Row 5)</t>
  </si>
  <si>
    <t>Transmission Rate Base Return (on Row 4)</t>
  </si>
  <si>
    <t>Equity Adder Centralia Coal Transition PPA</t>
  </si>
  <si>
    <t>10a</t>
  </si>
  <si>
    <t>Regulatory Asset Rate Base Return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</si>
  <si>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</si>
  <si>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</si>
  <si>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</si>
  <si>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</si>
  <si>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</si>
  <si>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</si>
  <si>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</si>
  <si>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</si>
  <si>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$/MWh</t>
  </si>
  <si>
    <t>Prod Costs</t>
  </si>
  <si>
    <t>Test Yr</t>
  </si>
  <si>
    <t>Variable</t>
  </si>
  <si>
    <t>Fixed</t>
  </si>
  <si>
    <t xml:space="preserve">Net of tax rate of return </t>
  </si>
  <si>
    <t>Production Rate Base</t>
  </si>
  <si>
    <t>Transmission Rate Base</t>
  </si>
  <si>
    <t>Regulatory Assets</t>
  </si>
  <si>
    <t>Row</t>
  </si>
  <si>
    <t>2020 PCORC</t>
  </si>
  <si>
    <t>Exhibit A-1 Power Cost Baseline Rate</t>
  </si>
  <si>
    <t>←check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</si>
</sst>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&quot;$&quot;* #,##0.000_);_(&quot;$&quot;* \(#,##0.000\);_(&quot;$&quot;* &quot;-&quot;???_);_(@_)"/>
    <numFmt numFmtId="166" formatCode="_(* #,##0.000_);_(* \(#,##0.000\);_(* &quot;-&quot;??_);_(@_)"/>
    <numFmt numFmtId="167" formatCode="_(&quot;$&quot;* #,##0.000_);_(&quot;$&quot;* \(#,##0.000\);_(&quot;$&quot;* &quot;-&quot;??_);_(@_)"/>
    <numFmt numFmtId="168" formatCode="0.000"/>
    <numFmt numFmtId="169" formatCode="_(* #,##0_);_(* \(#,##0\);_(* &quot;-&quot;??_);_(@_)"/>
    <numFmt numFmtId="170" formatCode="_(&quot;$&quot;* #,##0_);_(&quot;$&quot;* \(#,##0\);_(&quot;$&quot;* &quot;-&quot;??_);_(@_)"/>
    <numFmt numFmtId="171" formatCode="_(* #,##0.000000_);_(* \(#,##0.000000\);_(* &quot;-&quot;??_);_(@_)"/>
    <numFmt numFmtId="172" formatCode="_(* #,##0.0000000_);_(* \(#,##0.00000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i/>
      <sz val="10"/>
      <color rgb="FF0000FF"/>
      <name val="Times New Roman"/>
      <family val="1"/>
    </font>
    <font>
      <sz val="11"/>
      <name val="Arial"/>
      <family val="2"/>
    </font>
    <font>
      <b/>
      <sz val="8"/>
      <color rgb="FFFF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b/>
      <i/>
      <sz val="14"/>
      <color rgb="FF0000FF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/>
    <xf numFmtId="0" fontId="1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43" fontId="3" fillId="0" borderId="0" xfId="0" applyNumberFormat="1" applyFont="1" applyFill="1"/>
    <xf numFmtId="43" fontId="0" fillId="0" borderId="0" xfId="0" applyNumberFormat="1"/>
    <xf numFmtId="164" fontId="0" fillId="0" borderId="0" xfId="0" applyNumberFormat="1"/>
    <xf numFmtId="0" fontId="5" fillId="0" borderId="0" xfId="0" applyFont="1" applyFill="1" applyBorder="1" applyAlignment="1"/>
    <xf numFmtId="165" fontId="6" fillId="2" borderId="0" xfId="0" applyNumberFormat="1" applyFont="1" applyFill="1"/>
    <xf numFmtId="166" fontId="7" fillId="0" borderId="0" xfId="0" applyNumberFormat="1" applyFont="1" applyFill="1" applyBorder="1" applyAlignment="1"/>
    <xf numFmtId="0" fontId="6" fillId="0" borderId="0" xfId="0" applyFont="1" applyFill="1"/>
    <xf numFmtId="167" fontId="2" fillId="0" borderId="0" xfId="0" applyNumberFormat="1" applyFont="1" applyFill="1" applyBorder="1" applyAlignment="1"/>
    <xf numFmtId="167" fontId="6" fillId="0" borderId="0" xfId="0" applyNumberFormat="1" applyFont="1" applyFill="1" applyBorder="1" applyAlignment="1"/>
    <xf numFmtId="167" fontId="6" fillId="0" borderId="1" xfId="0" applyNumberFormat="1" applyFont="1" applyFill="1" applyBorder="1" applyAlignment="1"/>
    <xf numFmtId="0" fontId="6" fillId="0" borderId="0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167" fontId="6" fillId="0" borderId="2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Continuous"/>
    </xf>
    <xf numFmtId="166" fontId="8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42" fontId="2" fillId="2" borderId="0" xfId="0" applyNumberFormat="1" applyFont="1" applyFill="1" applyBorder="1" applyAlignment="1"/>
    <xf numFmtId="169" fontId="6" fillId="0" borderId="0" xfId="0" applyNumberFormat="1" applyFont="1" applyFill="1" applyBorder="1" applyAlignment="1"/>
    <xf numFmtId="170" fontId="11" fillId="0" borderId="0" xfId="0" applyNumberFormat="1" applyFont="1" applyFill="1"/>
    <xf numFmtId="170" fontId="6" fillId="0" borderId="1" xfId="0" applyNumberFormat="1" applyFont="1" applyFill="1" applyBorder="1" applyAlignment="1"/>
    <xf numFmtId="0" fontId="12" fillId="0" borderId="0" xfId="0" applyFont="1" applyFill="1"/>
    <xf numFmtId="171" fontId="6" fillId="0" borderId="0" xfId="0" applyNumberFormat="1" applyFont="1" applyFill="1" applyBorder="1" applyAlignment="1"/>
    <xf numFmtId="165" fontId="12" fillId="2" borderId="0" xfId="0" applyNumberFormat="1" applyFont="1" applyFill="1"/>
    <xf numFmtId="172" fontId="6" fillId="0" borderId="2" xfId="0" applyNumberFormat="1" applyFont="1" applyFill="1" applyBorder="1" applyAlignment="1"/>
    <xf numFmtId="170" fontId="6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167" fontId="6" fillId="0" borderId="3" xfId="0" applyNumberFormat="1" applyFont="1" applyFill="1" applyBorder="1" applyAlignment="1">
      <alignment vertical="center"/>
    </xf>
    <xf numFmtId="170" fontId="6" fillId="0" borderId="4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indent="1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vertical="top"/>
    </xf>
    <xf numFmtId="0" fontId="6" fillId="0" borderId="0" xfId="0" applyNumberFormat="1" applyFont="1" applyFill="1" applyBorder="1" applyAlignment="1">
      <alignment horizontal="left" indent="1"/>
    </xf>
    <xf numFmtId="170" fontId="6" fillId="0" borderId="0" xfId="1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170" fontId="6" fillId="0" borderId="0" xfId="0" applyNumberFormat="1" applyFont="1" applyFill="1" applyBorder="1" applyAlignment="1"/>
    <xf numFmtId="16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9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/>
    <xf numFmtId="169" fontId="6" fillId="0" borderId="0" xfId="0" applyNumberFormat="1" applyFont="1" applyFill="1" applyBorder="1" applyAlignment="1">
      <alignment horizontal="left"/>
    </xf>
    <xf numFmtId="43" fontId="6" fillId="0" borderId="0" xfId="0" applyNumberFormat="1" applyFont="1" applyFill="1" applyBorder="1" applyAlignment="1">
      <alignment horizontal="right"/>
    </xf>
    <xf numFmtId="170" fontId="6" fillId="0" borderId="1" xfId="0" applyNumberFormat="1" applyFont="1" applyFill="1" applyBorder="1"/>
    <xf numFmtId="41" fontId="6" fillId="0" borderId="0" xfId="0" applyNumberFormat="1" applyFont="1" applyFill="1"/>
    <xf numFmtId="170" fontId="6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/>
    <xf numFmtId="2" fontId="15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17" fillId="0" borderId="0" xfId="0" applyFont="1" applyFill="1" applyBorder="1" applyAlignment="1">
      <alignment horizontal="centerContinuous"/>
    </xf>
    <xf numFmtId="0" fontId="3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PCORC%20Work%20Papers%20COMPLIANCE/NEW-PSE-WP-SEF-15.00-PCORC-MODEL-SUPPLEMENTAL-20PCORC-2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hanges"/>
      <sheetName val="Deficiency"/>
      <sheetName val="SEF-15 Summary"/>
      <sheetName val="SEF-15 Adjustments"/>
      <sheetName val="2019 GRC A-1 UE-200907"/>
      <sheetName val="ROR"/>
      <sheetName val="Name Ranges"/>
      <sheetName val="Recon"/>
      <sheetName val="Recon Depr"/>
      <sheetName val="ARC Dep-ARO Accr"/>
      <sheetName val="Col Depr Adj"/>
      <sheetName val="Col Acq Adj"/>
      <sheetName val="Prod Rel GP"/>
      <sheetName val="Reconcile PKW to A-1"/>
    </sheetNames>
    <sheetDataSet>
      <sheetData sheetId="0" refreshError="1"/>
      <sheetData sheetId="1">
        <row r="20">
          <cell r="D20">
            <v>20365544.557714779</v>
          </cell>
        </row>
      </sheetData>
      <sheetData sheetId="2">
        <row r="11">
          <cell r="AA11">
            <v>139033700.37179977</v>
          </cell>
        </row>
      </sheetData>
      <sheetData sheetId="3">
        <row r="23">
          <cell r="DB23">
            <v>0.95111500000000004</v>
          </cell>
        </row>
      </sheetData>
      <sheetData sheetId="4" refreshError="1"/>
      <sheetData sheetId="5">
        <row r="23">
          <cell r="E23">
            <v>6.8000000000000005E-2</v>
          </cell>
        </row>
      </sheetData>
      <sheetData sheetId="6">
        <row r="3">
          <cell r="B3" t="str">
            <v>TEST YEAR 12 MONTHS ENDED JUNE 30, 2020</v>
          </cell>
        </row>
        <row r="4">
          <cell r="B4" t="str">
            <v>RATE YEAR 12 MONTHS ENDED MAY 31, 2022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BL130"/>
  <sheetViews>
    <sheetView tabSelected="1" zoomScale="82" zoomScaleNormal="82" workbookViewId="0">
      <pane xSplit="1" ySplit="2" topLeftCell="B3" activePane="bottomRight" state="frozen"/>
      <selection activeCell="H74" sqref="H74"/>
      <selection pane="topRight" activeCell="H74" sqref="H74"/>
      <selection pane="bottomLeft" activeCell="H74" sqref="H74"/>
      <selection pane="bottomRight" activeCell="E48" sqref="E48"/>
    </sheetView>
  </sheetViews>
  <sheetFormatPr defaultColWidth="9.28515625" defaultRowHeight="14.25" x14ac:dyDescent="0.2"/>
  <cols>
    <col min="1" max="1" width="7.42578125" style="1" customWidth="1"/>
    <col min="2" max="2" width="43.140625" style="1" customWidth="1"/>
    <col min="3" max="3" width="17.7109375" style="1" customWidth="1"/>
    <col min="4" max="4" width="15.28515625" style="1" bestFit="1" customWidth="1"/>
    <col min="5" max="5" width="9.85546875" style="1" bestFit="1" customWidth="1"/>
    <col min="6" max="6" width="16.7109375" style="1" bestFit="1" customWidth="1"/>
    <col min="7" max="7" width="16.28515625" style="1" customWidth="1"/>
    <col min="8" max="8" width="5.5703125" style="1" customWidth="1"/>
    <col min="9" max="9" width="16.5703125" bestFit="1" customWidth="1"/>
    <col min="10" max="10" width="17.7109375" bestFit="1" customWidth="1"/>
    <col min="11" max="11" width="13.85546875" bestFit="1" customWidth="1"/>
    <col min="12" max="12" width="10.28515625" bestFit="1" customWidth="1"/>
    <col min="13" max="14" width="16" bestFit="1" customWidth="1"/>
    <col min="15" max="15" width="5.5703125" bestFit="1" customWidth="1"/>
    <col min="17" max="17" width="15.42578125" bestFit="1" customWidth="1"/>
    <col min="18" max="18" width="14" bestFit="1" customWidth="1"/>
    <col min="19" max="19" width="10.28515625" bestFit="1" customWidth="1"/>
    <col min="20" max="20" width="16.140625" bestFit="1" customWidth="1"/>
    <col min="21" max="21" width="16.28515625" bestFit="1" customWidth="1"/>
    <col min="22" max="22" width="5.5703125" bestFit="1" customWidth="1"/>
    <col min="65" max="16384" width="9.28515625" style="1"/>
  </cols>
  <sheetData>
    <row r="1" spans="1:64" s="2" customFormat="1" ht="20.25" x14ac:dyDescent="0.3">
      <c r="A1" s="60" t="s">
        <v>61</v>
      </c>
      <c r="B1" s="1"/>
      <c r="C1" s="1"/>
      <c r="D1" s="62"/>
      <c r="E1" s="61"/>
      <c r="F1" s="1"/>
      <c r="H1" s="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</row>
    <row r="2" spans="1:64" s="2" customFormat="1" ht="20.25" x14ac:dyDescent="0.3">
      <c r="A2" s="60" t="s">
        <v>60</v>
      </c>
      <c r="B2" s="1"/>
      <c r="C2" s="59"/>
      <c r="D2" s="1"/>
      <c r="E2" s="1"/>
      <c r="F2" s="1"/>
      <c r="G2" s="1"/>
      <c r="H2" s="1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</row>
    <row r="3" spans="1:64" s="2" customFormat="1" ht="20.25" x14ac:dyDescent="0.3">
      <c r="A3" s="58"/>
      <c r="B3" s="1"/>
      <c r="C3" s="1"/>
      <c r="D3" s="1"/>
      <c r="E3" s="1"/>
      <c r="F3" s="1"/>
      <c r="G3" s="1"/>
      <c r="H3" s="1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</row>
    <row r="4" spans="1:64" s="2" customFormat="1" ht="15" x14ac:dyDescent="0.25">
      <c r="A4" s="3"/>
      <c r="B4" s="1"/>
      <c r="C4" s="1"/>
      <c r="D4" s="1"/>
      <c r="E4" s="1"/>
      <c r="F4" s="1"/>
      <c r="G4" s="1"/>
      <c r="H4" s="1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</row>
    <row r="5" spans="1:64" s="2" customFormat="1" ht="15" x14ac:dyDescent="0.25">
      <c r="A5" s="3" t="s">
        <v>59</v>
      </c>
      <c r="B5" s="1"/>
      <c r="C5" s="57"/>
      <c r="D5" s="1"/>
      <c r="E5" s="1"/>
      <c r="F5" s="1"/>
      <c r="G5" s="1"/>
      <c r="H5" s="1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 s="2" customFormat="1" ht="15" x14ac:dyDescent="0.25">
      <c r="A6" s="17">
        <v>3</v>
      </c>
      <c r="B6" s="12" t="s">
        <v>58</v>
      </c>
      <c r="C6" s="56">
        <v>107627055.66724977</v>
      </c>
      <c r="D6" s="12"/>
      <c r="E6" s="12"/>
      <c r="F6" s="12"/>
      <c r="G6" s="12"/>
      <c r="H6" s="1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</row>
    <row r="7" spans="1:64" s="2" customFormat="1" ht="15" x14ac:dyDescent="0.25">
      <c r="A7" s="17">
        <v>4</v>
      </c>
      <c r="B7" s="12" t="s">
        <v>57</v>
      </c>
      <c r="C7" s="55">
        <v>79508404.960502923</v>
      </c>
      <c r="D7" s="12"/>
      <c r="E7" s="12"/>
      <c r="F7" s="12"/>
      <c r="G7" s="12"/>
      <c r="H7" s="1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</row>
    <row r="8" spans="1:64" s="2" customFormat="1" ht="15" x14ac:dyDescent="0.25">
      <c r="A8" s="17">
        <v>5</v>
      </c>
      <c r="B8" s="12" t="s">
        <v>56</v>
      </c>
      <c r="C8" s="55">
        <v>1426278308.4180365</v>
      </c>
      <c r="D8" s="12"/>
      <c r="E8" s="12"/>
      <c r="F8" s="12"/>
      <c r="G8" s="12"/>
      <c r="H8" s="1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</row>
    <row r="9" spans="1:64" s="2" customFormat="1" ht="15" x14ac:dyDescent="0.25">
      <c r="A9" s="17">
        <f>+A8+1</f>
        <v>6</v>
      </c>
      <c r="B9" s="12"/>
      <c r="C9" s="54">
        <f>SUM(C6:C8)</f>
        <v>1613413769.0457892</v>
      </c>
      <c r="D9" s="12"/>
      <c r="E9" s="12"/>
      <c r="F9" s="12"/>
      <c r="G9" s="12"/>
      <c r="H9" s="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</row>
    <row r="10" spans="1:64" s="2" customFormat="1" ht="15" x14ac:dyDescent="0.25">
      <c r="A10" s="17">
        <f>+A9+1</f>
        <v>7</v>
      </c>
      <c r="B10" s="45" t="s">
        <v>55</v>
      </c>
      <c r="C10" s="51">
        <v>6.8000000000000005E-2</v>
      </c>
      <c r="D10" s="53"/>
      <c r="E10" s="53"/>
      <c r="F10" s="48" t="s">
        <v>54</v>
      </c>
      <c r="G10" s="48" t="s">
        <v>53</v>
      </c>
      <c r="H10" s="1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</row>
    <row r="11" spans="1:64" s="2" customFormat="1" ht="15" x14ac:dyDescent="0.25">
      <c r="A11" s="17">
        <f>+A10+1</f>
        <v>8</v>
      </c>
      <c r="B11" s="45"/>
      <c r="C11" s="51"/>
      <c r="D11" s="48" t="s">
        <v>52</v>
      </c>
      <c r="E11" s="48"/>
      <c r="F11" s="48" t="s">
        <v>51</v>
      </c>
      <c r="G11" s="48" t="s">
        <v>51</v>
      </c>
      <c r="H11" s="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</row>
    <row r="12" spans="1:64" s="2" customFormat="1" ht="15" x14ac:dyDescent="0.25">
      <c r="A12" s="17">
        <f>+A11+1</f>
        <v>9</v>
      </c>
      <c r="B12" s="52"/>
      <c r="C12" s="51"/>
      <c r="D12" s="50" t="s">
        <v>50</v>
      </c>
      <c r="E12" s="50"/>
      <c r="F12" s="49" t="s">
        <v>49</v>
      </c>
      <c r="G12" s="49" t="s">
        <v>48</v>
      </c>
      <c r="H12" s="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s="2" customFormat="1" ht="15" x14ac:dyDescent="0.25">
      <c r="A13" s="17" t="s">
        <v>47</v>
      </c>
      <c r="B13" s="45"/>
      <c r="C13" s="48" t="s">
        <v>46</v>
      </c>
      <c r="D13" s="47" t="s">
        <v>45</v>
      </c>
      <c r="E13" s="47" t="s">
        <v>44</v>
      </c>
      <c r="F13" s="47" t="s">
        <v>43</v>
      </c>
      <c r="G13" s="47" t="s">
        <v>42</v>
      </c>
      <c r="H13" s="1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s="2" customFormat="1" ht="15" x14ac:dyDescent="0.25">
      <c r="A14" s="17">
        <v>10</v>
      </c>
      <c r="B14" s="45" t="s">
        <v>41</v>
      </c>
      <c r="C14" s="46">
        <f>(C6*C$10)/0.79</f>
        <v>9264100.9941430185</v>
      </c>
      <c r="D14" s="14">
        <f t="shared" ref="D14:D35" si="0">C14/$C$39</f>
        <v>0.47060563996997123</v>
      </c>
      <c r="E14" s="40" t="s">
        <v>12</v>
      </c>
      <c r="F14" s="46">
        <f>+C14</f>
        <v>9264100.9941430185</v>
      </c>
      <c r="G14" s="46"/>
      <c r="H14" s="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s="2" customFormat="1" ht="15" x14ac:dyDescent="0.25">
      <c r="A15" s="17" t="s">
        <v>40</v>
      </c>
      <c r="B15" s="45" t="s">
        <v>39</v>
      </c>
      <c r="C15" s="28">
        <v>4163374.1001599999</v>
      </c>
      <c r="D15" s="14">
        <f t="shared" si="0"/>
        <v>0.21149459986229854</v>
      </c>
      <c r="E15" s="40" t="s">
        <v>17</v>
      </c>
      <c r="F15" s="28"/>
      <c r="G15" s="44">
        <f>+C15</f>
        <v>4163374.1001599999</v>
      </c>
      <c r="H15" s="1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s="2" customFormat="1" ht="15" x14ac:dyDescent="0.25">
      <c r="A16" s="17">
        <v>11</v>
      </c>
      <c r="B16" s="16" t="s">
        <v>38</v>
      </c>
      <c r="C16" s="28">
        <f>(C7*$C$10/0.79)</f>
        <v>6843761.4396382263</v>
      </c>
      <c r="D16" s="14">
        <f t="shared" si="0"/>
        <v>0.34765518361025738</v>
      </c>
      <c r="E16" s="40" t="s">
        <v>12</v>
      </c>
      <c r="F16" s="28">
        <f>+C16</f>
        <v>6843761.4396382263</v>
      </c>
      <c r="G16" s="28"/>
      <c r="H16" s="1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7" x14ac:dyDescent="0.2">
      <c r="A17" s="17">
        <v>12</v>
      </c>
      <c r="B17" s="16" t="s">
        <v>37</v>
      </c>
      <c r="C17" s="28">
        <f>(C8*$C$10/0.79)</f>
        <v>122768259.4587677</v>
      </c>
      <c r="D17" s="14">
        <f t="shared" si="0"/>
        <v>6.2364859091151779</v>
      </c>
      <c r="E17" s="40" t="s">
        <v>12</v>
      </c>
      <c r="F17" s="28">
        <f>+C17</f>
        <v>122768259.4587677</v>
      </c>
      <c r="G17" s="28"/>
    </row>
    <row r="18" spans="1:7" x14ac:dyDescent="0.2">
      <c r="A18" s="17">
        <v>13</v>
      </c>
      <c r="B18" s="16" t="s">
        <v>36</v>
      </c>
      <c r="C18" s="28">
        <v>42456952.472225137</v>
      </c>
      <c r="D18" s="14">
        <f t="shared" si="0"/>
        <v>2.1567641913660367</v>
      </c>
      <c r="E18" s="40" t="s">
        <v>17</v>
      </c>
      <c r="F18" s="28"/>
      <c r="G18" s="28">
        <f>+C18</f>
        <v>42456952.472225137</v>
      </c>
    </row>
    <row r="19" spans="1:7" x14ac:dyDescent="0.2">
      <c r="A19" s="17">
        <v>14</v>
      </c>
      <c r="B19" s="16" t="s">
        <v>35</v>
      </c>
      <c r="C19" s="28">
        <v>536815243.74639302</v>
      </c>
      <c r="D19" s="14">
        <f t="shared" si="0"/>
        <v>27.26959491143554</v>
      </c>
      <c r="E19" s="40" t="s">
        <v>17</v>
      </c>
      <c r="F19" s="28"/>
      <c r="G19" s="28">
        <f>+C19</f>
        <v>536815243.74639302</v>
      </c>
    </row>
    <row r="20" spans="1:7" x14ac:dyDescent="0.2">
      <c r="A20" s="17">
        <v>15</v>
      </c>
      <c r="B20" s="16" t="s">
        <v>34</v>
      </c>
      <c r="C20" s="28">
        <v>11934985.780000001</v>
      </c>
      <c r="D20" s="14">
        <f t="shared" si="0"/>
        <v>0.60628350495967154</v>
      </c>
      <c r="E20" s="40" t="s">
        <v>12</v>
      </c>
      <c r="F20" s="28">
        <f>+C20</f>
        <v>11934985.780000001</v>
      </c>
      <c r="G20" s="28"/>
    </row>
    <row r="21" spans="1:7" x14ac:dyDescent="0.2">
      <c r="A21" s="17" t="s">
        <v>33</v>
      </c>
      <c r="B21" s="43" t="s">
        <v>32</v>
      </c>
      <c r="C21" s="28">
        <v>7746401.1699999999</v>
      </c>
      <c r="D21" s="14">
        <f t="shared" si="0"/>
        <v>0.39350824028977605</v>
      </c>
      <c r="E21" s="40" t="s">
        <v>12</v>
      </c>
      <c r="F21" s="28">
        <f>+C21</f>
        <v>7746401.1699999999</v>
      </c>
      <c r="G21" s="28"/>
    </row>
    <row r="22" spans="1:7" x14ac:dyDescent="0.2">
      <c r="A22" s="17" t="s">
        <v>31</v>
      </c>
      <c r="B22" s="43" t="s">
        <v>30</v>
      </c>
      <c r="C22" s="28">
        <v>3609732</v>
      </c>
      <c r="D22" s="14">
        <f t="shared" si="0"/>
        <v>0.18337022006280806</v>
      </c>
      <c r="E22" s="40" t="s">
        <v>12</v>
      </c>
      <c r="F22" s="28">
        <f>+C22</f>
        <v>3609732</v>
      </c>
      <c r="G22" s="28"/>
    </row>
    <row r="23" spans="1:7" x14ac:dyDescent="0.2">
      <c r="A23" s="17" t="s">
        <v>29</v>
      </c>
      <c r="B23" s="43" t="s">
        <v>28</v>
      </c>
      <c r="C23" s="28">
        <v>821446.06780172628</v>
      </c>
      <c r="D23" s="14">
        <f t="shared" si="0"/>
        <v>4.1728512316850916E-2</v>
      </c>
      <c r="E23" s="40" t="s">
        <v>17</v>
      </c>
      <c r="F23" s="28"/>
      <c r="G23" s="28">
        <f>+C23</f>
        <v>821446.06780172628</v>
      </c>
    </row>
    <row r="24" spans="1:7" x14ac:dyDescent="0.2">
      <c r="A24" s="17" t="s">
        <v>27</v>
      </c>
      <c r="B24" s="43" t="s">
        <v>26</v>
      </c>
      <c r="C24" s="28">
        <v>2154161.64</v>
      </c>
      <c r="D24" s="14">
        <f t="shared" si="0"/>
        <v>0.1094289254652865</v>
      </c>
      <c r="E24" s="40" t="s">
        <v>12</v>
      </c>
      <c r="F24" s="28">
        <f>+C24</f>
        <v>2154161.64</v>
      </c>
      <c r="G24" s="28"/>
    </row>
    <row r="25" spans="1:7" x14ac:dyDescent="0.2">
      <c r="A25" s="17" t="s">
        <v>25</v>
      </c>
      <c r="B25" s="43" t="s">
        <v>24</v>
      </c>
      <c r="C25" s="28">
        <v>497854.02572839998</v>
      </c>
      <c r="D25" s="14">
        <f t="shared" si="0"/>
        <v>2.5290409996357517E-2</v>
      </c>
      <c r="E25" s="40" t="s">
        <v>17</v>
      </c>
      <c r="F25" s="28"/>
      <c r="G25" s="28">
        <f>+C25</f>
        <v>497854.02572839998</v>
      </c>
    </row>
    <row r="26" spans="1:7" x14ac:dyDescent="0.2">
      <c r="A26" s="17">
        <v>16</v>
      </c>
      <c r="B26" s="16" t="s">
        <v>23</v>
      </c>
      <c r="C26" s="28">
        <v>157812663.18126956</v>
      </c>
      <c r="D26" s="14">
        <f t="shared" si="0"/>
        <v>8.0167011778844532</v>
      </c>
      <c r="E26" s="40" t="s">
        <v>17</v>
      </c>
      <c r="F26" s="28"/>
      <c r="G26" s="28">
        <f>+C26</f>
        <v>157812663.18126956</v>
      </c>
    </row>
    <row r="27" spans="1:7" x14ac:dyDescent="0.2">
      <c r="A27" s="17">
        <v>17</v>
      </c>
      <c r="B27" s="16" t="s">
        <v>22</v>
      </c>
      <c r="C27" s="28">
        <v>130426363.52642131</v>
      </c>
      <c r="D27" s="14">
        <f t="shared" si="0"/>
        <v>6.6255087584983254</v>
      </c>
      <c r="E27" s="40" t="s">
        <v>17</v>
      </c>
      <c r="F27" s="28"/>
      <c r="G27" s="28">
        <f>+C27</f>
        <v>130426363.52642131</v>
      </c>
    </row>
    <row r="28" spans="1:7" x14ac:dyDescent="0.2">
      <c r="A28" s="17">
        <v>18</v>
      </c>
      <c r="B28" s="16" t="s">
        <v>21</v>
      </c>
      <c r="C28" s="28">
        <v>-6515420.6045234576</v>
      </c>
      <c r="D28" s="14">
        <f t="shared" si="0"/>
        <v>-0.33097584808324287</v>
      </c>
      <c r="E28" s="40" t="s">
        <v>12</v>
      </c>
      <c r="F28" s="28">
        <f>+C28</f>
        <v>-6515420.6045234576</v>
      </c>
      <c r="G28" s="28"/>
    </row>
    <row r="29" spans="1:7" x14ac:dyDescent="0.2">
      <c r="A29" s="17">
        <v>19</v>
      </c>
      <c r="B29" s="16" t="s">
        <v>20</v>
      </c>
      <c r="C29" s="28">
        <v>104512201.44835339</v>
      </c>
      <c r="D29" s="14">
        <f t="shared" si="0"/>
        <v>5.3090992292040209</v>
      </c>
      <c r="E29" s="40" t="s">
        <v>12</v>
      </c>
      <c r="F29" s="28">
        <f>+C29</f>
        <v>104512201.44835339</v>
      </c>
      <c r="G29" s="28"/>
    </row>
    <row r="30" spans="1:7" x14ac:dyDescent="0.2">
      <c r="A30" s="17">
        <v>20</v>
      </c>
      <c r="B30" s="16" t="s">
        <v>19</v>
      </c>
      <c r="C30" s="28">
        <v>-46984140.979123831</v>
      </c>
      <c r="D30" s="14">
        <f t="shared" si="0"/>
        <v>-2.3867401432582627</v>
      </c>
      <c r="E30" s="40" t="s">
        <v>17</v>
      </c>
      <c r="F30" s="28"/>
      <c r="G30" s="28">
        <f>+C30</f>
        <v>-46984140.979123831</v>
      </c>
    </row>
    <row r="31" spans="1:7" x14ac:dyDescent="0.2">
      <c r="A31" s="17">
        <v>21</v>
      </c>
      <c r="B31" s="42" t="s">
        <v>18</v>
      </c>
      <c r="C31" s="28">
        <v>-58610357.76504492</v>
      </c>
      <c r="D31" s="14">
        <f t="shared" si="0"/>
        <v>-2.9773385396301437</v>
      </c>
      <c r="E31" s="40" t="s">
        <v>17</v>
      </c>
      <c r="F31" s="28"/>
      <c r="G31" s="28">
        <f>+C31</f>
        <v>-58610357.76504492</v>
      </c>
    </row>
    <row r="32" spans="1:7" x14ac:dyDescent="0.2">
      <c r="A32" s="17">
        <v>22</v>
      </c>
      <c r="B32" s="16" t="s">
        <v>16</v>
      </c>
      <c r="C32" s="28">
        <v>728609.68</v>
      </c>
      <c r="D32" s="14">
        <f t="shared" si="0"/>
        <v>3.7012530947309157E-2</v>
      </c>
      <c r="E32" s="40" t="s">
        <v>12</v>
      </c>
      <c r="F32" s="28">
        <f>+C32</f>
        <v>728609.68</v>
      </c>
      <c r="G32" s="28"/>
    </row>
    <row r="33" spans="1:8" x14ac:dyDescent="0.2">
      <c r="A33" s="17">
        <v>23</v>
      </c>
      <c r="B33" s="41" t="s">
        <v>15</v>
      </c>
      <c r="C33" s="28">
        <v>159249408.54267809</v>
      </c>
      <c r="D33" s="14">
        <f t="shared" si="0"/>
        <v>8.08968618427709</v>
      </c>
      <c r="E33" s="40" t="s">
        <v>12</v>
      </c>
      <c r="F33" s="28">
        <f>+C33</f>
        <v>159249408.54267809</v>
      </c>
      <c r="G33" s="28"/>
    </row>
    <row r="34" spans="1:8" x14ac:dyDescent="0.2">
      <c r="A34" s="17">
        <v>24</v>
      </c>
      <c r="B34" s="41" t="s">
        <v>14</v>
      </c>
      <c r="C34" s="28">
        <v>3681678.9550089934</v>
      </c>
      <c r="D34" s="14">
        <f t="shared" si="0"/>
        <v>0.18702504235234316</v>
      </c>
      <c r="E34" s="40" t="s">
        <v>12</v>
      </c>
      <c r="F34" s="28">
        <f>+C34</f>
        <v>3681678.9550089934</v>
      </c>
      <c r="G34" s="28"/>
    </row>
    <row r="35" spans="1:8" x14ac:dyDescent="0.2">
      <c r="A35" s="17">
        <v>25</v>
      </c>
      <c r="B35" s="41" t="s">
        <v>13</v>
      </c>
      <c r="C35" s="28">
        <v>4185186.7148175016</v>
      </c>
      <c r="D35" s="14">
        <f t="shared" si="0"/>
        <v>0.21260265551570753</v>
      </c>
      <c r="E35" s="40" t="s">
        <v>12</v>
      </c>
      <c r="F35" s="28">
        <f>+C35</f>
        <v>4185186.7148175016</v>
      </c>
      <c r="G35" s="28"/>
    </row>
    <row r="36" spans="1:8" ht="15" thickBot="1" x14ac:dyDescent="0.25">
      <c r="A36" s="17">
        <v>27</v>
      </c>
      <c r="B36" s="39" t="s">
        <v>11</v>
      </c>
      <c r="C36" s="38">
        <f>SUM(C14:C35)</f>
        <v>1197562465.5947134</v>
      </c>
      <c r="D36" s="37">
        <f>SUM(D14:D35)</f>
        <v>60.834791296157633</v>
      </c>
      <c r="E36" s="36"/>
      <c r="F36" s="35">
        <f>SUM(F14:F35)</f>
        <v>430163067.21888351</v>
      </c>
      <c r="G36" s="35">
        <f>SUM(G14:G35)</f>
        <v>767399398.37583029</v>
      </c>
      <c r="H36" s="29">
        <f>SUM(F36:G36)-C36</f>
        <v>0</v>
      </c>
    </row>
    <row r="37" spans="1:8" ht="15" x14ac:dyDescent="0.25">
      <c r="A37" s="17">
        <v>28</v>
      </c>
      <c r="B37" s="16" t="s">
        <v>10</v>
      </c>
      <c r="C37" s="34">
        <v>0.95111500000000004</v>
      </c>
      <c r="D37" s="33">
        <f>+C36/C39-D36</f>
        <v>0</v>
      </c>
      <c r="E37" s="26" t="s">
        <v>0</v>
      </c>
      <c r="F37" s="32">
        <f>+C37</f>
        <v>0.95111500000000004</v>
      </c>
      <c r="G37" s="32">
        <f>+C37</f>
        <v>0.95111500000000004</v>
      </c>
    </row>
    <row r="38" spans="1:8" ht="15" x14ac:dyDescent="0.25">
      <c r="A38" s="17">
        <v>29</v>
      </c>
      <c r="B38" s="16" t="s">
        <v>9</v>
      </c>
      <c r="C38" s="30">
        <f>+C36/C37</f>
        <v>1259114266.5132117</v>
      </c>
      <c r="D38" s="31"/>
      <c r="E38" s="28"/>
      <c r="F38" s="30">
        <f>+F36/F37</f>
        <v>452272403.67240924</v>
      </c>
      <c r="G38" s="30">
        <f>+G36/G37</f>
        <v>806841862.84080291</v>
      </c>
      <c r="H38" s="29">
        <f>SUM(F38:G38)-C38</f>
        <v>0</v>
      </c>
    </row>
    <row r="39" spans="1:8" x14ac:dyDescent="0.2">
      <c r="A39" s="17">
        <v>30</v>
      </c>
      <c r="B39" s="16" t="s">
        <v>8</v>
      </c>
      <c r="C39" s="28">
        <v>19685486.54609016</v>
      </c>
      <c r="D39" s="28"/>
      <c r="E39" s="28"/>
      <c r="F39"/>
      <c r="G39"/>
    </row>
    <row r="40" spans="1:8" x14ac:dyDescent="0.2">
      <c r="A40" s="22">
        <v>31</v>
      </c>
      <c r="B40" s="21"/>
      <c r="C40" s="27">
        <v>0</v>
      </c>
      <c r="D40" s="26" t="s">
        <v>0</v>
      </c>
      <c r="E40" s="25"/>
      <c r="F40"/>
      <c r="G40"/>
    </row>
    <row r="41" spans="1:8" x14ac:dyDescent="0.2">
      <c r="A41" s="22">
        <v>32</v>
      </c>
      <c r="B41" s="21"/>
      <c r="C41" s="24" t="s">
        <v>7</v>
      </c>
      <c r="D41" s="24" t="s">
        <v>6</v>
      </c>
      <c r="E41" s="24"/>
      <c r="F41"/>
      <c r="G41"/>
    </row>
    <row r="42" spans="1:8" x14ac:dyDescent="0.2">
      <c r="A42" s="22">
        <v>33</v>
      </c>
      <c r="B42" s="21"/>
      <c r="C42" s="23" t="s">
        <v>5</v>
      </c>
      <c r="D42" s="23" t="s">
        <v>5</v>
      </c>
      <c r="E42" s="23"/>
      <c r="F42"/>
      <c r="G42"/>
    </row>
    <row r="43" spans="1:8" x14ac:dyDescent="0.2">
      <c r="A43" s="22">
        <v>34</v>
      </c>
      <c r="B43" s="21"/>
      <c r="C43" s="20" t="s">
        <v>4</v>
      </c>
      <c r="D43" s="19"/>
      <c r="E43" s="19"/>
      <c r="F43"/>
      <c r="G43"/>
    </row>
    <row r="44" spans="1:8" x14ac:dyDescent="0.2">
      <c r="A44" s="17">
        <v>35</v>
      </c>
      <c r="B44" s="16" t="s">
        <v>1</v>
      </c>
      <c r="C44" s="14">
        <f>D36</f>
        <v>60.834791296157633</v>
      </c>
      <c r="D44" s="14">
        <f>C44/$C$37</f>
        <v>63.961551753634026</v>
      </c>
      <c r="E44" s="13"/>
      <c r="F44"/>
      <c r="G44"/>
    </row>
    <row r="45" spans="1:8" x14ac:dyDescent="0.2">
      <c r="A45" s="17">
        <v>36</v>
      </c>
      <c r="B45" s="16" t="s">
        <v>3</v>
      </c>
      <c r="C45" s="15">
        <f>SUMIF(E14:E35,"F",D14:D35)</f>
        <v>21.851787417686175</v>
      </c>
      <c r="D45" s="15">
        <f>C45/C$37</f>
        <v>22.974916195923914</v>
      </c>
      <c r="E45" s="13"/>
      <c r="F45"/>
      <c r="G45"/>
    </row>
    <row r="46" spans="1:8" x14ac:dyDescent="0.2">
      <c r="A46" s="17">
        <v>37</v>
      </c>
      <c r="B46" s="16" t="s">
        <v>2</v>
      </c>
      <c r="C46" s="14">
        <f>SUMIF(E14:E35,"V",D14:D35)</f>
        <v>38.983003878471457</v>
      </c>
      <c r="D46" s="18">
        <f>C46/C$37</f>
        <v>40.986635557710116</v>
      </c>
      <c r="E46" s="13"/>
      <c r="F46"/>
      <c r="G46"/>
    </row>
    <row r="47" spans="1:8" x14ac:dyDescent="0.2">
      <c r="A47" s="17">
        <v>38</v>
      </c>
      <c r="B47" s="16" t="s">
        <v>1</v>
      </c>
      <c r="C47" s="15">
        <f>SUM(C45:C46)</f>
        <v>60.834791296157633</v>
      </c>
      <c r="D47" s="14">
        <f>SUM(D45:D46)</f>
        <v>63.961551753634026</v>
      </c>
      <c r="E47" s="13"/>
      <c r="F47"/>
      <c r="G47"/>
    </row>
    <row r="48" spans="1:8" x14ac:dyDescent="0.2">
      <c r="A48" s="3"/>
      <c r="B48" s="12"/>
      <c r="C48" s="10">
        <f>+C47-C44</f>
        <v>0</v>
      </c>
      <c r="D48" s="10">
        <f>+D47-D44</f>
        <v>0</v>
      </c>
      <c r="E48" s="11" t="s">
        <v>62</v>
      </c>
      <c r="F48"/>
      <c r="G48"/>
    </row>
    <row r="49" spans="1:7" ht="15" x14ac:dyDescent="0.25">
      <c r="A49" s="3"/>
      <c r="B49" s="9"/>
      <c r="E49" s="5"/>
      <c r="F49"/>
      <c r="G49"/>
    </row>
    <row r="50" spans="1:7" ht="15" x14ac:dyDescent="0.25">
      <c r="A50" s="3"/>
      <c r="C50" s="6"/>
      <c r="D50" s="6"/>
      <c r="E50" s="5"/>
      <c r="F50"/>
      <c r="G50"/>
    </row>
    <row r="51" spans="1:7" ht="15" x14ac:dyDescent="0.25">
      <c r="A51" s="3"/>
      <c r="B51"/>
      <c r="C51" s="8"/>
      <c r="D51"/>
      <c r="E51"/>
      <c r="F51"/>
      <c r="G51" s="5"/>
    </row>
    <row r="52" spans="1:7" ht="15" x14ac:dyDescent="0.25">
      <c r="A52" s="3"/>
      <c r="B52"/>
      <c r="C52" s="7"/>
      <c r="D52"/>
      <c r="E52"/>
      <c r="F52"/>
      <c r="G52" s="5"/>
    </row>
    <row r="53" spans="1:7" ht="15" x14ac:dyDescent="0.25">
      <c r="A53" s="3"/>
      <c r="B53"/>
      <c r="C53"/>
      <c r="D53"/>
      <c r="E53"/>
      <c r="F53"/>
      <c r="G53" s="5"/>
    </row>
    <row r="54" spans="1:7" ht="15" x14ac:dyDescent="0.25">
      <c r="A54" s="3"/>
      <c r="B54"/>
      <c r="C54"/>
      <c r="D54"/>
      <c r="E54"/>
      <c r="F54"/>
      <c r="G54" s="5"/>
    </row>
    <row r="55" spans="1:7" ht="15" x14ac:dyDescent="0.25">
      <c r="A55" s="3"/>
      <c r="B55"/>
      <c r="C55"/>
      <c r="D55"/>
      <c r="E55"/>
      <c r="F55"/>
      <c r="G55" s="5"/>
    </row>
    <row r="56" spans="1:7" ht="15" x14ac:dyDescent="0.25">
      <c r="A56" s="3"/>
      <c r="B56"/>
      <c r="C56"/>
      <c r="D56"/>
      <c r="E56"/>
      <c r="F56"/>
      <c r="G56" s="5"/>
    </row>
    <row r="57" spans="1:7" ht="15" x14ac:dyDescent="0.25">
      <c r="A57" s="3"/>
      <c r="B57"/>
      <c r="C57"/>
      <c r="D57"/>
      <c r="E57"/>
      <c r="F57"/>
      <c r="G57" s="5"/>
    </row>
    <row r="58" spans="1:7" ht="15" x14ac:dyDescent="0.25">
      <c r="A58" s="3"/>
      <c r="B58"/>
      <c r="C58"/>
      <c r="D58"/>
      <c r="E58"/>
      <c r="F58"/>
      <c r="G58" s="5"/>
    </row>
    <row r="59" spans="1:7" x14ac:dyDescent="0.2">
      <c r="A59" s="3"/>
      <c r="B59"/>
      <c r="C59"/>
      <c r="D59"/>
      <c r="E59"/>
      <c r="F59"/>
    </row>
    <row r="60" spans="1:7" x14ac:dyDescent="0.2">
      <c r="A60" s="3"/>
      <c r="B60"/>
      <c r="C60"/>
      <c r="D60"/>
      <c r="E60"/>
      <c r="F60"/>
    </row>
    <row r="61" spans="1:7" x14ac:dyDescent="0.2">
      <c r="A61" s="3"/>
      <c r="B61"/>
      <c r="C61"/>
      <c r="D61"/>
      <c r="E61"/>
      <c r="F61"/>
    </row>
    <row r="62" spans="1:7" x14ac:dyDescent="0.2">
      <c r="A62" s="3"/>
      <c r="B62"/>
      <c r="C62"/>
      <c r="D62"/>
      <c r="E62"/>
      <c r="F62"/>
    </row>
    <row r="63" spans="1:7" x14ac:dyDescent="0.2">
      <c r="A63" s="3"/>
      <c r="B63"/>
      <c r="C63"/>
      <c r="D63"/>
      <c r="E63"/>
      <c r="F63"/>
    </row>
    <row r="64" spans="1:7" ht="15" x14ac:dyDescent="0.25">
      <c r="A64" s="3"/>
      <c r="B64" s="5"/>
      <c r="C64" s="5"/>
      <c r="D64" s="5"/>
    </row>
    <row r="65" spans="1:4" ht="15" x14ac:dyDescent="0.25">
      <c r="A65" s="3"/>
      <c r="B65" s="5"/>
      <c r="C65" s="5"/>
      <c r="D65" s="5"/>
    </row>
    <row r="66" spans="1:4" ht="15" x14ac:dyDescent="0.25">
      <c r="A66" s="3"/>
      <c r="B66" s="5"/>
      <c r="C66" s="5"/>
      <c r="D66" s="5"/>
    </row>
    <row r="67" spans="1:4" ht="15" x14ac:dyDescent="0.25">
      <c r="A67" s="3"/>
      <c r="B67" s="5"/>
      <c r="C67" s="5"/>
      <c r="D67" s="5"/>
    </row>
    <row r="68" spans="1:4" ht="15" x14ac:dyDescent="0.25">
      <c r="A68" s="3"/>
      <c r="B68" s="5"/>
      <c r="C68" s="5"/>
      <c r="D68" s="5"/>
    </row>
    <row r="69" spans="1:4" ht="15" x14ac:dyDescent="0.25">
      <c r="A69" s="3"/>
      <c r="B69" s="5"/>
      <c r="C69" s="5"/>
      <c r="D69" s="5"/>
    </row>
    <row r="70" spans="1:4" ht="15" x14ac:dyDescent="0.25">
      <c r="A70" s="3"/>
      <c r="B70" s="5"/>
      <c r="C70" s="5"/>
      <c r="D70" s="5"/>
    </row>
    <row r="71" spans="1:4" ht="15" x14ac:dyDescent="0.25">
      <c r="A71" s="3"/>
      <c r="B71" s="5"/>
      <c r="C71" s="5"/>
      <c r="D71" s="5"/>
    </row>
    <row r="72" spans="1:4" ht="15" x14ac:dyDescent="0.25">
      <c r="A72" s="3"/>
      <c r="B72" s="5"/>
      <c r="C72" s="5"/>
      <c r="D72" s="5"/>
    </row>
    <row r="73" spans="1:4" ht="15" x14ac:dyDescent="0.25">
      <c r="A73" s="3"/>
      <c r="B73" s="5"/>
      <c r="C73" s="5"/>
      <c r="D73" s="5"/>
    </row>
    <row r="74" spans="1:4" ht="15" x14ac:dyDescent="0.25">
      <c r="A74" s="3"/>
      <c r="B74" s="5"/>
      <c r="C74" s="5"/>
      <c r="D74" s="5"/>
    </row>
    <row r="75" spans="1:4" ht="15" x14ac:dyDescent="0.25">
      <c r="A75" s="3"/>
      <c r="B75" s="5"/>
      <c r="C75" s="5"/>
      <c r="D75" s="5"/>
    </row>
    <row r="76" spans="1:4" ht="15" x14ac:dyDescent="0.25">
      <c r="A76" s="3"/>
      <c r="B76" s="5"/>
      <c r="C76" s="5"/>
      <c r="D76" s="5"/>
    </row>
    <row r="77" spans="1:4" ht="15" x14ac:dyDescent="0.25">
      <c r="A77" s="3"/>
      <c r="B77" s="5"/>
      <c r="C77" s="5"/>
      <c r="D77" s="5"/>
    </row>
    <row r="78" spans="1:4" ht="15" x14ac:dyDescent="0.25">
      <c r="A78" s="3"/>
      <c r="B78" s="5"/>
      <c r="C78" s="5"/>
      <c r="D78" s="5"/>
    </row>
    <row r="79" spans="1:4" ht="15" x14ac:dyDescent="0.25">
      <c r="A79" s="3"/>
      <c r="B79" s="5"/>
      <c r="C79" s="5"/>
      <c r="D79" s="5"/>
    </row>
    <row r="80" spans="1:4" ht="15" x14ac:dyDescent="0.25">
      <c r="A80" s="3"/>
      <c r="B80" s="5"/>
      <c r="C80" s="5"/>
      <c r="D80" s="5"/>
    </row>
    <row r="81" spans="1:4" ht="15" x14ac:dyDescent="0.25">
      <c r="A81" s="3"/>
      <c r="B81" s="5"/>
      <c r="C81" s="5"/>
      <c r="D81" s="5"/>
    </row>
    <row r="82" spans="1:4" ht="15" x14ac:dyDescent="0.25">
      <c r="A82" s="3"/>
      <c r="B82" s="5"/>
      <c r="C82" s="5"/>
      <c r="D82" s="5"/>
    </row>
    <row r="83" spans="1:4" x14ac:dyDescent="0.2">
      <c r="A83" s="3"/>
      <c r="C83" s="4"/>
      <c r="D83" s="4"/>
    </row>
    <row r="84" spans="1:4" x14ac:dyDescent="0.2">
      <c r="A84" s="3"/>
      <c r="C84" s="4"/>
      <c r="D84" s="4"/>
    </row>
    <row r="85" spans="1:4" x14ac:dyDescent="0.2">
      <c r="A85" s="3"/>
      <c r="C85" s="4"/>
      <c r="D85" s="4"/>
    </row>
    <row r="86" spans="1:4" x14ac:dyDescent="0.2">
      <c r="A86" s="3"/>
      <c r="C86" s="4"/>
      <c r="D86" s="4"/>
    </row>
    <row r="87" spans="1:4" x14ac:dyDescent="0.2">
      <c r="A87" s="3"/>
      <c r="C87" s="4"/>
      <c r="D87" s="4"/>
    </row>
    <row r="88" spans="1:4" x14ac:dyDescent="0.2">
      <c r="A88" s="3"/>
      <c r="C88" s="4"/>
      <c r="D88" s="4"/>
    </row>
    <row r="89" spans="1:4" x14ac:dyDescent="0.2">
      <c r="A89" s="3"/>
      <c r="C89" s="4"/>
      <c r="D89" s="4"/>
    </row>
    <row r="90" spans="1:4" x14ac:dyDescent="0.2">
      <c r="A90" s="3"/>
    </row>
    <row r="91" spans="1:4" x14ac:dyDescent="0.2">
      <c r="A91" s="3"/>
    </row>
    <row r="92" spans="1:4" x14ac:dyDescent="0.2">
      <c r="A92" s="3"/>
    </row>
    <row r="93" spans="1:4" x14ac:dyDescent="0.2">
      <c r="A93" s="3"/>
    </row>
    <row r="94" spans="1:4" x14ac:dyDescent="0.2">
      <c r="A94" s="3"/>
    </row>
    <row r="95" spans="1:4" x14ac:dyDescent="0.2">
      <c r="A95" s="3"/>
    </row>
    <row r="96" spans="1:4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</sheetData>
  <printOptions horizontalCentered="1"/>
  <pageMargins left="0.5" right="0.25" top="0.75" bottom="0.75" header="0.3" footer="0.3"/>
  <pageSetup scale="78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29C391-2D71-49F1-8753-83DC27B70162}"/>
</file>

<file path=customXml/itemProps2.xml><?xml version="1.0" encoding="utf-8"?>
<ds:datastoreItem xmlns:ds="http://schemas.openxmlformats.org/officeDocument/2006/customXml" ds:itemID="{4BE31EFD-1472-4974-ABFE-FFACDF8D5034}"/>
</file>

<file path=customXml/itemProps3.xml><?xml version="1.0" encoding="utf-8"?>
<ds:datastoreItem xmlns:ds="http://schemas.openxmlformats.org/officeDocument/2006/customXml" ds:itemID="{20221409-E5E2-4797-9CAB-DF1F3A097664}"/>
</file>

<file path=customXml/itemProps4.xml><?xml version="1.0" encoding="utf-8"?>
<ds:datastoreItem xmlns:ds="http://schemas.openxmlformats.org/officeDocument/2006/customXml" ds:itemID="{598419C6-6DAD-4437-ACD1-B7259310D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SEF-16 2020 PCORC A-1</vt:lpstr>
      <vt:lpstr>_Exhibit_A_1_Power_Cost_Baseline_Rate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dcterms:created xsi:type="dcterms:W3CDTF">2021-06-11T14:25:56Z</dcterms:created>
  <dcterms:modified xsi:type="dcterms:W3CDTF">2021-06-16T19:10:14Z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