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Exhibit No. ___(DAD-12)" sheetId="1" r:id="rId1"/>
  </sheets>
  <definedNames>
    <definedName name="_xlnm.Print_Area" localSheetId="0">'Exhibit No. ___(DAD-12)'!$A$1:$J$29</definedName>
  </definedNames>
  <calcPr fullCalcOnLoad="1"/>
</workbook>
</file>

<file path=xl/sharedStrings.xml><?xml version="1.0" encoding="utf-8"?>
<sst xmlns="http://schemas.openxmlformats.org/spreadsheetml/2006/main" count="51" uniqueCount="44">
  <si>
    <t>Restated Net Operating Income</t>
  </si>
  <si>
    <t>a</t>
  </si>
  <si>
    <t>Restated Rate Base</t>
  </si>
  <si>
    <t>b</t>
  </si>
  <si>
    <t>Normalized Overall Rate of Return</t>
  </si>
  <si>
    <t>c=a/b</t>
  </si>
  <si>
    <t>d=a</t>
  </si>
  <si>
    <t>Restated Interest Expense</t>
  </si>
  <si>
    <t>e</t>
  </si>
  <si>
    <t>Restated NOI less Restated Interest Exp</t>
  </si>
  <si>
    <t>f=d-e</t>
  </si>
  <si>
    <t>g=b</t>
  </si>
  <si>
    <t>Actual Equity Percent</t>
  </si>
  <si>
    <t>h</t>
  </si>
  <si>
    <t>Equity Rate Base</t>
  </si>
  <si>
    <t>i=g*h</t>
  </si>
  <si>
    <t>Restated Return on Actual Equity</t>
  </si>
  <si>
    <t>j=f/i</t>
  </si>
  <si>
    <t>As Filed</t>
  </si>
  <si>
    <t>Adjust NOI</t>
  </si>
  <si>
    <t>to Achieve</t>
  </si>
  <si>
    <t>ROR</t>
  </si>
  <si>
    <t>Adjusted</t>
  </si>
  <si>
    <t>UE-140536</t>
  </si>
  <si>
    <t>Authorized Rate of Return</t>
  </si>
  <si>
    <t>Rate of Return Shortfall</t>
  </si>
  <si>
    <t>Authorized Return on Equity</t>
  </si>
  <si>
    <t>Return on Equity Shortfall</t>
  </si>
  <si>
    <t>Description</t>
  </si>
  <si>
    <t>(A)</t>
  </si>
  <si>
    <t>(B)</t>
  </si>
  <si>
    <t xml:space="preserve">(C) </t>
  </si>
  <si>
    <t>(D)</t>
  </si>
  <si>
    <t>to Achieve ROR</t>
  </si>
  <si>
    <t xml:space="preserve">(E) </t>
  </si>
  <si>
    <t>to Achieve ROE</t>
  </si>
  <si>
    <t>ROE</t>
  </si>
  <si>
    <t>(F)</t>
  </si>
  <si>
    <t>(G)</t>
  </si>
  <si>
    <t>Impact on ROE of the Lack of an Earnings Sharing Dead Band (Using Electric as an Example)</t>
  </si>
  <si>
    <t>With Earnings</t>
  </si>
  <si>
    <t>Sharing with</t>
  </si>
  <si>
    <t>25bp Dead Band</t>
  </si>
  <si>
    <t>No Dead Band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</si>
</sst>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%_);[Red]\(0.00%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0" xfId="56" applyFont="1">
      <alignment/>
      <protection/>
    </xf>
    <xf numFmtId="0" fontId="42" fillId="0" borderId="0" xfId="56" applyFont="1">
      <alignment/>
      <protection/>
    </xf>
    <xf numFmtId="0" fontId="42" fillId="0" borderId="18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20" xfId="56" applyFont="1" applyBorder="1">
      <alignment/>
      <protection/>
    </xf>
    <xf numFmtId="0" fontId="42" fillId="0" borderId="0" xfId="56" applyFont="1" applyBorder="1">
      <alignment/>
      <protection/>
    </xf>
    <xf numFmtId="0" fontId="21" fillId="0" borderId="13" xfId="56" applyFont="1" applyBorder="1">
      <alignment/>
      <protection/>
    </xf>
    <xf numFmtId="0" fontId="21" fillId="0" borderId="21" xfId="56" applyFont="1" applyBorder="1" applyAlignment="1">
      <alignment horizontal="center"/>
      <protection/>
    </xf>
    <xf numFmtId="0" fontId="23" fillId="0" borderId="21" xfId="56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15" fontId="23" fillId="0" borderId="21" xfId="56" applyNumberFormat="1" applyFont="1" applyBorder="1" applyAlignment="1">
      <alignment horizontal="center"/>
      <protection/>
    </xf>
    <xf numFmtId="0" fontId="23" fillId="0" borderId="22" xfId="56" applyFont="1" applyBorder="1" applyAlignment="1">
      <alignment horizontal="centerContinuous"/>
      <protection/>
    </xf>
    <xf numFmtId="0" fontId="23" fillId="0" borderId="23" xfId="56" applyFont="1" applyBorder="1" applyAlignment="1">
      <alignment horizontal="centerContinuous"/>
      <protection/>
    </xf>
    <xf numFmtId="0" fontId="23" fillId="0" borderId="24" xfId="56" applyFont="1" applyBorder="1" applyAlignment="1">
      <alignment horizontal="center"/>
      <protection/>
    </xf>
    <xf numFmtId="0" fontId="21" fillId="0" borderId="21" xfId="56" applyFont="1" applyBorder="1">
      <alignment/>
      <protection/>
    </xf>
    <xf numFmtId="164" fontId="21" fillId="0" borderId="21" xfId="46" applyNumberFormat="1" applyFont="1" applyFill="1" applyBorder="1" applyAlignment="1">
      <alignment/>
    </xf>
    <xf numFmtId="164" fontId="21" fillId="0" borderId="13" xfId="46" applyNumberFormat="1" applyFont="1" applyBorder="1" applyAlignment="1">
      <alignment/>
    </xf>
    <xf numFmtId="0" fontId="23" fillId="0" borderId="0" xfId="56" applyFont="1" applyBorder="1">
      <alignment/>
      <protection/>
    </xf>
    <xf numFmtId="10" fontId="21" fillId="0" borderId="13" xfId="59" applyNumberFormat="1" applyFont="1" applyBorder="1" applyAlignment="1">
      <alignment/>
    </xf>
    <xf numFmtId="165" fontId="23" fillId="0" borderId="21" xfId="59" applyNumberFormat="1" applyFont="1" applyFill="1" applyBorder="1" applyAlignment="1">
      <alignment/>
    </xf>
    <xf numFmtId="9" fontId="21" fillId="0" borderId="13" xfId="59" applyFont="1" applyBorder="1" applyAlignment="1">
      <alignment/>
    </xf>
    <xf numFmtId="0" fontId="21" fillId="0" borderId="21" xfId="56" applyFont="1" applyFill="1" applyBorder="1">
      <alignment/>
      <protection/>
    </xf>
    <xf numFmtId="164" fontId="21" fillId="0" borderId="21" xfId="56" applyNumberFormat="1" applyFont="1" applyFill="1" applyBorder="1">
      <alignment/>
      <protection/>
    </xf>
    <xf numFmtId="10" fontId="21" fillId="0" borderId="21" xfId="59" applyNumberFormat="1" applyFont="1" applyFill="1" applyBorder="1" applyAlignment="1">
      <alignment/>
    </xf>
    <xf numFmtId="0" fontId="23" fillId="0" borderId="0" xfId="56" applyFont="1" applyFill="1" applyBorder="1">
      <alignment/>
      <protection/>
    </xf>
    <xf numFmtId="44" fontId="0" fillId="0" borderId="0" xfId="0" applyNumberFormat="1" applyFont="1" applyAlignment="1">
      <alignment/>
    </xf>
    <xf numFmtId="0" fontId="23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ROR and ROE for 2007 CBR cover letter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R and ROE for 2007 CBR cover letter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29"/>
    </sheetView>
  </sheetViews>
  <sheetFormatPr defaultColWidth="9.140625" defaultRowHeight="15"/>
  <cols>
    <col min="1" max="1" width="3.140625" style="2" bestFit="1" customWidth="1"/>
    <col min="2" max="2" width="35.57421875" style="2" bestFit="1" customWidth="1"/>
    <col min="3" max="3" width="6.57421875" style="2" customWidth="1"/>
    <col min="4" max="4" width="15.28125" style="2" bestFit="1" customWidth="1"/>
    <col min="5" max="5" width="15.140625" style="2" bestFit="1" customWidth="1"/>
    <col min="6" max="6" width="15.28125" style="2" bestFit="1" customWidth="1"/>
    <col min="7" max="7" width="15.140625" style="2" bestFit="1" customWidth="1"/>
    <col min="8" max="10" width="15.28125" style="2" bestFit="1" customWidth="1"/>
    <col min="11" max="11" width="16.28125" style="2" bestFit="1" customWidth="1"/>
    <col min="12" max="16384" width="9.140625" style="2" customWidth="1"/>
  </cols>
  <sheetData>
    <row r="1" spans="1:10" ht="1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15">
      <c r="B2" s="12"/>
      <c r="C2" s="11"/>
      <c r="D2" s="11"/>
      <c r="E2" s="11"/>
      <c r="F2" s="11"/>
      <c r="G2" s="11"/>
      <c r="H2" s="11"/>
      <c r="I2" s="11"/>
      <c r="J2" s="11"/>
    </row>
    <row r="3" spans="1:10" ht="15">
      <c r="A3" s="3"/>
      <c r="B3" s="13"/>
      <c r="C3" s="14"/>
      <c r="D3" s="15"/>
      <c r="E3" s="15"/>
      <c r="F3" s="15"/>
      <c r="G3" s="15"/>
      <c r="H3" s="15"/>
      <c r="I3" s="15"/>
      <c r="J3" s="15"/>
    </row>
    <row r="4" spans="1:10" ht="15">
      <c r="A4" s="4"/>
      <c r="B4" s="16"/>
      <c r="C4" s="17"/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34</v>
      </c>
      <c r="I4" s="18" t="s">
        <v>37</v>
      </c>
      <c r="J4" s="18" t="s">
        <v>38</v>
      </c>
    </row>
    <row r="5" spans="1:10" ht="15">
      <c r="A5" s="4"/>
      <c r="B5" s="16"/>
      <c r="C5" s="17"/>
      <c r="D5" s="18"/>
      <c r="E5" s="18"/>
      <c r="F5" s="18"/>
      <c r="G5" s="18"/>
      <c r="H5" s="18"/>
      <c r="I5" s="18"/>
      <c r="J5" s="18"/>
    </row>
    <row r="6" spans="1:10" ht="15">
      <c r="A6" s="4"/>
      <c r="B6" s="16"/>
      <c r="C6" s="17"/>
      <c r="D6" s="19"/>
      <c r="E6" s="19" t="s">
        <v>19</v>
      </c>
      <c r="F6" s="19"/>
      <c r="G6" s="19" t="s">
        <v>19</v>
      </c>
      <c r="H6" s="19"/>
      <c r="I6" s="19" t="s">
        <v>40</v>
      </c>
      <c r="J6" s="19" t="s">
        <v>40</v>
      </c>
    </row>
    <row r="7" spans="1:10" ht="15">
      <c r="A7" s="4"/>
      <c r="B7" s="20"/>
      <c r="C7" s="17"/>
      <c r="D7" s="21" t="s">
        <v>18</v>
      </c>
      <c r="E7" s="21" t="s">
        <v>20</v>
      </c>
      <c r="F7" s="21" t="s">
        <v>22</v>
      </c>
      <c r="G7" s="21" t="s">
        <v>20</v>
      </c>
      <c r="H7" s="21" t="s">
        <v>22</v>
      </c>
      <c r="I7" s="21" t="s">
        <v>41</v>
      </c>
      <c r="J7" s="21" t="s">
        <v>41</v>
      </c>
    </row>
    <row r="8" spans="1:10" ht="15">
      <c r="A8" s="1" t="s">
        <v>28</v>
      </c>
      <c r="B8" s="22"/>
      <c r="C8" s="23"/>
      <c r="D8" s="24" t="s">
        <v>23</v>
      </c>
      <c r="E8" s="24" t="s">
        <v>21</v>
      </c>
      <c r="F8" s="24" t="s">
        <v>33</v>
      </c>
      <c r="G8" s="24" t="s">
        <v>36</v>
      </c>
      <c r="H8" s="24" t="s">
        <v>35</v>
      </c>
      <c r="I8" s="24" t="s">
        <v>42</v>
      </c>
      <c r="J8" s="24" t="s">
        <v>43</v>
      </c>
    </row>
    <row r="9" spans="1:10" ht="15">
      <c r="A9" s="4"/>
      <c r="B9" s="20"/>
      <c r="C9" s="17"/>
      <c r="D9" s="25"/>
      <c r="E9" s="25"/>
      <c r="F9" s="25"/>
      <c r="G9" s="25"/>
      <c r="H9" s="25"/>
      <c r="I9" s="25"/>
      <c r="J9" s="25"/>
    </row>
    <row r="10" spans="1:11" ht="15">
      <c r="A10" s="5">
        <f>ROW()</f>
        <v>10</v>
      </c>
      <c r="B10" s="20" t="s">
        <v>0</v>
      </c>
      <c r="C10" s="17" t="s">
        <v>1</v>
      </c>
      <c r="D10" s="26">
        <v>400237971.07976294</v>
      </c>
      <c r="E10" s="26">
        <f>D11*0.0777-D10</f>
        <v>11226845.057837844</v>
      </c>
      <c r="F10" s="26">
        <f>SUM(D10:E10)</f>
        <v>411464816.1376008</v>
      </c>
      <c r="G10" s="26">
        <f>G18</f>
        <v>7780233.048511684</v>
      </c>
      <c r="H10" s="26">
        <f>SUM(F10:G10)</f>
        <v>419245049.18611246</v>
      </c>
      <c r="I10" s="26">
        <f>H10</f>
        <v>419245049.18611246</v>
      </c>
      <c r="J10" s="26">
        <f>I10-G10*0.5</f>
        <v>415354932.66185665</v>
      </c>
      <c r="K10" s="36"/>
    </row>
    <row r="11" spans="1:10" ht="15">
      <c r="A11" s="5">
        <f>ROW()</f>
        <v>11</v>
      </c>
      <c r="B11" s="20" t="s">
        <v>2</v>
      </c>
      <c r="C11" s="17" t="s">
        <v>3</v>
      </c>
      <c r="D11" s="26">
        <v>5295557479.248401</v>
      </c>
      <c r="E11" s="26"/>
      <c r="F11" s="26">
        <f>SUM(D11:E11)</f>
        <v>5295557479.248401</v>
      </c>
      <c r="G11" s="26"/>
      <c r="H11" s="26">
        <f>SUM(F11:G11)</f>
        <v>5295557479.248401</v>
      </c>
      <c r="I11" s="26">
        <f>H11</f>
        <v>5295557479.248401</v>
      </c>
      <c r="J11" s="26">
        <f>I11</f>
        <v>5295557479.248401</v>
      </c>
    </row>
    <row r="12" spans="1:10" ht="15">
      <c r="A12" s="5">
        <f>ROW()</f>
        <v>12</v>
      </c>
      <c r="B12" s="20"/>
      <c r="C12" s="27"/>
      <c r="D12" s="26"/>
      <c r="E12" s="26"/>
      <c r="F12" s="26"/>
      <c r="G12" s="26"/>
      <c r="H12" s="26"/>
      <c r="I12" s="26"/>
      <c r="J12" s="26"/>
    </row>
    <row r="13" spans="1:10" ht="15">
      <c r="A13" s="5">
        <f>ROW()</f>
        <v>13</v>
      </c>
      <c r="B13" s="28" t="s">
        <v>4</v>
      </c>
      <c r="C13" s="29" t="s">
        <v>5</v>
      </c>
      <c r="D13" s="30">
        <f>ROUND(+D10/D11,4)</f>
        <v>0.0756</v>
      </c>
      <c r="E13" s="30">
        <f>F13-D13</f>
        <v>0.0021000000000000046</v>
      </c>
      <c r="F13" s="30">
        <f>ROUND(+F10/F11,4)</f>
        <v>0.0777</v>
      </c>
      <c r="G13" s="30">
        <f>H13-F13</f>
        <v>0.0015000000000000013</v>
      </c>
      <c r="H13" s="30">
        <f>ROUND(+H10/H11,4)</f>
        <v>0.0792</v>
      </c>
      <c r="I13" s="30">
        <f>ROUND(+I10/I11,4)</f>
        <v>0.0792</v>
      </c>
      <c r="J13" s="30">
        <f>ROUND(+J10/J11,4)</f>
        <v>0.0784</v>
      </c>
    </row>
    <row r="14" spans="1:10" ht="15">
      <c r="A14" s="5">
        <f>ROW()</f>
        <v>14</v>
      </c>
      <c r="B14" s="28" t="s">
        <v>24</v>
      </c>
      <c r="C14" s="31"/>
      <c r="D14" s="30">
        <v>0.0777</v>
      </c>
      <c r="E14" s="30"/>
      <c r="F14" s="30">
        <v>0.0777</v>
      </c>
      <c r="G14" s="30"/>
      <c r="H14" s="30">
        <v>0.0777</v>
      </c>
      <c r="I14" s="30">
        <v>0.0777</v>
      </c>
      <c r="J14" s="30">
        <v>0.0777</v>
      </c>
    </row>
    <row r="15" spans="1:10" ht="15">
      <c r="A15" s="5">
        <f>ROW()</f>
        <v>15</v>
      </c>
      <c r="B15" s="28" t="s">
        <v>25</v>
      </c>
      <c r="C15" s="17"/>
      <c r="D15" s="30">
        <f aca="true" t="shared" si="0" ref="D15:J15">D13-D14</f>
        <v>-0.0021000000000000046</v>
      </c>
      <c r="E15" s="30">
        <f t="shared" si="0"/>
        <v>0.0021000000000000046</v>
      </c>
      <c r="F15" s="30">
        <f t="shared" si="0"/>
        <v>0</v>
      </c>
      <c r="G15" s="30">
        <f t="shared" si="0"/>
        <v>0.0015000000000000013</v>
      </c>
      <c r="H15" s="30">
        <f t="shared" si="0"/>
        <v>0.0015000000000000013</v>
      </c>
      <c r="I15" s="30">
        <f t="shared" si="0"/>
        <v>0.0015000000000000013</v>
      </c>
      <c r="J15" s="30">
        <f t="shared" si="0"/>
        <v>0.0006999999999999923</v>
      </c>
    </row>
    <row r="16" spans="1:10" ht="15">
      <c r="A16" s="5">
        <f>ROW()</f>
        <v>16</v>
      </c>
      <c r="B16" s="20"/>
      <c r="C16" s="17"/>
      <c r="D16" s="32"/>
      <c r="E16" s="32"/>
      <c r="F16" s="32"/>
      <c r="G16" s="32"/>
      <c r="H16" s="32"/>
      <c r="I16" s="32"/>
      <c r="J16" s="32"/>
    </row>
    <row r="17" spans="1:10" ht="15">
      <c r="A17" s="5">
        <f>ROW()</f>
        <v>17</v>
      </c>
      <c r="B17" s="20"/>
      <c r="C17" s="17"/>
      <c r="D17" s="32"/>
      <c r="E17" s="32"/>
      <c r="F17" s="32"/>
      <c r="G17" s="32"/>
      <c r="H17" s="32"/>
      <c r="I17" s="32"/>
      <c r="J17" s="32"/>
    </row>
    <row r="18" spans="1:10" ht="15">
      <c r="A18" s="5">
        <f>ROW()</f>
        <v>18</v>
      </c>
      <c r="B18" s="20" t="s">
        <v>0</v>
      </c>
      <c r="C18" s="17" t="s">
        <v>6</v>
      </c>
      <c r="D18" s="33">
        <f>+D10</f>
        <v>400237971.07976294</v>
      </c>
      <c r="E18" s="33">
        <f>+E10</f>
        <v>11226845.057837844</v>
      </c>
      <c r="F18" s="26">
        <f>SUM(D18:E18)</f>
        <v>411464816.1376008</v>
      </c>
      <c r="G18" s="33">
        <f>F24*F27+F19-F18</f>
        <v>7780233.048511684</v>
      </c>
      <c r="H18" s="26">
        <f>SUM(F18:G18)</f>
        <v>419245049.18611246</v>
      </c>
      <c r="I18" s="26">
        <f>H18</f>
        <v>419245049.18611246</v>
      </c>
      <c r="J18" s="26">
        <f>J10</f>
        <v>415354932.66185665</v>
      </c>
    </row>
    <row r="19" spans="1:10" ht="15">
      <c r="A19" s="5">
        <f>ROW()</f>
        <v>19</v>
      </c>
      <c r="B19" s="20" t="s">
        <v>7</v>
      </c>
      <c r="C19" s="17" t="s">
        <v>8</v>
      </c>
      <c r="D19" s="26">
        <v>167339616.34424943</v>
      </c>
      <c r="E19" s="26"/>
      <c r="F19" s="26">
        <f>SUM(D19:E19)</f>
        <v>167339616.34424943</v>
      </c>
      <c r="G19" s="26"/>
      <c r="H19" s="26">
        <f>SUM(F19:G19)</f>
        <v>167339616.34424943</v>
      </c>
      <c r="I19" s="26">
        <f>H19</f>
        <v>167339616.34424943</v>
      </c>
      <c r="J19" s="26">
        <f>I19</f>
        <v>167339616.34424943</v>
      </c>
    </row>
    <row r="20" spans="1:10" ht="15">
      <c r="A20" s="5">
        <f>ROW()</f>
        <v>20</v>
      </c>
      <c r="B20" s="20" t="s">
        <v>9</v>
      </c>
      <c r="C20" s="17" t="s">
        <v>10</v>
      </c>
      <c r="D20" s="33">
        <f aca="true" t="shared" si="1" ref="D20:J20">+D18-D19</f>
        <v>232898354.7355135</v>
      </c>
      <c r="E20" s="33">
        <f t="shared" si="1"/>
        <v>11226845.057837844</v>
      </c>
      <c r="F20" s="33">
        <f t="shared" si="1"/>
        <v>244125199.79335135</v>
      </c>
      <c r="G20" s="33">
        <f t="shared" si="1"/>
        <v>7780233.048511684</v>
      </c>
      <c r="H20" s="33">
        <f t="shared" si="1"/>
        <v>251905432.84186304</v>
      </c>
      <c r="I20" s="33">
        <f t="shared" si="1"/>
        <v>251905432.84186304</v>
      </c>
      <c r="J20" s="33">
        <f t="shared" si="1"/>
        <v>248015316.31760722</v>
      </c>
    </row>
    <row r="21" spans="1:10" ht="15">
      <c r="A21" s="5">
        <f>ROW()</f>
        <v>21</v>
      </c>
      <c r="B21" s="20"/>
      <c r="C21" s="17"/>
      <c r="D21" s="32"/>
      <c r="E21" s="32"/>
      <c r="F21" s="32"/>
      <c r="G21" s="32"/>
      <c r="H21" s="32"/>
      <c r="I21" s="32"/>
      <c r="J21" s="32"/>
    </row>
    <row r="22" spans="1:10" ht="15">
      <c r="A22" s="5">
        <f>ROW()</f>
        <v>22</v>
      </c>
      <c r="B22" s="20" t="s">
        <v>2</v>
      </c>
      <c r="C22" s="17" t="s">
        <v>11</v>
      </c>
      <c r="D22" s="33">
        <f>+D11</f>
        <v>5295557479.248401</v>
      </c>
      <c r="E22" s="33"/>
      <c r="F22" s="26">
        <f>SUM(D22:E22)</f>
        <v>5295557479.248401</v>
      </c>
      <c r="G22" s="33"/>
      <c r="H22" s="26">
        <f>SUM(F22:G22)</f>
        <v>5295557479.248401</v>
      </c>
      <c r="I22" s="26">
        <f>SUM(G22:H22)</f>
        <v>5295557479.248401</v>
      </c>
      <c r="J22" s="26">
        <f>I22</f>
        <v>5295557479.248401</v>
      </c>
    </row>
    <row r="23" spans="1:10" ht="15">
      <c r="A23" s="5">
        <f>ROW()</f>
        <v>23</v>
      </c>
      <c r="B23" s="20" t="s">
        <v>12</v>
      </c>
      <c r="C23" s="17" t="s">
        <v>13</v>
      </c>
      <c r="D23" s="34">
        <v>0.4854</v>
      </c>
      <c r="E23" s="34"/>
      <c r="F23" s="34">
        <v>0.4854</v>
      </c>
      <c r="G23" s="34"/>
      <c r="H23" s="34">
        <v>0.4854</v>
      </c>
      <c r="I23" s="34">
        <v>0.4854</v>
      </c>
      <c r="J23" s="34">
        <f>I23</f>
        <v>0.4854</v>
      </c>
    </row>
    <row r="24" spans="1:10" ht="15">
      <c r="A24" s="5">
        <f>ROW()</f>
        <v>24</v>
      </c>
      <c r="B24" s="20" t="s">
        <v>14</v>
      </c>
      <c r="C24" s="17" t="s">
        <v>15</v>
      </c>
      <c r="D24" s="26">
        <f>+D22*D23</f>
        <v>2570463600.4271736</v>
      </c>
      <c r="E24" s="26"/>
      <c r="F24" s="26">
        <f>+F22*F23</f>
        <v>2570463600.4271736</v>
      </c>
      <c r="G24" s="26"/>
      <c r="H24" s="26">
        <f>+H22*H23</f>
        <v>2570463600.4271736</v>
      </c>
      <c r="I24" s="26">
        <f>+I22*I23</f>
        <v>2570463600.4271736</v>
      </c>
      <c r="J24" s="26">
        <f>+J22*J23</f>
        <v>2570463600.4271736</v>
      </c>
    </row>
    <row r="25" spans="1:10" ht="15">
      <c r="A25" s="5">
        <f>ROW()</f>
        <v>25</v>
      </c>
      <c r="B25" s="20"/>
      <c r="C25" s="17"/>
      <c r="D25" s="26"/>
      <c r="E25" s="26"/>
      <c r="F25" s="26"/>
      <c r="G25" s="26"/>
      <c r="H25" s="26"/>
      <c r="I25" s="26"/>
      <c r="J25" s="26"/>
    </row>
    <row r="26" spans="1:10" ht="15">
      <c r="A26" s="5">
        <f>ROW()</f>
        <v>26</v>
      </c>
      <c r="B26" s="28" t="s">
        <v>16</v>
      </c>
      <c r="C26" s="17" t="s">
        <v>17</v>
      </c>
      <c r="D26" s="30">
        <f>+ROUND(D20/D24,4)</f>
        <v>0.0906</v>
      </c>
      <c r="E26" s="30">
        <f>F26-D26</f>
        <v>0.004400000000000001</v>
      </c>
      <c r="F26" s="30">
        <f>+ROUND(F20/F24,4)</f>
        <v>0.095</v>
      </c>
      <c r="G26" s="30">
        <f>H26-F26</f>
        <v>0.0030000000000000027</v>
      </c>
      <c r="H26" s="30">
        <f>+ROUND(H20/H24,4)</f>
        <v>0.098</v>
      </c>
      <c r="I26" s="30">
        <f>+ROUND(I20/I24,4)</f>
        <v>0.098</v>
      </c>
      <c r="J26" s="30">
        <f>+ROUND(J20/J24,4)</f>
        <v>0.0965</v>
      </c>
    </row>
    <row r="27" spans="1:10" ht="15">
      <c r="A27" s="5">
        <f>ROW()</f>
        <v>27</v>
      </c>
      <c r="B27" s="35" t="s">
        <v>26</v>
      </c>
      <c r="C27" s="6"/>
      <c r="D27" s="30">
        <v>0.098</v>
      </c>
      <c r="E27" s="30"/>
      <c r="F27" s="30">
        <v>0.098</v>
      </c>
      <c r="G27" s="30"/>
      <c r="H27" s="30">
        <v>0.098</v>
      </c>
      <c r="I27" s="30">
        <v>0.098</v>
      </c>
      <c r="J27" s="30">
        <v>0.098</v>
      </c>
    </row>
    <row r="28" spans="1:10" ht="15">
      <c r="A28" s="5">
        <f>ROW()</f>
        <v>28</v>
      </c>
      <c r="B28" s="35" t="s">
        <v>27</v>
      </c>
      <c r="C28" s="6"/>
      <c r="D28" s="30">
        <f aca="true" t="shared" si="2" ref="D28:J28">D26-D27</f>
        <v>-0.007400000000000004</v>
      </c>
      <c r="E28" s="30">
        <f t="shared" si="2"/>
        <v>0.004400000000000001</v>
      </c>
      <c r="F28" s="30">
        <f t="shared" si="2"/>
        <v>-0.0030000000000000027</v>
      </c>
      <c r="G28" s="30">
        <f t="shared" si="2"/>
        <v>0.0030000000000000027</v>
      </c>
      <c r="H28" s="30">
        <f t="shared" si="2"/>
        <v>0</v>
      </c>
      <c r="I28" s="30">
        <f t="shared" si="2"/>
        <v>0</v>
      </c>
      <c r="J28" s="30">
        <f t="shared" si="2"/>
        <v>-0.0015000000000000013</v>
      </c>
    </row>
    <row r="29" spans="1:10" ht="15">
      <c r="A29" s="7"/>
      <c r="B29" s="8"/>
      <c r="C29" s="9"/>
      <c r="D29" s="10"/>
      <c r="E29" s="10"/>
      <c r="F29" s="10"/>
      <c r="G29" s="10"/>
      <c r="H29" s="10"/>
      <c r="I29" s="10"/>
      <c r="J29" s="10"/>
    </row>
  </sheetData>
  <sheetProtection/>
  <mergeCells count="1">
    <mergeCell ref="A1:J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2014-12-19T21:03:30Z</dcterms:created>
  <dcterms:modified xsi:type="dcterms:W3CDTF">2014-12-19T21:03:30Z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130137</vt:lpwstr>
  </property>
  <property fmtid="{D5CDD505-2E9C-101B-9397-08002B2CF9AE}" pid="6" name="IsConfidenti">
    <vt:lpwstr>0</vt:lpwstr>
  </property>
  <property fmtid="{D5CDD505-2E9C-101B-9397-08002B2CF9AE}" pid="7" name="Dat">
    <vt:lpwstr>2014-12-19T00:00:00Z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Tariff Revision</vt:lpwstr>
  </property>
  <property fmtid="{D5CDD505-2E9C-101B-9397-08002B2CF9AE}" pid="15" name="OpenedDa">
    <vt:lpwstr>2013-02-01T00:00:00Z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