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0 PCORC\Settlement\2020 PCORC Work Papers SETTLEMENT\"/>
    </mc:Choice>
  </mc:AlternateContent>
  <bookViews>
    <workbookView xWindow="0" yWindow="0" windowWidth="23040" windowHeight="9210"/>
  </bookViews>
  <sheets>
    <sheet name="Lead" sheetId="3" r:id="rId1"/>
    <sheet name="DR 61 SmartBurn Depr Exp" sheetId="2" r:id="rId2"/>
    <sheet name="DR 61 SmartBurn JE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3" l="1"/>
  <c r="D16" i="3" s="1"/>
  <c r="A15" i="3"/>
  <c r="A16" i="3" s="1"/>
  <c r="A17" i="3" s="1"/>
  <c r="A18" i="3" s="1"/>
  <c r="A19" i="3" s="1"/>
  <c r="A20" i="3" s="1"/>
  <c r="D17" i="3" l="1"/>
  <c r="F17" i="3" s="1"/>
  <c r="F15" i="3"/>
  <c r="F16" i="3"/>
  <c r="D8" i="2" l="1"/>
  <c r="P23" i="2"/>
  <c r="Q14" i="1"/>
  <c r="P21" i="2"/>
  <c r="Q15" i="1"/>
  <c r="O23" i="2"/>
  <c r="E12" i="2"/>
  <c r="F12" i="2" l="1"/>
  <c r="E4" i="2"/>
  <c r="G12" i="2" l="1"/>
  <c r="F4" i="2"/>
  <c r="G4" i="2" l="1"/>
  <c r="H12" i="2"/>
  <c r="I12" i="2" l="1"/>
  <c r="H4" i="2"/>
  <c r="I4" i="2" l="1"/>
  <c r="J12" i="2"/>
  <c r="K12" i="2" l="1"/>
  <c r="J4" i="2"/>
  <c r="K4" i="2" l="1"/>
  <c r="L12" i="2"/>
  <c r="M12" i="2" l="1"/>
  <c r="L4" i="2"/>
  <c r="M4" i="2" l="1"/>
  <c r="N12" i="2"/>
  <c r="E11" i="2"/>
  <c r="E15" i="2" s="1"/>
  <c r="N4" i="2" l="1"/>
  <c r="O12" i="2"/>
  <c r="E13" i="2"/>
  <c r="E16" i="2"/>
  <c r="P12" i="2" l="1"/>
  <c r="O4" i="2"/>
  <c r="F11" i="2"/>
  <c r="F15" i="2" s="1"/>
  <c r="E17" i="2"/>
  <c r="E3" i="2"/>
  <c r="E7" i="2" s="1"/>
  <c r="P4" i="2" l="1"/>
  <c r="F13" i="2"/>
  <c r="F16" i="2"/>
  <c r="E5" i="2"/>
  <c r="E8" i="2"/>
  <c r="G11" i="2" l="1"/>
  <c r="G15" i="2" s="1"/>
  <c r="F17" i="2"/>
  <c r="F3" i="2"/>
  <c r="F7" i="2" s="1"/>
  <c r="E9" i="2"/>
  <c r="F5" i="2" l="1"/>
  <c r="F8" i="2"/>
  <c r="G13" i="2"/>
  <c r="G16" i="2"/>
  <c r="G17" i="2" l="1"/>
  <c r="H11" i="2"/>
  <c r="H15" i="2" s="1"/>
  <c r="G3" i="2"/>
  <c r="G7" i="2" s="1"/>
  <c r="F9" i="2"/>
  <c r="H13" i="2" l="1"/>
  <c r="H16" i="2"/>
  <c r="G5" i="2"/>
  <c r="G8" i="2"/>
  <c r="I11" i="2" l="1"/>
  <c r="I15" i="2" s="1"/>
  <c r="H17" i="2"/>
  <c r="H3" i="2"/>
  <c r="H7" i="2" s="1"/>
  <c r="G9" i="2"/>
  <c r="I16" i="2" l="1"/>
  <c r="I13" i="2"/>
  <c r="H5" i="2"/>
  <c r="H8" i="2"/>
  <c r="I3" i="2" l="1"/>
  <c r="I7" i="2" s="1"/>
  <c r="H9" i="2"/>
  <c r="J11" i="2"/>
  <c r="J15" i="2" s="1"/>
  <c r="I17" i="2"/>
  <c r="I5" i="2" l="1"/>
  <c r="I8" i="2"/>
  <c r="J16" i="2"/>
  <c r="J13" i="2"/>
  <c r="J3" i="2" l="1"/>
  <c r="J7" i="2" s="1"/>
  <c r="I9" i="2"/>
  <c r="K11" i="2"/>
  <c r="K15" i="2" s="1"/>
  <c r="J17" i="2"/>
  <c r="K13" i="2" l="1"/>
  <c r="K16" i="2"/>
  <c r="J5" i="2"/>
  <c r="J8" i="2"/>
  <c r="L11" i="2" l="1"/>
  <c r="L15" i="2" s="1"/>
  <c r="K17" i="2"/>
  <c r="K3" i="2"/>
  <c r="K7" i="2" s="1"/>
  <c r="J9" i="2"/>
  <c r="K5" i="2" l="1"/>
  <c r="K8" i="2"/>
  <c r="L13" i="2"/>
  <c r="L16" i="2"/>
  <c r="L17" i="2" l="1"/>
  <c r="M11" i="2"/>
  <c r="M15" i="2" s="1"/>
  <c r="L3" i="2"/>
  <c r="L7" i="2" s="1"/>
  <c r="K9" i="2"/>
  <c r="L8" i="2" l="1"/>
  <c r="L5" i="2"/>
  <c r="M13" i="2"/>
  <c r="M16" i="2"/>
  <c r="N11" i="2" l="1"/>
  <c r="N15" i="2" s="1"/>
  <c r="M17" i="2"/>
  <c r="M3" i="2"/>
  <c r="M7" i="2" s="1"/>
  <c r="L9" i="2"/>
  <c r="M5" i="2" l="1"/>
  <c r="M8" i="2"/>
  <c r="N13" i="2"/>
  <c r="N16" i="2"/>
  <c r="O11" i="2" l="1"/>
  <c r="O15" i="2" s="1"/>
  <c r="N17" i="2"/>
  <c r="N3" i="2"/>
  <c r="N7" i="2" s="1"/>
  <c r="M9" i="2"/>
  <c r="N5" i="2" l="1"/>
  <c r="N8" i="2"/>
  <c r="O13" i="2"/>
  <c r="O16" i="2"/>
  <c r="P11" i="2" l="1"/>
  <c r="P15" i="2" s="1"/>
  <c r="P18" i="2" s="1"/>
  <c r="O17" i="2"/>
  <c r="O3" i="2"/>
  <c r="O7" i="2" s="1"/>
  <c r="N9" i="2"/>
  <c r="O5" i="2" l="1"/>
  <c r="O8" i="2"/>
  <c r="P13" i="2"/>
  <c r="P16" i="2"/>
  <c r="P17" i="2" l="1"/>
  <c r="P3" i="2"/>
  <c r="P7" i="2" s="1"/>
  <c r="P10" i="2" s="1"/>
  <c r="O9" i="2"/>
  <c r="P5" i="2" l="1"/>
  <c r="O21" i="2" s="1"/>
  <c r="P8" i="2"/>
  <c r="O22" i="2" l="1"/>
  <c r="P22" i="2" s="1"/>
  <c r="P9" i="2"/>
</calcChain>
</file>

<file path=xl/sharedStrings.xml><?xml version="1.0" encoding="utf-8"?>
<sst xmlns="http://schemas.openxmlformats.org/spreadsheetml/2006/main" count="63" uniqueCount="50">
  <si>
    <t>Unit 4</t>
  </si>
  <si>
    <t>Beginning balance</t>
  </si>
  <si>
    <t>Plant addition</t>
  </si>
  <si>
    <t>Ending balance</t>
  </si>
  <si>
    <t>Depreciation rate</t>
  </si>
  <si>
    <t>DepreciationExp</t>
  </si>
  <si>
    <t>Accum Depn reserve</t>
  </si>
  <si>
    <t>Net Plant  In Service</t>
  </si>
  <si>
    <t>Unit 3</t>
  </si>
  <si>
    <t>Depr Exp 12 month ending =&gt;</t>
  </si>
  <si>
    <t>A</t>
  </si>
  <si>
    <t>B</t>
  </si>
  <si>
    <t>C</t>
  </si>
  <si>
    <r>
      <t>∑</t>
    </r>
    <r>
      <rPr>
        <b/>
        <sz val="12"/>
        <color rgb="FFC00000"/>
        <rFont val="Calibri"/>
        <family val="2"/>
      </rPr>
      <t>A</t>
    </r>
  </si>
  <si>
    <r>
      <t>∑</t>
    </r>
    <r>
      <rPr>
        <b/>
        <sz val="12"/>
        <color rgb="FFC00000"/>
        <rFont val="Calibri"/>
        <family val="2"/>
      </rPr>
      <t>B</t>
    </r>
  </si>
  <si>
    <r>
      <t>∑</t>
    </r>
    <r>
      <rPr>
        <b/>
        <sz val="12"/>
        <color rgb="FFC00000"/>
        <rFont val="Calibri"/>
        <family val="2"/>
      </rPr>
      <t>C</t>
    </r>
  </si>
  <si>
    <t>Total Smart Burn Gross Plant</t>
  </si>
  <si>
    <t>Total Smart Burn Accum Depr</t>
  </si>
  <si>
    <t>Total Smart Burn Test Yr Depr Exp</t>
  </si>
  <si>
    <t>Total Accum Depr = $433,300.27 + $482,320.32 =</t>
  </si>
  <si>
    <t>Net Plant Write Off =</t>
  </si>
  <si>
    <t>Total Gross Plant =</t>
  </si>
  <si>
    <t>check</t>
  </si>
  <si>
    <t>Amounts were adjusted to $0 in the journal entry shown on the first tab "SmartBurn JE" ----&gt;</t>
  </si>
  <si>
    <t>TY</t>
  </si>
  <si>
    <t>RESTATED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</si>
  <si>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</si>
  <si>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</si>
  <si>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</si>
  <si>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</si>
  <si>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</si>
  <si>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</si>
  <si>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</si>
  <si>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</si>
  <si>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</si>
  <si>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Depreciation Expense</t>
  </si>
  <si>
    <t>INCREASE (DECREASE) NOI</t>
  </si>
  <si>
    <t>Remove Smart Burn Depreciation from Colstrip Units 3&amp;4</t>
  </si>
  <si>
    <t>in Exh. SEF-15 adjust PSE’s rate base to its end of period values, in which the SmartBurn rate base balance was zero</t>
  </si>
  <si>
    <t xml:space="preserve">Plant in Service - a separate adjustment for Smart Burn rate base is not needed because the amounts reflected in Adjustment No. 3 </t>
  </si>
  <si>
    <t>Adjustment 13</t>
  </si>
  <si>
    <t>Docket Number UE-20____</t>
  </si>
  <si>
    <t>Adjustments to  Test Year Power Cost Rate</t>
  </si>
  <si>
    <t>PUGET SOUND ENERGY</t>
  </si>
  <si>
    <t>POWER COST ONLY RATE CASE</t>
  </si>
  <si>
    <t>TEST YEAR 12 MONTHS ENDED JUNE 30, 2020</t>
  </si>
  <si>
    <t>RATE YEAR 12 MONTHS ENDED MAY 31, 2022</t>
  </si>
  <si>
    <t>INCOME STATEMENT:</t>
  </si>
  <si>
    <t>RATE BASE:</t>
  </si>
  <si>
    <t>Exhibit No. _____ (SEF-15.13)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</si>
</sst>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&quot;$&quot;* #,##0_);_(&quot;$&quot;* \(#,##0\);_(&quot;$&quot;* &quot;-&quot;??_);_(@_)"/>
    <numFmt numFmtId="166" formatCode="#,##0;\(#,##0\)"/>
    <numFmt numFmtId="167" formatCode="_(* #,##0_);_(* \(#,##0\);_(* &quot;-&quot;??_);_(@_)"/>
  </numFmts>
  <fonts count="1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color rgb="FFC00000"/>
      <name val="Calibri"/>
      <family val="2"/>
    </font>
    <font>
      <b/>
      <sz val="12"/>
      <color rgb="FFC00000"/>
      <name val="Calibri"/>
      <family val="2"/>
    </font>
    <font>
      <sz val="9"/>
      <color rgb="FFC00000"/>
      <name val="Calibri"/>
      <family val="2"/>
    </font>
    <font>
      <b/>
      <sz val="12"/>
      <color theme="1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applyBorder="1"/>
    <xf numFmtId="164" fontId="0" fillId="0" borderId="2" xfId="3" applyNumberFormat="1" applyFont="1" applyBorder="1"/>
    <xf numFmtId="0" fontId="5" fillId="0" borderId="0" xfId="0" applyFont="1"/>
    <xf numFmtId="165" fontId="0" fillId="0" borderId="0" xfId="2" applyNumberFormat="1" applyFont="1" applyBorder="1"/>
    <xf numFmtId="0" fontId="0" fillId="0" borderId="4" xfId="0" applyBorder="1"/>
    <xf numFmtId="165" fontId="0" fillId="0" borderId="3" xfId="2" applyNumberFormat="1" applyFont="1" applyFill="1" applyBorder="1"/>
    <xf numFmtId="165" fontId="0" fillId="0" borderId="1" xfId="2" applyNumberFormat="1" applyFont="1" applyFill="1" applyBorder="1"/>
    <xf numFmtId="165" fontId="0" fillId="0" borderId="3" xfId="2" applyNumberFormat="1" applyFont="1" applyBorder="1"/>
    <xf numFmtId="165" fontId="0" fillId="0" borderId="6" xfId="2" applyNumberFormat="1" applyFont="1" applyBorder="1"/>
    <xf numFmtId="0" fontId="2" fillId="0" borderId="0" xfId="0" applyFont="1"/>
    <xf numFmtId="165" fontId="2" fillId="0" borderId="0" xfId="2" applyNumberFormat="1" applyFont="1"/>
    <xf numFmtId="165" fontId="2" fillId="3" borderId="5" xfId="2" applyNumberFormat="1" applyFont="1" applyFill="1" applyBorder="1"/>
    <xf numFmtId="44" fontId="0" fillId="0" borderId="0" xfId="2" applyFont="1"/>
    <xf numFmtId="44" fontId="0" fillId="0" borderId="4" xfId="2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44" fontId="0" fillId="0" borderId="0" xfId="0" applyNumberFormat="1"/>
    <xf numFmtId="165" fontId="7" fillId="3" borderId="9" xfId="2" applyNumberFormat="1" applyFont="1" applyFill="1" applyBorder="1"/>
    <xf numFmtId="0" fontId="2" fillId="0" borderId="1" xfId="0" applyFont="1" applyBorder="1"/>
    <xf numFmtId="0" fontId="0" fillId="0" borderId="3" xfId="0" applyBorder="1"/>
    <xf numFmtId="165" fontId="0" fillId="0" borderId="0" xfId="3" applyNumberFormat="1" applyFont="1" applyBorder="1"/>
    <xf numFmtId="165" fontId="0" fillId="0" borderId="0" xfId="3" applyNumberFormat="1" applyFont="1" applyFill="1" applyBorder="1"/>
    <xf numFmtId="165" fontId="2" fillId="0" borderId="0" xfId="3" applyNumberFormat="1" applyFont="1" applyFill="1" applyBorder="1"/>
    <xf numFmtId="165" fontId="0" fillId="0" borderId="0" xfId="0" applyNumberFormat="1" applyBorder="1"/>
    <xf numFmtId="165" fontId="0" fillId="2" borderId="0" xfId="0" applyNumberFormat="1" applyFill="1" applyBorder="1"/>
    <xf numFmtId="165" fontId="0" fillId="0" borderId="4" xfId="0" applyNumberFormat="1" applyBorder="1"/>
    <xf numFmtId="165" fontId="2" fillId="0" borderId="4" xfId="0" applyNumberFormat="1" applyFont="1" applyBorder="1"/>
    <xf numFmtId="165" fontId="2" fillId="0" borderId="4" xfId="3" applyNumberFormat="1" applyFont="1" applyFill="1" applyBorder="1" applyAlignment="1">
      <alignment horizontal="right"/>
    </xf>
    <xf numFmtId="165" fontId="0" fillId="0" borderId="0" xfId="0" applyNumberFormat="1" applyFill="1" applyBorder="1"/>
    <xf numFmtId="165" fontId="0" fillId="0" borderId="4" xfId="0" applyNumberFormat="1" applyFill="1" applyBorder="1"/>
    <xf numFmtId="165" fontId="2" fillId="3" borderId="5" xfId="0" applyNumberFormat="1" applyFont="1" applyFill="1" applyBorder="1"/>
    <xf numFmtId="165" fontId="0" fillId="0" borderId="0" xfId="0" applyNumberFormat="1"/>
    <xf numFmtId="165" fontId="6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2" fillId="0" borderId="0" xfId="0" applyNumberFormat="1" applyFont="1" applyAlignment="1">
      <alignment horizontal="centerContinuous"/>
    </xf>
    <xf numFmtId="165" fontId="4" fillId="0" borderId="0" xfId="1" applyNumberFormat="1" applyFont="1" applyAlignment="1"/>
    <xf numFmtId="165" fontId="0" fillId="0" borderId="7" xfId="0" applyNumberFormat="1" applyBorder="1" applyAlignment="1">
      <alignment horizontal="right"/>
    </xf>
    <xf numFmtId="165" fontId="7" fillId="3" borderId="8" xfId="0" applyNumberFormat="1" applyFont="1" applyFill="1" applyBorder="1" applyAlignment="1">
      <alignment horizontal="centerContinuous"/>
    </xf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0" fontId="10" fillId="0" borderId="0" xfId="0" applyFont="1"/>
    <xf numFmtId="0" fontId="8" fillId="0" borderId="0" xfId="0" applyFont="1" applyFill="1"/>
    <xf numFmtId="0" fontId="9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applyFont="1" applyFill="1" applyAlignment="1">
      <alignment horizontal="centerContinuous"/>
    </xf>
    <xf numFmtId="0" fontId="8" fillId="0" borderId="0" xfId="0" applyFont="1"/>
    <xf numFmtId="0" fontId="9" fillId="0" borderId="0" xfId="0" quotePrefix="1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>
      <alignment horizontal="center"/>
    </xf>
    <xf numFmtId="0" fontId="9" fillId="0" borderId="0" xfId="0" applyNumberFormat="1" applyFont="1" applyFill="1" applyAlignment="1"/>
    <xf numFmtId="0" fontId="9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quotePrefix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Alignment="1">
      <alignment horizontal="center" vertical="center"/>
    </xf>
    <xf numFmtId="44" fontId="8" fillId="0" borderId="0" xfId="2" applyFont="1" applyFill="1"/>
    <xf numFmtId="0" fontId="8" fillId="0" borderId="0" xfId="0" applyNumberFormat="1" applyFont="1" applyFill="1" applyAlignment="1">
      <alignment horizontal="center"/>
    </xf>
    <xf numFmtId="166" fontId="8" fillId="0" borderId="0" xfId="0" applyNumberFormat="1" applyFont="1" applyFill="1" applyBorder="1" applyAlignment="1" applyProtection="1">
      <alignment horizontal="left"/>
      <protection locked="0"/>
    </xf>
    <xf numFmtId="42" fontId="8" fillId="0" borderId="0" xfId="0" applyNumberFormat="1" applyFont="1" applyFill="1" applyBorder="1"/>
    <xf numFmtId="0" fontId="8" fillId="0" borderId="0" xfId="0" applyNumberFormat="1" applyFont="1" applyFill="1" applyAlignment="1">
      <alignment horizontal="left"/>
    </xf>
    <xf numFmtId="9" fontId="8" fillId="0" borderId="0" xfId="0" applyNumberFormat="1" applyFont="1" applyFill="1" applyAlignment="1"/>
    <xf numFmtId="167" fontId="8" fillId="0" borderId="0" xfId="0" applyNumberFormat="1" applyFont="1" applyFill="1" applyBorder="1"/>
    <xf numFmtId="42" fontId="8" fillId="0" borderId="10" xfId="0" applyNumberFormat="1" applyFont="1" applyFill="1" applyBorder="1"/>
    <xf numFmtId="0" fontId="9" fillId="0" borderId="0" xfId="0" applyFont="1" applyFill="1" applyAlignment="1">
      <alignment horizontal="centerContinuous"/>
    </xf>
    <xf numFmtId="0" fontId="11" fillId="0" borderId="0" xfId="0" applyNumberFormat="1" applyFont="1" applyFill="1" applyAlignment="1" applyProtection="1">
      <alignment horizontal="center"/>
      <protection locked="0"/>
    </xf>
  </cellXfs>
  <cellStyles count="4">
    <cellStyle name="Comma" xfId="1" builtinId="3"/>
    <cellStyle name="Comma 2" xf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15</xdr:col>
      <xdr:colOff>0</xdr:colOff>
      <xdr:row>25</xdr:row>
      <xdr:rowOff>69351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9144000" cy="4648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N14" sqref="N14"/>
    </sheetView>
  </sheetViews>
  <sheetFormatPr defaultRowHeight="15" x14ac:dyDescent="0.25"/>
  <cols>
    <col min="2" max="2" width="38.5703125" bestFit="1" customWidth="1"/>
    <col min="3" max="3" width="14.42578125" bestFit="1" customWidth="1"/>
    <col min="4" max="4" width="12.85546875" customWidth="1"/>
    <col min="5" max="5" width="20.7109375" customWidth="1"/>
    <col min="6" max="6" width="22.140625" bestFit="1" customWidth="1"/>
    <col min="7" max="7" width="9.28515625" bestFit="1" customWidth="1"/>
    <col min="8" max="8" width="11.28515625" bestFit="1" customWidth="1"/>
  </cols>
  <sheetData>
    <row r="1" spans="1:9" x14ac:dyDescent="0.25">
      <c r="A1" s="40"/>
      <c r="B1" s="40"/>
      <c r="C1" s="40"/>
      <c r="D1" s="40"/>
      <c r="E1" s="41"/>
      <c r="F1" s="42"/>
      <c r="G1" s="43"/>
      <c r="H1" s="42"/>
      <c r="I1" s="42"/>
    </row>
    <row r="2" spans="1:9" x14ac:dyDescent="0.25">
      <c r="A2" s="40"/>
      <c r="B2" s="40"/>
      <c r="C2" s="40"/>
      <c r="D2" s="40"/>
      <c r="E2" s="41"/>
      <c r="F2" s="42"/>
      <c r="G2" s="43"/>
      <c r="H2" s="42"/>
      <c r="I2" s="42" t="s">
        <v>41</v>
      </c>
    </row>
    <row r="3" spans="1:9" x14ac:dyDescent="0.25">
      <c r="A3" s="44"/>
      <c r="B3" s="44"/>
      <c r="C3" s="44"/>
      <c r="D3" s="44"/>
      <c r="E3" s="44"/>
      <c r="F3" s="44"/>
      <c r="G3" s="43"/>
      <c r="H3" s="43"/>
      <c r="I3" s="42" t="s">
        <v>49</v>
      </c>
    </row>
    <row r="4" spans="1:9" x14ac:dyDescent="0.25">
      <c r="A4" s="44"/>
      <c r="B4" s="44"/>
      <c r="C4" s="44"/>
      <c r="D4" s="44"/>
      <c r="E4" s="44"/>
      <c r="F4" s="44"/>
      <c r="G4" s="43"/>
      <c r="H4" s="43"/>
      <c r="I4" s="42" t="s">
        <v>42</v>
      </c>
    </row>
    <row r="5" spans="1:9" x14ac:dyDescent="0.25">
      <c r="A5" s="44"/>
      <c r="B5" s="45" t="s">
        <v>43</v>
      </c>
      <c r="C5" s="45"/>
      <c r="D5" s="46"/>
      <c r="E5" s="46"/>
      <c r="F5" s="46"/>
      <c r="G5" s="43"/>
      <c r="H5" s="43"/>
      <c r="I5" s="42"/>
    </row>
    <row r="6" spans="1:9" x14ac:dyDescent="0.25">
      <c r="A6" s="46"/>
      <c r="B6" s="45" t="s">
        <v>44</v>
      </c>
      <c r="C6" s="45"/>
      <c r="D6" s="46"/>
      <c r="E6" s="46"/>
      <c r="F6" s="46"/>
      <c r="G6" s="43"/>
      <c r="H6" s="43"/>
      <c r="I6" s="42" t="s">
        <v>40</v>
      </c>
    </row>
    <row r="7" spans="1:9" x14ac:dyDescent="0.25">
      <c r="A7" s="44"/>
      <c r="B7" s="45" t="s">
        <v>45</v>
      </c>
      <c r="C7" s="45"/>
      <c r="D7" s="46"/>
      <c r="E7" s="46"/>
      <c r="F7" s="46"/>
      <c r="G7" s="43"/>
      <c r="H7" s="43"/>
      <c r="I7" s="43"/>
    </row>
    <row r="8" spans="1:9" x14ac:dyDescent="0.25">
      <c r="A8" s="44"/>
      <c r="B8" s="68" t="s">
        <v>46</v>
      </c>
      <c r="C8" s="45"/>
      <c r="D8" s="46"/>
      <c r="E8" s="46"/>
      <c r="F8" s="46"/>
      <c r="G8" s="43"/>
      <c r="H8" s="43"/>
      <c r="I8" s="43"/>
    </row>
    <row r="9" spans="1:9" x14ac:dyDescent="0.25">
      <c r="A9" s="40"/>
      <c r="B9" s="69" t="s">
        <v>37</v>
      </c>
      <c r="C9" s="69"/>
      <c r="D9" s="69"/>
      <c r="E9" s="69"/>
      <c r="F9" s="69"/>
      <c r="G9" s="43"/>
      <c r="H9" s="43"/>
      <c r="I9" s="43"/>
    </row>
    <row r="10" spans="1:9" x14ac:dyDescent="0.25">
      <c r="A10" s="47"/>
      <c r="B10" s="47"/>
      <c r="C10" s="48"/>
      <c r="D10" s="49" t="s">
        <v>24</v>
      </c>
      <c r="E10" s="50"/>
      <c r="F10" s="51" t="s">
        <v>25</v>
      </c>
      <c r="G10" s="43"/>
      <c r="H10" s="43"/>
      <c r="I10" s="43"/>
    </row>
    <row r="11" spans="1:9" x14ac:dyDescent="0.25">
      <c r="A11" s="52" t="s">
        <v>26</v>
      </c>
      <c r="B11" s="52"/>
      <c r="C11" s="53"/>
      <c r="D11" s="51" t="s">
        <v>27</v>
      </c>
      <c r="E11" s="51" t="s">
        <v>25</v>
      </c>
      <c r="F11" s="51" t="s">
        <v>28</v>
      </c>
      <c r="G11" s="43"/>
      <c r="H11" s="43"/>
      <c r="I11" s="43"/>
    </row>
    <row r="12" spans="1:9" x14ac:dyDescent="0.25">
      <c r="A12" s="54" t="s">
        <v>29</v>
      </c>
      <c r="B12" s="55" t="s">
        <v>30</v>
      </c>
      <c r="C12" s="56" t="s">
        <v>31</v>
      </c>
      <c r="D12" s="57" t="s">
        <v>32</v>
      </c>
      <c r="E12" s="58" t="s">
        <v>33</v>
      </c>
      <c r="F12" s="57" t="s">
        <v>34</v>
      </c>
      <c r="G12" s="43"/>
      <c r="H12" s="43"/>
      <c r="I12" s="43"/>
    </row>
    <row r="13" spans="1:9" x14ac:dyDescent="0.25">
      <c r="A13" s="44"/>
      <c r="B13" s="44"/>
      <c r="C13" s="44"/>
      <c r="D13" s="44"/>
      <c r="E13" s="44"/>
      <c r="F13" s="44"/>
      <c r="G13" s="43"/>
      <c r="H13" s="43"/>
      <c r="I13" s="43"/>
    </row>
    <row r="14" spans="1:9" x14ac:dyDescent="0.25">
      <c r="A14" s="59">
        <v>1</v>
      </c>
      <c r="B14" s="44" t="s">
        <v>47</v>
      </c>
      <c r="C14" s="44"/>
      <c r="D14" s="44"/>
      <c r="E14" s="60"/>
      <c r="F14" s="44"/>
      <c r="G14" s="43"/>
      <c r="H14" s="43"/>
      <c r="I14" s="43"/>
    </row>
    <row r="15" spans="1:9" x14ac:dyDescent="0.25">
      <c r="A15" s="61">
        <f>A14+1</f>
        <v>2</v>
      </c>
      <c r="B15" s="62" t="s">
        <v>35</v>
      </c>
      <c r="C15" s="62"/>
      <c r="D15" s="63">
        <f>'DR 61 SmartBurn Depr Exp'!O23</f>
        <v>321546.88008670002</v>
      </c>
      <c r="E15" s="60">
        <v>0</v>
      </c>
      <c r="F15" s="63">
        <f>E15-D15</f>
        <v>-321546.88008670002</v>
      </c>
      <c r="G15" s="43"/>
      <c r="H15" s="43"/>
      <c r="I15" s="43"/>
    </row>
    <row r="16" spans="1:9" ht="15.75" thickBot="1" x14ac:dyDescent="0.3">
      <c r="A16" s="61">
        <f>A15+1</f>
        <v>3</v>
      </c>
      <c r="B16" s="64"/>
      <c r="C16" s="65"/>
      <c r="D16" s="66">
        <f>-D15*C16</f>
        <v>0</v>
      </c>
      <c r="E16" s="40">
        <v>0</v>
      </c>
      <c r="F16" s="63">
        <f>E16-D16</f>
        <v>0</v>
      </c>
      <c r="G16" s="43"/>
      <c r="H16" s="43"/>
      <c r="I16" s="43"/>
    </row>
    <row r="17" spans="1:9" ht="15.75" thickTop="1" x14ac:dyDescent="0.25">
      <c r="A17" s="61">
        <f t="shared" ref="A17:A20" si="0">A16+1</f>
        <v>4</v>
      </c>
      <c r="B17" s="64" t="s">
        <v>36</v>
      </c>
      <c r="C17" s="64"/>
      <c r="D17" s="67">
        <f>-SUM(D15:D16)</f>
        <v>-321546.88008670002</v>
      </c>
      <c r="E17" s="67">
        <v>0</v>
      </c>
      <c r="F17" s="67">
        <f>E17-D17</f>
        <v>321546.88008670002</v>
      </c>
      <c r="G17" s="43"/>
      <c r="H17" s="43"/>
      <c r="I17" s="43"/>
    </row>
    <row r="18" spans="1:9" x14ac:dyDescent="0.25">
      <c r="A18" s="61">
        <f t="shared" si="0"/>
        <v>5</v>
      </c>
      <c r="B18" s="64"/>
      <c r="C18" s="64"/>
      <c r="D18" s="63"/>
      <c r="E18" s="63"/>
      <c r="F18" s="63"/>
      <c r="G18" s="43"/>
      <c r="H18" s="43"/>
      <c r="I18" s="43"/>
    </row>
    <row r="19" spans="1:9" x14ac:dyDescent="0.25">
      <c r="A19" s="61">
        <f t="shared" si="0"/>
        <v>6</v>
      </c>
      <c r="B19" s="44" t="s">
        <v>48</v>
      </c>
      <c r="C19" s="44"/>
      <c r="D19" s="44"/>
      <c r="E19" s="44"/>
      <c r="F19" s="44"/>
      <c r="G19" s="43"/>
      <c r="H19" s="43"/>
      <c r="I19" s="43"/>
    </row>
    <row r="20" spans="1:9" x14ac:dyDescent="0.25">
      <c r="A20" s="61">
        <f t="shared" si="0"/>
        <v>7</v>
      </c>
      <c r="B20" s="44" t="s">
        <v>39</v>
      </c>
      <c r="C20" s="44"/>
      <c r="G20" s="43"/>
      <c r="H20" s="43"/>
      <c r="I20" s="43"/>
    </row>
    <row r="21" spans="1:9" x14ac:dyDescent="0.25">
      <c r="A21" s="61">
        <v>8</v>
      </c>
      <c r="B21" s="44" t="s">
        <v>38</v>
      </c>
    </row>
    <row r="22" spans="1:9" x14ac:dyDescent="0.25">
      <c r="A22" s="61"/>
    </row>
    <row r="23" spans="1:9" x14ac:dyDescent="0.25">
      <c r="A23" s="61"/>
    </row>
    <row r="24" spans="1:9" x14ac:dyDescent="0.25">
      <c r="A24" s="61"/>
    </row>
    <row r="25" spans="1:9" x14ac:dyDescent="0.25">
      <c r="A25" s="61"/>
    </row>
  </sheetData>
  <mergeCells count="1">
    <mergeCell ref="B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opLeftCell="C1" zoomScale="80" zoomScaleNormal="80" workbookViewId="0">
      <selection activeCell="I53" sqref="I53"/>
    </sheetView>
  </sheetViews>
  <sheetFormatPr defaultRowHeight="15" x14ac:dyDescent="0.25"/>
  <cols>
    <col min="3" max="3" width="11" customWidth="1"/>
    <col min="4" max="16" width="16.28515625" customWidth="1"/>
  </cols>
  <sheetData>
    <row r="2" spans="1:17" x14ac:dyDescent="0.25">
      <c r="D2" s="3">
        <v>43617</v>
      </c>
      <c r="E2" s="3">
        <v>43647</v>
      </c>
      <c r="F2" s="3">
        <v>43678</v>
      </c>
      <c r="G2" s="3">
        <v>43709</v>
      </c>
      <c r="H2" s="3">
        <v>43739</v>
      </c>
      <c r="I2" s="3">
        <v>43770</v>
      </c>
      <c r="J2" s="3">
        <v>43800</v>
      </c>
      <c r="K2" s="3">
        <v>43831</v>
      </c>
      <c r="L2" s="3">
        <v>43862</v>
      </c>
      <c r="M2" s="3">
        <v>43891</v>
      </c>
      <c r="N2" s="3">
        <v>43922</v>
      </c>
      <c r="O2" s="3">
        <v>43952</v>
      </c>
      <c r="P2" s="3">
        <v>43983</v>
      </c>
    </row>
    <row r="3" spans="1:17" ht="15.75" x14ac:dyDescent="0.25">
      <c r="A3" s="20" t="s">
        <v>0</v>
      </c>
      <c r="B3" s="1" t="s">
        <v>1</v>
      </c>
      <c r="C3" s="1"/>
      <c r="D3" s="5">
        <v>3423271.1022500005</v>
      </c>
      <c r="E3" s="5">
        <f t="shared" ref="E3" si="0">+D5</f>
        <v>3423271.1022500005</v>
      </c>
      <c r="F3" s="5">
        <f t="shared" ref="F3" si="1">+E5</f>
        <v>3423271.1022500005</v>
      </c>
      <c r="G3" s="5">
        <f t="shared" ref="G3" si="2">+F5</f>
        <v>3423271.1022500005</v>
      </c>
      <c r="H3" s="5">
        <f t="shared" ref="H3" si="3">+G5</f>
        <v>3423271.1022500005</v>
      </c>
      <c r="I3" s="5">
        <f t="shared" ref="I3" si="4">+H5</f>
        <v>3423271.1022500005</v>
      </c>
      <c r="J3" s="5">
        <f t="shared" ref="J3" si="5">+I5</f>
        <v>3423271.1022500005</v>
      </c>
      <c r="K3" s="5">
        <f t="shared" ref="K3" si="6">+J5</f>
        <v>3423271.1022500005</v>
      </c>
      <c r="L3" s="5">
        <f t="shared" ref="L3" si="7">+K5</f>
        <v>3423271.1022500005</v>
      </c>
      <c r="M3" s="5">
        <f t="shared" ref="M3" si="8">+L5</f>
        <v>3423271.1022500005</v>
      </c>
      <c r="N3" s="5">
        <f t="shared" ref="N3" si="9">+M5</f>
        <v>3423271.1022500005</v>
      </c>
      <c r="O3" s="5">
        <f t="shared" ref="O3" si="10">+N5</f>
        <v>3423271.1022500005</v>
      </c>
      <c r="P3" s="5">
        <f t="shared" ref="P3" si="11">+O5</f>
        <v>3423271.1022500005</v>
      </c>
      <c r="Q3" s="4"/>
    </row>
    <row r="4" spans="1:17" ht="15.75" x14ac:dyDescent="0.25">
      <c r="A4" s="2"/>
      <c r="B4" s="2" t="s">
        <v>2</v>
      </c>
      <c r="C4" s="2"/>
      <c r="D4" s="22">
        <v>0</v>
      </c>
      <c r="E4" s="22">
        <f t="shared" ref="E4:L4" si="12">D4</f>
        <v>0</v>
      </c>
      <c r="F4" s="22">
        <f t="shared" si="12"/>
        <v>0</v>
      </c>
      <c r="G4" s="22">
        <f t="shared" si="12"/>
        <v>0</v>
      </c>
      <c r="H4" s="22">
        <f t="shared" si="12"/>
        <v>0</v>
      </c>
      <c r="I4" s="22">
        <f t="shared" si="12"/>
        <v>0</v>
      </c>
      <c r="J4" s="22">
        <f t="shared" si="12"/>
        <v>0</v>
      </c>
      <c r="K4" s="22">
        <f t="shared" si="12"/>
        <v>0</v>
      </c>
      <c r="L4" s="22">
        <f t="shared" si="12"/>
        <v>0</v>
      </c>
      <c r="M4" s="22">
        <f t="shared" ref="M4:P4" si="13">L4</f>
        <v>0</v>
      </c>
      <c r="N4" s="22">
        <f t="shared" si="13"/>
        <v>0</v>
      </c>
      <c r="O4" s="22">
        <f t="shared" si="13"/>
        <v>0</v>
      </c>
      <c r="P4" s="22">
        <f t="shared" si="13"/>
        <v>0</v>
      </c>
      <c r="Q4" s="4"/>
    </row>
    <row r="5" spans="1:17" ht="15.75" x14ac:dyDescent="0.25">
      <c r="A5" s="2"/>
      <c r="B5" s="2" t="s">
        <v>3</v>
      </c>
      <c r="C5" s="2"/>
      <c r="D5" s="23">
        <v>3423271.1022500005</v>
      </c>
      <c r="E5" s="23">
        <f t="shared" ref="E5:L5" si="14">+E3+E4</f>
        <v>3423271.1022500005</v>
      </c>
      <c r="F5" s="23">
        <f t="shared" si="14"/>
        <v>3423271.1022500005</v>
      </c>
      <c r="G5" s="23">
        <f t="shared" si="14"/>
        <v>3423271.1022500005</v>
      </c>
      <c r="H5" s="23">
        <f t="shared" si="14"/>
        <v>3423271.1022500005</v>
      </c>
      <c r="I5" s="23">
        <f t="shared" si="14"/>
        <v>3423271.1022500005</v>
      </c>
      <c r="J5" s="23">
        <f t="shared" si="14"/>
        <v>3423271.1022500005</v>
      </c>
      <c r="K5" s="23">
        <f t="shared" si="14"/>
        <v>3423271.1022500005</v>
      </c>
      <c r="L5" s="23">
        <f t="shared" si="14"/>
        <v>3423271.1022500005</v>
      </c>
      <c r="M5" s="23">
        <f t="shared" ref="M5:P5" si="15">+M3+M4</f>
        <v>3423271.1022500005</v>
      </c>
      <c r="N5" s="23">
        <f t="shared" si="15"/>
        <v>3423271.1022500005</v>
      </c>
      <c r="O5" s="23">
        <f t="shared" si="15"/>
        <v>3423271.1022500005</v>
      </c>
      <c r="P5" s="24">
        <f t="shared" si="15"/>
        <v>3423271.1022500005</v>
      </c>
      <c r="Q5" s="4" t="s">
        <v>10</v>
      </c>
    </row>
    <row r="6" spans="1:17" ht="15.75" x14ac:dyDescent="0.25">
      <c r="A6" s="2"/>
      <c r="B6" s="2" t="s">
        <v>4</v>
      </c>
      <c r="C6" s="2"/>
      <c r="D6" s="25">
        <v>4.7E-2</v>
      </c>
      <c r="E6" s="25">
        <v>4.7E-2</v>
      </c>
      <c r="F6" s="25">
        <v>4.7E-2</v>
      </c>
      <c r="G6" s="25">
        <v>4.7E-2</v>
      </c>
      <c r="H6" s="25">
        <v>4.7E-2</v>
      </c>
      <c r="I6" s="25">
        <v>4.7E-2</v>
      </c>
      <c r="J6" s="25">
        <v>4.7E-2</v>
      </c>
      <c r="K6" s="25">
        <v>4.7E-2</v>
      </c>
      <c r="L6" s="25">
        <v>4.7E-2</v>
      </c>
      <c r="M6" s="25">
        <v>4.7E-2</v>
      </c>
      <c r="N6" s="25">
        <v>4.7E-2</v>
      </c>
      <c r="O6" s="25">
        <v>4.7E-2</v>
      </c>
      <c r="P6" s="25">
        <v>4.7E-2</v>
      </c>
      <c r="Q6" s="4"/>
    </row>
    <row r="7" spans="1:17" ht="15.75" x14ac:dyDescent="0.25">
      <c r="A7" s="2"/>
      <c r="B7" s="2" t="s">
        <v>5</v>
      </c>
      <c r="C7" s="2"/>
      <c r="D7" s="26">
        <v>13407.811817145835</v>
      </c>
      <c r="E7" s="26">
        <f t="shared" ref="E7:L7" si="16">+((E4*0.5)*E6/12)+(E3*E6/12)</f>
        <v>13407.811817145835</v>
      </c>
      <c r="F7" s="26">
        <f t="shared" si="16"/>
        <v>13407.811817145835</v>
      </c>
      <c r="G7" s="26">
        <f t="shared" si="16"/>
        <v>13407.811817145835</v>
      </c>
      <c r="H7" s="26">
        <f t="shared" si="16"/>
        <v>13407.811817145835</v>
      </c>
      <c r="I7" s="26">
        <f t="shared" si="16"/>
        <v>13407.811817145835</v>
      </c>
      <c r="J7" s="26">
        <f t="shared" si="16"/>
        <v>13407.811817145835</v>
      </c>
      <c r="K7" s="26">
        <f t="shared" si="16"/>
        <v>13407.811817145835</v>
      </c>
      <c r="L7" s="26">
        <f t="shared" si="16"/>
        <v>13407.811817145835</v>
      </c>
      <c r="M7" s="26">
        <f t="shared" ref="M7:P7" si="17">+((M4*0.5)*M6/12)+(M3*M6/12)</f>
        <v>13407.811817145835</v>
      </c>
      <c r="N7" s="26">
        <f t="shared" si="17"/>
        <v>13407.811817145835</v>
      </c>
      <c r="O7" s="26">
        <f t="shared" si="17"/>
        <v>13407.811817145835</v>
      </c>
      <c r="P7" s="26">
        <f t="shared" si="17"/>
        <v>13407.811817145835</v>
      </c>
      <c r="Q7" s="4"/>
    </row>
    <row r="8" spans="1:17" ht="15.75" x14ac:dyDescent="0.25">
      <c r="A8" s="2"/>
      <c r="B8" s="2" t="s">
        <v>6</v>
      </c>
      <c r="C8" s="2"/>
      <c r="D8" s="23">
        <f>-327323.397048594</f>
        <v>-327323.39704859402</v>
      </c>
      <c r="E8" s="23">
        <f t="shared" ref="E8" si="18">+D8-E7</f>
        <v>-340731.20886573987</v>
      </c>
      <c r="F8" s="23">
        <f t="shared" ref="F8" si="19">+E8-F7</f>
        <v>-354139.02068288572</v>
      </c>
      <c r="G8" s="23">
        <f t="shared" ref="G8" si="20">+F8-G7</f>
        <v>-367546.83250003157</v>
      </c>
      <c r="H8" s="23">
        <f t="shared" ref="H8" si="21">+G8-H7</f>
        <v>-380954.64431717742</v>
      </c>
      <c r="I8" s="23">
        <f t="shared" ref="I8" si="22">+H8-I7</f>
        <v>-394362.45613432326</v>
      </c>
      <c r="J8" s="23">
        <f t="shared" ref="J8" si="23">+I8-J7</f>
        <v>-407770.26795146911</v>
      </c>
      <c r="K8" s="23">
        <f t="shared" ref="K8" si="24">+J8-K7</f>
        <v>-421178.07976861496</v>
      </c>
      <c r="L8" s="23">
        <f t="shared" ref="L8" si="25">+K8-L7</f>
        <v>-434585.89158576081</v>
      </c>
      <c r="M8" s="23">
        <f t="shared" ref="M8" si="26">+L8-M7</f>
        <v>-447993.70340290666</v>
      </c>
      <c r="N8" s="23">
        <f t="shared" ref="N8" si="27">+M8-N7</f>
        <v>-461401.5152200525</v>
      </c>
      <c r="O8" s="23">
        <f t="shared" ref="O8" si="28">+N8-O7</f>
        <v>-474809.32703719835</v>
      </c>
      <c r="P8" s="24">
        <f t="shared" ref="P8" si="29">+O8-P7</f>
        <v>-488217.1388543442</v>
      </c>
      <c r="Q8" s="4" t="s">
        <v>11</v>
      </c>
    </row>
    <row r="9" spans="1:17" ht="16.5" thickBot="1" x14ac:dyDescent="0.3">
      <c r="A9" s="2"/>
      <c r="B9" s="21" t="s">
        <v>7</v>
      </c>
      <c r="C9" s="21"/>
      <c r="D9" s="7">
        <v>3095947.7052014065</v>
      </c>
      <c r="E9" s="7">
        <f t="shared" ref="E9:L9" si="30">+E5+E8</f>
        <v>3082539.8933842606</v>
      </c>
      <c r="F9" s="7">
        <f t="shared" si="30"/>
        <v>3069132.0815671147</v>
      </c>
      <c r="G9" s="7">
        <f t="shared" si="30"/>
        <v>3055724.2697499688</v>
      </c>
      <c r="H9" s="7">
        <f t="shared" si="30"/>
        <v>3042316.4579328229</v>
      </c>
      <c r="I9" s="7">
        <f t="shared" si="30"/>
        <v>3028908.6461156774</v>
      </c>
      <c r="J9" s="7">
        <f t="shared" si="30"/>
        <v>3015500.8342985315</v>
      </c>
      <c r="K9" s="7">
        <f t="shared" si="30"/>
        <v>3002093.0224813856</v>
      </c>
      <c r="L9" s="7">
        <f t="shared" si="30"/>
        <v>2988685.2106642397</v>
      </c>
      <c r="M9" s="7">
        <f t="shared" ref="M9:P9" si="31">+M5+M8</f>
        <v>2975277.3988470938</v>
      </c>
      <c r="N9" s="7">
        <f t="shared" si="31"/>
        <v>2961869.5870299479</v>
      </c>
      <c r="O9" s="7">
        <f t="shared" si="31"/>
        <v>2948461.775212802</v>
      </c>
      <c r="P9" s="8">
        <f t="shared" si="31"/>
        <v>2935053.9633956561</v>
      </c>
      <c r="Q9" s="4"/>
    </row>
    <row r="10" spans="1:17" ht="16.5" thickBot="1" x14ac:dyDescent="0.3">
      <c r="A10" s="6"/>
      <c r="B10" s="6"/>
      <c r="C10" s="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8"/>
      <c r="O10" s="29" t="s">
        <v>9</v>
      </c>
      <c r="P10" s="13">
        <f>SUM(E7:P7)</f>
        <v>160893.74180575006</v>
      </c>
      <c r="Q10" s="4" t="s">
        <v>12</v>
      </c>
    </row>
    <row r="11" spans="1:17" ht="15.75" x14ac:dyDescent="0.25">
      <c r="A11" s="11" t="s">
        <v>8</v>
      </c>
      <c r="B11" t="s">
        <v>1</v>
      </c>
      <c r="D11" s="5">
        <v>3825074.7209749995</v>
      </c>
      <c r="E11" s="5">
        <f t="shared" ref="E11" si="32">+D13</f>
        <v>3825074.7209749995</v>
      </c>
      <c r="F11" s="5">
        <f t="shared" ref="F11" si="33">+E13</f>
        <v>3825074.7209749995</v>
      </c>
      <c r="G11" s="5">
        <f t="shared" ref="G11" si="34">+F13</f>
        <v>3825074.7209749995</v>
      </c>
      <c r="H11" s="5">
        <f t="shared" ref="H11" si="35">+G13</f>
        <v>3825074.7209749995</v>
      </c>
      <c r="I11" s="5">
        <f t="shared" ref="I11" si="36">+H13</f>
        <v>3825074.7209749995</v>
      </c>
      <c r="J11" s="5">
        <f t="shared" ref="J11" si="37">+I13</f>
        <v>3825074.7209749995</v>
      </c>
      <c r="K11" s="5">
        <f t="shared" ref="K11" si="38">+J13</f>
        <v>3825074.7209749995</v>
      </c>
      <c r="L11" s="5">
        <f t="shared" ref="L11" si="39">+K13</f>
        <v>3825074.7209749995</v>
      </c>
      <c r="M11" s="5">
        <f t="shared" ref="M11" si="40">+L13</f>
        <v>3825074.7209749995</v>
      </c>
      <c r="N11" s="5">
        <f t="shared" ref="N11" si="41">+M13</f>
        <v>3825074.7209749995</v>
      </c>
      <c r="O11" s="5">
        <f t="shared" ref="O11" si="42">+N13</f>
        <v>3825074.7209749995</v>
      </c>
      <c r="P11" s="5">
        <f t="shared" ref="P11" si="43">+O13</f>
        <v>3825074.7209749995</v>
      </c>
      <c r="Q11" s="4"/>
    </row>
    <row r="12" spans="1:17" ht="15.75" x14ac:dyDescent="0.25">
      <c r="B12" t="s">
        <v>2</v>
      </c>
      <c r="D12" s="22">
        <v>0</v>
      </c>
      <c r="E12" s="22">
        <f t="shared" ref="E12:L12" si="44">D12</f>
        <v>0</v>
      </c>
      <c r="F12" s="22">
        <f t="shared" si="44"/>
        <v>0</v>
      </c>
      <c r="G12" s="22">
        <f t="shared" si="44"/>
        <v>0</v>
      </c>
      <c r="H12" s="22">
        <f t="shared" si="44"/>
        <v>0</v>
      </c>
      <c r="I12" s="22">
        <f t="shared" si="44"/>
        <v>0</v>
      </c>
      <c r="J12" s="22">
        <f t="shared" si="44"/>
        <v>0</v>
      </c>
      <c r="K12" s="22">
        <f t="shared" si="44"/>
        <v>0</v>
      </c>
      <c r="L12" s="22">
        <f t="shared" si="44"/>
        <v>0</v>
      </c>
      <c r="M12" s="22">
        <f t="shared" ref="M12:P12" si="45">L12</f>
        <v>0</v>
      </c>
      <c r="N12" s="22">
        <f t="shared" si="45"/>
        <v>0</v>
      </c>
      <c r="O12" s="22">
        <f t="shared" si="45"/>
        <v>0</v>
      </c>
      <c r="P12" s="22">
        <f t="shared" si="45"/>
        <v>0</v>
      </c>
      <c r="Q12" s="4"/>
    </row>
    <row r="13" spans="1:17" ht="15.75" x14ac:dyDescent="0.25">
      <c r="B13" t="s">
        <v>3</v>
      </c>
      <c r="D13" s="23">
        <v>3825074.7209749995</v>
      </c>
      <c r="E13" s="23">
        <f t="shared" ref="E13:L13" si="46">+E11+E12</f>
        <v>3825074.7209749995</v>
      </c>
      <c r="F13" s="23">
        <f t="shared" si="46"/>
        <v>3825074.7209749995</v>
      </c>
      <c r="G13" s="23">
        <f t="shared" si="46"/>
        <v>3825074.7209749995</v>
      </c>
      <c r="H13" s="23">
        <f t="shared" si="46"/>
        <v>3825074.7209749995</v>
      </c>
      <c r="I13" s="23">
        <f t="shared" si="46"/>
        <v>3825074.7209749995</v>
      </c>
      <c r="J13" s="23">
        <f t="shared" si="46"/>
        <v>3825074.7209749995</v>
      </c>
      <c r="K13" s="23">
        <f t="shared" si="46"/>
        <v>3825074.7209749995</v>
      </c>
      <c r="L13" s="23">
        <f t="shared" si="46"/>
        <v>3825074.7209749995</v>
      </c>
      <c r="M13" s="23">
        <f t="shared" ref="M13:P13" si="47">+M11+M12</f>
        <v>3825074.7209749995</v>
      </c>
      <c r="N13" s="23">
        <f t="shared" si="47"/>
        <v>3825074.7209749995</v>
      </c>
      <c r="O13" s="23">
        <f t="shared" si="47"/>
        <v>3825074.7209749995</v>
      </c>
      <c r="P13" s="24">
        <f t="shared" si="47"/>
        <v>3825074.7209749995</v>
      </c>
      <c r="Q13" s="4" t="s">
        <v>10</v>
      </c>
    </row>
    <row r="14" spans="1:17" ht="15.75" x14ac:dyDescent="0.25">
      <c r="B14" t="s">
        <v>4</v>
      </c>
      <c r="D14" s="30">
        <v>4.1999999999999996E-2</v>
      </c>
      <c r="E14" s="30">
        <v>4.1999999999999996E-2</v>
      </c>
      <c r="F14" s="30">
        <v>4.1999999999999996E-2</v>
      </c>
      <c r="G14" s="30">
        <v>4.1999999999999996E-2</v>
      </c>
      <c r="H14" s="30">
        <v>4.1999999999999996E-2</v>
      </c>
      <c r="I14" s="30">
        <v>4.1999999999999996E-2</v>
      </c>
      <c r="J14" s="30">
        <v>4.1999999999999996E-2</v>
      </c>
      <c r="K14" s="30">
        <v>4.1999999999999996E-2</v>
      </c>
      <c r="L14" s="30">
        <v>4.1999999999999996E-2</v>
      </c>
      <c r="M14" s="30">
        <v>4.1999999999999996E-2</v>
      </c>
      <c r="N14" s="30">
        <v>4.1999999999999996E-2</v>
      </c>
      <c r="O14" s="30">
        <v>4.1999999999999996E-2</v>
      </c>
      <c r="P14" s="30">
        <v>4.1999999999999996E-2</v>
      </c>
      <c r="Q14" s="4"/>
    </row>
    <row r="15" spans="1:17" ht="15.75" x14ac:dyDescent="0.25">
      <c r="B15" t="s">
        <v>5</v>
      </c>
      <c r="D15" s="26">
        <v>13387.761523412497</v>
      </c>
      <c r="E15" s="26">
        <f t="shared" ref="E15:L15" si="48">+((E12*0.5)*E14/12)+(E11*E14/12)</f>
        <v>13387.761523412497</v>
      </c>
      <c r="F15" s="26">
        <f t="shared" si="48"/>
        <v>13387.761523412497</v>
      </c>
      <c r="G15" s="26">
        <f t="shared" si="48"/>
        <v>13387.761523412497</v>
      </c>
      <c r="H15" s="26">
        <f t="shared" si="48"/>
        <v>13387.761523412497</v>
      </c>
      <c r="I15" s="26">
        <f t="shared" si="48"/>
        <v>13387.761523412497</v>
      </c>
      <c r="J15" s="26">
        <f t="shared" si="48"/>
        <v>13387.761523412497</v>
      </c>
      <c r="K15" s="26">
        <f t="shared" si="48"/>
        <v>13387.761523412497</v>
      </c>
      <c r="L15" s="26">
        <f t="shared" si="48"/>
        <v>13387.761523412497</v>
      </c>
      <c r="M15" s="26">
        <f t="shared" ref="M15:P15" si="49">+((M12*0.5)*M14/12)+(M11*M14/12)</f>
        <v>13387.761523412497</v>
      </c>
      <c r="N15" s="26">
        <f t="shared" si="49"/>
        <v>13387.761523412497</v>
      </c>
      <c r="O15" s="26">
        <f t="shared" si="49"/>
        <v>13387.761523412497</v>
      </c>
      <c r="P15" s="26">
        <f t="shared" si="49"/>
        <v>13387.761523412497</v>
      </c>
      <c r="Q15" s="4"/>
    </row>
    <row r="16" spans="1:17" ht="15.75" x14ac:dyDescent="0.25">
      <c r="B16" t="s">
        <v>6</v>
      </c>
      <c r="D16" s="23">
        <v>-266750.313437181</v>
      </c>
      <c r="E16" s="23">
        <f t="shared" ref="E16" si="50">+D16-E15</f>
        <v>-280138.07496059348</v>
      </c>
      <c r="F16" s="23">
        <f t="shared" ref="F16" si="51">+E16-F15</f>
        <v>-293525.83648400597</v>
      </c>
      <c r="G16" s="23">
        <f t="shared" ref="G16" si="52">+F16-G15</f>
        <v>-306913.59800741845</v>
      </c>
      <c r="H16" s="23">
        <f t="shared" ref="H16" si="53">+G16-H15</f>
        <v>-320301.35953083093</v>
      </c>
      <c r="I16" s="23">
        <f t="shared" ref="I16" si="54">+H16-I15</f>
        <v>-333689.12105424341</v>
      </c>
      <c r="J16" s="23">
        <f t="shared" ref="J16" si="55">+I16-J15</f>
        <v>-347076.8825776559</v>
      </c>
      <c r="K16" s="23">
        <f t="shared" ref="K16" si="56">+J16-K15</f>
        <v>-360464.64410106838</v>
      </c>
      <c r="L16" s="23">
        <f t="shared" ref="L16" si="57">+K16-L15</f>
        <v>-373852.40562448086</v>
      </c>
      <c r="M16" s="23">
        <f t="shared" ref="M16" si="58">+L16-M15</f>
        <v>-387240.16714789334</v>
      </c>
      <c r="N16" s="23">
        <f t="shared" ref="N16" si="59">+M16-N15</f>
        <v>-400627.92867130582</v>
      </c>
      <c r="O16" s="23">
        <f t="shared" ref="O16" si="60">+N16-O15</f>
        <v>-414015.69019471831</v>
      </c>
      <c r="P16" s="24">
        <f t="shared" ref="P16" si="61">+O16-P15</f>
        <v>-427403.45171813079</v>
      </c>
      <c r="Q16" s="4" t="s">
        <v>11</v>
      </c>
    </row>
    <row r="17" spans="1:17" ht="16.5" thickBot="1" x14ac:dyDescent="0.3">
      <c r="B17" s="21" t="s">
        <v>7</v>
      </c>
      <c r="C17" s="21"/>
      <c r="D17" s="9">
        <v>3558324.4075378189</v>
      </c>
      <c r="E17" s="9">
        <f t="shared" ref="E17:L17" si="62">+E13+E16</f>
        <v>3544936.6460144059</v>
      </c>
      <c r="F17" s="9">
        <f t="shared" si="62"/>
        <v>3531548.8844909933</v>
      </c>
      <c r="G17" s="9">
        <f t="shared" si="62"/>
        <v>3518161.1229675813</v>
      </c>
      <c r="H17" s="9">
        <f t="shared" si="62"/>
        <v>3504773.3614441687</v>
      </c>
      <c r="I17" s="9">
        <f t="shared" si="62"/>
        <v>3491385.5999207562</v>
      </c>
      <c r="J17" s="9">
        <f t="shared" si="62"/>
        <v>3477997.8383973436</v>
      </c>
      <c r="K17" s="9">
        <f t="shared" si="62"/>
        <v>3464610.0768739311</v>
      </c>
      <c r="L17" s="9">
        <f t="shared" si="62"/>
        <v>3451222.3153505186</v>
      </c>
      <c r="M17" s="9">
        <f t="shared" ref="M17:P17" si="63">+M13+M16</f>
        <v>3437834.553827106</v>
      </c>
      <c r="N17" s="9">
        <f t="shared" si="63"/>
        <v>3424446.7923036935</v>
      </c>
      <c r="O17" s="9">
        <f t="shared" si="63"/>
        <v>3411059.0307802809</v>
      </c>
      <c r="P17" s="10">
        <f t="shared" si="63"/>
        <v>3397671.2692568689</v>
      </c>
      <c r="Q17" s="4"/>
    </row>
    <row r="18" spans="1:17" ht="16.5" thickBot="1" x14ac:dyDescent="0.3">
      <c r="A18" s="6"/>
      <c r="B18" s="6"/>
      <c r="C18" s="6"/>
      <c r="D18" s="31"/>
      <c r="E18" s="31"/>
      <c r="F18" s="31"/>
      <c r="G18" s="31"/>
      <c r="H18" s="31"/>
      <c r="I18" s="31"/>
      <c r="J18" s="31"/>
      <c r="K18" s="31"/>
      <c r="L18" s="31"/>
      <c r="M18" s="27"/>
      <c r="N18" s="28"/>
      <c r="O18" s="29" t="s">
        <v>9</v>
      </c>
      <c r="P18" s="32">
        <f>SUM(E15:P15)</f>
        <v>160653.13828094996</v>
      </c>
      <c r="Q18" s="4" t="s">
        <v>12</v>
      </c>
    </row>
    <row r="19" spans="1:17" x14ac:dyDescent="0.25"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1:17" x14ac:dyDescent="0.25"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 t="s">
        <v>22</v>
      </c>
    </row>
    <row r="21" spans="1:17" ht="15.75" x14ac:dyDescent="0.25">
      <c r="D21" s="33"/>
      <c r="E21" s="33"/>
      <c r="F21" s="33"/>
      <c r="G21" s="33"/>
      <c r="H21" s="33"/>
      <c r="I21" s="33"/>
      <c r="J21" s="33"/>
      <c r="K21" s="35" t="s">
        <v>23</v>
      </c>
      <c r="L21" s="35" t="s">
        <v>13</v>
      </c>
      <c r="M21" s="36" t="s">
        <v>16</v>
      </c>
      <c r="N21" s="36"/>
      <c r="O21" s="12">
        <f>P5+P13</f>
        <v>7248345.8232249999</v>
      </c>
      <c r="P21" s="37">
        <f>ROUND(O21-'DR 61 SmartBurn JE'!Q13,0)</f>
        <v>0</v>
      </c>
    </row>
    <row r="22" spans="1:17" ht="16.5" thickBot="1" x14ac:dyDescent="0.3">
      <c r="D22" s="33"/>
      <c r="E22" s="33"/>
      <c r="F22" s="33"/>
      <c r="G22" s="33"/>
      <c r="H22" s="33"/>
      <c r="I22" s="33"/>
      <c r="J22" s="33"/>
      <c r="K22" s="35" t="s">
        <v>23</v>
      </c>
      <c r="L22" s="35" t="s">
        <v>14</v>
      </c>
      <c r="M22" s="36" t="s">
        <v>17</v>
      </c>
      <c r="N22" s="36"/>
      <c r="O22" s="12">
        <f>P8+P16</f>
        <v>-915620.59057247499</v>
      </c>
      <c r="P22" s="37">
        <f>ROUND(O22+'DR 61 SmartBurn JE'!Q14,0)</f>
        <v>0</v>
      </c>
    </row>
    <row r="23" spans="1:17" ht="16.5" thickBot="1" x14ac:dyDescent="0.3">
      <c r="D23" s="33"/>
      <c r="E23" s="33"/>
      <c r="F23" s="33"/>
      <c r="G23" s="33"/>
      <c r="H23" s="33"/>
      <c r="I23" s="33"/>
      <c r="J23" s="33"/>
      <c r="K23" s="33"/>
      <c r="L23" s="38" t="s">
        <v>15</v>
      </c>
      <c r="M23" s="39" t="s">
        <v>18</v>
      </c>
      <c r="N23" s="39"/>
      <c r="O23" s="19">
        <f>P10+P18</f>
        <v>321546.88008670002</v>
      </c>
      <c r="P23" s="37">
        <f>O23-SUM(E7:P7,E15:P15)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3:Q15"/>
  <sheetViews>
    <sheetView workbookViewId="0">
      <selection activeCell="P26" sqref="P26"/>
    </sheetView>
  </sheetViews>
  <sheetFormatPr defaultRowHeight="15" x14ac:dyDescent="0.25"/>
  <cols>
    <col min="16" max="16" width="41" bestFit="1" customWidth="1"/>
    <col min="17" max="17" width="14.28515625" bestFit="1" customWidth="1"/>
  </cols>
  <sheetData>
    <row r="13" spans="16:17" x14ac:dyDescent="0.25">
      <c r="P13" s="16" t="s">
        <v>21</v>
      </c>
      <c r="Q13" s="14">
        <v>7248345.8200000003</v>
      </c>
    </row>
    <row r="14" spans="16:17" ht="15.75" thickBot="1" x14ac:dyDescent="0.3">
      <c r="P14" s="17" t="s">
        <v>19</v>
      </c>
      <c r="Q14" s="15">
        <f>433300.27+482320.32</f>
        <v>915620.59000000008</v>
      </c>
    </row>
    <row r="15" spans="16:17" x14ac:dyDescent="0.25">
      <c r="P15" s="16" t="s">
        <v>20</v>
      </c>
      <c r="Q15" s="18">
        <f>Q13-Q14</f>
        <v>6332725.2300000004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CEC670A07C8741A0A1EFA2BDED223F" ma:contentTypeVersion="52" ma:contentTypeDescription="" ma:contentTypeScope="" ma:versionID="927cded01bfc5deeb4be15284727719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2020-12-09T08:00:00+00:00</OpenedDate>
    <SignificantOrder xmlns="dc463f71-b30c-4ab2-9473-d307f9d35888">false</SignificantOrder>
    <Date1 xmlns="dc463f71-b30c-4ab2-9473-d307f9d35888">2021-06-17T07:00:00+00:00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200980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7D4FA14-A9FE-4E0A-A531-099A1DE07212}"/>
</file>

<file path=customXml/itemProps2.xml><?xml version="1.0" encoding="utf-8"?>
<ds:datastoreItem xmlns:ds="http://schemas.openxmlformats.org/officeDocument/2006/customXml" ds:itemID="{A964220C-E12B-46FC-9587-4CC840731C1F}"/>
</file>

<file path=customXml/itemProps3.xml><?xml version="1.0" encoding="utf-8"?>
<ds:datastoreItem xmlns:ds="http://schemas.openxmlformats.org/officeDocument/2006/customXml" ds:itemID="{9F87D438-C6EE-4896-90EA-3DD936E49C2C}"/>
</file>

<file path=customXml/itemProps4.xml><?xml version="1.0" encoding="utf-8"?>
<ds:datastoreItem xmlns:ds="http://schemas.openxmlformats.org/officeDocument/2006/customXml" ds:itemID="{520D99EF-459D-4D60-AD0B-3389F5A3AD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</vt:lpstr>
      <vt:lpstr>DR 61 SmartBurn Depr Exp</vt:lpstr>
      <vt:lpstr>DR 61 SmartBurn JE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NC</cp:lastModifiedBy>
  <dcterms:created xsi:type="dcterms:W3CDTF">2021-02-24T18:02:24Z</dcterms:created>
  <dcterms:modified xsi:type="dcterms:W3CDTF">2021-03-03T19:53:47Z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0x0101006E56B4D1795A2E4DB2F0B01679ED314A009CCEC670A07C8741A0A1EFA2BDED223F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